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donnal\AppData\Roaming\iManage\Work\Recent\PRJ0016532 Fibre price quality regulation (Fibre PQID 2022-2024\"/>
    </mc:Choice>
  </mc:AlternateContent>
  <xr:revisionPtr revIDLastSave="0" documentId="13_ncr:1_{02CD00CB-D5EF-4B02-AB22-789E3A071158}" xr6:coauthVersionLast="47" xr6:coauthVersionMax="47" xr10:uidLastSave="{00000000-0000-0000-0000-000000000000}"/>
  <bookViews>
    <workbookView xWindow="-21600" yWindow="-16320" windowWidth="29040" windowHeight="15840" tabRatio="923" xr2:uid="{00000000-000D-0000-FFFF-FFFF00000000}"/>
  </bookViews>
  <sheets>
    <sheet name="CoverSheet" sheetId="1" r:id="rId1"/>
    <sheet name="TOC" sheetId="115" r:id="rId2"/>
    <sheet name="Instructions" sheetId="3" r:id="rId3"/>
    <sheet name="S1a.ID FFLAS IRR" sheetId="102" r:id="rId4"/>
    <sheet name="S1b.PQ FFLAS IRR " sheetId="125" r:id="rId5"/>
    <sheet name="S1c.ID-only FFLAS IRR" sheetId="131" r:id="rId6"/>
    <sheet name="S2.Regulatory Profit " sheetId="117" r:id="rId7"/>
    <sheet name="S3.Regulatory Tax Allowance " sheetId="118" r:id="rId8"/>
    <sheet name="S4a.Asset Allocations" sheetId="104" r:id="rId9"/>
    <sheet name="S4b.ID RAB Value Rolled Forward" sheetId="119" r:id="rId10"/>
    <sheet name="S4c.PQ RAB Value Rolled F." sheetId="129" r:id="rId11"/>
    <sheet name="S4d. ID-only RAB Value Rolled F" sheetId="130" r:id="rId12"/>
    <sheet name="S5.Actual Expenditure Opex" sheetId="148" r:id="rId13"/>
    <sheet name="S5a.Cost Allocations " sheetId="149" r:id="rId14"/>
    <sheet name="S6.Actual Expenditure Capex" sheetId="120" r:id="rId15"/>
    <sheet name="S7.Actual vs Forecast" sheetId="121" r:id="rId16"/>
    <sheet name="S8a.TCSD Allowance" sheetId="103" r:id="rId17"/>
    <sheet name=" S8b. Crown financing &amp; NDI" sheetId="134" r:id="rId18"/>
    <sheet name="S9.Related Party Transactions" sheetId="150" r:id="rId19"/>
    <sheet name="S10a.PQ Asset Register" sheetId="146" r:id="rId20"/>
    <sheet name="S10b ID-only Asset Register" sheetId="147" r:id="rId21"/>
    <sheet name="S11.Capex Forecast" sheetId="135" r:id="rId22"/>
    <sheet name="S11a.Opex Forecast" sheetId="136" r:id="rId23"/>
    <sheet name="S12.Capacity Forecast " sheetId="151" r:id="rId24"/>
    <sheet name="S12a.Demand Forecast" sheetId="138" r:id="rId25"/>
    <sheet name="S13.Asset Management capability" sheetId="141" r:id="rId26"/>
  </sheets>
  <definedNames>
    <definedName name="_xlnm.Print_Area" localSheetId="17">' S8b. Crown financing &amp; NDI'!$C$4:$N$12</definedName>
    <definedName name="_xlnm.Print_Area" localSheetId="0">CoverSheet!$A$1:$D$31</definedName>
    <definedName name="_xlnm.Print_Area" localSheetId="2">Instructions!$A$1:$C$34</definedName>
    <definedName name="_xlnm.Print_Area" localSheetId="19">'S10a.PQ Asset Register'!$A$1:$AP$42</definedName>
    <definedName name="_xlnm.Print_Area" localSheetId="20">'S10b ID-only Asset Register'!$A$1:$AP$34</definedName>
    <definedName name="_xlnm.Print_Area" localSheetId="21">'S11.Capex Forecast'!$A$1:$N$124</definedName>
    <definedName name="_xlnm.Print_Area" localSheetId="25">'S13.Asset Management capability'!$A$1:$K$53</definedName>
    <definedName name="_xlnm.Print_Area" localSheetId="3">'S1a.ID FFLAS IRR'!$A$1:$N$50</definedName>
    <definedName name="_xlnm.Print_Area" localSheetId="4">'S1b.PQ FFLAS IRR '!$A$1:$N$52</definedName>
    <definedName name="_xlnm.Print_Area" localSheetId="5">'S1c.ID-only FFLAS IRR'!$A$1:$N$48</definedName>
    <definedName name="_xlnm.Print_Area" localSheetId="6">'S2.Regulatory Profit '!$A$1:$P$60</definedName>
    <definedName name="_xlnm.Print_Area" localSheetId="7">'S3.Regulatory Tax Allowance '!$A$1:$L$62</definedName>
    <definedName name="_xlnm.Print_Area" localSheetId="8">'S4a.Asset Allocations'!$A$1:$M$119</definedName>
    <definedName name="_xlnm.Print_Area" localSheetId="9">'S4b.ID RAB Value Rolled Forward'!$A$1:$P$128</definedName>
    <definedName name="_xlnm.Print_Area" localSheetId="10">'S4c.PQ RAB Value Rolled F.'!$A$1:$P$128</definedName>
    <definedName name="_xlnm.Print_Area" localSheetId="11">'S4d. ID-only RAB Value Rolled F'!$A$1:$P$122</definedName>
    <definedName name="_xlnm.Print_Area" localSheetId="12">'S5.Actual Expenditure Opex'!$A$1:$S$25</definedName>
    <definedName name="_xlnm.Print_Area" localSheetId="13">'S5a.Cost Allocations '!$A$1:$M$82</definedName>
    <definedName name="_xlnm.Print_Area" localSheetId="14">'S6.Actual Expenditure Capex'!$A$1:$M$50</definedName>
    <definedName name="_xlnm.Print_Area" localSheetId="15">'S7.Actual vs Forecast'!$A$1:$N$63</definedName>
    <definedName name="_xlnm.Print_Area" localSheetId="16">'S8a.TCSD Allowance'!$A$1:$O$28</definedName>
    <definedName name="_xlnm.Print_Area" localSheetId="18">'S9.Related Party Transactions'!$A$1:$J$70</definedName>
    <definedName name="_xlnm.Print_Area" localSheetId="1">TOC!$A$1:$D$29</definedName>
    <definedName name="_xlnm.Print_Titles" localSheetId="19">'S10a.PQ Asset Register'!$1:$6</definedName>
    <definedName name="_xlnm.Print_Titles" localSheetId="20">'S10b ID-only Asset Register'!$1:$6</definedName>
    <definedName name="_xlnm.Print_Titles" localSheetId="21">'S11.Capex Forecast'!$1:$6</definedName>
    <definedName name="_xlnm.Print_Titles" localSheetId="22">'S11a.Opex Forecast'!$1:$6</definedName>
    <definedName name="_xlnm.Print_Titles" localSheetId="23">'S12.Capacity Forecast '!$1:$6</definedName>
    <definedName name="_xlnm.Print_Titles" localSheetId="24">'S12a.Demand Forecast'!$1:$6</definedName>
    <definedName name="_xlnm.Print_Titles" localSheetId="25">'S13.Asset Management capability'!$1:$6</definedName>
    <definedName name="_xlnm.Print_Titles" localSheetId="3">'S1a.ID FFLAS IRR'!$1:$6</definedName>
    <definedName name="_xlnm.Print_Titles" localSheetId="4">'S1b.PQ FFLAS IRR '!$1:$6</definedName>
    <definedName name="_xlnm.Print_Titles" localSheetId="5">'S1c.ID-only FFLAS IRR'!$1:$6</definedName>
    <definedName name="_xlnm.Print_Titles" localSheetId="6">'S2.Regulatory Profit '!$1:$6</definedName>
    <definedName name="_xlnm.Print_Titles" localSheetId="8">'S4a.Asset Allocations'!$1:$6</definedName>
    <definedName name="_xlnm.Print_Titles" localSheetId="9">'S4b.ID RAB Value Rolled Forward'!$1:$6</definedName>
    <definedName name="_xlnm.Print_Titles" localSheetId="10">'S4c.PQ RAB Value Rolled F.'!$1:$6</definedName>
    <definedName name="_xlnm.Print_Titles" localSheetId="11">'S4d. ID-only RAB Value Rolled F'!$1:$6</definedName>
    <definedName name="_xlnm.Print_Titles" localSheetId="12">'S5.Actual Expenditure Opex'!$1:$6</definedName>
    <definedName name="_xlnm.Print_Titles" localSheetId="13">'S5a.Cost Allocations '!$1:$6</definedName>
    <definedName name="_xlnm.Print_Titles" localSheetId="14">'S6.Actual Expenditure Capex'!$1:$6</definedName>
    <definedName name="_xlnm.Print_Titles" localSheetId="15">'S7.Actual vs Forecast'!$1:$6</definedName>
    <definedName name="_xlnm.Print_Titles" localSheetId="16">'S8a.TCSD Allowance'!$1:$6</definedName>
    <definedName name="_xlnm.Print_Titles" localSheetId="18">'S9.Related Party Transactions'!$1:$6</definedName>
    <definedName name="Z_21F2E024_704F_4E93_AC63_213755ECFFE0_.wvu.PrintArea" localSheetId="0" hidden="1">CoverSheet!$A$1:$D$31</definedName>
    <definedName name="Z_21F2E024_704F_4E93_AC63_213755ECFFE0_.wvu.PrintArea" localSheetId="2" hidden="1">Instructions!$A$1:$C$34</definedName>
    <definedName name="Z_21F2E024_704F_4E93_AC63_213755ECFFE0_.wvu.PrintArea" localSheetId="19" hidden="1">'S10a.PQ Asset Register'!$A$1:$S$42</definedName>
    <definedName name="Z_21F2E024_704F_4E93_AC63_213755ECFFE0_.wvu.PrintArea" localSheetId="20" hidden="1">'S10b ID-only Asset Register'!$A$1:$S$34</definedName>
    <definedName name="Z_21F2E024_704F_4E93_AC63_213755ECFFE0_.wvu.PrintArea" localSheetId="21" hidden="1">'S11.Capex Forecast'!$A$1:$N$124</definedName>
    <definedName name="Z_21F2E024_704F_4E93_AC63_213755ECFFE0_.wvu.PrintArea" localSheetId="22" hidden="1">'S11a.Opex Forecast'!$A$1:$O$58</definedName>
    <definedName name="Z_21F2E024_704F_4E93_AC63_213755ECFFE0_.wvu.PrintArea" localSheetId="23" hidden="1">'S12.Capacity Forecast '!$A$1:$S$37</definedName>
    <definedName name="Z_21F2E024_704F_4E93_AC63_213755ECFFE0_.wvu.PrintArea" localSheetId="24" hidden="1">'S12a.Demand Forecast'!$A$1:$N$129</definedName>
    <definedName name="Z_21F2E024_704F_4E93_AC63_213755ECFFE0_.wvu.PrintArea" localSheetId="25" hidden="1">'S13.Asset Management capability'!$A$1:$S$54</definedName>
    <definedName name="Z_21F2E024_704F_4E93_AC63_213755ECFFE0_.wvu.PrintArea" localSheetId="3" hidden="1">'S1a.ID FFLAS IRR'!$A$1:$N$50</definedName>
    <definedName name="Z_21F2E024_704F_4E93_AC63_213755ECFFE0_.wvu.PrintArea" localSheetId="4" hidden="1">'S1b.PQ FFLAS IRR '!$A$1:$N$52</definedName>
    <definedName name="Z_21F2E024_704F_4E93_AC63_213755ECFFE0_.wvu.PrintArea" localSheetId="5" hidden="1">'S1c.ID-only FFLAS IRR'!$A$1:$N$48</definedName>
    <definedName name="Z_21F2E024_704F_4E93_AC63_213755ECFFE0_.wvu.PrintArea" localSheetId="6" hidden="1">'S2.Regulatory Profit '!$A$1:$P$60</definedName>
    <definedName name="Z_21F2E024_704F_4E93_AC63_213755ECFFE0_.wvu.PrintArea" localSheetId="8" hidden="1">'S4a.Asset Allocations'!$A$1:$M$119</definedName>
    <definedName name="Z_21F2E024_704F_4E93_AC63_213755ECFFE0_.wvu.PrintArea" localSheetId="9" hidden="1">'S4b.ID RAB Value Rolled Forward'!$A$1:$Q$128</definedName>
    <definedName name="Z_21F2E024_704F_4E93_AC63_213755ECFFE0_.wvu.PrintArea" localSheetId="10" hidden="1">'S4c.PQ RAB Value Rolled F.'!$A$1:$Q$128</definedName>
    <definedName name="Z_21F2E024_704F_4E93_AC63_213755ECFFE0_.wvu.PrintArea" localSheetId="11" hidden="1">'S4d. ID-only RAB Value Rolled F'!$A$1:$Q$122</definedName>
    <definedName name="Z_21F2E024_704F_4E93_AC63_213755ECFFE0_.wvu.PrintArea" localSheetId="13" hidden="1">'S5a.Cost Allocations '!$A$1:$M$82</definedName>
    <definedName name="Z_21F2E024_704F_4E93_AC63_213755ECFFE0_.wvu.PrintArea" localSheetId="14" hidden="1">'S6.Actual Expenditure Capex'!$A$1:$M$50</definedName>
    <definedName name="Z_21F2E024_704F_4E93_AC63_213755ECFFE0_.wvu.PrintArea" localSheetId="15" hidden="1">'S7.Actual vs Forecast'!$A$1:$N$63</definedName>
    <definedName name="Z_21F2E024_704F_4E93_AC63_213755ECFFE0_.wvu.PrintArea" localSheetId="16" hidden="1">'S8a.TCSD Allowance'!$A$1:$O$28</definedName>
    <definedName name="Z_21F2E024_704F_4E93_AC63_213755ECFFE0_.wvu.PrintArea" localSheetId="18" hidden="1">'S9.Related Party Transactions'!$A$1:$J$70</definedName>
    <definedName name="Z_21F2E024_704F_4E93_AC63_213755ECFFE0_.wvu.PrintArea" localSheetId="1" hidden="1">TOC!$A$1:$D$29</definedName>
    <definedName name="Z_21F2E024_704F_4E93_AC63_213755ECFFE0_.wvu.PrintTitles" localSheetId="8" hidden="1">'S4a.Asset Allocations'!$1:$6</definedName>
    <definedName name="Z_A14D7CC1_2369_4658_B8E9_B7D652E5D709_.wvu.PrintArea" localSheetId="6" hidden="1">'S2.Regulatory Profit '!$A$1:$M$43</definedName>
    <definedName name="Z_A14D7CC1_2369_4658_B8E9_B7D652E5D709_.wvu.PrintArea" localSheetId="12" hidden="1">'S5.Actual Expenditure Opex'!#REF!</definedName>
    <definedName name="Z_A14D7CC1_2369_4658_B8E9_B7D652E5D709_.wvu.PrintArea" localSheetId="14" hidden="1">'S6.Actual Expenditure Capex'!$A$1:$J$44</definedName>
  </definedNames>
  <calcPr calcId="191029"/>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20" l="1"/>
  <c r="I25" i="103"/>
  <c r="J41" i="121"/>
  <c r="M41" i="121"/>
  <c r="L14" i="120"/>
  <c r="L13" i="120"/>
  <c r="I110" i="135" l="1"/>
  <c r="J110" i="135"/>
  <c r="K110" i="135"/>
  <c r="L110" i="135"/>
  <c r="M110" i="135"/>
  <c r="I47" i="136"/>
  <c r="J47" i="136"/>
  <c r="K47" i="136"/>
  <c r="L47" i="136"/>
  <c r="M47" i="136"/>
  <c r="N47" i="136"/>
  <c r="I48" i="136"/>
  <c r="J48" i="136"/>
  <c r="K48" i="136"/>
  <c r="L48" i="136"/>
  <c r="M48" i="136"/>
  <c r="N48" i="136"/>
  <c r="I49" i="136"/>
  <c r="J49" i="136"/>
  <c r="K49" i="136"/>
  <c r="L49" i="136"/>
  <c r="M49" i="136"/>
  <c r="N49" i="136"/>
  <c r="I50" i="136"/>
  <c r="J50" i="136"/>
  <c r="K50" i="136"/>
  <c r="L50" i="136"/>
  <c r="M50" i="136"/>
  <c r="N50" i="136"/>
  <c r="I51" i="136"/>
  <c r="J51" i="136"/>
  <c r="K51" i="136"/>
  <c r="L51" i="136"/>
  <c r="M51" i="136"/>
  <c r="N51" i="136"/>
  <c r="I52" i="136"/>
  <c r="J52" i="136"/>
  <c r="K52" i="136"/>
  <c r="L52" i="136"/>
  <c r="M52" i="136"/>
  <c r="N52" i="136"/>
  <c r="I53" i="136"/>
  <c r="J53" i="136"/>
  <c r="K53" i="136"/>
  <c r="L53" i="136"/>
  <c r="M53" i="136"/>
  <c r="N53" i="136"/>
  <c r="I54" i="136"/>
  <c r="J54" i="136"/>
  <c r="K54" i="136"/>
  <c r="L54" i="136"/>
  <c r="M54" i="136"/>
  <c r="N54" i="136"/>
  <c r="I55" i="136"/>
  <c r="J55" i="136"/>
  <c r="K55" i="136"/>
  <c r="L55" i="136"/>
  <c r="M55" i="136"/>
  <c r="N55" i="136"/>
  <c r="I56" i="136"/>
  <c r="J56" i="136"/>
  <c r="K56" i="136"/>
  <c r="L56" i="136"/>
  <c r="M56" i="136"/>
  <c r="N56" i="136"/>
  <c r="I57" i="136"/>
  <c r="J57" i="136"/>
  <c r="K57" i="136"/>
  <c r="L57" i="136"/>
  <c r="M57" i="136"/>
  <c r="N57" i="136"/>
  <c r="J46" i="136"/>
  <c r="K46" i="136"/>
  <c r="L46" i="136"/>
  <c r="M46" i="136"/>
  <c r="N46" i="136"/>
  <c r="I46" i="136"/>
  <c r="L39" i="149"/>
  <c r="L35" i="149"/>
  <c r="L31" i="149"/>
  <c r="L27" i="149"/>
  <c r="L23" i="149"/>
  <c r="L19" i="149"/>
  <c r="L15" i="149"/>
  <c r="L11" i="149"/>
  <c r="N34" i="119"/>
  <c r="P29" i="117"/>
  <c r="M44" i="125"/>
  <c r="I106" i="135" l="1"/>
  <c r="J106" i="135"/>
  <c r="K106" i="135"/>
  <c r="L106" i="135"/>
  <c r="M106" i="135"/>
  <c r="I102" i="135"/>
  <c r="J102" i="135"/>
  <c r="K102" i="135"/>
  <c r="L102" i="135"/>
  <c r="M102" i="135"/>
  <c r="I101" i="135"/>
  <c r="J101" i="135"/>
  <c r="K101" i="135"/>
  <c r="L101" i="135"/>
  <c r="M101" i="135"/>
  <c r="I98" i="135"/>
  <c r="J98" i="135"/>
  <c r="K98" i="135"/>
  <c r="L98" i="135"/>
  <c r="M98" i="135"/>
  <c r="I95" i="135"/>
  <c r="J95" i="135"/>
  <c r="K95" i="135"/>
  <c r="L95" i="135"/>
  <c r="M95" i="135"/>
  <c r="H95" i="135"/>
  <c r="I94" i="135"/>
  <c r="J94" i="135"/>
  <c r="K94" i="135"/>
  <c r="L94" i="135"/>
  <c r="M94" i="135"/>
  <c r="I93" i="135"/>
  <c r="J93" i="135"/>
  <c r="K93" i="135"/>
  <c r="L93" i="135"/>
  <c r="M93" i="135"/>
  <c r="I92" i="135"/>
  <c r="J92" i="135"/>
  <c r="K92" i="135"/>
  <c r="L92" i="135"/>
  <c r="M92" i="135"/>
  <c r="I90" i="135"/>
  <c r="J90" i="135"/>
  <c r="K90" i="135"/>
  <c r="L90" i="135"/>
  <c r="M90" i="135"/>
  <c r="I89" i="135"/>
  <c r="J89" i="135"/>
  <c r="K89" i="135"/>
  <c r="L89" i="135"/>
  <c r="M89" i="135"/>
  <c r="I88" i="135"/>
  <c r="J88" i="135"/>
  <c r="K88" i="135"/>
  <c r="L88" i="135"/>
  <c r="M88" i="135"/>
  <c r="I86" i="135"/>
  <c r="J86" i="135"/>
  <c r="K86" i="135"/>
  <c r="L86" i="135"/>
  <c r="M86" i="135"/>
  <c r="I85" i="135"/>
  <c r="J85" i="135"/>
  <c r="K85" i="135"/>
  <c r="L85" i="135"/>
  <c r="M85" i="135"/>
  <c r="I83" i="135"/>
  <c r="J83" i="135"/>
  <c r="K83" i="135"/>
  <c r="L83" i="135"/>
  <c r="M83" i="135"/>
  <c r="I82" i="135"/>
  <c r="J82" i="135"/>
  <c r="K82" i="135"/>
  <c r="L82" i="135"/>
  <c r="M82" i="135"/>
  <c r="I81" i="135"/>
  <c r="J81" i="135"/>
  <c r="K81" i="135"/>
  <c r="L81" i="135"/>
  <c r="M81" i="135"/>
  <c r="H24" i="147" l="1"/>
  <c r="H24" i="146"/>
  <c r="I49" i="150"/>
  <c r="L59" i="121"/>
  <c r="L58" i="121"/>
  <c r="I59" i="121"/>
  <c r="I58" i="121"/>
  <c r="K54" i="121"/>
  <c r="H54" i="121"/>
  <c r="L39" i="121"/>
  <c r="L38" i="121"/>
  <c r="L40" i="121" s="1"/>
  <c r="L35" i="121"/>
  <c r="J43" i="120"/>
  <c r="K43" i="120"/>
  <c r="J31" i="120"/>
  <c r="K31" i="120"/>
  <c r="J24" i="120"/>
  <c r="K24" i="120"/>
  <c r="J19" i="120"/>
  <c r="K19" i="120"/>
  <c r="L15" i="120"/>
  <c r="K15" i="120"/>
  <c r="J15" i="120"/>
  <c r="J12" i="120"/>
  <c r="K12" i="120"/>
  <c r="R14" i="148"/>
  <c r="M24" i="129"/>
  <c r="N24" i="129"/>
  <c r="O24" i="129"/>
  <c r="L24" i="129"/>
  <c r="K85" i="104"/>
  <c r="J85" i="104"/>
  <c r="K84" i="104"/>
  <c r="J84" i="104"/>
  <c r="L84" i="104" s="1"/>
  <c r="N54" i="117" l="1"/>
  <c r="N58" i="117" l="1"/>
  <c r="N12" i="117"/>
  <c r="G3" i="147" l="1"/>
  <c r="G3" i="146"/>
  <c r="G3" i="150"/>
  <c r="K3" i="134"/>
  <c r="K3" i="149"/>
  <c r="Q3" i="148"/>
  <c r="I97" i="138" l="1"/>
  <c r="J97" i="138"/>
  <c r="K97" i="138"/>
  <c r="L97" i="138"/>
  <c r="M97" i="138"/>
  <c r="I98" i="138"/>
  <c r="J98" i="138"/>
  <c r="K98" i="138"/>
  <c r="L98" i="138"/>
  <c r="M98" i="138"/>
  <c r="I99" i="138"/>
  <c r="J99" i="138"/>
  <c r="K99" i="138"/>
  <c r="L99" i="138"/>
  <c r="M99" i="138"/>
  <c r="I100" i="138"/>
  <c r="J100" i="138"/>
  <c r="K100" i="138"/>
  <c r="L100" i="138"/>
  <c r="M100" i="138"/>
  <c r="I101" i="138"/>
  <c r="J101" i="138"/>
  <c r="K101" i="138"/>
  <c r="L101" i="138"/>
  <c r="M101" i="138"/>
  <c r="I102" i="138"/>
  <c r="J102" i="138"/>
  <c r="K102" i="138"/>
  <c r="L102" i="138"/>
  <c r="M102" i="138"/>
  <c r="I103" i="138"/>
  <c r="J103" i="138"/>
  <c r="K103" i="138"/>
  <c r="L103" i="138"/>
  <c r="M103" i="138"/>
  <c r="I104" i="138"/>
  <c r="J104" i="138"/>
  <c r="K104" i="138"/>
  <c r="L104" i="138"/>
  <c r="M104" i="138"/>
  <c r="I105" i="138"/>
  <c r="J105" i="138"/>
  <c r="K105" i="138"/>
  <c r="L105" i="138"/>
  <c r="M105" i="138"/>
  <c r="I106" i="138"/>
  <c r="J106" i="138"/>
  <c r="K106" i="138"/>
  <c r="L106" i="138"/>
  <c r="M106" i="138"/>
  <c r="I107" i="138"/>
  <c r="J107" i="138"/>
  <c r="K107" i="138"/>
  <c r="L107" i="138"/>
  <c r="M107" i="138"/>
  <c r="I108" i="138"/>
  <c r="J108" i="138"/>
  <c r="K108" i="138"/>
  <c r="L108" i="138"/>
  <c r="M108" i="138"/>
  <c r="I109" i="138"/>
  <c r="J109" i="138"/>
  <c r="K109" i="138"/>
  <c r="L109" i="138"/>
  <c r="M109" i="138"/>
  <c r="I110" i="138"/>
  <c r="J110" i="138"/>
  <c r="K110" i="138"/>
  <c r="L110" i="138"/>
  <c r="M110" i="138"/>
  <c r="I111" i="138"/>
  <c r="J111" i="138"/>
  <c r="K111" i="138"/>
  <c r="L111" i="138"/>
  <c r="M111" i="138"/>
  <c r="I112" i="138"/>
  <c r="J112" i="138"/>
  <c r="K112" i="138"/>
  <c r="L112" i="138"/>
  <c r="M112" i="138"/>
  <c r="I113" i="138"/>
  <c r="J113" i="138"/>
  <c r="K113" i="138"/>
  <c r="L113" i="138"/>
  <c r="M113" i="138"/>
  <c r="I114" i="138"/>
  <c r="J114" i="138"/>
  <c r="K114" i="138"/>
  <c r="L114" i="138"/>
  <c r="M114" i="138"/>
  <c r="I115" i="138"/>
  <c r="J115" i="138"/>
  <c r="K115" i="138"/>
  <c r="L115" i="138"/>
  <c r="M115" i="138"/>
  <c r="I116" i="138"/>
  <c r="J116" i="138"/>
  <c r="K116" i="138"/>
  <c r="L116" i="138"/>
  <c r="M116" i="138"/>
  <c r="I117" i="138"/>
  <c r="J117" i="138"/>
  <c r="K117" i="138"/>
  <c r="L117" i="138"/>
  <c r="M117" i="138"/>
  <c r="I118" i="138"/>
  <c r="J118" i="138"/>
  <c r="K118" i="138"/>
  <c r="L118" i="138"/>
  <c r="M118" i="138"/>
  <c r="I119" i="138"/>
  <c r="J119" i="138"/>
  <c r="K119" i="138"/>
  <c r="L119" i="138"/>
  <c r="M119" i="138"/>
  <c r="I120" i="138"/>
  <c r="J120" i="138"/>
  <c r="K120" i="138"/>
  <c r="L120" i="138"/>
  <c r="M120" i="138"/>
  <c r="I121" i="138"/>
  <c r="J121" i="138"/>
  <c r="K121" i="138"/>
  <c r="L121" i="138"/>
  <c r="M121" i="138"/>
  <c r="I122" i="138"/>
  <c r="J122" i="138"/>
  <c r="K122" i="138"/>
  <c r="L122" i="138"/>
  <c r="M122" i="138"/>
  <c r="H98" i="138"/>
  <c r="H99" i="138"/>
  <c r="H100" i="138"/>
  <c r="H101" i="138"/>
  <c r="H102" i="138"/>
  <c r="H103" i="138"/>
  <c r="H104" i="138"/>
  <c r="H105" i="138"/>
  <c r="H106" i="138"/>
  <c r="H107" i="138"/>
  <c r="H108" i="138"/>
  <c r="H109" i="138"/>
  <c r="H110" i="138"/>
  <c r="H111" i="138"/>
  <c r="H112" i="138"/>
  <c r="H113" i="138"/>
  <c r="H114" i="138"/>
  <c r="H115" i="138"/>
  <c r="H116" i="138"/>
  <c r="H117" i="138"/>
  <c r="H118" i="138"/>
  <c r="H119" i="138"/>
  <c r="H120" i="138"/>
  <c r="H121" i="138"/>
  <c r="H122" i="138"/>
  <c r="H97" i="138"/>
  <c r="R36" i="151" l="1"/>
  <c r="Q36" i="151"/>
  <c r="P36" i="151"/>
  <c r="O36" i="151"/>
  <c r="N36" i="151"/>
  <c r="M36" i="151"/>
  <c r="L36" i="151"/>
  <c r="K36" i="151"/>
  <c r="J36" i="151"/>
  <c r="I36" i="151"/>
  <c r="H36" i="151"/>
  <c r="G36" i="151"/>
  <c r="G87" i="150" l="1"/>
  <c r="G86" i="150"/>
  <c r="G85" i="150"/>
  <c r="G84" i="150"/>
  <c r="G83" i="150"/>
  <c r="G82" i="150"/>
  <c r="G81" i="150"/>
  <c r="G80" i="150"/>
  <c r="G78" i="150"/>
  <c r="G77" i="150"/>
  <c r="G76" i="150"/>
  <c r="G75" i="150"/>
  <c r="I68" i="150"/>
  <c r="I34" i="150"/>
  <c r="H32" i="150"/>
  <c r="H31" i="150"/>
  <c r="H30" i="150"/>
  <c r="H29" i="150"/>
  <c r="H24" i="150"/>
  <c r="H23" i="150"/>
  <c r="H22" i="150"/>
  <c r="H25" i="150" s="1"/>
  <c r="H20" i="150"/>
  <c r="H19" i="150"/>
  <c r="H18" i="150"/>
  <c r="H16" i="150"/>
  <c r="H15" i="150"/>
  <c r="H17" i="150" s="1"/>
  <c r="H21" i="150" l="1"/>
  <c r="I33" i="150"/>
  <c r="I35" i="150" s="1"/>
  <c r="I38" i="150" s="1"/>
  <c r="I26" i="150" l="1"/>
  <c r="I39" i="150" s="1"/>
  <c r="K68" i="150" s="1"/>
  <c r="I8" i="150"/>
  <c r="H88" i="135" l="1"/>
  <c r="H82" i="135"/>
  <c r="H83" i="135"/>
  <c r="H85" i="135"/>
  <c r="H86" i="135"/>
  <c r="H89" i="135"/>
  <c r="H90" i="135"/>
  <c r="H92" i="135"/>
  <c r="H93" i="135"/>
  <c r="H94" i="135"/>
  <c r="H98" i="135"/>
  <c r="H101" i="135"/>
  <c r="H102" i="135"/>
  <c r="H106" i="135"/>
  <c r="H110" i="135"/>
  <c r="H81" i="135"/>
  <c r="I121" i="135" l="1"/>
  <c r="I73" i="135" s="1"/>
  <c r="I107" i="135" s="1"/>
  <c r="J121" i="135"/>
  <c r="J73" i="135" s="1"/>
  <c r="J107" i="135" s="1"/>
  <c r="K121" i="135"/>
  <c r="K73" i="135" s="1"/>
  <c r="K107" i="135" s="1"/>
  <c r="L121" i="135"/>
  <c r="L73" i="135" s="1"/>
  <c r="L107" i="135" s="1"/>
  <c r="M121" i="135"/>
  <c r="M73" i="135" s="1"/>
  <c r="M107" i="135" s="1"/>
  <c r="H121" i="135"/>
  <c r="H73" i="135" s="1"/>
  <c r="H107" i="135" s="1"/>
  <c r="K3" i="102" l="1"/>
  <c r="K3" i="131"/>
  <c r="S31" i="125" l="1"/>
  <c r="S32" i="125"/>
  <c r="S33" i="125"/>
  <c r="S34" i="125"/>
  <c r="S35" i="125"/>
  <c r="J34" i="120"/>
  <c r="K34" i="120"/>
  <c r="L42" i="120"/>
  <c r="L41" i="120"/>
  <c r="L40" i="120"/>
  <c r="L39" i="120"/>
  <c r="L38" i="120"/>
  <c r="L43" i="120" s="1"/>
  <c r="L34" i="120" s="1"/>
  <c r="M103" i="135"/>
  <c r="L103" i="135"/>
  <c r="K103" i="135"/>
  <c r="J103" i="135"/>
  <c r="I103" i="135"/>
  <c r="M96" i="135"/>
  <c r="L96" i="135"/>
  <c r="K96" i="135"/>
  <c r="J96" i="135"/>
  <c r="I96" i="135"/>
  <c r="M91" i="135"/>
  <c r="L91" i="135"/>
  <c r="K91" i="135"/>
  <c r="J91" i="135"/>
  <c r="I91" i="135"/>
  <c r="M87" i="135"/>
  <c r="L87" i="135"/>
  <c r="K87" i="135"/>
  <c r="J87" i="135"/>
  <c r="I87" i="135"/>
  <c r="M84" i="135"/>
  <c r="L84" i="135"/>
  <c r="K84" i="135"/>
  <c r="J84" i="135"/>
  <c r="J99" i="135" s="1"/>
  <c r="I84" i="135"/>
  <c r="M69" i="135"/>
  <c r="L69" i="135"/>
  <c r="K69" i="135"/>
  <c r="J69" i="135"/>
  <c r="I69" i="135"/>
  <c r="H69" i="135"/>
  <c r="M62" i="135"/>
  <c r="L62" i="135"/>
  <c r="K62" i="135"/>
  <c r="J62" i="135"/>
  <c r="I62" i="135"/>
  <c r="H62" i="135"/>
  <c r="M57" i="135"/>
  <c r="L57" i="135"/>
  <c r="K57" i="135"/>
  <c r="J57" i="135"/>
  <c r="I57" i="135"/>
  <c r="H57" i="135"/>
  <c r="M53" i="135"/>
  <c r="L53" i="135"/>
  <c r="K53" i="135"/>
  <c r="J53" i="135"/>
  <c r="I53" i="135"/>
  <c r="H53" i="135"/>
  <c r="M50" i="135"/>
  <c r="L50" i="135"/>
  <c r="L65" i="135" s="1"/>
  <c r="K50" i="135"/>
  <c r="J50" i="135"/>
  <c r="I50" i="135"/>
  <c r="H50" i="135"/>
  <c r="M33" i="135"/>
  <c r="L33" i="135"/>
  <c r="K33" i="135"/>
  <c r="J33" i="135"/>
  <c r="I33" i="135"/>
  <c r="H33" i="135"/>
  <c r="I26" i="135"/>
  <c r="J26" i="135"/>
  <c r="K26" i="135"/>
  <c r="L26" i="135"/>
  <c r="M26" i="135"/>
  <c r="H26" i="135"/>
  <c r="I17" i="135"/>
  <c r="J17" i="135"/>
  <c r="K17" i="135"/>
  <c r="L17" i="135"/>
  <c r="M17" i="135"/>
  <c r="H17" i="135"/>
  <c r="H87" i="135" s="1"/>
  <c r="N40" i="136"/>
  <c r="M40" i="136"/>
  <c r="L40" i="136"/>
  <c r="K40" i="136"/>
  <c r="J40" i="136"/>
  <c r="I40" i="136"/>
  <c r="N36" i="136"/>
  <c r="M36" i="136"/>
  <c r="L36" i="136"/>
  <c r="K36" i="136"/>
  <c r="J36" i="136"/>
  <c r="I36" i="136"/>
  <c r="N32" i="136"/>
  <c r="M32" i="136"/>
  <c r="M41" i="136" s="1"/>
  <c r="L32" i="136"/>
  <c r="K32" i="136"/>
  <c r="J32" i="136"/>
  <c r="I32" i="136"/>
  <c r="N20" i="136"/>
  <c r="M20" i="136"/>
  <c r="L20" i="136"/>
  <c r="K20" i="136"/>
  <c r="J20" i="136"/>
  <c r="I20" i="136"/>
  <c r="J16" i="136"/>
  <c r="K16" i="136"/>
  <c r="L16" i="136"/>
  <c r="M16" i="136"/>
  <c r="N16" i="136"/>
  <c r="I16" i="136"/>
  <c r="J12" i="136"/>
  <c r="K12" i="136"/>
  <c r="L12" i="136"/>
  <c r="M12" i="136"/>
  <c r="M21" i="136" s="1"/>
  <c r="N12" i="136"/>
  <c r="I12" i="136"/>
  <c r="M65" i="135" l="1"/>
  <c r="K105" i="135"/>
  <c r="K108" i="135" s="1"/>
  <c r="I99" i="135"/>
  <c r="K99" i="135"/>
  <c r="I65" i="135"/>
  <c r="I71" i="135" s="1"/>
  <c r="I74" i="135" s="1"/>
  <c r="L99" i="135"/>
  <c r="L105" i="135" s="1"/>
  <c r="L108" i="135" s="1"/>
  <c r="J65" i="135"/>
  <c r="J71" i="135" s="1"/>
  <c r="J74" i="135" s="1"/>
  <c r="M99" i="135"/>
  <c r="K65" i="135"/>
  <c r="K71" i="135" s="1"/>
  <c r="K74" i="135" s="1"/>
  <c r="N41" i="136"/>
  <c r="I41" i="136"/>
  <c r="J41" i="136"/>
  <c r="L21" i="136"/>
  <c r="I21" i="136"/>
  <c r="K21" i="136"/>
  <c r="K41" i="136"/>
  <c r="H103" i="135"/>
  <c r="N21" i="136"/>
  <c r="J21" i="136"/>
  <c r="L41" i="136"/>
  <c r="H96" i="135"/>
  <c r="L71" i="135"/>
  <c r="L74" i="135" s="1"/>
  <c r="I105" i="135"/>
  <c r="I108" i="135" s="1"/>
  <c r="M105" i="135"/>
  <c r="M108" i="135" s="1"/>
  <c r="H65" i="135"/>
  <c r="H71" i="135" s="1"/>
  <c r="H74" i="135" s="1"/>
  <c r="M71" i="135"/>
  <c r="M74" i="135" s="1"/>
  <c r="J105" i="135"/>
  <c r="J108" i="135" s="1"/>
  <c r="L45" i="121" l="1"/>
  <c r="L47" i="121"/>
  <c r="L48" i="121"/>
  <c r="L49" i="121"/>
  <c r="L51" i="121"/>
  <c r="L52" i="121"/>
  <c r="L53" i="121"/>
  <c r="L44" i="121"/>
  <c r="I45" i="121"/>
  <c r="I47" i="121"/>
  <c r="I48" i="121"/>
  <c r="I49" i="121"/>
  <c r="I51" i="121"/>
  <c r="I52" i="121"/>
  <c r="I53" i="121"/>
  <c r="I44" i="121"/>
  <c r="L75" i="149"/>
  <c r="K75" i="149"/>
  <c r="L66" i="149"/>
  <c r="K66" i="149"/>
  <c r="L57" i="149"/>
  <c r="K57" i="149"/>
  <c r="J51" i="149"/>
  <c r="K43" i="149"/>
  <c r="J43" i="149"/>
  <c r="I43" i="149"/>
  <c r="J42" i="149"/>
  <c r="J44" i="149" s="1"/>
  <c r="I42" i="149"/>
  <c r="I44" i="149" s="1"/>
  <c r="J40" i="149"/>
  <c r="I40" i="149"/>
  <c r="E37" i="149"/>
  <c r="J36" i="149"/>
  <c r="I36" i="149"/>
  <c r="E33" i="149"/>
  <c r="J32" i="149"/>
  <c r="I32" i="149"/>
  <c r="E29" i="149"/>
  <c r="J28" i="149"/>
  <c r="I28" i="149"/>
  <c r="E25" i="149"/>
  <c r="J24" i="149"/>
  <c r="I24" i="149"/>
  <c r="E21" i="149"/>
  <c r="J20" i="149"/>
  <c r="I20" i="149"/>
  <c r="E17" i="149"/>
  <c r="J16" i="149"/>
  <c r="I16" i="149"/>
  <c r="E13" i="149"/>
  <c r="J12" i="149"/>
  <c r="I12" i="149"/>
  <c r="R24" i="148"/>
  <c r="R23" i="148"/>
  <c r="Q20" i="148"/>
  <c r="P20" i="148"/>
  <c r="I54" i="121" s="1"/>
  <c r="R19" i="148"/>
  <c r="R18" i="148"/>
  <c r="R17" i="148"/>
  <c r="Q16" i="148"/>
  <c r="L50" i="121" s="1"/>
  <c r="P16" i="148"/>
  <c r="R16" i="148" s="1"/>
  <c r="R15" i="148"/>
  <c r="R13" i="148"/>
  <c r="Q12" i="148"/>
  <c r="L46" i="121" s="1"/>
  <c r="P12" i="148"/>
  <c r="P21" i="148" s="1"/>
  <c r="N15" i="117" s="1"/>
  <c r="R11" i="148"/>
  <c r="R10" i="148"/>
  <c r="Q21" i="148" l="1"/>
  <c r="L43" i="149"/>
  <c r="O15" i="117"/>
  <c r="L55" i="121"/>
  <c r="I50" i="121"/>
  <c r="I46" i="121"/>
  <c r="L54" i="121"/>
  <c r="I55" i="121"/>
  <c r="R20" i="148"/>
  <c r="R12" i="148"/>
  <c r="R21" i="148" s="1"/>
  <c r="P15" i="117" s="1"/>
  <c r="H31" i="147" l="1"/>
  <c r="H30" i="147"/>
  <c r="H29" i="147"/>
  <c r="H28" i="147"/>
  <c r="H27" i="147"/>
  <c r="H26" i="147"/>
  <c r="H23" i="147"/>
  <c r="H21" i="147"/>
  <c r="H20" i="147"/>
  <c r="H19" i="147"/>
  <c r="H18" i="147"/>
  <c r="H17" i="147"/>
  <c r="H16" i="147"/>
  <c r="H15" i="147"/>
  <c r="H14" i="147"/>
  <c r="H13" i="147"/>
  <c r="H12" i="147"/>
  <c r="H11" i="147"/>
  <c r="H41" i="146"/>
  <c r="H40" i="146"/>
  <c r="H39" i="146"/>
  <c r="H37" i="146"/>
  <c r="H36" i="146"/>
  <c r="H35" i="146"/>
  <c r="H31" i="146"/>
  <c r="H30" i="146"/>
  <c r="H29" i="146"/>
  <c r="H28" i="146"/>
  <c r="H27" i="146"/>
  <c r="H26" i="146"/>
  <c r="H23" i="146"/>
  <c r="H21" i="146"/>
  <c r="H20" i="146"/>
  <c r="H19" i="146"/>
  <c r="H18" i="146"/>
  <c r="H17" i="146"/>
  <c r="H16" i="146"/>
  <c r="H15" i="146"/>
  <c r="H14" i="146"/>
  <c r="H13" i="146"/>
  <c r="H12" i="146"/>
  <c r="H11" i="146"/>
  <c r="M40" i="134" l="1"/>
  <c r="K26" i="134" l="1"/>
  <c r="K13" i="134"/>
  <c r="O20" i="119" l="1"/>
  <c r="N20" i="119"/>
  <c r="M20" i="119"/>
  <c r="M54" i="134" l="1"/>
  <c r="M16" i="103"/>
  <c r="N16" i="103"/>
  <c r="L20" i="119"/>
  <c r="I20" i="103" l="1"/>
  <c r="K31" i="131"/>
  <c r="K34" i="125"/>
  <c r="M22" i="130" l="1"/>
  <c r="N22" i="130"/>
  <c r="O22" i="130"/>
  <c r="L22" i="130"/>
  <c r="L49" i="120" l="1"/>
  <c r="I20" i="138" l="1"/>
  <c r="I28" i="138" s="1"/>
  <c r="J20" i="138"/>
  <c r="J28" i="138" s="1"/>
  <c r="K20" i="138"/>
  <c r="K28" i="138" s="1"/>
  <c r="L20" i="138"/>
  <c r="L28" i="138" s="1"/>
  <c r="M20" i="138"/>
  <c r="M28" i="138" s="1"/>
  <c r="H20" i="138"/>
  <c r="J24" i="138" l="1"/>
  <c r="M24" i="138"/>
  <c r="I24" i="138"/>
  <c r="L24" i="138"/>
  <c r="K24" i="138"/>
  <c r="H28" i="138"/>
  <c r="H24" i="138"/>
  <c r="M59" i="121"/>
  <c r="M58" i="121"/>
  <c r="J59" i="121"/>
  <c r="J58" i="121"/>
  <c r="J53" i="121"/>
  <c r="L12" i="121"/>
  <c r="O9" i="117" s="1"/>
  <c r="K12" i="121"/>
  <c r="I12" i="121"/>
  <c r="N9" i="117" s="1"/>
  <c r="M52" i="121"/>
  <c r="M53" i="121"/>
  <c r="M51" i="121"/>
  <c r="M45" i="121"/>
  <c r="M46" i="121"/>
  <c r="M47" i="121"/>
  <c r="M48" i="121"/>
  <c r="M49" i="121"/>
  <c r="M44" i="121"/>
  <c r="K40" i="121"/>
  <c r="M40" i="121" s="1"/>
  <c r="K34" i="121"/>
  <c r="K29" i="121"/>
  <c r="K25" i="121"/>
  <c r="K22" i="121"/>
  <c r="K55" i="121"/>
  <c r="M55" i="121" s="1"/>
  <c r="K50" i="121"/>
  <c r="M50" i="121" s="1"/>
  <c r="J52" i="121"/>
  <c r="J51" i="121"/>
  <c r="J45" i="121"/>
  <c r="J46" i="121"/>
  <c r="J47" i="121"/>
  <c r="J48" i="121"/>
  <c r="J49" i="121"/>
  <c r="J44" i="121"/>
  <c r="M39" i="121"/>
  <c r="M38" i="121"/>
  <c r="M35" i="121"/>
  <c r="L31" i="121"/>
  <c r="M31" i="121" s="1"/>
  <c r="L32" i="121"/>
  <c r="M32" i="121" s="1"/>
  <c r="L33" i="121"/>
  <c r="M33" i="121" s="1"/>
  <c r="L30" i="121"/>
  <c r="L27" i="121"/>
  <c r="M27" i="121" s="1"/>
  <c r="L28" i="121"/>
  <c r="M28" i="121" s="1"/>
  <c r="L26" i="121"/>
  <c r="L24" i="121"/>
  <c r="M24" i="121" s="1"/>
  <c r="L23" i="121"/>
  <c r="L20" i="121"/>
  <c r="M20" i="121" s="1"/>
  <c r="L21" i="121"/>
  <c r="M21" i="121" s="1"/>
  <c r="L19" i="121"/>
  <c r="M16" i="121"/>
  <c r="M15" i="121"/>
  <c r="M11" i="121"/>
  <c r="M10" i="121"/>
  <c r="M9" i="121"/>
  <c r="J11" i="121"/>
  <c r="J10" i="121"/>
  <c r="J9" i="121"/>
  <c r="J16" i="121"/>
  <c r="J15" i="121"/>
  <c r="M23" i="121" l="1"/>
  <c r="L25" i="121"/>
  <c r="M25" i="121" s="1"/>
  <c r="M29" i="121"/>
  <c r="M30" i="121"/>
  <c r="L34" i="121"/>
  <c r="M34" i="121"/>
  <c r="M19" i="121"/>
  <c r="L22" i="121"/>
  <c r="M26" i="121"/>
  <c r="L29" i="121"/>
  <c r="K36" i="121"/>
  <c r="K41" i="121" s="1"/>
  <c r="L28" i="125"/>
  <c r="T33" i="125" s="1"/>
  <c r="P9" i="117"/>
  <c r="M54" i="121"/>
  <c r="M22" i="121"/>
  <c r="M12" i="121"/>
  <c r="L36" i="121" l="1"/>
  <c r="L41" i="121" s="1"/>
  <c r="M36" i="121"/>
  <c r="L26" i="102"/>
  <c r="S31" i="102" s="1"/>
  <c r="H12" i="121"/>
  <c r="J12" i="121" s="1"/>
  <c r="P12" i="117" l="1"/>
  <c r="N13" i="117"/>
  <c r="M93" i="138" l="1"/>
  <c r="L93" i="138"/>
  <c r="K93" i="138"/>
  <c r="K123" i="138" s="1"/>
  <c r="J93" i="138"/>
  <c r="I93" i="138"/>
  <c r="H93" i="138"/>
  <c r="I59" i="138"/>
  <c r="I63" i="138" s="1"/>
  <c r="J59" i="138"/>
  <c r="J63" i="138" s="1"/>
  <c r="K59" i="138"/>
  <c r="K63" i="138" s="1"/>
  <c r="L59" i="138"/>
  <c r="L63" i="138" s="1"/>
  <c r="M59" i="138"/>
  <c r="M63" i="138" s="1"/>
  <c r="H59" i="138"/>
  <c r="H63" i="138" s="1"/>
  <c r="J123" i="138" l="1"/>
  <c r="H123" i="138"/>
  <c r="L123" i="138"/>
  <c r="I123" i="138"/>
  <c r="M123" i="138"/>
  <c r="J27" i="138"/>
  <c r="K27" i="138"/>
  <c r="I27" i="138"/>
  <c r="M27" i="138"/>
  <c r="M21" i="135"/>
  <c r="L21" i="135"/>
  <c r="K21" i="135"/>
  <c r="J21" i="135"/>
  <c r="I21" i="135"/>
  <c r="H21" i="135"/>
  <c r="H91" i="135" s="1"/>
  <c r="M14" i="135"/>
  <c r="M29" i="135" s="1"/>
  <c r="M35" i="135" s="1"/>
  <c r="M38" i="135" s="1"/>
  <c r="L14" i="135"/>
  <c r="K14" i="135"/>
  <c r="J14" i="135"/>
  <c r="I14" i="135"/>
  <c r="H14" i="135"/>
  <c r="H84" i="135" s="1"/>
  <c r="J29" i="135" l="1"/>
  <c r="J35" i="135" s="1"/>
  <c r="J38" i="135" s="1"/>
  <c r="I29" i="135"/>
  <c r="I35" i="135" s="1"/>
  <c r="I38" i="135" s="1"/>
  <c r="K29" i="135"/>
  <c r="K35" i="135" s="1"/>
  <c r="K38" i="135" s="1"/>
  <c r="L29" i="135"/>
  <c r="L35" i="135" s="1"/>
  <c r="L38" i="135" s="1"/>
  <c r="H29" i="135"/>
  <c r="H99" i="135" s="1"/>
  <c r="H27" i="138"/>
  <c r="L27" i="138"/>
  <c r="H35" i="135" l="1"/>
  <c r="H38" i="135" l="1"/>
  <c r="H108" i="135" s="1"/>
  <c r="H105" i="135"/>
  <c r="M46" i="134"/>
  <c r="M45" i="134"/>
  <c r="K46" i="134"/>
  <c r="K45" i="134"/>
  <c r="M32" i="134"/>
  <c r="M26" i="134"/>
  <c r="M20" i="134"/>
  <c r="M13" i="134"/>
  <c r="M47" i="134" l="1"/>
  <c r="K20" i="134"/>
  <c r="K54" i="134"/>
  <c r="K52" i="134"/>
  <c r="K32" i="134" l="1"/>
  <c r="K47" i="134" l="1"/>
  <c r="M45" i="131"/>
  <c r="R32" i="131"/>
  <c r="R31" i="131"/>
  <c r="R30" i="131"/>
  <c r="R29" i="131"/>
  <c r="R28" i="131"/>
  <c r="M8" i="131"/>
  <c r="L8" i="131"/>
  <c r="K8" i="131"/>
  <c r="J8" i="131"/>
  <c r="K29" i="118"/>
  <c r="K28" i="118"/>
  <c r="K26" i="118"/>
  <c r="K25" i="118"/>
  <c r="K20" i="118"/>
  <c r="K19" i="118"/>
  <c r="K17" i="118"/>
  <c r="K16" i="118"/>
  <c r="J13" i="118"/>
  <c r="J14" i="118"/>
  <c r="J30" i="118"/>
  <c r="J52" i="118"/>
  <c r="K52" i="118"/>
  <c r="J61" i="118"/>
  <c r="K61" i="118"/>
  <c r="I14" i="118"/>
  <c r="P11" i="117"/>
  <c r="P10" i="117"/>
  <c r="O39" i="117"/>
  <c r="O17" i="117" s="1"/>
  <c r="N39" i="117"/>
  <c r="K125" i="119"/>
  <c r="H125" i="119"/>
  <c r="I125" i="119"/>
  <c r="G125" i="119"/>
  <c r="G119" i="119"/>
  <c r="H119" i="119"/>
  <c r="I119" i="119"/>
  <c r="J119" i="119"/>
  <c r="K119" i="119"/>
  <c r="L119" i="119"/>
  <c r="M119" i="119"/>
  <c r="G120" i="119"/>
  <c r="H120" i="119"/>
  <c r="I120" i="119"/>
  <c r="J120" i="119"/>
  <c r="K120" i="119"/>
  <c r="L120" i="119"/>
  <c r="M120" i="119"/>
  <c r="G115" i="119"/>
  <c r="H115" i="119"/>
  <c r="I115" i="119"/>
  <c r="J115" i="119"/>
  <c r="K115" i="119"/>
  <c r="L115" i="119"/>
  <c r="M115" i="119"/>
  <c r="G109" i="119"/>
  <c r="H109" i="119"/>
  <c r="I109" i="119"/>
  <c r="J109" i="119"/>
  <c r="K109" i="119"/>
  <c r="L109" i="119"/>
  <c r="M109" i="119"/>
  <c r="G110" i="119"/>
  <c r="H110" i="119"/>
  <c r="I110" i="119"/>
  <c r="J110" i="119"/>
  <c r="K110" i="119"/>
  <c r="L110" i="119"/>
  <c r="M110" i="119"/>
  <c r="G111" i="119"/>
  <c r="H111" i="119"/>
  <c r="I111" i="119"/>
  <c r="J111" i="119"/>
  <c r="K111" i="119"/>
  <c r="L111" i="119"/>
  <c r="M111" i="119"/>
  <c r="M118" i="119"/>
  <c r="L118" i="119"/>
  <c r="K118" i="119"/>
  <c r="J118" i="119"/>
  <c r="I118" i="119"/>
  <c r="H118" i="119"/>
  <c r="G118" i="119"/>
  <c r="M114" i="119"/>
  <c r="L114" i="119"/>
  <c r="K114" i="119"/>
  <c r="J114" i="119"/>
  <c r="I114" i="119"/>
  <c r="H114" i="119"/>
  <c r="G114" i="119"/>
  <c r="M108" i="119"/>
  <c r="L108" i="119"/>
  <c r="K108" i="119"/>
  <c r="J108" i="119"/>
  <c r="I108" i="119"/>
  <c r="H108" i="119"/>
  <c r="G108" i="119"/>
  <c r="H97" i="119"/>
  <c r="I97" i="119"/>
  <c r="J97" i="119"/>
  <c r="K97" i="119"/>
  <c r="L97" i="119"/>
  <c r="M97" i="119"/>
  <c r="H98" i="119"/>
  <c r="I98" i="119"/>
  <c r="J98" i="119"/>
  <c r="K98" i="119"/>
  <c r="L98" i="119"/>
  <c r="M98" i="119"/>
  <c r="H99" i="119"/>
  <c r="I99" i="119"/>
  <c r="J99" i="119"/>
  <c r="K99" i="119"/>
  <c r="L99" i="119"/>
  <c r="M99" i="119"/>
  <c r="H100" i="119"/>
  <c r="I100" i="119"/>
  <c r="J100" i="119"/>
  <c r="K100" i="119"/>
  <c r="L100" i="119"/>
  <c r="M100" i="119"/>
  <c r="H101" i="119"/>
  <c r="I101" i="119"/>
  <c r="J101" i="119"/>
  <c r="K101" i="119"/>
  <c r="L101" i="119"/>
  <c r="M101" i="119"/>
  <c r="H102" i="119"/>
  <c r="I102" i="119"/>
  <c r="J102" i="119"/>
  <c r="K102" i="119"/>
  <c r="L102" i="119"/>
  <c r="M102" i="119"/>
  <c r="H103" i="119"/>
  <c r="I103" i="119"/>
  <c r="J103" i="119"/>
  <c r="K103" i="119"/>
  <c r="L103" i="119"/>
  <c r="M103" i="119"/>
  <c r="H104" i="119"/>
  <c r="I104" i="119"/>
  <c r="J104" i="119"/>
  <c r="K104" i="119"/>
  <c r="L104" i="119"/>
  <c r="M104" i="119"/>
  <c r="G98" i="119"/>
  <c r="G99" i="119"/>
  <c r="G100" i="119"/>
  <c r="G101" i="119"/>
  <c r="G102" i="119"/>
  <c r="G103" i="119"/>
  <c r="G104" i="119"/>
  <c r="G97" i="119"/>
  <c r="O81" i="119"/>
  <c r="O80" i="119"/>
  <c r="M81" i="119"/>
  <c r="M80" i="119"/>
  <c r="P75" i="119"/>
  <c r="O72" i="119"/>
  <c r="M70" i="119"/>
  <c r="P69" i="119"/>
  <c r="N69" i="119"/>
  <c r="O62" i="119"/>
  <c r="M62" i="119"/>
  <c r="O43" i="119"/>
  <c r="O42" i="119"/>
  <c r="O41" i="119"/>
  <c r="M43" i="119"/>
  <c r="M42" i="119"/>
  <c r="M41" i="119"/>
  <c r="O38" i="119"/>
  <c r="O37" i="119"/>
  <c r="O36" i="119"/>
  <c r="M38" i="119"/>
  <c r="M37" i="119"/>
  <c r="M36" i="119"/>
  <c r="N29" i="119"/>
  <c r="M61" i="119" s="1"/>
  <c r="O22" i="119"/>
  <c r="N22" i="119"/>
  <c r="M22" i="119"/>
  <c r="L22" i="119"/>
  <c r="O18" i="119"/>
  <c r="N18" i="119"/>
  <c r="M18" i="119"/>
  <c r="L18" i="119"/>
  <c r="O16" i="119"/>
  <c r="N16" i="119"/>
  <c r="M16" i="119"/>
  <c r="L16" i="119"/>
  <c r="O14" i="119"/>
  <c r="N14" i="119"/>
  <c r="M14" i="119"/>
  <c r="L14" i="119"/>
  <c r="O12" i="119"/>
  <c r="N12" i="119"/>
  <c r="M12" i="119"/>
  <c r="L12" i="119"/>
  <c r="L10" i="119"/>
  <c r="M117" i="130"/>
  <c r="L117" i="130"/>
  <c r="K117" i="130"/>
  <c r="J117" i="130"/>
  <c r="I117" i="130"/>
  <c r="H117" i="130"/>
  <c r="G117" i="130"/>
  <c r="N116" i="130"/>
  <c r="N115" i="130"/>
  <c r="N114" i="130"/>
  <c r="N111" i="130"/>
  <c r="N110" i="130"/>
  <c r="M108" i="130"/>
  <c r="L108" i="130"/>
  <c r="K108" i="130"/>
  <c r="J108" i="130"/>
  <c r="I108" i="130"/>
  <c r="H108" i="130"/>
  <c r="G108" i="130"/>
  <c r="N107" i="130"/>
  <c r="N106" i="130"/>
  <c r="N105" i="130"/>
  <c r="N104" i="130"/>
  <c r="M101" i="130"/>
  <c r="L101" i="130"/>
  <c r="K101" i="130"/>
  <c r="J101" i="130"/>
  <c r="I101" i="130"/>
  <c r="H101" i="130"/>
  <c r="G101" i="130"/>
  <c r="N100" i="130"/>
  <c r="N99" i="130"/>
  <c r="N98" i="130"/>
  <c r="N97" i="130"/>
  <c r="N96" i="130"/>
  <c r="N95" i="130"/>
  <c r="N94" i="130"/>
  <c r="N93" i="130"/>
  <c r="P78" i="130"/>
  <c r="P30" i="130" s="1"/>
  <c r="J12" i="118" s="1"/>
  <c r="N78" i="130"/>
  <c r="N30" i="130" s="1"/>
  <c r="M57" i="130"/>
  <c r="M60" i="130" s="1"/>
  <c r="P53" i="130"/>
  <c r="P42" i="130"/>
  <c r="P18" i="130" s="1"/>
  <c r="N42" i="130"/>
  <c r="P37" i="130"/>
  <c r="N37" i="130"/>
  <c r="M67" i="130" s="1"/>
  <c r="N69" i="130" s="1"/>
  <c r="N3" i="130"/>
  <c r="N125" i="129"/>
  <c r="M121" i="129"/>
  <c r="L121" i="129"/>
  <c r="K121" i="129"/>
  <c r="J121" i="129"/>
  <c r="I121" i="129"/>
  <c r="H121" i="129"/>
  <c r="G121" i="129"/>
  <c r="N120" i="129"/>
  <c r="N119" i="129"/>
  <c r="N118" i="129"/>
  <c r="N115" i="129"/>
  <c r="N114" i="129"/>
  <c r="M112" i="129"/>
  <c r="L112" i="129"/>
  <c r="K112" i="129"/>
  <c r="J112" i="129"/>
  <c r="I112" i="129"/>
  <c r="H112" i="129"/>
  <c r="G112" i="129"/>
  <c r="N111" i="129"/>
  <c r="N110" i="129"/>
  <c r="N109" i="129"/>
  <c r="N108" i="129"/>
  <c r="M105" i="129"/>
  <c r="L105" i="129"/>
  <c r="K105" i="129"/>
  <c r="J105" i="129"/>
  <c r="I105" i="129"/>
  <c r="H105" i="129"/>
  <c r="G105" i="129"/>
  <c r="N104" i="129"/>
  <c r="N103" i="129"/>
  <c r="N102" i="129"/>
  <c r="N101" i="129"/>
  <c r="N100" i="129"/>
  <c r="N99" i="129"/>
  <c r="N98" i="129"/>
  <c r="N97" i="129"/>
  <c r="P82" i="129"/>
  <c r="N82" i="129"/>
  <c r="N32" i="129" s="1"/>
  <c r="M61" i="129"/>
  <c r="M64" i="129" s="1"/>
  <c r="N65" i="129" s="1"/>
  <c r="N34" i="129" s="1"/>
  <c r="P57" i="129"/>
  <c r="P46" i="129"/>
  <c r="P20" i="129" s="1"/>
  <c r="P20" i="119" s="1"/>
  <c r="P44" i="129"/>
  <c r="S101" i="129" s="1"/>
  <c r="N44" i="129"/>
  <c r="P39" i="129"/>
  <c r="P16" i="129" s="1"/>
  <c r="N39" i="129"/>
  <c r="M71" i="129" s="1"/>
  <c r="N73" i="129" s="1"/>
  <c r="L24" i="119"/>
  <c r="P10" i="129"/>
  <c r="N3" i="129"/>
  <c r="M45" i="102"/>
  <c r="M55" i="134" s="1"/>
  <c r="K51" i="134" l="1"/>
  <c r="P13" i="117"/>
  <c r="G116" i="129"/>
  <c r="K32" i="102"/>
  <c r="N32" i="119"/>
  <c r="H116" i="129"/>
  <c r="H123" i="129" s="1"/>
  <c r="H127" i="129" s="1"/>
  <c r="P32" i="129"/>
  <c r="S98" i="129" s="1"/>
  <c r="I12" i="118"/>
  <c r="I116" i="129"/>
  <c r="I123" i="129" s="1"/>
  <c r="I127" i="129" s="1"/>
  <c r="K14" i="118"/>
  <c r="L116" i="129"/>
  <c r="L123" i="129" s="1"/>
  <c r="L127" i="129" s="1"/>
  <c r="K31" i="125"/>
  <c r="N112" i="129"/>
  <c r="R112" i="129" s="1"/>
  <c r="P18" i="129"/>
  <c r="P18" i="119" s="1"/>
  <c r="J116" i="129"/>
  <c r="J123" i="129" s="1"/>
  <c r="J127" i="129" s="1"/>
  <c r="K116" i="129"/>
  <c r="K123" i="129" s="1"/>
  <c r="K127" i="129" s="1"/>
  <c r="T101" i="129" s="1"/>
  <c r="N121" i="129"/>
  <c r="R121" i="129" s="1"/>
  <c r="K32" i="125"/>
  <c r="M116" i="129"/>
  <c r="M123" i="129" s="1"/>
  <c r="M127" i="129" s="1"/>
  <c r="K30" i="118"/>
  <c r="G112" i="130"/>
  <c r="G119" i="130" s="1"/>
  <c r="G121" i="130" s="1"/>
  <c r="K112" i="130"/>
  <c r="K119" i="130" s="1"/>
  <c r="K121" i="130" s="1"/>
  <c r="H112" i="130"/>
  <c r="H119" i="130" s="1"/>
  <c r="H121" i="130" s="1"/>
  <c r="L112" i="130"/>
  <c r="L119" i="130" s="1"/>
  <c r="L121" i="130" s="1"/>
  <c r="O21" i="117"/>
  <c r="O67" i="130"/>
  <c r="K28" i="131"/>
  <c r="I112" i="130"/>
  <c r="I119" i="130" s="1"/>
  <c r="I121" i="130" s="1"/>
  <c r="M112" i="130"/>
  <c r="M119" i="130" s="1"/>
  <c r="M121" i="130" s="1"/>
  <c r="N108" i="130"/>
  <c r="N117" i="130"/>
  <c r="R117" i="130" s="1"/>
  <c r="J112" i="130"/>
  <c r="J119" i="130" s="1"/>
  <c r="J121" i="130" s="1"/>
  <c r="S97" i="130"/>
  <c r="K29" i="131"/>
  <c r="O13" i="117"/>
  <c r="L25" i="131"/>
  <c r="S30" i="131" s="1"/>
  <c r="K55" i="134"/>
  <c r="K27" i="134"/>
  <c r="K39" i="134" s="1"/>
  <c r="N24" i="119"/>
  <c r="N10" i="119"/>
  <c r="M10" i="119"/>
  <c r="M24" i="119"/>
  <c r="N105" i="129"/>
  <c r="S100" i="129"/>
  <c r="P39" i="117"/>
  <c r="N101" i="130"/>
  <c r="R101" i="130" s="1"/>
  <c r="S94" i="130"/>
  <c r="P12" i="130"/>
  <c r="N61" i="130"/>
  <c r="N32" i="130" s="1"/>
  <c r="N46" i="130" s="1"/>
  <c r="P16" i="130"/>
  <c r="P16" i="119" s="1"/>
  <c r="S96" i="130"/>
  <c r="G123" i="129"/>
  <c r="P29" i="129"/>
  <c r="N50" i="129"/>
  <c r="O71" i="129"/>
  <c r="T100" i="129" l="1"/>
  <c r="N116" i="129"/>
  <c r="N21" i="117"/>
  <c r="T98" i="129"/>
  <c r="P12" i="129"/>
  <c r="P12" i="119" s="1"/>
  <c r="P32" i="119"/>
  <c r="N123" i="129"/>
  <c r="N127" i="129" s="1"/>
  <c r="R116" i="129"/>
  <c r="R105" i="129"/>
  <c r="T94" i="130"/>
  <c r="T97" i="130"/>
  <c r="N112" i="130"/>
  <c r="N119" i="130" s="1"/>
  <c r="R108" i="130"/>
  <c r="T96" i="130"/>
  <c r="K33" i="134"/>
  <c r="K35" i="134" s="1"/>
  <c r="L26" i="125"/>
  <c r="S97" i="129"/>
  <c r="O61" i="129"/>
  <c r="O64" i="129" s="1"/>
  <c r="P65" i="129" s="1"/>
  <c r="G127" i="129"/>
  <c r="J3" i="120"/>
  <c r="H3" i="121"/>
  <c r="K3" i="104"/>
  <c r="N3" i="119"/>
  <c r="H3" i="118"/>
  <c r="M3" i="103"/>
  <c r="M3" i="117"/>
  <c r="R119" i="130" l="1"/>
  <c r="N121" i="130"/>
  <c r="R123" i="129"/>
  <c r="R127" i="129"/>
  <c r="K38" i="134"/>
  <c r="K40" i="134" s="1"/>
  <c r="K42" i="134" s="1"/>
  <c r="P34" i="129"/>
  <c r="N23" i="117" s="1"/>
  <c r="I22" i="118"/>
  <c r="R112" i="130"/>
  <c r="M33" i="134"/>
  <c r="M35" i="134" s="1"/>
  <c r="O24" i="119"/>
  <c r="O10" i="119"/>
  <c r="T97" i="129"/>
  <c r="P14" i="129" l="1"/>
  <c r="S99" i="129"/>
  <c r="T99" i="129" s="1"/>
  <c r="V27" i="102"/>
  <c r="P10" i="130"/>
  <c r="M51" i="134" s="1"/>
  <c r="M53" i="134" s="1"/>
  <c r="M56" i="134" s="1"/>
  <c r="J31" i="118" s="1"/>
  <c r="W29" i="125" l="1"/>
  <c r="P27" i="130"/>
  <c r="P10" i="119"/>
  <c r="M48" i="125"/>
  <c r="M8" i="125"/>
  <c r="L8" i="125"/>
  <c r="K8" i="125"/>
  <c r="J8" i="125"/>
  <c r="L23" i="131" l="1"/>
  <c r="S28" i="131" s="1"/>
  <c r="K53" i="134"/>
  <c r="K56" i="134" s="1"/>
  <c r="S93" i="130"/>
  <c r="O57" i="130"/>
  <c r="O60" i="130" s="1"/>
  <c r="P61" i="130" s="1"/>
  <c r="P32" i="130" s="1"/>
  <c r="P29" i="119"/>
  <c r="R9" i="117"/>
  <c r="V33" i="125"/>
  <c r="X33" i="125" s="1"/>
  <c r="M49" i="125" l="1"/>
  <c r="M47" i="102"/>
  <c r="I31" i="118"/>
  <c r="J22" i="118"/>
  <c r="J21" i="118" s="1"/>
  <c r="O23" i="117"/>
  <c r="P34" i="119"/>
  <c r="S95" i="130"/>
  <c r="T95" i="130" s="1"/>
  <c r="P14" i="130"/>
  <c r="P14" i="119" l="1"/>
  <c r="L30" i="120"/>
  <c r="L29" i="120"/>
  <c r="L31" i="120" s="1"/>
  <c r="L26" i="120"/>
  <c r="L23" i="120"/>
  <c r="L22" i="120"/>
  <c r="L21" i="120"/>
  <c r="L20" i="120"/>
  <c r="L24" i="120" s="1"/>
  <c r="L18" i="120"/>
  <c r="L17" i="120"/>
  <c r="L16" i="120"/>
  <c r="L19" i="120" s="1"/>
  <c r="L10" i="120"/>
  <c r="L11" i="120"/>
  <c r="L9" i="120"/>
  <c r="L12" i="120" l="1"/>
  <c r="K27" i="120"/>
  <c r="K32" i="120" s="1"/>
  <c r="K35" i="120" s="1"/>
  <c r="O66" i="130" s="1"/>
  <c r="J27" i="120"/>
  <c r="J32" i="120" s="1"/>
  <c r="J35" i="120" s="1"/>
  <c r="O70" i="129" s="1"/>
  <c r="H55" i="121" l="1"/>
  <c r="H50" i="121"/>
  <c r="H40" i="121"/>
  <c r="I39" i="121"/>
  <c r="J39" i="121" s="1"/>
  <c r="I38" i="121"/>
  <c r="J38" i="121" s="1"/>
  <c r="I35" i="121"/>
  <c r="J35" i="121" s="1"/>
  <c r="H34" i="121"/>
  <c r="I33" i="121"/>
  <c r="J33" i="121" s="1"/>
  <c r="I32" i="121"/>
  <c r="J32" i="121" s="1"/>
  <c r="I31" i="121"/>
  <c r="J31" i="121" s="1"/>
  <c r="I30" i="121"/>
  <c r="J30" i="121" s="1"/>
  <c r="H29" i="121"/>
  <c r="I28" i="121"/>
  <c r="J28" i="121" s="1"/>
  <c r="I27" i="121"/>
  <c r="J27" i="121" s="1"/>
  <c r="I26" i="121"/>
  <c r="J26" i="121" s="1"/>
  <c r="H25" i="121"/>
  <c r="I24" i="121"/>
  <c r="J24" i="121" s="1"/>
  <c r="I23" i="121"/>
  <c r="J23" i="121" s="1"/>
  <c r="H22" i="121"/>
  <c r="I21" i="121"/>
  <c r="J21" i="121" s="1"/>
  <c r="I20" i="121"/>
  <c r="J20" i="121" s="1"/>
  <c r="I19" i="121"/>
  <c r="J19" i="121" s="1"/>
  <c r="J54" i="121" l="1"/>
  <c r="H36" i="121"/>
  <c r="T31" i="125"/>
  <c r="L27" i="120"/>
  <c r="L32" i="120" s="1"/>
  <c r="L35" i="120" s="1"/>
  <c r="I25" i="121"/>
  <c r="J25" i="121" s="1"/>
  <c r="I40" i="121"/>
  <c r="J40" i="121" s="1"/>
  <c r="I34" i="121"/>
  <c r="J34" i="121" s="1"/>
  <c r="I22" i="121"/>
  <c r="J22" i="121" s="1"/>
  <c r="I29" i="121"/>
  <c r="J29" i="121" s="1"/>
  <c r="J55" i="121"/>
  <c r="V31" i="125" l="1"/>
  <c r="X31" i="125" s="1"/>
  <c r="P73" i="129"/>
  <c r="H41" i="121"/>
  <c r="I36" i="121"/>
  <c r="I41" i="121" s="1"/>
  <c r="P46" i="119"/>
  <c r="O70" i="119" l="1"/>
  <c r="P69" i="130"/>
  <c r="J36" i="121"/>
  <c r="N125" i="119"/>
  <c r="L86" i="104"/>
  <c r="L81" i="104" l="1"/>
  <c r="L80" i="104"/>
  <c r="L77" i="104"/>
  <c r="L76" i="104"/>
  <c r="L73" i="104"/>
  <c r="L72" i="104"/>
  <c r="L67" i="104"/>
  <c r="L66" i="104"/>
  <c r="L63" i="104"/>
  <c r="L62" i="104"/>
  <c r="L57" i="104"/>
  <c r="L56" i="104"/>
  <c r="L53" i="104"/>
  <c r="L52" i="104"/>
  <c r="L49" i="104"/>
  <c r="L48" i="104"/>
  <c r="L45" i="104"/>
  <c r="L44" i="104"/>
  <c r="L39" i="104"/>
  <c r="L38" i="104"/>
  <c r="L35" i="104"/>
  <c r="L34" i="104"/>
  <c r="L31" i="104"/>
  <c r="L30" i="104"/>
  <c r="L27" i="104"/>
  <c r="L26" i="104"/>
  <c r="L23" i="104"/>
  <c r="L22" i="104"/>
  <c r="L19" i="104"/>
  <c r="L18" i="104"/>
  <c r="L15" i="104"/>
  <c r="L14" i="104"/>
  <c r="L11" i="104"/>
  <c r="O19" i="117" l="1"/>
  <c r="O25" i="117" s="1"/>
  <c r="J9" i="118" s="1"/>
  <c r="J50" i="121"/>
  <c r="K68" i="104"/>
  <c r="J68" i="104"/>
  <c r="K64" i="104"/>
  <c r="J64" i="104"/>
  <c r="J87" i="104" s="1"/>
  <c r="K82" i="104"/>
  <c r="J82" i="104"/>
  <c r="K78" i="104"/>
  <c r="J78" i="104"/>
  <c r="K74" i="104"/>
  <c r="J74" i="104"/>
  <c r="K58" i="104"/>
  <c r="J58" i="104"/>
  <c r="K54" i="104"/>
  <c r="J54" i="104"/>
  <c r="K50" i="104"/>
  <c r="J50" i="104"/>
  <c r="L50" i="104" l="1"/>
  <c r="L78" i="104"/>
  <c r="L68" i="104"/>
  <c r="L58" i="104"/>
  <c r="L64" i="104"/>
  <c r="K27" i="131"/>
  <c r="L54" i="104"/>
  <c r="L74" i="104"/>
  <c r="L82" i="104"/>
  <c r="L85" i="104" l="1"/>
  <c r="K46" i="104" l="1"/>
  <c r="J46" i="104"/>
  <c r="K40" i="104"/>
  <c r="J40" i="104"/>
  <c r="K36" i="104"/>
  <c r="J36" i="104"/>
  <c r="K32" i="104"/>
  <c r="J32" i="104"/>
  <c r="L32" i="104" s="1"/>
  <c r="K28" i="104"/>
  <c r="J28" i="104"/>
  <c r="K24" i="104"/>
  <c r="J24" i="104"/>
  <c r="L24" i="104" s="1"/>
  <c r="K20" i="104"/>
  <c r="J20" i="104"/>
  <c r="K16" i="104"/>
  <c r="J16" i="104"/>
  <c r="L16" i="104" s="1"/>
  <c r="L40" i="104" l="1"/>
  <c r="L20" i="104"/>
  <c r="L28" i="104"/>
  <c r="L36" i="104"/>
  <c r="L46" i="104"/>
  <c r="K12" i="104"/>
  <c r="K87" i="104" l="1"/>
  <c r="P46" i="130" s="1"/>
  <c r="N120" i="119"/>
  <c r="H121" i="119"/>
  <c r="I121" i="119"/>
  <c r="J121" i="119"/>
  <c r="K121" i="119"/>
  <c r="L121" i="119"/>
  <c r="M121" i="119"/>
  <c r="G121" i="119"/>
  <c r="H112" i="119"/>
  <c r="I112" i="119"/>
  <c r="J112" i="119"/>
  <c r="K112" i="119"/>
  <c r="L112" i="119"/>
  <c r="M112" i="119"/>
  <c r="G112" i="119"/>
  <c r="N119" i="119"/>
  <c r="N118" i="119"/>
  <c r="N108" i="119"/>
  <c r="N109" i="119"/>
  <c r="N110" i="119"/>
  <c r="N111" i="119"/>
  <c r="N114" i="119"/>
  <c r="N115" i="119"/>
  <c r="N98" i="119"/>
  <c r="N99" i="119"/>
  <c r="N100" i="119"/>
  <c r="N101" i="119"/>
  <c r="N102" i="119"/>
  <c r="N103" i="119"/>
  <c r="N104" i="119"/>
  <c r="N97" i="119"/>
  <c r="H105" i="119"/>
  <c r="I105" i="119"/>
  <c r="J105" i="119"/>
  <c r="K105" i="119"/>
  <c r="L105" i="119"/>
  <c r="M105" i="119"/>
  <c r="G105" i="119"/>
  <c r="S100" i="130" l="1"/>
  <c r="T100" i="130" s="1"/>
  <c r="P44" i="130"/>
  <c r="K36" i="131"/>
  <c r="H116" i="119"/>
  <c r="H123" i="119" s="1"/>
  <c r="H127" i="119" s="1"/>
  <c r="L116" i="119"/>
  <c r="L123" i="119" s="1"/>
  <c r="L127" i="119" s="1"/>
  <c r="K37" i="131"/>
  <c r="L38" i="131" s="1"/>
  <c r="S32" i="131" s="1"/>
  <c r="S98" i="130"/>
  <c r="T98" i="130" s="1"/>
  <c r="P20" i="130"/>
  <c r="G116" i="119"/>
  <c r="G123" i="119" s="1"/>
  <c r="G127" i="119" s="1"/>
  <c r="J116" i="119"/>
  <c r="J123" i="119" s="1"/>
  <c r="J127" i="119" s="1"/>
  <c r="M116" i="119"/>
  <c r="M123" i="119" s="1"/>
  <c r="M127" i="119" s="1"/>
  <c r="I116" i="119"/>
  <c r="I123" i="119" s="1"/>
  <c r="I127" i="119" s="1"/>
  <c r="K116" i="119"/>
  <c r="K123" i="119" s="1"/>
  <c r="K127" i="119" s="1"/>
  <c r="N112" i="119"/>
  <c r="R112" i="119" s="1"/>
  <c r="N105" i="119"/>
  <c r="P22" i="130" l="1"/>
  <c r="N116" i="119"/>
  <c r="N121" i="119"/>
  <c r="R121" i="119" s="1"/>
  <c r="R105" i="119"/>
  <c r="N123" i="119" l="1"/>
  <c r="R116" i="119"/>
  <c r="R123" i="119" l="1"/>
  <c r="N127" i="119"/>
  <c r="R127" i="119" s="1"/>
  <c r="M46" i="102"/>
  <c r="P82" i="119" l="1"/>
  <c r="N82" i="119"/>
  <c r="P57" i="119"/>
  <c r="P44" i="119"/>
  <c r="N44" i="119"/>
  <c r="P39" i="119"/>
  <c r="N39" i="119"/>
  <c r="I61" i="118"/>
  <c r="I52" i="118"/>
  <c r="I30" i="118"/>
  <c r="I13" i="118"/>
  <c r="K13" i="118" s="1"/>
  <c r="N17" i="117"/>
  <c r="P17" i="117" l="1"/>
  <c r="K30" i="125"/>
  <c r="P21" i="117"/>
  <c r="K12" i="118"/>
  <c r="M71" i="119"/>
  <c r="N73" i="119" s="1"/>
  <c r="M64" i="119"/>
  <c r="N65" i="119" s="1"/>
  <c r="L24" i="102"/>
  <c r="O61" i="119"/>
  <c r="K29" i="102"/>
  <c r="S101" i="119"/>
  <c r="T101" i="119" s="1"/>
  <c r="S98" i="119"/>
  <c r="T98" i="119" s="1"/>
  <c r="S97" i="119"/>
  <c r="T97" i="119" s="1"/>
  <c r="O71" i="119"/>
  <c r="P73" i="119" s="1"/>
  <c r="S100" i="119"/>
  <c r="T100" i="119" s="1"/>
  <c r="K30" i="102"/>
  <c r="N50" i="119" l="1"/>
  <c r="O64" i="119"/>
  <c r="P65" i="119" s="1"/>
  <c r="P23" i="117" l="1"/>
  <c r="S99" i="119"/>
  <c r="T99" i="119" s="1"/>
  <c r="I21" i="118" l="1"/>
  <c r="K22" i="118"/>
  <c r="K21" i="118" s="1"/>
  <c r="L112" i="104" l="1"/>
  <c r="K112" i="104"/>
  <c r="L103" i="104"/>
  <c r="K103" i="104"/>
  <c r="L94" i="104"/>
  <c r="K94" i="104"/>
  <c r="L16" i="103"/>
  <c r="M8" i="102"/>
  <c r="L8" i="102"/>
  <c r="K8" i="102"/>
  <c r="J8" i="102"/>
  <c r="I27" i="103" l="1"/>
  <c r="K28" i="102"/>
  <c r="R29" i="102"/>
  <c r="R31" i="102"/>
  <c r="R32" i="102"/>
  <c r="R30" i="102"/>
  <c r="R33" i="102"/>
  <c r="P27" i="117" l="1"/>
  <c r="L35" i="102" s="1"/>
  <c r="N19" i="117"/>
  <c r="S32" i="102" l="1"/>
  <c r="U32" i="102" s="1"/>
  <c r="W32" i="102" s="1"/>
  <c r="N25" i="117"/>
  <c r="I9" i="118" s="1"/>
  <c r="I33" i="118" s="1"/>
  <c r="S29" i="102"/>
  <c r="U29" i="102" s="1"/>
  <c r="W29" i="102" s="1"/>
  <c r="U31" i="102" l="1"/>
  <c r="W31" i="102" s="1"/>
  <c r="J12" i="104" l="1"/>
  <c r="L10" i="104"/>
  <c r="L12" i="104" l="1"/>
  <c r="L87" i="104"/>
  <c r="P50" i="119" s="1"/>
  <c r="S104" i="119" s="1"/>
  <c r="T104" i="119" s="1"/>
  <c r="P50" i="129" l="1"/>
  <c r="P48" i="119"/>
  <c r="S104" i="129"/>
  <c r="T104" i="129" s="1"/>
  <c r="K39" i="125"/>
  <c r="P48" i="129"/>
  <c r="S102" i="119"/>
  <c r="T102" i="119" s="1"/>
  <c r="S102" i="129" l="1"/>
  <c r="T102" i="129" s="1"/>
  <c r="P22" i="129"/>
  <c r="P24" i="129" s="1"/>
  <c r="K40" i="125"/>
  <c r="L41" i="125" s="1"/>
  <c r="T35" i="125" s="1"/>
  <c r="P24" i="119" l="1"/>
  <c r="P22" i="119"/>
  <c r="K38" i="102" s="1"/>
  <c r="V35" i="125"/>
  <c r="X35" i="125" s="1"/>
  <c r="H24" i="103" l="1"/>
  <c r="K37" i="102"/>
  <c r="L39" i="102" s="1"/>
  <c r="S33" i="102" s="1"/>
  <c r="U33" i="102" s="1"/>
  <c r="W33" i="102" s="1"/>
  <c r="K27" i="103" l="1"/>
  <c r="O27" i="117" s="1"/>
  <c r="L34" i="131" s="1"/>
  <c r="J27" i="103"/>
  <c r="N27" i="117" s="1"/>
  <c r="P19" i="117"/>
  <c r="P25" i="117" s="1"/>
  <c r="K9" i="118" s="1"/>
  <c r="S31" i="131" l="1"/>
  <c r="L37" i="125"/>
  <c r="T34" i="125" s="1"/>
  <c r="V34" i="125" l="1"/>
  <c r="X34" i="125" s="1"/>
  <c r="I36" i="118"/>
  <c r="I39" i="118" s="1"/>
  <c r="N29" i="117" s="1"/>
  <c r="N31" i="117" l="1"/>
  <c r="K33" i="125"/>
  <c r="L35" i="125" s="1"/>
  <c r="T32" i="125" l="1"/>
  <c r="V32" i="125" s="1"/>
  <c r="P31" i="117"/>
  <c r="K31" i="102"/>
  <c r="L33" i="102" s="1"/>
  <c r="U37" i="125" l="1"/>
  <c r="U38" i="125" s="1"/>
  <c r="U33" i="125" s="1"/>
  <c r="X32" i="125"/>
  <c r="Y37" i="125" s="1"/>
  <c r="Y38" i="125" s="1"/>
  <c r="Y35" i="125" s="1"/>
  <c r="W37" i="125"/>
  <c r="W38" i="125" s="1"/>
  <c r="W32" i="125" s="1"/>
  <c r="S30" i="102"/>
  <c r="U30" i="102" s="1"/>
  <c r="W30" i="102" s="1"/>
  <c r="X35" i="102"/>
  <c r="X36" i="102" s="1"/>
  <c r="V35" i="102"/>
  <c r="V36" i="102" s="1"/>
  <c r="M51" i="125"/>
  <c r="T35" i="102"/>
  <c r="T36" i="102" s="1"/>
  <c r="W33" i="125" l="1"/>
  <c r="W31" i="125"/>
  <c r="W35" i="125"/>
  <c r="U31" i="125"/>
  <c r="U39" i="125" s="1"/>
  <c r="U40" i="125" s="1"/>
  <c r="M43" i="125" s="1"/>
  <c r="U34" i="125"/>
  <c r="U35" i="125"/>
  <c r="U32" i="125"/>
  <c r="Y32" i="125"/>
  <c r="Y34" i="125"/>
  <c r="W34" i="125"/>
  <c r="Y31" i="125"/>
  <c r="Y39" i="125" s="1"/>
  <c r="Y40" i="125" s="1"/>
  <c r="M18" i="125" s="1"/>
  <c r="M11" i="125" s="1"/>
  <c r="Y33" i="125"/>
  <c r="V30" i="102"/>
  <c r="V32" i="102"/>
  <c r="V29" i="102"/>
  <c r="V31" i="102"/>
  <c r="V33" i="102"/>
  <c r="X30" i="102"/>
  <c r="X32" i="102"/>
  <c r="X33" i="102"/>
  <c r="X29" i="102"/>
  <c r="X31" i="102"/>
  <c r="W39" i="125"/>
  <c r="W40" i="125" s="1"/>
  <c r="T30" i="102"/>
  <c r="T31" i="102"/>
  <c r="T32" i="102"/>
  <c r="T33" i="102"/>
  <c r="T29" i="102"/>
  <c r="X37" i="102" l="1"/>
  <c r="X38" i="102" s="1"/>
  <c r="M18" i="102" s="1"/>
  <c r="M11" i="102" s="1"/>
  <c r="V37" i="102"/>
  <c r="V38" i="102" s="1"/>
  <c r="M10" i="125"/>
  <c r="M17" i="125"/>
  <c r="T37" i="102"/>
  <c r="T38" i="102" s="1"/>
  <c r="M41" i="102" s="1"/>
  <c r="M42" i="102" l="1"/>
  <c r="M49" i="102" s="1"/>
  <c r="M17" i="102" l="1"/>
  <c r="M10" i="102"/>
  <c r="R121" i="130"/>
  <c r="T93" i="130"/>
  <c r="K31" i="118" l="1"/>
  <c r="K33" i="118" s="1"/>
  <c r="K36" i="118" s="1"/>
  <c r="K39" i="118" s="1"/>
  <c r="J33" i="118" l="1"/>
  <c r="J36" i="118" s="1"/>
  <c r="J39" i="118" s="1"/>
  <c r="O29" i="117" s="1"/>
  <c r="O31" i="117" s="1"/>
  <c r="K30" i="131" l="1"/>
  <c r="L32" i="131" s="1"/>
  <c r="S29" i="131" s="1"/>
  <c r="T34" i="131" s="1"/>
  <c r="T35" i="131" s="1"/>
  <c r="T30" i="131" l="1"/>
  <c r="T31" i="131"/>
  <c r="T32" i="131"/>
  <c r="T28" i="131"/>
  <c r="T29" i="131"/>
  <c r="T36" i="131" l="1"/>
  <c r="T37" i="131" s="1"/>
  <c r="M41" i="131" s="1"/>
  <c r="M47" i="131" l="1"/>
  <c r="M10" i="131" s="1"/>
  <c r="M17" i="131"/>
</calcChain>
</file>

<file path=xl/sharedStrings.xml><?xml version="1.0" encoding="utf-8"?>
<sst xmlns="http://schemas.openxmlformats.org/spreadsheetml/2006/main" count="2938" uniqueCount="1115">
  <si>
    <t>for</t>
  </si>
  <si>
    <t>Asset category</t>
  </si>
  <si>
    <t>Description</t>
  </si>
  <si>
    <t>Total</t>
  </si>
  <si>
    <t>Table of Contents</t>
  </si>
  <si>
    <t>less</t>
  </si>
  <si>
    <t>plus</t>
  </si>
  <si>
    <t xml:space="preserve"> </t>
  </si>
  <si>
    <t>Company Name</t>
  </si>
  <si>
    <t>Disclosure Date</t>
  </si>
  <si>
    <t>Disclosure Year (year ended)</t>
  </si>
  <si>
    <t>%</t>
  </si>
  <si>
    <t xml:space="preserve">Total </t>
  </si>
  <si>
    <t>($000 unless otherwise specified)</t>
  </si>
  <si>
    <t>CY-2</t>
  </si>
  <si>
    <t>CY-1</t>
  </si>
  <si>
    <t>Current Year CY</t>
  </si>
  <si>
    <t xml:space="preserve">Mid-point estimate of post tax WACC </t>
  </si>
  <si>
    <t xml:space="preserve">Mid-point estimate of vanilla WACC </t>
  </si>
  <si>
    <t>($000)</t>
  </si>
  <si>
    <t>Total opening RAB value</t>
  </si>
  <si>
    <t>Operating surplus / (deficit)</t>
  </si>
  <si>
    <t>Regulatory tax allowance</t>
  </si>
  <si>
    <t>Assets commissioned</t>
  </si>
  <si>
    <t>Asset disposals</t>
  </si>
  <si>
    <t>Total closing RAB value</t>
  </si>
  <si>
    <t>Adjustment resulting from asset allocation</t>
  </si>
  <si>
    <t>Closing RIV</t>
  </si>
  <si>
    <t>Leverage (%)</t>
  </si>
  <si>
    <t>Cost of debt assumption (%)</t>
  </si>
  <si>
    <t>Corporate tax rate (%)</t>
  </si>
  <si>
    <t>Tax payments</t>
  </si>
  <si>
    <t>RAB</t>
  </si>
  <si>
    <t>Term credit spread differential allowance</t>
  </si>
  <si>
    <t>Total regulatory income</t>
  </si>
  <si>
    <t>Total depreciation</t>
  </si>
  <si>
    <t>Rates</t>
  </si>
  <si>
    <t>Regulatory profit / (loss) before tax</t>
  </si>
  <si>
    <t>Income not included in regulatory profit / (loss) before tax but taxable</t>
  </si>
  <si>
    <t>Expenditure or loss in regulatory profit / (loss) before tax but not deductible</t>
  </si>
  <si>
    <t>Notional deductible interest</t>
  </si>
  <si>
    <t xml:space="preserve">Regulatory taxable income </t>
  </si>
  <si>
    <t>Utilised tax losses</t>
  </si>
  <si>
    <t>Regulatory net taxable income</t>
  </si>
  <si>
    <t>Opening tax losses</t>
  </si>
  <si>
    <t xml:space="preserve">Current period tax losses </t>
  </si>
  <si>
    <t xml:space="preserve">Closing tax losses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</si>
  <si>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</si>
  <si>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</si>
  <si>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</si>
  <si>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</si>
  <si>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</si>
  <si>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</si>
  <si>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</si>
  <si>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</si>
  <si>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</si>
  <si>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</si>
  <si>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</si>
  <si>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</si>
  <si>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</si>
  <si>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</si>
  <si>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</si>
  <si>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</si>
  <si>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</si>
  <si>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</si>
  <si>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</si>
  <si>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</si>
  <si>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</si>
  <si>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</si>
  <si>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</si>
  <si>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Depreciation charge for the period (RAB)</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</si>
  <si>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</si>
  <si>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</si>
  <si>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</si>
  <si>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</si>
  <si>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</si>
  <si>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</si>
  <si>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</si>
  <si>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</si>
  <si>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Weighted average remaining asset life</t>
  </si>
  <si>
    <t>Value allocated ($000s)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</si>
  <si>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</si>
  <si>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</si>
  <si>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</si>
  <si>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</si>
  <si>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</si>
  <si>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</si>
  <si>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</si>
  <si>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</si>
  <si>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</si>
  <si>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</si>
  <si>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</si>
  <si>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</si>
  <si>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</si>
  <si>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</si>
  <si>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</si>
  <si>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</si>
  <si>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</si>
  <si>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</si>
  <si>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</si>
  <si>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</si>
  <si>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</si>
  <si>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</si>
  <si>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 xml:space="preserve">Research and development </t>
  </si>
  <si>
    <t>Insurance</t>
  </si>
  <si>
    <t xml:space="preserve"> Pass through costs</t>
  </si>
  <si>
    <t>Total revaluations</t>
  </si>
  <si>
    <t>Tax depreciation</t>
  </si>
  <si>
    <t>* a change in cost allocation must be completed for each cost allocator change that has occurred in the disclosure year.  A movement in an allocator metric is not a change in allocator or component.</t>
  </si>
  <si>
    <t>For Year Ended</t>
  </si>
  <si>
    <t>Other network assets</t>
  </si>
  <si>
    <t>Network opex</t>
  </si>
  <si>
    <t>Issuing party</t>
  </si>
  <si>
    <t>Coupon rate (%)</t>
  </si>
  <si>
    <t>Gains / (losses) on asset disposals</t>
  </si>
  <si>
    <t>Other regulated income (other than gains / (losses) on asset disposals)</t>
  </si>
  <si>
    <t>from S3</t>
  </si>
  <si>
    <t>to row 17</t>
  </si>
  <si>
    <t>to row 10</t>
  </si>
  <si>
    <t>to row 18</t>
  </si>
  <si>
    <t>to row 16</t>
  </si>
  <si>
    <t>to S3</t>
  </si>
  <si>
    <t>sch ref</t>
  </si>
  <si>
    <t>IRR</t>
  </si>
  <si>
    <t>Opening sum of regulatory tax asset values</t>
  </si>
  <si>
    <t xml:space="preserve">to row 20 </t>
  </si>
  <si>
    <t>from row 16</t>
  </si>
  <si>
    <t>Total book value of interest bearing debt</t>
  </si>
  <si>
    <r>
      <t>CPI</t>
    </r>
    <r>
      <rPr>
        <vertAlign val="subscript"/>
        <sz val="10"/>
        <rFont val="Calibri"/>
        <family val="2"/>
      </rPr>
      <t>4</t>
    </r>
    <r>
      <rPr>
        <vertAlign val="superscript"/>
        <sz val="10"/>
        <rFont val="Calibri"/>
        <family val="2"/>
      </rPr>
      <t>-4</t>
    </r>
  </si>
  <si>
    <r>
      <t>CPI</t>
    </r>
    <r>
      <rPr>
        <vertAlign val="subscript"/>
        <sz val="10"/>
        <rFont val="Calibri"/>
        <family val="2"/>
      </rPr>
      <t>4</t>
    </r>
  </si>
  <si>
    <t>Information Templates</t>
  </si>
  <si>
    <t>Company Name and Dates</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</si>
  <si>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</si>
  <si>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</si>
  <si>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</si>
  <si>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</si>
  <si>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</si>
  <si>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Schedule References</t>
  </si>
  <si>
    <t>Description of Calculation References</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</si>
  <si>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</si>
  <si>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</si>
  <si>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include additional rows if needed</t>
  </si>
  <si>
    <t>Table 4(ii)</t>
  </si>
  <si>
    <t>Agrees with Table 4(ii)</t>
  </si>
  <si>
    <t>Other adjustments to the RAB tax value</t>
  </si>
  <si>
    <t>† include additional rows if needed</t>
  </si>
  <si>
    <t>from SE9A Index column - CPI table (Statistics NZ Website)</t>
  </si>
  <si>
    <t>from CY-1 ID disclosure</t>
  </si>
  <si>
    <t xml:space="preserve">ROI – comparable to a post tax WACC </t>
  </si>
  <si>
    <t xml:space="preserve">ROI – comparable to a vanilla WACC </t>
  </si>
  <si>
    <t>Merger and acquisition expenditure</t>
  </si>
  <si>
    <t>Cashflow</t>
  </si>
  <si>
    <t>Cashflow at year-end</t>
  </si>
  <si>
    <t>Days before</t>
  </si>
  <si>
    <t>Transaction</t>
  </si>
  <si>
    <t>year-end</t>
  </si>
  <si>
    <t>date</t>
  </si>
  <si>
    <t>Mid Year ROI Calculation</t>
  </si>
  <si>
    <t>add</t>
  </si>
  <si>
    <t xml:space="preserve">Other regulated income </t>
  </si>
  <si>
    <t>Mid-year net cash outflows</t>
  </si>
  <si>
    <t>Pass through costs</t>
  </si>
  <si>
    <t xml:space="preserve">In some cases, where the information for disclosure is able to be ascertained from disclosures elsewhere in the workbook, such information is disclosed in a calculated cell. </t>
  </si>
  <si>
    <t>PV(cashflow)</t>
  </si>
  <si>
    <t>XIRR</t>
  </si>
  <si>
    <t>XIRR search start</t>
  </si>
  <si>
    <t>NPV check</t>
  </si>
  <si>
    <t>Expenditure or loss deductible but not in regulatory profit / (loss) before tax</t>
  </si>
  <si>
    <t>L12 to O12 —  from last year's ID disclosure</t>
  </si>
  <si>
    <t>L14 to O14 —  from last year's ID disclosure</t>
  </si>
  <si>
    <t>L16 to O16 —  from last year's ID disclosure</t>
  </si>
  <si>
    <t>L18 to O18 —  from last year's ID disclosure</t>
  </si>
  <si>
    <t>L22 to O22 —  from last year's ID disclosure</t>
  </si>
  <si>
    <t>L10 to O10 —  from last year's ID disclosure</t>
  </si>
  <si>
    <t>Schedule name</t>
  </si>
  <si>
    <t>REPORT ON REGULATORY PROFIT</t>
  </si>
  <si>
    <t>REPORT ON REGULATORY TAX ALLOWANCE</t>
  </si>
  <si>
    <t>REPORT ON RELATED PARTY TRANSACTIONS</t>
  </si>
  <si>
    <t>REPORT ON TERM CREDIT SPREAD DIFFERENTIAL ALLOWANCE</t>
  </si>
  <si>
    <t>REPORT ON COST ALLOCATIONS</t>
  </si>
  <si>
    <t>REPORT ON ASSET ALLOCATIONS</t>
  </si>
  <si>
    <t>7</t>
  </si>
  <si>
    <t>Schedule</t>
  </si>
  <si>
    <t>2</t>
  </si>
  <si>
    <t>K10 &amp; L10 —  from last year's ID disclosure</t>
  </si>
  <si>
    <t>K12 &amp; L12 —  from last year's ID disclosure</t>
  </si>
  <si>
    <t>K20 &amp; L20 —  from last year's ID disclosure</t>
  </si>
  <si>
    <t>K22 &amp; L22 —  from last year's ID disclosure</t>
  </si>
  <si>
    <t>Source</t>
  </si>
  <si>
    <t>unlocked row</t>
  </si>
  <si>
    <t>Income included in regulatory profit / (loss) before tax but not taxable</t>
  </si>
  <si>
    <t>Disclosure Template Instructions</t>
  </si>
  <si>
    <t xml:space="preserve">WACC rate used to set regulatory price path </t>
  </si>
  <si>
    <t>Reflecting all revenue earned</t>
  </si>
  <si>
    <t xml:space="preserve">Regulatory profit / (loss) before tax </t>
  </si>
  <si>
    <t xml:space="preserve">Pass-through costs </t>
  </si>
  <si>
    <t>Dispute resolution scheme levies</t>
  </si>
  <si>
    <t>Telecommunications Act levies - sections 87,88</t>
  </si>
  <si>
    <t>Telecommunications Act levies - sections 11,12</t>
  </si>
  <si>
    <t>Regulatory profit/(loss)</t>
  </si>
  <si>
    <t>Revaluations</t>
  </si>
  <si>
    <t>Depreciation</t>
  </si>
  <si>
    <t>Operating revenue</t>
  </si>
  <si>
    <t>Permanent differences:</t>
  </si>
  <si>
    <t>Temporary differences:</t>
  </si>
  <si>
    <t>In Schedule 11, Box 5 and Box 6, provide descriptions and workings of items recorded in the asterisked categories in Schedule 5a(i).</t>
  </si>
  <si>
    <t>from last year's ID disclosure</t>
  </si>
  <si>
    <t>Closing sum of regulatory tax asset values</t>
  </si>
  <si>
    <t xml:space="preserve">*  The 'unallocated RAB' is the total value of those assets used wholly or partially to provide FFLAS services without any allowance being made for the allocation of costs to services provided by the supplier that are not FFLAS services.  The RAB value represents the value of these assets after applying this cost allocation.  Neither value includes works under construction. </t>
  </si>
  <si>
    <t xml:space="preserve">Depreciation - GAAP </t>
  </si>
  <si>
    <t>Depreciation - alternative method</t>
  </si>
  <si>
    <t>Reason for change of method (text entry)</t>
  </si>
  <si>
    <t xml:space="preserve">Closing RAB value under 'alternative method' depreciation </t>
  </si>
  <si>
    <t xml:space="preserve">Closing RAB value under 'GAAP' depreciation </t>
  </si>
  <si>
    <t>6</t>
  </si>
  <si>
    <t>5</t>
  </si>
  <si>
    <t>Excluding revenue earned from wash-ups</t>
  </si>
  <si>
    <t>to S1</t>
  </si>
  <si>
    <t>Opening RAB value</t>
  </si>
  <si>
    <t>Closing RAB value</t>
  </si>
  <si>
    <t>Opening RAB</t>
  </si>
  <si>
    <t>Closing RAB</t>
  </si>
  <si>
    <t>Including wash-ups</t>
  </si>
  <si>
    <t>Excluding wash-ups</t>
  </si>
  <si>
    <t>K14 to M14 — from applicable LFC ID cost of capital determination (ComCom website)</t>
  </si>
  <si>
    <t>K26 to M26 — from applicable LFC ID cost of capital determination (ComCom website)</t>
  </si>
  <si>
    <t>from S2</t>
  </si>
  <si>
    <t>from s2</t>
  </si>
  <si>
    <t>SCHEDULE 2: REPORT ON REGULATORY PROFIT</t>
  </si>
  <si>
    <t>2(i): Regulatory Profit</t>
  </si>
  <si>
    <t>2(ii): Pass-through Costs</t>
  </si>
  <si>
    <t>2(iii): Merger and Acquisition Expenditure</t>
  </si>
  <si>
    <t>2(iv): Other Disclosures</t>
  </si>
  <si>
    <t>from S5</t>
  </si>
  <si>
    <t>from row 10</t>
  </si>
  <si>
    <t>from S6</t>
  </si>
  <si>
    <t>L20 to O20 —  from last year's ID disclosure</t>
  </si>
  <si>
    <t>Ducts and Manholes</t>
  </si>
  <si>
    <t>Total Layer 1 closing RAB value</t>
  </si>
  <si>
    <t>Layer 1 assets</t>
  </si>
  <si>
    <t>Fibre Optic Cable</t>
  </si>
  <si>
    <t>Fibre Service Leads</t>
  </si>
  <si>
    <t>Local Access Copper Cable (Poles)</t>
  </si>
  <si>
    <t xml:space="preserve">FTTN / FTTP Cabinets </t>
  </si>
  <si>
    <t>Network Equipment</t>
  </si>
  <si>
    <t>Information Technology</t>
  </si>
  <si>
    <t>Layer 2 assets</t>
  </si>
  <si>
    <t>Network land and buildings</t>
  </si>
  <si>
    <t>Total network assets</t>
  </si>
  <si>
    <t>Non-network IT hardware/software</t>
  </si>
  <si>
    <t>Other non-network assets</t>
  </si>
  <si>
    <t>Total non-network assets</t>
  </si>
  <si>
    <t>Plus asset allocation adjustment</t>
  </si>
  <si>
    <t>Plus asset category transfers</t>
  </si>
  <si>
    <t>Less depreciation</t>
  </si>
  <si>
    <t>Plus revaluations</t>
  </si>
  <si>
    <t>Plus assets commissioned</t>
  </si>
  <si>
    <t>Less asset disposals</t>
  </si>
  <si>
    <t>Total Layer 2 closing RAB value</t>
  </si>
  <si>
    <t>Non-network land and buildings</t>
  </si>
  <si>
    <t>Weighted average expected total life</t>
  </si>
  <si>
    <t>Total RAB</t>
  </si>
  <si>
    <t>Asset category or assets with changes to depreciation*</t>
  </si>
  <si>
    <t>Non-FFLAS</t>
  </si>
  <si>
    <t>PQ FFLAS</t>
  </si>
  <si>
    <t>ID FFLAS</t>
  </si>
  <si>
    <t>ID-only FFLAS</t>
  </si>
  <si>
    <t>Adjustment to loss asset due to deregulation</t>
  </si>
  <si>
    <t>Asset management</t>
  </si>
  <si>
    <t>Technology</t>
  </si>
  <si>
    <t>NON-NETWORK ASSETS</t>
  </si>
  <si>
    <t>NETWORK ASSETS - LAYER 1</t>
  </si>
  <si>
    <t>NETWORK ASSETS - LAYER 2</t>
  </si>
  <si>
    <t>Other Layer 1 assets</t>
  </si>
  <si>
    <t>Other Layer 2 assets</t>
  </si>
  <si>
    <t>Other Network Assets</t>
  </si>
  <si>
    <t>Non-Network Assets</t>
  </si>
  <si>
    <t xml:space="preserve">Other Layer 2 assets </t>
  </si>
  <si>
    <t>OTHER NETWORK ASSETS</t>
  </si>
  <si>
    <t xml:space="preserve">FTTN/FTTP Cabinets </t>
  </si>
  <si>
    <t>to S4a, S4b, S4c</t>
  </si>
  <si>
    <t>Financial loss asset</t>
  </si>
  <si>
    <t>Customer operations</t>
  </si>
  <si>
    <t>Product, sales &amp; marketing</t>
  </si>
  <si>
    <t>Maintenance</t>
  </si>
  <si>
    <t>Network operations</t>
  </si>
  <si>
    <t xml:space="preserve">SCHEDULE 6: REPORT ON CAPITAL EXPENDITURE FOR THE DISCLOSURE YEAR </t>
  </si>
  <si>
    <t>6(i): Expenditure on Assets</t>
  </si>
  <si>
    <t>Extending the network</t>
  </si>
  <si>
    <t>Augmentation</t>
  </si>
  <si>
    <t>New property developments</t>
  </si>
  <si>
    <t>UFB communal</t>
  </si>
  <si>
    <t>Installations</t>
  </si>
  <si>
    <t>Complex installations</t>
  </si>
  <si>
    <t>Standard installations</t>
  </si>
  <si>
    <t>Network capacity</t>
  </si>
  <si>
    <t>Access</t>
  </si>
  <si>
    <t>Aggregation</t>
  </si>
  <si>
    <t>Transport</t>
  </si>
  <si>
    <t>Network sustain &amp; enhance</t>
  </si>
  <si>
    <t>Field Sustain</t>
  </si>
  <si>
    <t>Relocations</t>
  </si>
  <si>
    <t>Resilience</t>
  </si>
  <si>
    <t>Site Sustain</t>
  </si>
  <si>
    <t>Network &amp; Customer IT</t>
  </si>
  <si>
    <t>Expenditure on network assets</t>
  </si>
  <si>
    <t>Business IT</t>
  </si>
  <si>
    <t>Expenditure on non-network assets</t>
  </si>
  <si>
    <t>Expenditure on assets</t>
  </si>
  <si>
    <t>Cost of financing</t>
  </si>
  <si>
    <t>Value of capital contributions</t>
  </si>
  <si>
    <t xml:space="preserve">6(ii): </t>
  </si>
  <si>
    <t>SCHEDULE 7: COMPARISON OF FORECASTS TO ACTUAL EXPENDITURE</t>
  </si>
  <si>
    <t>7(i): Revenue</t>
  </si>
  <si>
    <t>Actual ($000)</t>
  </si>
  <si>
    <t xml:space="preserve">% variance </t>
  </si>
  <si>
    <t>7(ii): Expenditure on Assets</t>
  </si>
  <si>
    <t>IT &amp; support</t>
  </si>
  <si>
    <t>Total network opex</t>
  </si>
  <si>
    <t>Market value of asset disposals</t>
  </si>
  <si>
    <t>Capital Expenditure</t>
  </si>
  <si>
    <t>Total expenditure</t>
  </si>
  <si>
    <t>Other related party transactions</t>
  </si>
  <si>
    <t xml:space="preserve">Name of related party </t>
  </si>
  <si>
    <t>[Select one]</t>
  </si>
  <si>
    <t>Total value of related party transactions</t>
  </si>
  <si>
    <t>Nature of service provided dropdown</t>
  </si>
  <si>
    <t>1a(i): Return on Investment</t>
  </si>
  <si>
    <t>1a(ii): Information Supporting the ROI</t>
  </si>
  <si>
    <t>SCHEDULE 9: REPORT ON RELATED PARTY TRANSACTIONS</t>
  </si>
  <si>
    <t>9(i): Summary—Related Party Transactions</t>
  </si>
  <si>
    <t>1a</t>
  </si>
  <si>
    <t>3</t>
  </si>
  <si>
    <t>4a</t>
  </si>
  <si>
    <t>4b</t>
  </si>
  <si>
    <t>Chorus Information Disclosure Requirements</t>
  </si>
  <si>
    <t>9</t>
  </si>
  <si>
    <t>Chorus</t>
  </si>
  <si>
    <t/>
  </si>
  <si>
    <t>CY-4</t>
  </si>
  <si>
    <t>CY-3</t>
  </si>
  <si>
    <t>CY</t>
  </si>
  <si>
    <t>N29 —  from last year's ID disclosure</t>
  </si>
  <si>
    <t>from row 29 (and row 10)</t>
  </si>
  <si>
    <t>from row 39</t>
  </si>
  <si>
    <t>from K125</t>
  </si>
  <si>
    <t>from row 32</t>
  </si>
  <si>
    <t>from row 34</t>
  </si>
  <si>
    <t>from row 82</t>
  </si>
  <si>
    <t>from row 65</t>
  </si>
  <si>
    <t>to row 22</t>
  </si>
  <si>
    <t>from S4c</t>
  </si>
  <si>
    <t>to row 34 &amp; S3</t>
  </si>
  <si>
    <t>to row 32 &amp; S3</t>
  </si>
  <si>
    <t>to row 34</t>
  </si>
  <si>
    <t>from row 44</t>
  </si>
  <si>
    <t>Check Revenue</t>
  </si>
  <si>
    <t>Depreciation temporary differences</t>
  </si>
  <si>
    <t>Additional rows must not be inserted directly above the first row or below the last row of a table. This is to ensure that entries made in the new row are included in the totals.</t>
  </si>
  <si>
    <t>10a</t>
  </si>
  <si>
    <t>ROI – before benefit of crown financing</t>
  </si>
  <si>
    <t>Cost of debt</t>
  </si>
  <si>
    <t>Opening balance</t>
  </si>
  <si>
    <t xml:space="preserve">Closing balance </t>
  </si>
  <si>
    <t>Senior debt - Crown financing</t>
  </si>
  <si>
    <t>Opening debt</t>
  </si>
  <si>
    <t>Closing debt</t>
  </si>
  <si>
    <t>Subordinated debt - Crown financing</t>
  </si>
  <si>
    <t>Minus: Crown financing outstanding</t>
  </si>
  <si>
    <t>Interest</t>
  </si>
  <si>
    <t>Crown financing (debt) proportions</t>
  </si>
  <si>
    <t>A x B</t>
  </si>
  <si>
    <t>C x D</t>
  </si>
  <si>
    <t>Opening equity</t>
  </si>
  <si>
    <t>Debt converted to equity</t>
  </si>
  <si>
    <t>Closing equity</t>
  </si>
  <si>
    <t>Cost of equity</t>
  </si>
  <si>
    <t>IM 2.4.10(1)</t>
  </si>
  <si>
    <t>IM 2.3.1(7)</t>
  </si>
  <si>
    <t>Equity - Crown financing</t>
  </si>
  <si>
    <t>Crown Financing outstanding</t>
  </si>
  <si>
    <t>Net RAB balance for interest calculation</t>
  </si>
  <si>
    <t>Shares redeemed</t>
  </si>
  <si>
    <t>NZD 000</t>
  </si>
  <si>
    <t>Current Year Actual</t>
  </si>
  <si>
    <t>Excluding benefit of crown financing</t>
  </si>
  <si>
    <t>Annual crown financing</t>
  </si>
  <si>
    <t>Including wash-ups and crown financing</t>
  </si>
  <si>
    <t>Less adjustment due to deregulation /disposal</t>
  </si>
  <si>
    <t>Planning Period</t>
  </si>
  <si>
    <t>CY+1</t>
  </si>
  <si>
    <t>CY+2</t>
  </si>
  <si>
    <t>CY+3</t>
  </si>
  <si>
    <t>CY+4</t>
  </si>
  <si>
    <t>CY+5</t>
  </si>
  <si>
    <t>$000 (in nominal dollars)</t>
  </si>
  <si>
    <t>Capital expenditure forecast</t>
  </si>
  <si>
    <t>Subcomponents of expenditure on assets (where known)</t>
  </si>
  <si>
    <t>Research and development</t>
  </si>
  <si>
    <t>Difference between nominal and constant price forecasts</t>
  </si>
  <si>
    <t>$000</t>
  </si>
  <si>
    <t>*include additional rows if needed</t>
  </si>
  <si>
    <t>$000 (in constant dollars)</t>
  </si>
  <si>
    <t>Ashburton</t>
  </si>
  <si>
    <t>Auckland</t>
  </si>
  <si>
    <t>Blenheim</t>
  </si>
  <si>
    <t>Christchurch</t>
  </si>
  <si>
    <t>Dunedin</t>
  </si>
  <si>
    <t>Gisborne</t>
  </si>
  <si>
    <t>Greymouth</t>
  </si>
  <si>
    <t>Hamilton</t>
  </si>
  <si>
    <t>Invercargill</t>
  </si>
  <si>
    <t>Kapiti</t>
  </si>
  <si>
    <t>Levin</t>
  </si>
  <si>
    <t>Masterton</t>
  </si>
  <si>
    <t>Napier &amp; Hastings</t>
  </si>
  <si>
    <t>Nelson</t>
  </si>
  <si>
    <t>New Plymouth</t>
  </si>
  <si>
    <t>Oamaru</t>
  </si>
  <si>
    <t>Palmerston North</t>
  </si>
  <si>
    <t>Queenstown</t>
  </si>
  <si>
    <t>Rotorua</t>
  </si>
  <si>
    <t>Taupo</t>
  </si>
  <si>
    <t>Tauranga</t>
  </si>
  <si>
    <t>Timaru</t>
  </si>
  <si>
    <t>Whanganui</t>
  </si>
  <si>
    <t>Wellington</t>
  </si>
  <si>
    <t>Whakatane</t>
  </si>
  <si>
    <t>Whangarei</t>
  </si>
  <si>
    <t>TOTALS</t>
  </si>
  <si>
    <t>Subordinated debt premium</t>
  </si>
  <si>
    <t>Cost of subordinated debt</t>
  </si>
  <si>
    <t>Current year</t>
  </si>
  <si>
    <t>Premises Passed</t>
  </si>
  <si>
    <t>5 Year Forecast</t>
  </si>
  <si>
    <t>To S2</t>
  </si>
  <si>
    <t>Poles</t>
  </si>
  <si>
    <t>Number of connections</t>
  </si>
  <si>
    <t>Total connections</t>
  </si>
  <si>
    <t>% of sum of peaks</t>
  </si>
  <si>
    <t>Connection volumes - closing</t>
  </si>
  <si>
    <t>Connection volumes - opening</t>
  </si>
  <si>
    <t>Non-financial</t>
  </si>
  <si>
    <t>Other product specific revenue</t>
  </si>
  <si>
    <t>Monthly access revenue</t>
  </si>
  <si>
    <t>Connection revenue</t>
  </si>
  <si>
    <t>Total operating revenue</t>
  </si>
  <si>
    <t>From quarterly reports on pricing</t>
  </si>
  <si>
    <t>From Report on Forecast Network Demand</t>
  </si>
  <si>
    <t>From Previous year's closing connection volumes</t>
  </si>
  <si>
    <t>PQ-FFLAS</t>
  </si>
  <si>
    <t>ID-Only</t>
  </si>
  <si>
    <t>Sum</t>
  </si>
  <si>
    <t>Average throughput per user (bits per second)</t>
  </si>
  <si>
    <t>Average speed (bits per second)</t>
  </si>
  <si>
    <t>System peak (maximum observed peak in gigabits per second)</t>
  </si>
  <si>
    <t>Observed</t>
  </si>
  <si>
    <t>Forecast</t>
  </si>
  <si>
    <t>Forecast system peak</t>
  </si>
  <si>
    <t>AMP Planning Period</t>
  </si>
  <si>
    <t>Asset Management Standard Applied</t>
  </si>
  <si>
    <t>Question No.</t>
  </si>
  <si>
    <t>Function</t>
  </si>
  <si>
    <t>Question</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</si>
  <si>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</si>
  <si>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</si>
  <si>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</si>
  <si>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</si>
  <si>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</si>
  <si>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</si>
  <si>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</si>
  <si>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</si>
  <si>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</si>
  <si>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</si>
  <si>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</si>
  <si>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</si>
  <si>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</si>
  <si>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</si>
  <si>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</si>
  <si>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</si>
  <si>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</si>
  <si>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</si>
  <si>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</si>
  <si>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</si>
  <si>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</si>
  <si>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</si>
  <si>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</si>
  <si>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</si>
  <si>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</si>
  <si>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</si>
  <si>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</si>
  <si>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</si>
  <si>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</si>
  <si>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</si>
  <si>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</si>
  <si>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</si>
  <si>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</si>
  <si>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</si>
  <si>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</si>
  <si>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</si>
  <si>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</si>
  <si>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</si>
  <si>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</si>
  <si>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</si>
  <si>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</si>
  <si>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</si>
  <si>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</si>
  <si>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</si>
  <si>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</si>
  <si>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</si>
  <si>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</si>
  <si>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</si>
  <si>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</si>
  <si>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</si>
  <si>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</si>
  <si>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</si>
  <si>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</si>
  <si>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</si>
  <si>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</si>
  <si>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</si>
  <si>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</si>
  <si>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</si>
  <si>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</si>
  <si>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</si>
  <si>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</si>
  <si>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</si>
  <si>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</si>
  <si>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</si>
  <si>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</si>
  <si>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</si>
  <si>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</si>
  <si>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</si>
  <si>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</si>
  <si>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</si>
  <si>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</si>
  <si>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</si>
  <si>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</si>
  <si>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</si>
  <si>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</si>
  <si>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</si>
  <si>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</si>
  <si>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</si>
  <si>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</si>
  <si>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</si>
  <si>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</si>
  <si>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</si>
  <si>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</si>
  <si>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</si>
  <si>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</si>
  <si>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</si>
  <si>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</si>
  <si>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</si>
  <si>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</si>
  <si>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</si>
  <si>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</si>
  <si>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</si>
  <si>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Top management.  The management team that has overall responsibility for asset management.  People involved in the delivery of the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</si>
  <si>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</si>
  <si>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</si>
  <si>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</si>
  <si>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</si>
  <si>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</si>
  <si>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</si>
  <si>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</si>
  <si>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</si>
  <si>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</si>
  <si>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</si>
  <si>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</si>
  <si>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</si>
  <si>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</si>
  <si>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</si>
  <si>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</si>
  <si>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</si>
  <si>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</si>
  <si>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</si>
  <si>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</si>
  <si>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</si>
  <si>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</si>
  <si>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</si>
  <si>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</si>
  <si>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</si>
  <si>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</si>
  <si>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</si>
  <si>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</si>
  <si>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</si>
  <si>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</si>
  <si>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</si>
  <si>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</si>
  <si>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</si>
  <si>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</si>
  <si>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</si>
  <si>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</si>
  <si>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</si>
  <si>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</si>
  <si>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</si>
  <si>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</si>
  <si>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</si>
  <si>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</si>
  <si>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</si>
  <si>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</si>
  <si>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</si>
  <si>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</si>
  <si>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</si>
  <si>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</si>
  <si>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</si>
  <si>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</si>
  <si>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</si>
  <si>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</si>
  <si>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</si>
  <si>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</si>
  <si>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</si>
  <si>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</si>
  <si>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</si>
  <si>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</si>
  <si>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</si>
  <si>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</si>
  <si>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</si>
  <si>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</si>
  <si>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</si>
  <si>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</si>
  <si>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</si>
  <si>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</si>
  <si>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</si>
  <si>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</si>
  <si>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</si>
  <si>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</si>
  <si>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</si>
  <si>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</si>
  <si>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</si>
  <si>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</si>
  <si>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</si>
  <si>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</si>
  <si>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</si>
  <si>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</si>
  <si>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</si>
  <si>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</si>
  <si>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</si>
  <si>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</si>
  <si>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</si>
  <si>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</si>
  <si>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</si>
  <si>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</si>
  <si>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</si>
  <si>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</si>
  <si>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</si>
  <si>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</si>
  <si>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</si>
  <si>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</si>
  <si>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</si>
  <si>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</si>
  <si>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</si>
  <si>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</si>
  <si>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</si>
  <si>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</si>
  <si>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</si>
  <si>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</si>
  <si>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</si>
  <si>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</si>
  <si>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</si>
  <si>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</si>
  <si>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</si>
  <si>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</si>
  <si>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</si>
  <si>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</si>
  <si>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</si>
  <si>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</si>
  <si>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</si>
  <si>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</si>
  <si>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</si>
  <si>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</si>
  <si>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</si>
  <si>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</si>
  <si>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</si>
  <si>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</si>
  <si>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</si>
  <si>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</si>
  <si>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</si>
  <si>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</si>
  <si>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</si>
  <si>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</si>
  <si>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</si>
  <si>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</si>
  <si>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</si>
  <si>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</si>
  <si>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</si>
  <si>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</si>
  <si>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</si>
  <si>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</si>
  <si>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</si>
  <si>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</si>
  <si>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</si>
  <si>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</si>
  <si>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</si>
  <si>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</si>
  <si>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</si>
  <si>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</si>
  <si>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</si>
  <si>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</si>
  <si>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</si>
  <si>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</si>
  <si>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</si>
  <si>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</si>
  <si>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</si>
  <si>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</si>
  <si>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</si>
  <si>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</si>
  <si>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</si>
  <si>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</si>
  <si>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</si>
  <si>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</si>
  <si>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</si>
  <si>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</si>
  <si>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</si>
  <si>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</si>
  <si>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</si>
  <si>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</si>
  <si>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</si>
  <si>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</si>
  <si>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</si>
  <si>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 xml:space="preserve">from row 44 </t>
  </si>
  <si>
    <t>POI Area</t>
  </si>
  <si>
    <t>Number of COs</t>
  </si>
  <si>
    <t>Average demand by POI area (gigabits per second)</t>
  </si>
  <si>
    <t>Widely used AM practice standards require an organisation to document, authorise and communicate its asset management policy.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</si>
  <si>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Good asset stewardship is the hallmark of an organisation compliant with widely used AM standards.  A key component of this is the need to take account of the lifecycle of the assets, asset types and asset systems.  This question explores what an organisation has done to take lifecycle into account in its asset management strategy.</t>
  </si>
  <si>
    <t xml:space="preserve">In order to ensure that the organisation's assets and asset systems deliver the requirements of the asset management policy, strategy and objectives responsibilities need to be allocated to appropriate people who have the necessary authority to fulfil their responsibilities.  </t>
  </si>
  <si>
    <t>Widely used AM practice standards require an organisation to communicate the importance of meeting its asset management requirements such that personnel fully understand, take ownership of, and are fully engaged in the delivery of the asset management requirements.</t>
  </si>
  <si>
    <t>Where an organisation chooses to outsource some of its asset management activities, the organisation must ensure that these outsourced process(es) are under appropriate control to ensure that all the requirements of widely used AM standards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</si>
  <si>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 xml:space="preserve">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t>
  </si>
  <si>
    <t xml:space="preserve">Widely used AM practice standards require an organisation maintain up to date documentation that ensures that its asset management systems (ie, the systems the organisation has in place to meet the standards) can be understood, communicated and operated.   </t>
  </si>
  <si>
    <t>The response to the questions is progressive.  A higher scale cannot be awarded without achieving the requirements of the lower scale.
This question explores how the organisation ensures that information management meets widely used AM practice requirements.</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</si>
  <si>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all phases of the asset lifecycle.</t>
  </si>
  <si>
    <t>Life cycle activities are about the implementation of asset management plan(s) i.e. they are the "doing" phase.  They need to be done effectively and well in order for asset management to have any practical meaning.  As a consequence, widely used standards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</si>
  <si>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t>
  </si>
  <si>
    <t>This question seeks to explore what the organisation has done to comply with the standard practice AM audit requirements.</t>
  </si>
  <si>
    <t>SECTION 1 - SELF-ASSESSMENT QUESTIONS</t>
  </si>
  <si>
    <t>SECTION 2 - DESCRIPTION OF PRACTICES FOR COLLECTING AND MANAGING NETWORK ASSET DATA, MAKING RISK-BASED DECISIONS AND MANAGING COST ESTIMATION MODELS</t>
  </si>
  <si>
    <t>Maturity Level Score</t>
  </si>
  <si>
    <t>MATURITY LEVEL ASSESSMENT GUIDANCE</t>
  </si>
  <si>
    <t>Describe how it plans to ensure it has an audited and regularly-maintained platform for sharing network asset data with internal and external stakeholders</t>
  </si>
  <si>
    <t>Describe how the business plans to test its asset and network performance, evaluate whether it is achieving its asset management policies and objectives, and identify ways to improve the performance of its network.</t>
  </si>
  <si>
    <t>Describe how the business intends to develop its asset criticality understanding, and how this informs its asset replacement and renewal strategies.</t>
  </si>
  <si>
    <t>Describe how the business intends to improve its network asset risk framework so it can make risk-based decisions, including where appropriate, risk-based decisions based on reliability risk, environmental risk, high-impact low-probability event risk, and safety risk.</t>
  </si>
  <si>
    <t>Describe how the business is developing practices to identify and mitigate safety risks, including the use of a framework such as ALARP to prioritise identified safety risks and to justify investments to mitigate those risks.</t>
  </si>
  <si>
    <t>Describe how the business plans to routinely audit, update, and manage its cost estimation models.</t>
  </si>
  <si>
    <t>Systematised asset management systems should ensure that there is consistency and traceability of technical asset information and condition data, through to the financial systems. This will support robust expenditure forecasting and decision making.
This is consistent with ISO 55002 section 9.1</t>
  </si>
  <si>
    <t xml:space="preserve">Describe whether asset condition information is being captured in its systems in a consistent way so that when the data is extracted, it is meaningful and reliable. Describe what it has put in place by way of processes to achieve this, including how the business intends to ensure consistent and systematic data collection from third party providers who may be engaged in maintenance activitites.
</t>
  </si>
  <si>
    <t>ISO 55000, 6.2</t>
  </si>
  <si>
    <t>ISO 55002, 7.5</t>
  </si>
  <si>
    <t xml:space="preserve">Asset replacement decision making should be a key asset management objective and it should be informed by asset condition data to ensure assets are not replaced to late or too early. Asset condition based decision making also supports expenditure forecasts and reliable asset management plans
</t>
  </si>
  <si>
    <t>ISO 55000, 9.1</t>
  </si>
  <si>
    <t xml:space="preserve">The asset management system should use monitored and measured data to obtain information regarding asset and network performance. This should be used to evaluate whether the asset management policies and objectives are being met, and identify corrective actions and areas for improvement.
</t>
  </si>
  <si>
    <t>ISO 55002, 9.1</t>
  </si>
  <si>
    <t>ISO 55002, 6.2</t>
  </si>
  <si>
    <t xml:space="preserve">Asset health models are key to ensuring that asset replacements can be made in a timely manner and that expenditure forecasts are more robust. In some cases age-based volumetric models, informed by asset outage rates may be more appropriate but where asset health models can be reasonably developed, they should be.
</t>
  </si>
  <si>
    <t>ISO 55002, 6.2.2.3 and 6.2.2.4</t>
  </si>
  <si>
    <t xml:space="preserve">Understanding asset criticality and the impact that asset has on supply reliability if it fails is a key input into intervention prioritisation. 
</t>
  </si>
  <si>
    <t>ISO 55002, 6.2.2.3 and 6.2.2.4 and clause 22 of the Health and Safety at Work Act 2015</t>
  </si>
  <si>
    <t xml:space="preserve">Using actual project and programme costs to review estimates will help ensure that future forecasts are likely to be more accurate and drive efficiencies.
</t>
  </si>
  <si>
    <t xml:space="preserve">Ensuring that asset and network data is verifiably accurate and enabling platforms for accessing that data made available to internal staff and thrid party providers will improve asset management outcomes.
</t>
  </si>
  <si>
    <t>ISO 55002, 2.5 and  8.3.2 (e)</t>
  </si>
  <si>
    <t xml:space="preserve">Project and programme costs estimation is a key component of robust asset and project investment decision making.  
</t>
  </si>
  <si>
    <t>Description of Practices</t>
  </si>
  <si>
    <t>SCHEDULE 13: REPORT ON ASSET MANAGEMENT CAPABILITY</t>
  </si>
  <si>
    <t>Scope/purpose of description</t>
  </si>
  <si>
    <t xml:space="preserve">Risk calculations related to safety risk should be sufficiently explicit for decision makers to understand relative asset and network related safety risks, risk prioritisation, and the economic decision making surrounding mitigations if these are to provide risk controls above levels required by network design standards and statutory requirements.
</t>
  </si>
  <si>
    <t>Target Score CY+3</t>
  </si>
  <si>
    <t>Initiatives planned to achieve target score</t>
  </si>
  <si>
    <t>Evidence of such activities as road shows, written bulletins, workshops, team talks and management walk-abouts would assist an organisation to demonstrate it is meeting this requirement.</t>
  </si>
  <si>
    <t>In order for an organisation to comply with its legal, regulatory, statutory and other asset management requirements, the organisation first needs to ensure that it knows what they are.  It is necessary to have systematic and auditable mechanisms in place to identify new and changing requirements.  Widely used AM standards also require that requirements are incorporated into the asset management system (e.g. procedure(s) and process(es))</t>
  </si>
  <si>
    <t>One important aspect of continual improvement is where an organisation looks beyond its existing boundaries and knowledge base to look at what 'new things are on the market'.  These new things can include equipment, process(es), tools, etc.  An organisation which does this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</si>
  <si>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Standard error</t>
  </si>
  <si>
    <t>Network operating costs</t>
  </si>
  <si>
    <t>Regulatory income</t>
  </si>
  <si>
    <t>Expenditure</t>
  </si>
  <si>
    <t>Provide commentary on the benefits of merger and acquisition expenditure to the regulated provider, including required disclosures in accordance with Schedule 14 (Mandatory Explanatory Notes)</t>
  </si>
  <si>
    <t>5(i): Operating Expenditure</t>
  </si>
  <si>
    <t>SCHEDULE 5: REPORT ON OPERATING EXPENDITURE FOR THE DISCLOSURE YEAR</t>
  </si>
  <si>
    <t xml:space="preserve">7(iii): Operating Expenditure  </t>
  </si>
  <si>
    <t>Operating expenditure</t>
  </si>
  <si>
    <t>7(iv): Subcomponents of Operating Expenditure</t>
  </si>
  <si>
    <t>Operating Expenditure Forecast</t>
  </si>
  <si>
    <t>Subcomponents of operating expenditure (where known)</t>
  </si>
  <si>
    <t>Excluding revenue earned from wash-up amounts</t>
  </si>
  <si>
    <r>
      <rPr>
        <b/>
        <sz val="10"/>
        <color theme="1"/>
        <rFont val="Calibri"/>
        <family val="2"/>
        <scheme val="minor"/>
      </rPr>
      <t>Total value of related party transactions</t>
    </r>
    <r>
      <rPr>
        <b/>
        <strike/>
        <sz val="10"/>
        <color theme="1"/>
        <rFont val="Calibri"/>
        <family val="2"/>
        <scheme val="minor"/>
      </rPr>
      <t xml:space="preserve">
</t>
    </r>
    <r>
      <rPr>
        <b/>
        <sz val="10"/>
        <color theme="1"/>
        <rFont val="Calibri"/>
        <family val="2"/>
        <scheme val="minor"/>
      </rPr>
      <t>($000)</t>
    </r>
  </si>
  <si>
    <t>Proportion of RAB subject to notional deductible interest calculation</t>
  </si>
  <si>
    <t>Total Depreciation</t>
  </si>
  <si>
    <t>Total Revaluations</t>
  </si>
  <si>
    <t>1b(i): Return on Investment</t>
  </si>
  <si>
    <t>1b(ii): Information Supporting the ROI</t>
  </si>
  <si>
    <t>Insurance expenditure</t>
  </si>
  <si>
    <t>Actual</t>
  </si>
  <si>
    <t>Including all revenue</t>
  </si>
  <si>
    <t>Actual allowable revenue for disclosure year</t>
  </si>
  <si>
    <t>Adjustment to financial loss asset due to deregulation</t>
  </si>
  <si>
    <r>
      <t>CPI</t>
    </r>
    <r>
      <rPr>
        <i/>
        <sz val="10"/>
        <rFont val="Calibri"/>
        <family val="2"/>
        <scheme val="minor"/>
      </rPr>
      <t>t</t>
    </r>
  </si>
  <si>
    <r>
      <t>CPI</t>
    </r>
    <r>
      <rPr>
        <i/>
        <sz val="10"/>
        <rFont val="Calibri"/>
        <family val="2"/>
        <scheme val="minor"/>
      </rPr>
      <t>t-1</t>
    </r>
  </si>
  <si>
    <t>Opening value of fully depreciated and disposed assets</t>
  </si>
  <si>
    <t>Annual benefit of Crown financing wash-up amount</t>
  </si>
  <si>
    <t>Annual benefit of Crown financing</t>
  </si>
  <si>
    <t>Target ($000) ¹</t>
  </si>
  <si>
    <t>Total - PQ fibre assets</t>
  </si>
  <si>
    <t>Total - ID-only fibre assets</t>
  </si>
  <si>
    <t>Total - ID fibre assets</t>
  </si>
  <si>
    <t>Remaining asset life</t>
  </si>
  <si>
    <t>Expected total life</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</si>
  <si>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</si>
  <si>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Calculation cells may show an incorrect value until precedent cell entries have been completed. Data entry may be assisted by completing the Schedules in the following order: </t>
  </si>
  <si>
    <t xml:space="preserve">ROI – comparable to a post-tax WACC </t>
  </si>
  <si>
    <t>5(ii): Subcomponents of Operating Expenditure (where known)</t>
  </si>
  <si>
    <t>Describe how the business plans to ensure capital expenditure and operating expenditure projects and programmes are efficiently delivered and implemented, and meet applicable industry standards.</t>
  </si>
  <si>
    <t>Describe how the business plans use actual costs of completed capital expenditure and operating expenditure projects and programmes, to improve future cost estimates.</t>
  </si>
  <si>
    <t>Corporate opex</t>
  </si>
  <si>
    <t>Corporate capex</t>
  </si>
  <si>
    <t>SCHEDULE 12: REPORT ON FORECAST CAPACITY AND UTILISATION</t>
  </si>
  <si>
    <t>12(i): System capacity and utilisation</t>
  </si>
  <si>
    <t>Network &amp; customer IT</t>
  </si>
  <si>
    <t>3(i): Regulatory Tax Allowance</t>
  </si>
  <si>
    <t>SCHEDULE 3: REPORT ON REGULATORY TAX ALLOWANCE</t>
  </si>
  <si>
    <t>3(ii): Disclosure of Permanent and Temporary Differences</t>
  </si>
  <si>
    <t xml:space="preserve">3(iii): Reconciliation of Tax Losses </t>
  </si>
  <si>
    <t>3(iv): Regulatory Tax Asset Base Roll-Forward</t>
  </si>
  <si>
    <t>SCHEDULE 5a: REPORT ON COST ALLOCATIONS</t>
  </si>
  <si>
    <t>5a(i): Operating Cost Allocations</t>
  </si>
  <si>
    <t>5a(ii): Other Cost Allocations</t>
  </si>
  <si>
    <t>5a(iii): Changes in Cost Allocations* †</t>
  </si>
  <si>
    <t>SCHEDULE 11: REPORT ON FORECAST CAPITAL EXPENDITURE</t>
  </si>
  <si>
    <t>11(i): Expenditure on Assets Forecast</t>
  </si>
  <si>
    <t>SCHEDULE 11a: REPORT ON FORECAST OPERATING EXPENDITURE</t>
  </si>
  <si>
    <t>SCHEDULE 12a: REPORT ON FORECAST NETWORK DEMAND</t>
  </si>
  <si>
    <t>12a(ii) System Traffic (Gigabits per second)</t>
  </si>
  <si>
    <t>SCHEDULE 4a: REPORT ON ASSET ALLOCATIONS</t>
  </si>
  <si>
    <t>4a(i): Regulated Service Asset Values</t>
  </si>
  <si>
    <t>4a(ii): Changes in Asset Allocations* †</t>
  </si>
  <si>
    <t>4b(ii): Unallocated Regulatory Asset Base</t>
  </si>
  <si>
    <t>4b(iii): Calculation of Revaluation Rate and Revaluation of Assets</t>
  </si>
  <si>
    <t>4b(iv): Roll Forward of Works Under Construction</t>
  </si>
  <si>
    <t>4b(v): Regulatory Depreciation</t>
  </si>
  <si>
    <t>4b(vi): Disclosure of Changes to Depreciation Methods</t>
  </si>
  <si>
    <t>4b(vii): Disclosure by Asset Category</t>
  </si>
  <si>
    <t>4c(ii): Unallocated Regulatory Asset Base</t>
  </si>
  <si>
    <t>4c(iv): Roll Forward of Works Under Construction</t>
  </si>
  <si>
    <t>4c(v): Regulatory Depreciation</t>
  </si>
  <si>
    <t>4c(vi): Disclosure of Changes to Depreciation Methods</t>
  </si>
  <si>
    <t>4c(vii): Disclosure by Asset Category</t>
  </si>
  <si>
    <t>The references labelled 'ref' in the leftmost column of each template can be used to reference individual rows of the template. It may be useful to refer to a row when writing explanatory notes about a specific data point.</t>
  </si>
  <si>
    <t>Schedules 1–13</t>
  </si>
  <si>
    <t>Templates for Schedules 1–13</t>
  </si>
  <si>
    <t>To prepare the templates for disclosure, the date of the last day of the current (disclosure) year should be entered in cell C11, and the date on which the information is disclosed should be entered in cell C9 of the CoverSheet worksheet.</t>
  </si>
  <si>
    <t xml:space="preserve">The cell C11 entry (current year) is used to calculate disclosure years in the column headings that show above some of the tables and in labels adjacent to some entry cells. It is also used to calculate the ‘For year ended’ date in the template title blocks (the title blocks are the teal shaded areas at the top of each template).
Dates should be entered in day/month/year order (Example "31 December 2021").
</t>
  </si>
  <si>
    <t xml:space="preserve">The templates for some Schedules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</si>
  <si>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This Schedule requires a forecast of new connections (by consumer type), peak demand and data volumes for the disclosure year and a 5 year planning period. The forecasts should be consistent with the assumptions used in developing the expenditure forecasts in Schedules 11 and Schedule 11a and the capacity and utilisation forecasts in Schedule 12.</t>
  </si>
  <si>
    <t>This Schedule requires information on Chorus's self-assessment of the maturity of its asset management practices and a descriptions of its practices for collecting and managing network data, making risk-based decisions and managing cost estimation models.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</si>
  <si>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</si>
  <si>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1b</t>
  </si>
  <si>
    <t>4c</t>
  </si>
  <si>
    <t>5a</t>
  </si>
  <si>
    <t>10b</t>
  </si>
  <si>
    <t>11a</t>
  </si>
  <si>
    <t>12a</t>
  </si>
  <si>
    <t>REPORT ON ASSET MANAGEMENT CAPABILITY</t>
  </si>
  <si>
    <t>Net Drawdowns/Repayments</t>
  </si>
  <si>
    <t>SCHEDULE 1a: REPORT ON ID RETURN ON INVESTMENT</t>
  </si>
  <si>
    <t>SCHEDULE 1b: REPORT ON PQ FFLAS RETURN ON INVESTMENT</t>
  </si>
  <si>
    <t>SCHEDULE 1c: REPORT ON ID-ONLY FFLAS RETURN ON INVESTMENT</t>
  </si>
  <si>
    <t>1c(i): Return on Investment</t>
  </si>
  <si>
    <t>1c(ii): Information Supporting the ROI</t>
  </si>
  <si>
    <t>4b(i): ID FFLAS Regulatory Asset Base Value (Rolled Forward)</t>
  </si>
  <si>
    <t>SCHEDULE 4c: REPORT ON VALUE OF THE PQ FFLAS REGULATORY ASSET BASE (ROLLED FORWARD)</t>
  </si>
  <si>
    <t>4c(i): PQ FFLAS Regulatory Asset Base Value (Rolled Forward)</t>
  </si>
  <si>
    <t>4b(iii): Calculation of Revaluation Rate and Revaluation of Assetsc</t>
  </si>
  <si>
    <t>SCHEDULE 4d: REPORT ON VALUE OF THE ID-ONLY FFLAS REGULATORY ASSET BASE (ROLLED FORWARD)</t>
  </si>
  <si>
    <t>4d(i): ID-ONLY FFLAS Regulatory Asset Base Value (Rolled Forward)</t>
  </si>
  <si>
    <t>4d(ii): Unallocated Regulatory Asset Base</t>
  </si>
  <si>
    <t>4d(iii): Calculation of Revaluation Rate and Revaluation of Assets</t>
  </si>
  <si>
    <t>4d(iv): Roll Forward of Works Under Construction</t>
  </si>
  <si>
    <t>4d(v): Regulatory Depreciation</t>
  </si>
  <si>
    <t>4d(vi): Disclosure of Changes to Depreciation Methods</t>
  </si>
  <si>
    <t>4d(vii): Disclosure by Asset Category</t>
  </si>
  <si>
    <t>1c</t>
  </si>
  <si>
    <t>4d</t>
  </si>
  <si>
    <t>Standard Ref. (For guidance only)</t>
  </si>
  <si>
    <t>SCHEDULE 10a: PQ FFLAS ASSET REGISTER</t>
  </si>
  <si>
    <t>Volumes for new fibre investment</t>
  </si>
  <si>
    <t>Asset condition at start of planning period                               (percentage of units by grade)</t>
  </si>
  <si>
    <t>Commission only</t>
  </si>
  <si>
    <t>Asset Age Profile</t>
  </si>
  <si>
    <t>Asset class</t>
  </si>
  <si>
    <t>Units</t>
  </si>
  <si>
    <t xml:space="preserve">Opening volume </t>
  </si>
  <si>
    <t>Net additional volume</t>
  </si>
  <si>
    <t xml:space="preserve">Closing Volume  </t>
  </si>
  <si>
    <t>Data Accuracy
(1 to 4)</t>
  </si>
  <si>
    <t>H1%</t>
  </si>
  <si>
    <t>H2%</t>
  </si>
  <si>
    <t>H3%</t>
  </si>
  <si>
    <t>H4%</t>
  </si>
  <si>
    <t>H5%</t>
  </si>
  <si>
    <t>% forecast to be replaced in next 5 years</t>
  </si>
  <si>
    <t>Forecast cost of assets to be replaced in next 5 years $000</t>
  </si>
  <si>
    <t>CY-50+</t>
  </si>
  <si>
    <t>CY-46 to -50</t>
  </si>
  <si>
    <t>CY-41 to -45</t>
  </si>
  <si>
    <t>CY-36 to -40</t>
  </si>
  <si>
    <t>CY-31 to -35</t>
  </si>
  <si>
    <t>CY-26 to -30</t>
  </si>
  <si>
    <t>CY-21 to -25</t>
  </si>
  <si>
    <t>CY-16 to -20</t>
  </si>
  <si>
    <t>CY-11 to-15</t>
  </si>
  <si>
    <t>CY-10</t>
  </si>
  <si>
    <t>CY-9</t>
  </si>
  <si>
    <t>CY-8</t>
  </si>
  <si>
    <t>CY-7</t>
  </si>
  <si>
    <t>CY-6</t>
  </si>
  <si>
    <t>CY-5</t>
  </si>
  <si>
    <t>No. with age unknown</t>
  </si>
  <si>
    <t>No. with
default
dates</t>
  </si>
  <si>
    <t>Data accuracy
(1–4)</t>
  </si>
  <si>
    <t>Ducts</t>
  </si>
  <si>
    <t>Metres</t>
  </si>
  <si>
    <t>Manholes</t>
  </si>
  <si>
    <t>No.</t>
  </si>
  <si>
    <t>OFDF</t>
  </si>
  <si>
    <t>Aerial</t>
  </si>
  <si>
    <t>Underground</t>
  </si>
  <si>
    <t>Fibre Service Leads (sheath length)</t>
  </si>
  <si>
    <t>handover sites</t>
  </si>
  <si>
    <t>Splitters</t>
  </si>
  <si>
    <t>ONT devices</t>
  </si>
  <si>
    <t>OLT devices</t>
  </si>
  <si>
    <t>Switches</t>
  </si>
  <si>
    <t>Total Network spares (Combines PQ and ID-only)</t>
  </si>
  <si>
    <t>Layer 1</t>
  </si>
  <si>
    <t>[describe category of asset]</t>
  </si>
  <si>
    <t>Layer 2</t>
  </si>
  <si>
    <t>N/A</t>
  </si>
  <si>
    <t>SCHEDULE 10b: ID-ONLY FFLAS ASSET REGISTER</t>
  </si>
  <si>
    <t xml:space="preserve">Closing Volume </t>
  </si>
  <si>
    <t>Network spares (Refer to s10a.PQ Asset Resister for total spares)</t>
  </si>
  <si>
    <t>SCHEDULE 8a: REPORT ON TERM CREDIT SPREAD DIFFERENTIAL ALLOWANCE</t>
  </si>
  <si>
    <t>SCHEDULE 8b: REPORT ON CROWN FINANCING AND NOTIONAL DEDUCTIBLE INTEREST</t>
  </si>
  <si>
    <t>8b</t>
  </si>
  <si>
    <t>8a</t>
  </si>
  <si>
    <t>ROI – before benefit of crown financing and after adjustment for asset stranding allowance</t>
  </si>
  <si>
    <t>Asset stranding allowance</t>
  </si>
  <si>
    <t>Level 1 category</t>
  </si>
  <si>
    <t>Level 2 category</t>
  </si>
  <si>
    <t>Customer opex</t>
  </si>
  <si>
    <t>Total customer opex</t>
  </si>
  <si>
    <t>Support opex</t>
  </si>
  <si>
    <t>Total support opex</t>
  </si>
  <si>
    <t>Non-network IT &amp; support</t>
  </si>
  <si>
    <t>Breakdown of capital contributions</t>
  </si>
  <si>
    <t>6(iii): Subcomponents of Expenditure on Assets</t>
  </si>
  <si>
    <t>Central Office (CO) to fibre flexibility point (FFPs), with percentage fill greater than 85%</t>
  </si>
  <si>
    <t>P2P connections</t>
  </si>
  <si>
    <t>12a(i): Active forecast connections</t>
  </si>
  <si>
    <t>Aggregate coincident maximum peak demand across all ports by POI area</t>
  </si>
  <si>
    <t>Total Shared Costs</t>
  </si>
  <si>
    <t>From row 121</t>
  </si>
  <si>
    <t>11(ii): Breakdown of capital contributions</t>
  </si>
  <si>
    <t>to S2</t>
  </si>
  <si>
    <t>Company name</t>
  </si>
  <si>
    <t>For disclosure-year ended</t>
  </si>
  <si>
    <t>Percentage of total regulatory income where associated FFLAS services were provided at a value less than if the transaction was an arm's-length transaction.</t>
  </si>
  <si>
    <r>
      <t xml:space="preserve">Level 2 category </t>
    </r>
    <r>
      <rPr>
        <sz val="10"/>
        <rFont val="Calibri"/>
        <family val="2"/>
        <scheme val="minor"/>
      </rPr>
      <t>(Assign expenditure to level 1 or level 2 category in G42 to G56 below)</t>
    </r>
  </si>
  <si>
    <t>Total Operating expenditure</t>
  </si>
  <si>
    <t>9(ii): Total Regulatory Income from related party transactions*</t>
  </si>
  <si>
    <t>Nature of services</t>
  </si>
  <si>
    <t>9(iii): Total Opex and Capex Related Party Transactions*</t>
  </si>
  <si>
    <t xml:space="preserve">Nature of opex or capex </t>
  </si>
  <si>
    <t>From row 49 below</t>
  </si>
  <si>
    <t>Describe how the business plans to, where appropriate, develop and improve  asset health models so that they are informed by network asset condition data. (note - target score and initiatives must be reported under 25 above)</t>
  </si>
  <si>
    <t>Describe how the business plans to ensure that there is a clear line-of-sight from asset condition data through to the expenditure forecasts and financial reporting. (note - target score and initiatives must be reported under 25 above).</t>
  </si>
  <si>
    <t>Describe how the business plans to improve knowledge of network asset condition so that assets are replaced in a timely manner (note - target score and initiatives must be reported under 25 above).</t>
  </si>
  <si>
    <t>Describe how the business plans to systematise processes for collecting and collating network asset data, including data supplied by contractors and other third parties (note - target score and initiatives must be reported under 25 above).</t>
  </si>
  <si>
    <t>Fibre Optic Cable (sheath length)</t>
  </si>
  <si>
    <t>Fibre Optic Cable (route length)</t>
  </si>
  <si>
    <t>3 Year Forecast</t>
  </si>
  <si>
    <t>Income Date</t>
  </si>
  <si>
    <t>Adjustment</t>
  </si>
  <si>
    <t>May be Commission-only</t>
  </si>
  <si>
    <t>Demand by POI area may be Commission only</t>
  </si>
  <si>
    <t>[service description]</t>
  </si>
  <si>
    <r>
      <t>Forecast ($000)</t>
    </r>
    <r>
      <rPr>
        <b/>
        <vertAlign val="superscript"/>
        <sz val="10"/>
        <rFont val="Calibri"/>
        <family val="2"/>
        <scheme val="minor"/>
      </rPr>
      <t>2</t>
    </r>
  </si>
  <si>
    <t>1  From the nominal dollar target revenue for the disclosure year disclosed under clause 2.5.11 of this determination</t>
  </si>
  <si>
    <t>2  From the CY+1 nominal dollar expenditure forecasts disclosed in accordance with clause 2.3.1 for the forecast period starting at the beginning of the disclosure year (Schedules 11 and 11a)</t>
  </si>
  <si>
    <t>8a(ii): Calculation of Term Credit Spread Differential allowance</t>
  </si>
  <si>
    <t>8b(ii) Notional deductible interest</t>
  </si>
  <si>
    <t>8b(i) Annual benefit of Crown financing:</t>
  </si>
  <si>
    <t>Average to peak ratio</t>
  </si>
  <si>
    <t>Number of P2P end-user connections within POI area</t>
  </si>
  <si>
    <t>PON connections by service description*</t>
  </si>
  <si>
    <t>PON connections by service description may be Commission only</t>
  </si>
  <si>
    <t>Total PON connections by service description</t>
  </si>
  <si>
    <t>Other PON connections</t>
  </si>
  <si>
    <t>Sum of PON service connection speeds (bits per second)</t>
  </si>
  <si>
    <t>Number of P2P end-users within POI area</t>
  </si>
  <si>
    <t>Number of  PON end-users from CO</t>
  </si>
  <si>
    <t>Number of PON end-users from CO</t>
  </si>
  <si>
    <t xml:space="preserve">REPORT ON OPERATING EXPENDITURE </t>
  </si>
  <si>
    <t>REPORT ON CAPITAL EXPENDITURE</t>
  </si>
  <si>
    <t>REPORT ON COMPARISON OF FORECAST TO ACTUAL EXPENDITURE</t>
  </si>
  <si>
    <t>REPORT ON ID-ONLY FFLAS ASSET REGISTER</t>
  </si>
  <si>
    <t>REPORT ON FORECAST CAPITAL EXPENDITURE</t>
  </si>
  <si>
    <t>REPORT ON FORECAST CAPACITY AND UTILISATION</t>
  </si>
  <si>
    <t>REPORT ON FORECAST NETWORK DEMAND</t>
  </si>
  <si>
    <t>REPORT ON FORECAST OPERATING EXPENDITURE</t>
  </si>
  <si>
    <t>REPORT ON ID FFLAS RETURN ON INVESTMENT</t>
  </si>
  <si>
    <t>REPORT ON PQ FFLAS RETURN ON INVESTMENT</t>
  </si>
  <si>
    <t>REPORT ON ID-ONLY FFLAS RETURN ON INVESTMENT</t>
  </si>
  <si>
    <t>REPORT ON VALUE OF THE ID FFLAS REGULATORY ASSET BASE ROLLED FORWARD</t>
  </si>
  <si>
    <t>REPORT ON VALUE OF THE PQ FFLAS REGULATORY ASSET BASE ROLLED FORWARD</t>
  </si>
  <si>
    <t>REPORT ON VALUE OF THE ID-ONLY FFLAS REGULATORY ASSET BASE ROLLED FORWARD</t>
  </si>
  <si>
    <t>REPORT ON CROWN FINANCING AND NOTIONAL DEDUCTIBLE INTEREST</t>
  </si>
  <si>
    <t>REPORT ON PQ FFLAS ASSET REGISTER</t>
  </si>
  <si>
    <t>SCHEDULE 4b: REPORT ON VALUE OF THE ID FFLAS REGULATORY ASSET BASE ROLLED FORWARD</t>
  </si>
  <si>
    <t xml:space="preserve">This Schedule requires a breakdown of forecast expenditure on assets for the current disclosure year and a 5 year planning period. The forecast is to be expressed in both constant price and nominal dollar terms. Also required is a forecast of the value of commissioned assets (i.e., the value of RAB additions) 
Chorus must provide explanatory comment on the difference between constant price and nominal dollar forecasts of expenditure on assets in Schedule 14 (Mandatory Explanatory Notes).
This information is not part of audited disclosure information (as defined in clause 1.4.3 of the main body of the determination).
</t>
  </si>
  <si>
    <t xml:space="preserve">This Schedule requires a breakdown of forecast operating expenditure for the disclosure year and a 5 year planning period. The forecast is to be expressed in both constant price and nominal dollar terms. 
Chorus must provide explanatory comment on the difference between constant price and nominal dollar operating expenditure forecasts in Schedule 14 (Mandatory Explanatory Notes).
This information is not part of audited disclosure information (as defined in clause 1.4.3 of the main body of the determination).
</t>
  </si>
  <si>
    <t>This Schedule requires information on the calculation of regulatory profit for Chorus for the disclosure year, including providing explanatory comment on their regulatory profit in Schedule 14 (Mandatory Explanatory Notes).
This information is part of audited disclosure information (as defined in clause 1.4.3 of the main body of the determination), and so is subject to the assurance report required by clause 2.7 of the main body of the determination.</t>
  </si>
  <si>
    <t xml:space="preserve">This Schedule requires information on the calculation of the ID FFLAS Regulatory Asset Base (RAB) value to the end of this disclosure year. This informs the ROI calculation in Schedule 1a. 
Chorus must provide explanatory commentary on the information disclosed in this Schedule in Schedule 14 (Mandatory Explanatory Notes).
This information is part of audited disclosure information (as defined in clause 1.4.3 of the main body of the determination), and so is subject to the assurance report required by clause 2.7 of the main body of the determination.
</t>
  </si>
  <si>
    <t>This Schedule requires information on the allocation of asset values. This information supports the calculation of the RAB value in Schedules 4b, 4c, and 4d.
Chorus must provide explanatory commentary on the information disclosed in this Schedule in Schedule 14 (Mandatory Explanatory Notes), including on the impact of any changes in asset allocations.
This information is part of audited disclosure information (as defined in clause 1.4.3 of the main body of the determination), and so is subject to the assurance report required by clause 2.7 of the main body of the determination.</t>
  </si>
  <si>
    <t>This Schedule requires information from Chorus on its calculation of regulatory tax allowance. This information is used to calculate regulatory profit/loss in Schedule 2 (Report on Regulatory Profit). 
Chorus must provide explanatory commentary on the information disclosed in this Schedule in Schedule 14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</si>
  <si>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calculation of the PQ FFLAS Regulatory Asset Base (RAB) value to the end of this disclosure year. This informs the ROI calculation in Schedules 1a and 1b. 
Chorus must provide explanatory commentary on the information disclosed in this Schedule in Schedule 14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</si>
  <si>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calculation of the ID-only FFLAS Regulatory Asset Base (RAB) value to the end of this disclosure year. This informs the ROI calculation in Schedules 1a and 1c. 
Chorus must provide explanatory commentary on the information disclosed in this Schedule, in Schedule 14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</si>
  <si>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a breakdown of operating expenditure incurred in the disclosure year. 
Chorus must provide explanatory commentary on the information disclosed in this Schedule in Schedule 14 (Mandatory Explanatory Notes).
This information is part of audited disclosure information (as defined in clause 1.4.3 of the main body of the determination), and so is subject to the assurance report required by clause 2.7 of the main body of the determination.</t>
  </si>
  <si>
    <t>This Schedule provides information on the allocation of operating costs. 
Chorus must provide explanatory commentary on the information disclosed in this Schedule in Schedule 14 (Mandatory Explanatory Notes), including on the impact of any reclassifications.
This information is part of audited disclosure information (as defined in clause 1.4.3 of the main body of the determination), and so is subject to the assurance report required by clause 2.7 of the main body of the determination.</t>
  </si>
  <si>
    <t>This Schedule requires a breakdown of capital expenditure on assets incurred in the disclosure year, including any assets in respect of which capital contributions are received. Information on expenditure on assets must be provided on an accounting accruals basis and must exclude finance costs.  
Chorus must provide explanatory commentary on the information disclosed in this Schedule in Schedule 14 (Mandatory Explanatory Notes).
This information is part of audited disclosure information (as defined in clause 1.4.3 of the main body of the determination), and so is subject to the assurance report required by clause 2.7 of the main body of the determination.</t>
  </si>
  <si>
    <t>Under clause 2.4.2 of the the main body of the determination, Chorus must only complete sections 8a(i) and 8a(ii) if, as at the date of the most recently published financial statements, the weighted average original tenor of the debt portfolio (both qualifying debt and non-qualifying debt) is greater than five years. 
This information is part of audited disclosure information (as defined in clause 1.4.3 of the main body of the determination), and so is subject to the assurance report required by clause 2.7 of the main body of the determination.</t>
  </si>
  <si>
    <t xml:space="preserve">This Schedule requires information on the roll-forward of Crown financing and the calculation of notional deductible interest for the disclosure year. 
Chorus must complete all sections and provide explanatory comment on its Crown financing in Schedule 14 (Mandatory Explanatory Notes). 
This information is part of audited disclosure information (as defined in clause 1.4.3 of the main body of the determination), and so is subject to the assurance report required by clause 2.7 of the main body of the determination.
</t>
  </si>
  <si>
    <t>This Schedule provides information on the valuation of related party transactions for the purpose of clause 2.3.1 of the the main body of the determination. 
This information is part of audited disclosure information (as defined in clause 1.4.3 of the main body of the determination), and so is subject to the assurance report required by clause 2.7 of the main body of the determination.</t>
  </si>
  <si>
    <t>This Schedule requires a breakdown of current and forecast capacity and utilisation for each area. Information provided in this table should relate to the operation of the network in its normal steady state configuration.</t>
  </si>
  <si>
    <t xml:space="preserve">These templates have been prepared for use by Chorus when making disclosures under clauses 2.3.1 and 2.3.2 of the main body of the determination. </t>
  </si>
  <si>
    <t>Schedules 4a and 5a may require new cost or asset category rows to be inserted in the allocation change tables.  Accordingly, cell protection has been removed from rows 107 and 108 of Schedule 4a and rows 70 and 71 of Schedule 5a to allow blocks of rows to be copied. The four steps to add new cost category rows to table 5a(iii) are: Select Excel rows 63:69, copy, select Excel row 71, insert copied cells. Similarly, for table 4a(ii): paste copied cells to row 108.</t>
  </si>
  <si>
    <t xml:space="preserve">Schedule 4b and Schedule 4c cells N97:N125 and N127 will change colour if the RAB values do not equal the corresponding values in table 4b(ii) and table 4c(ii).
Schedule 4d cells N93:N117 and N119 will change colour if the RAB values do not equal the corresponding values in table 4d(ii).
</t>
  </si>
  <si>
    <t>*   Workings to be provided in Schedule 14</t>
  </si>
  <si>
    <t>from row 49</t>
  </si>
  <si>
    <t>from rows 18, 44-47</t>
  </si>
  <si>
    <t>from row 42</t>
  </si>
  <si>
    <t>from X38 mid yr IRR calcs</t>
  </si>
  <si>
    <t>to rows 41 &amp; 42</t>
  </si>
  <si>
    <t>from S4b</t>
  </si>
  <si>
    <t>from V38 mid yr IRR calcs.</t>
  </si>
  <si>
    <t>to row 9</t>
  </si>
  <si>
    <t>from row 51</t>
  </si>
  <si>
    <t>from rows 18, 46-49</t>
  </si>
  <si>
    <t>from Y40 mid yr IRR calcs</t>
  </si>
  <si>
    <t>to rows 43 &amp; 44</t>
  </si>
  <si>
    <t>from W38 mid yr IRR calcs.</t>
  </si>
  <si>
    <t>from row 47</t>
  </si>
  <si>
    <t>from row 41</t>
  </si>
  <si>
    <t>to row 42</t>
  </si>
  <si>
    <t>from S4d</t>
  </si>
  <si>
    <t>from T37 mid yr IRR calcs.</t>
  </si>
  <si>
    <t>from S7</t>
  </si>
  <si>
    <t>from row 39 &amp; to S1a</t>
  </si>
  <si>
    <t>from S8a</t>
  </si>
  <si>
    <t>from S3 &amp; to S1a</t>
  </si>
  <si>
    <t>from S8b</t>
  </si>
  <si>
    <t>to S8a</t>
  </si>
  <si>
    <t>from S4c &amp; S4d</t>
  </si>
  <si>
    <t>to S1a &amp; S8a</t>
  </si>
  <si>
    <t>to rows 48 &amp; 71</t>
  </si>
  <si>
    <t>to row 48</t>
  </si>
  <si>
    <t>from row 39 &amp; to S4b</t>
  </si>
  <si>
    <t>from row 44 &amp; to S4b</t>
  </si>
  <si>
    <t>from row 46 &amp; to S4b</t>
  </si>
  <si>
    <t>from row 48 &amp; to S4b</t>
  </si>
  <si>
    <t>to S4b and S8a</t>
  </si>
  <si>
    <t>from S4a</t>
  </si>
  <si>
    <t>to S4b, S8a, S8b</t>
  </si>
  <si>
    <t>from row 30</t>
  </si>
  <si>
    <t>from row 37</t>
  </si>
  <si>
    <t>to S4b &amp; S8a</t>
  </si>
  <si>
    <t>from row 78</t>
  </si>
  <si>
    <t>from row 61</t>
  </si>
  <si>
    <t>to row 16, S1c</t>
  </si>
  <si>
    <t>to row 20</t>
  </si>
  <si>
    <t>from row 27</t>
  </si>
  <si>
    <t>to row 32</t>
  </si>
  <si>
    <t>to row 30</t>
  </si>
  <si>
    <t>to S4c &amp; S4d</t>
  </si>
  <si>
    <t>From rows 52 to 66 below</t>
  </si>
  <si>
    <t>total FFLAS revenue</t>
  </si>
  <si>
    <t>wash-up accruals in respect of current disclosure year</t>
  </si>
  <si>
    <t>total wash-up accruals</t>
  </si>
  <si>
    <t>2(v): Wash-up accruals</t>
  </si>
  <si>
    <t>This Schedule compares actual revenue and expenditure to the previous forecasts that were made for the disclosure year. Accordingly, this Schedule requires the forecast revenue and expenditure information from previous disclosures to be inserted. 
ID-regulated providers must provide explanatory commentary on the variance between actual and target revenue and forecast expenditure in Schedule 14 or 14A (Mandatory Explanatory Notes), as applicable.
This information is part of audited disclosure information (as defined in clause 1.4.3 of the main body of the determination), and so is subject to the assurance report required by clause 2.7 of the main body of the determination. For the purpose of that assurance report, target revenue and forecast expenditures only need to be verified back to previous disclosures.
Total target operating revenue should equal the sum of the nominal dollar target revenue for the disclosure year across all contracts disclosed to the Commission under clause 2.5.11(2) of this determination.</t>
  </si>
  <si>
    <t>Wash-up accruals</t>
  </si>
  <si>
    <t>See cell N55 from previous disclosure year</t>
  </si>
  <si>
    <t>difference including wash-up accruals in respect of current disclosure year</t>
  </si>
  <si>
    <t>wash-up accruals in operating revenue relating to previous disclosure years</t>
  </si>
  <si>
    <r>
      <t xml:space="preserve">8a(i): Qualifying Debt </t>
    </r>
    <r>
      <rPr>
        <sz val="14"/>
        <color rgb="FF0070C0"/>
        <rFont val="Calibri"/>
        <family val="2"/>
        <scheme val="minor"/>
      </rPr>
      <t>(may be Commission only)</t>
    </r>
  </si>
  <si>
    <t>This whole schedule may be Commission-only</t>
  </si>
  <si>
    <t xml:space="preserve">1. Coversheet
2. Schedules 8a, 8b, 3
3. Schedules 4a, 5a
4. Schedules 5, 6
5. Schedule 2
6. Schedule 4b, 4c, 4d
7. Schedule 7
8. Schedules 1a, 1b, 1c, 9
9. All remaining Schedules                                                                                                                                                                                                                                                                                                                                                       </t>
  </si>
  <si>
    <t>The management team with overall responsibility for the asset management system.  Operations, maintenance and engineering managers. If appropriate, the performance management team.  Where appropriate the procurement team and service providers working on the organisation's asset-related activities.</t>
  </si>
  <si>
    <t>The organisation's arrangements that detail the compliance required of the outsourced activities.  For example, this could form part of a contract or service level agreement between the organisation and the suppliers of its outsourced activities.  Evidence that the organisation has demonstrated to itself that it has assurance of compliance of outsourced activities.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</si>
  <si>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a 5 year time scale then the human resources development plan(s) should align with this.  Resources include both 'in house' and external resources who undertake asset management activities.</t>
  </si>
  <si>
    <t>The organisation has developed controls that will ensure the data held is of the requisite quality and accuracy and is consistent and is in the process of implementing them.</t>
  </si>
  <si>
    <t>How does the organisation instigate appropriate corrective and/or preventive actions to eliminate or prevent the causes of identified poor performance and non-conformance?</t>
  </si>
  <si>
    <t xml:space="preserve">The risk spectrum includes a wide range of risk considerations such as expected event risk, due to asset reliability events, through to unexpected HILP events that may involve multi-asset long duration outages for events such as earthquakes or floods. Safety risk involves asset failures in the proximity of staff or the public, and environmental risk may involve asset failure that has an environmental impact. A comprehensive risk framework will provide a platform for these risk considerations to inform risk mitigation strategies and expenditure decisions.
</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</si>
  <si>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and has taken account of stakeholder requirements.  Generally, this will take into account the same policies, strategies and stakeholder requirements as covered in drafting the asset management policy but at a greater level of detail.</t>
  </si>
  <si>
    <t>Workbook Version History</t>
  </si>
  <si>
    <t>Workbook Version and Date</t>
  </si>
  <si>
    <t>Determination</t>
  </si>
  <si>
    <t>v1, 30 November 2021</t>
  </si>
  <si>
    <t>Fibre ID Determination 2021 [2021] NZCC 24</t>
  </si>
  <si>
    <t>Fibre ID Amendment Determination 2022 [2022] NZCC 26</t>
  </si>
  <si>
    <t>v2, 28 July 2022</t>
  </si>
  <si>
    <t xml:space="preserve">This Schedule requires a summary of the quantity of PQ FFLAS assets that make up the network, by asset category and asset class, the estimated condition of the assets, a forecast of the percentage of assets to be replaced and the age profile of assets. 
</t>
  </si>
  <si>
    <t xml:space="preserve">This Schedule requires a summary of the quantity of ID-only assets that make up the network, by asset category and asset class, the estimated condition of the assets, a forecast of the percentage of assets to be replaced and the age profile of assets. 
</t>
  </si>
  <si>
    <t>This Schedule requires information on the ID FFLAS Return on Investment (ROI) relative to the Commerce Commission's estimates of post tax WACC and vanilla WACC.
Chorus must provide explanatory comment on its ROI in Schedule 14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</si>
  <si>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PQ FFLAS Return on Investment (ROI) relative to the Commerce Commission's estimates of post tax WACC and vanilla WACC.
Chorus must provide explanatory comment on its ROI in Schedule 14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</si>
  <si>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ID-only FFLAS Return on Investment (ROI) relative to the Commerce Commission's estimates of post tax WACC and vanilla WACC.
Chorus must provide explanatory comment on its ROI in Schedule 14 (Mandatory Explanatory Notes). 
This information is part of audited disclosure information (as defined in clause 1.4.3 of the main body of the determination), and so is subject to the assurance report required by clause 2.7 of the main body of the determination.</t>
  </si>
  <si>
    <t>Template Version 2. Prepared 28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</si>
</sst>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_)"/>
    <numFmt numFmtId="170" formatCode="_(\ #,##0_);_ \(#,##0\);_(\ &quot;–&quot;??_);_(\ @_)"/>
    <numFmt numFmtId="171" formatCode="_(\ #,##0.00_);\ \(#,##0.00\);_(\ &quot;–&quot;??_);_(\ @_)"/>
    <numFmt numFmtId="172" formatCode="_(\ #,##0%_);\(#,##0%\);_(\ &quot;–&quot;??_);_(\ @_)"/>
    <numFmt numFmtId="173" formatCode="_(\ #,##0.0_);\ \(#,##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 numFmtId="182" formatCode="_(@_)"/>
    <numFmt numFmtId="183" formatCode="_([$-1409]d\ mmmm\ yyyy;_(@"/>
    <numFmt numFmtId="184" formatCode="[$-1409]d\ mmm\ yy;@"/>
    <numFmt numFmtId="185" formatCode="_(* #,##0%_);_(* \(#,##0%\);_(* &quot;–&quot;???_);_(* @_)"/>
    <numFmt numFmtId="186" formatCode="_(* #,##0.0%_);_(* \(#,##0.0%\);_(* &quot;–&quot;???_);_(* @_)"/>
    <numFmt numFmtId="187" formatCode="_(* #,##0.0_);_(* \(#,##0.0\);_(* &quot;–&quot;???_);_(* @_)"/>
    <numFmt numFmtId="188" formatCode="_(* #,##0.00_);_(* \(#,##0.00\);_(* &quot;–&quot;???_);_(* @_)"/>
    <numFmt numFmtId="189" formatCode="#,##0;\(#,##0\);\-"/>
    <numFmt numFmtId="190" formatCode="\(#,##0\);\(#,##0\);\-"/>
    <numFmt numFmtId="191" formatCode="#,##0.00;\(#,##0.00\);\-"/>
    <numFmt numFmtId="192" formatCode="0%;\-0%;\-"/>
    <numFmt numFmtId="193" formatCode="#,##0\ ;\(#,##0\);\-"/>
    <numFmt numFmtId="194" formatCode="#,##0%\ ;\(#,##0%\);\-"/>
    <numFmt numFmtId="195" formatCode="_(\ #,##0.0%_);\(#,##0.0%\);_(\ &quot;–&quot;??_);_(\ @_)"/>
    <numFmt numFmtId="196" formatCode="_(* #,##0_);_(* \(#,##0\);_(* &quot;-&quot;??_);_(@_)"/>
    <numFmt numFmtId="197" formatCode="[Magenta]&quot;Err&quot;;[Magenta]&quot;Err&quot;;[Blue]&quot;OK&quot;"/>
    <numFmt numFmtId="198" formatCode="_(* #,##0_);_(* \(#,##0\);_(* &quot;–&quot;??_);\(@_)"/>
    <numFmt numFmtId="199" formatCode="_(* #,##0_);_(* \(#,##0\);_(* &quot;–&quot;??_);_(* @_)"/>
    <numFmt numFmtId="200" formatCode="0.0000"/>
    <numFmt numFmtId="201" formatCode="_(* #,##0.0000_);_(* \(#,##0.0000\);_(* &quot;-&quot;??_);_(@_)"/>
  </numFmts>
  <fonts count="134"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sz val="10"/>
      <color indexed="8"/>
      <name val="Calibri"/>
      <family val="2"/>
    </font>
    <font>
      <b/>
      <sz val="12"/>
      <color indexed="8"/>
      <name val="Calibri"/>
      <family val="1"/>
    </font>
    <font>
      <b/>
      <sz val="10"/>
      <color indexed="8"/>
      <name val="Calibri"/>
      <family val="1"/>
    </font>
    <font>
      <b/>
      <sz val="10"/>
      <name val="Calibri"/>
      <family val="2"/>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sz val="10"/>
      <color indexed="8"/>
      <name val="Arial"/>
      <family val="1"/>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i/>
      <sz val="12"/>
      <name val="Calibri"/>
      <family val="2"/>
      <scheme val="minor"/>
    </font>
    <font>
      <b/>
      <i/>
      <sz val="12"/>
      <color theme="1"/>
      <name val="Calibri"/>
      <family val="2"/>
      <scheme val="major"/>
    </font>
    <font>
      <sz val="10"/>
      <color theme="1"/>
      <name val="Calibri"/>
      <family val="2"/>
      <scheme val="minor"/>
    </font>
    <font>
      <b/>
      <sz val="11"/>
      <color theme="1"/>
      <name val="Calibri"/>
      <family val="2"/>
      <scheme val="minor"/>
    </font>
    <font>
      <b/>
      <sz val="14"/>
      <color rgb="FFFF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u/>
      <sz val="10"/>
      <color theme="10"/>
      <name val="Calibri"/>
      <family val="4"/>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z val="10"/>
      <color theme="0"/>
      <name val="Calibri"/>
      <family val="2"/>
    </font>
    <font>
      <i/>
      <sz val="10"/>
      <color theme="0"/>
      <name val="Calibri"/>
      <family val="2"/>
    </font>
    <font>
      <sz val="10"/>
      <color theme="0"/>
      <name val="Calibri"/>
      <family val="2"/>
      <scheme val="minor"/>
    </font>
    <font>
      <i/>
      <sz val="10"/>
      <color theme="0"/>
      <name val="Calibri"/>
      <family val="2"/>
      <scheme val="minor"/>
    </font>
    <font>
      <b/>
      <sz val="12"/>
      <color theme="0"/>
      <name val="Calibri"/>
      <family val="2"/>
    </font>
    <font>
      <b/>
      <sz val="16"/>
      <color theme="0"/>
      <name val="Calibri"/>
      <family val="2"/>
      <scheme val="minor"/>
    </font>
    <font>
      <b/>
      <sz val="13"/>
      <color theme="0"/>
      <name val="Calibri"/>
      <family val="2"/>
      <scheme val="minor"/>
    </font>
    <font>
      <i/>
      <sz val="12"/>
      <color theme="0"/>
      <name val="Calibri"/>
      <family val="2"/>
      <scheme val="minor"/>
    </font>
    <font>
      <sz val="10"/>
      <color rgb="FFFF0000"/>
      <name val="Calibri"/>
      <family val="2"/>
    </font>
    <font>
      <i/>
      <sz val="8"/>
      <name val="Calibri"/>
      <family val="2"/>
    </font>
    <font>
      <i/>
      <sz val="12"/>
      <color theme="0"/>
      <name val="Calibri"/>
      <family val="2"/>
    </font>
    <font>
      <b/>
      <sz val="13"/>
      <color theme="0"/>
      <name val="Calibri"/>
      <family val="2"/>
    </font>
    <font>
      <b/>
      <sz val="16"/>
      <color theme="0"/>
      <name val="Calibri"/>
      <family val="2"/>
    </font>
    <font>
      <sz val="14"/>
      <color theme="0"/>
      <name val="Calibri"/>
      <family val="2"/>
    </font>
    <font>
      <b/>
      <sz val="16"/>
      <name val="Calibri"/>
      <family val="2"/>
      <scheme val="minor"/>
    </font>
    <font>
      <i/>
      <sz val="10"/>
      <color theme="1"/>
      <name val="Calibri"/>
      <family val="2"/>
      <scheme val="minor"/>
    </font>
    <font>
      <b/>
      <sz val="10"/>
      <color rgb="FFFF0000"/>
      <name val="Calibri"/>
      <family val="2"/>
      <scheme val="minor"/>
    </font>
    <font>
      <strike/>
      <sz val="10"/>
      <color rgb="FFFF0000"/>
      <name val="Calibri"/>
      <family val="2"/>
      <scheme val="minor"/>
    </font>
    <font>
      <strike/>
      <sz val="10"/>
      <color rgb="FFFF0000"/>
      <name val="Calibri"/>
      <family val="4"/>
      <scheme val="minor"/>
    </font>
    <font>
      <strike/>
      <sz val="10"/>
      <color rgb="FFFF0000"/>
      <name val="Arial"/>
      <family val="2"/>
    </font>
    <font>
      <b/>
      <sz val="14"/>
      <color theme="1"/>
      <name val="Calibri"/>
      <family val="2"/>
      <scheme val="minor"/>
    </font>
    <font>
      <b/>
      <strike/>
      <sz val="10"/>
      <color theme="1"/>
      <name val="Calibri"/>
      <family val="2"/>
      <scheme val="minor"/>
    </font>
    <font>
      <b/>
      <strike/>
      <u/>
      <sz val="10"/>
      <color rgb="FFFF0000"/>
      <name val="Calibri"/>
      <family val="2"/>
      <scheme val="minor"/>
    </font>
    <font>
      <sz val="10"/>
      <color rgb="FFFF0000"/>
      <name val="Calibri"/>
      <family val="2"/>
      <scheme val="minor"/>
    </font>
    <font>
      <sz val="11"/>
      <name val="Calibri"/>
      <family val="2"/>
      <scheme val="minor"/>
    </font>
    <font>
      <b/>
      <sz val="11"/>
      <name val="Calibri"/>
      <family val="2"/>
      <scheme val="minor"/>
    </font>
    <font>
      <b/>
      <sz val="18"/>
      <name val="Calibri"/>
      <family val="2"/>
      <scheme val="minor"/>
    </font>
    <font>
      <b/>
      <sz val="8"/>
      <color indexed="12"/>
      <name val="Arial"/>
      <family val="2"/>
    </font>
    <font>
      <b/>
      <sz val="8"/>
      <name val="Arial"/>
      <family val="2"/>
    </font>
    <font>
      <u/>
      <sz val="11"/>
      <color theme="10"/>
      <name val="Calibri"/>
      <family val="2"/>
      <scheme val="minor"/>
    </font>
    <font>
      <sz val="11"/>
      <color rgb="FF9C5700"/>
      <name val="Calibri"/>
      <family val="2"/>
      <scheme val="minor"/>
    </font>
    <font>
      <sz val="18"/>
      <color theme="3"/>
      <name val="Calibri"/>
      <family val="2"/>
      <scheme val="major"/>
    </font>
    <font>
      <sz val="9"/>
      <color indexed="8"/>
      <name val="Arial Narrow"/>
      <family val="2"/>
    </font>
    <font>
      <b/>
      <i/>
      <sz val="10"/>
      <name val="Calibri"/>
      <family val="2"/>
      <scheme val="minor"/>
    </font>
    <font>
      <b/>
      <sz val="15"/>
      <color theme="3"/>
      <name val="Calibri"/>
      <family val="2"/>
    </font>
    <font>
      <b/>
      <sz val="13"/>
      <color theme="1"/>
      <name val="Calibri"/>
      <family val="1"/>
      <scheme val="major"/>
    </font>
    <font>
      <b/>
      <sz val="13"/>
      <color theme="4"/>
      <name val="Calibri"/>
      <family val="4"/>
      <scheme val="minor"/>
    </font>
    <font>
      <sz val="10"/>
      <color theme="8"/>
      <name val="Calibri"/>
      <family val="4"/>
      <scheme val="minor"/>
    </font>
    <font>
      <sz val="8"/>
      <color theme="1"/>
      <name val="Calibri"/>
      <family val="1"/>
      <scheme val="major"/>
    </font>
    <font>
      <sz val="10"/>
      <color theme="8"/>
      <name val="Calibri"/>
      <family val="2"/>
      <scheme val="minor"/>
    </font>
    <font>
      <b/>
      <sz val="11"/>
      <color theme="3"/>
      <name val="Calibri"/>
      <family val="2"/>
    </font>
    <font>
      <sz val="9"/>
      <name val="Calibri"/>
      <family val="2"/>
      <scheme val="minor"/>
    </font>
    <font>
      <i/>
      <sz val="8"/>
      <color theme="1"/>
      <name val="Calibri"/>
      <family val="4"/>
      <scheme val="minor"/>
    </font>
    <font>
      <b/>
      <sz val="16"/>
      <color rgb="FF0070C0"/>
      <name val="Calibri"/>
      <family val="2"/>
      <scheme val="minor"/>
    </font>
    <font>
      <sz val="12"/>
      <color rgb="FF0070C0"/>
      <name val="Calibri"/>
      <family val="2"/>
      <scheme val="minor"/>
    </font>
    <font>
      <sz val="12"/>
      <color theme="1"/>
      <name val="Calibri"/>
      <family val="2"/>
      <scheme val="minor"/>
    </font>
    <font>
      <sz val="12"/>
      <color rgb="FF212529"/>
      <name val="Arial"/>
      <family val="2"/>
    </font>
    <font>
      <u/>
      <sz val="12"/>
      <name val="Calibri"/>
      <family val="2"/>
      <scheme val="minor"/>
    </font>
    <font>
      <u/>
      <sz val="11"/>
      <color theme="1"/>
      <name val="Calibri"/>
      <family val="2"/>
      <scheme val="minor"/>
    </font>
    <font>
      <sz val="12"/>
      <color rgb="FFFF0000"/>
      <name val="Calibri"/>
      <family val="2"/>
      <scheme val="minor"/>
    </font>
    <font>
      <sz val="11"/>
      <color theme="0"/>
      <name val="Calibri"/>
      <family val="2"/>
      <scheme val="minor"/>
    </font>
    <font>
      <b/>
      <sz val="10"/>
      <color rgb="FF000000"/>
      <name val="Calibri"/>
      <family val="2"/>
    </font>
    <font>
      <b/>
      <i/>
      <sz val="12"/>
      <name val="Calibri"/>
      <family val="2"/>
      <scheme val="minor"/>
    </font>
    <font>
      <b/>
      <strike/>
      <sz val="10"/>
      <color rgb="FFFF0000"/>
      <name val="Calibri"/>
      <family val="2"/>
      <scheme val="minor"/>
    </font>
    <font>
      <b/>
      <sz val="10"/>
      <color rgb="FF0070C0"/>
      <name val="Calibri"/>
      <family val="2"/>
    </font>
    <font>
      <b/>
      <sz val="10"/>
      <color rgb="FF0070C0"/>
      <name val="Calibri"/>
      <family val="2"/>
      <scheme val="minor"/>
    </font>
    <font>
      <b/>
      <vertAlign val="superscript"/>
      <sz val="10"/>
      <name val="Calibri"/>
      <family val="2"/>
      <scheme val="minor"/>
    </font>
    <font>
      <b/>
      <sz val="13"/>
      <name val="Calibri"/>
      <family val="2"/>
      <scheme val="minor"/>
    </font>
    <font>
      <sz val="14"/>
      <color rgb="FF0070C0"/>
      <name val="Calibri"/>
      <family val="2"/>
      <scheme val="minor"/>
    </font>
    <font>
      <sz val="12"/>
      <color rgb="FF0070C0"/>
      <name val="Calibri"/>
      <family val="2"/>
    </font>
  </fonts>
  <fills count="3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7C0AA"/>
        <bgColor indexed="64"/>
      </patternFill>
    </fill>
    <fill>
      <patternFill patternType="solid">
        <fgColor rgb="FF639B9F"/>
        <bgColor indexed="64"/>
      </patternFill>
    </fill>
    <fill>
      <patternFill patternType="solid">
        <fgColor theme="1"/>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DD9C3"/>
        <bgColor rgb="FF000000"/>
      </patternFill>
    </fill>
    <fill>
      <patternFill patternType="solid">
        <fgColor rgb="FFC7C0AA"/>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right style="dotted">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theme="7"/>
      </top>
      <bottom style="thin">
        <color theme="7"/>
      </bottom>
      <diagonal/>
    </border>
    <border>
      <left/>
      <right/>
      <top style="thin">
        <color theme="7"/>
      </top>
      <bottom/>
      <diagonal/>
    </border>
    <border>
      <left/>
      <right/>
      <top/>
      <bottom style="thin">
        <color theme="7"/>
      </bottom>
      <diagonal/>
    </border>
    <border>
      <left/>
      <right style="thin">
        <color indexed="64"/>
      </right>
      <top style="thin">
        <color theme="7"/>
      </top>
      <bottom style="thin">
        <color theme="7"/>
      </bottom>
      <diagonal/>
    </border>
    <border>
      <left/>
      <right style="thin">
        <color indexed="64"/>
      </right>
      <top style="thin">
        <color theme="7"/>
      </top>
      <bottom/>
      <diagonal/>
    </border>
    <border>
      <left/>
      <right style="thin">
        <color theme="5"/>
      </right>
      <top/>
      <bottom style="thin">
        <color theme="5"/>
      </bottom>
      <diagonal/>
    </border>
    <border>
      <left/>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style="thin">
        <color indexed="64"/>
      </bottom>
      <diagonal/>
    </border>
    <border>
      <left/>
      <right/>
      <top/>
      <bottom style="thin">
        <color indexed="64"/>
      </bottom>
      <diagonal/>
    </border>
    <border>
      <left style="thin">
        <color theme="5"/>
      </left>
      <right style="thin">
        <color theme="5"/>
      </right>
      <top style="thin">
        <color theme="5"/>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style="thin">
        <color auto="1"/>
      </left>
      <right/>
      <top style="thin">
        <color auto="1"/>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theme="5"/>
      </left>
      <right style="thin">
        <color indexed="64"/>
      </right>
      <top style="thin">
        <color theme="5"/>
      </top>
      <bottom style="thin">
        <color theme="5"/>
      </bottom>
      <diagonal/>
    </border>
  </borders>
  <cellStyleXfs count="243">
    <xf numFmtId="0" fontId="0" fillId="0" borderId="0"/>
    <xf numFmtId="166" fontId="1" fillId="0" borderId="0" applyFont="0" applyFill="0" applyBorder="0" applyAlignment="0" applyProtection="0"/>
    <xf numFmtId="0" fontId="29" fillId="3" borderId="0" applyFill="0" applyBorder="0"/>
    <xf numFmtId="0" fontId="29" fillId="3" borderId="0" applyFill="0" applyBorder="0">
      <alignment wrapText="1"/>
    </xf>
    <xf numFmtId="0" fontId="30" fillId="4" borderId="1" applyFill="0">
      <alignment horizontal="center"/>
    </xf>
    <xf numFmtId="0" fontId="32" fillId="0" borderId="1" applyNumberFormat="0">
      <protection locked="0"/>
    </xf>
    <xf numFmtId="0" fontId="33" fillId="3" borderId="0"/>
    <xf numFmtId="175" fontId="24" fillId="0" borderId="0" applyFont="0" applyFill="0" applyBorder="0" applyAlignment="0" applyProtection="0">
      <protection locked="0"/>
    </xf>
    <xf numFmtId="0" fontId="34" fillId="3" borderId="0" applyNumberFormat="0" applyFill="0" applyBorder="0">
      <alignment horizontal="left"/>
    </xf>
    <xf numFmtId="0" fontId="35" fillId="4" borderId="0" applyNumberFormat="0" applyFill="0" applyBorder="0" applyAlignment="0" applyProtection="0"/>
    <xf numFmtId="0" fontId="36" fillId="4" borderId="0" applyNumberFormat="0" applyFill="0" applyBorder="0">
      <alignment horizontal="right"/>
    </xf>
    <xf numFmtId="0" fontId="14" fillId="4" borderId="0" applyFont="0" applyAlignment="0"/>
    <xf numFmtId="0" fontId="37" fillId="4" borderId="0" applyFill="0" applyBorder="0">
      <alignment vertical="top" wrapText="1"/>
    </xf>
    <xf numFmtId="0" fontId="29" fillId="4" borderId="0" applyFill="0" applyAlignment="0">
      <alignment horizontal="center"/>
    </xf>
    <xf numFmtId="0" fontId="38" fillId="0" borderId="0" applyNumberFormat="0" applyFill="0" applyAlignment="0"/>
    <xf numFmtId="0" fontId="39" fillId="3" borderId="0" applyFill="0" applyBorder="0"/>
    <xf numFmtId="0" fontId="40" fillId="3" borderId="0" applyFill="0" applyBorder="0"/>
    <xf numFmtId="0" fontId="41" fillId="3" borderId="0" applyFill="0" applyBorder="0">
      <alignment horizontal="left"/>
    </xf>
    <xf numFmtId="0" fontId="41" fillId="3" borderId="0" applyFill="0" applyBorder="0">
      <alignment horizontal="center" wrapText="1"/>
    </xf>
    <xf numFmtId="0" fontId="41" fillId="3" borderId="0" applyFill="0" applyBorder="0">
      <alignment horizontal="center" wrapText="1"/>
    </xf>
    <xf numFmtId="0" fontId="42" fillId="0" borderId="0" applyNumberFormat="0" applyFill="0" applyBorder="0" applyAlignment="0" applyProtection="0">
      <alignment vertical="top"/>
      <protection locked="0"/>
    </xf>
    <xf numFmtId="49" fontId="43" fillId="0" borderId="0" applyFill="0" applyBorder="0">
      <alignment horizontal="center" wrapText="1"/>
    </xf>
    <xf numFmtId="49" fontId="28" fillId="0" borderId="0" applyFill="0" applyBorder="0">
      <alignment horizontal="left" indent="1"/>
    </xf>
    <xf numFmtId="178" fontId="7" fillId="3" borderId="0" applyFont="0" applyFill="0" applyBorder="0" applyAlignment="0" applyProtection="0">
      <alignment vertical="center"/>
    </xf>
    <xf numFmtId="177" fontId="24" fillId="0" borderId="0" applyFont="0" applyFill="0" applyBorder="0" applyAlignment="0" applyProtection="0">
      <protection locked="0"/>
    </xf>
    <xf numFmtId="0" fontId="29" fillId="3" borderId="0" applyNumberFormat="0" applyFill="0" applyBorder="0" applyProtection="0">
      <alignment horizontal="right"/>
    </xf>
    <xf numFmtId="0" fontId="29" fillId="3" borderId="5" applyFill="0">
      <alignment horizontal="right"/>
    </xf>
    <xf numFmtId="174" fontId="7" fillId="0" borderId="0" applyFont="0" applyFill="0" applyBorder="0" applyAlignment="0" applyProtection="0"/>
    <xf numFmtId="0" fontId="33" fillId="3" borderId="0" applyFill="0" applyBorder="0">
      <alignment horizontal="left"/>
    </xf>
    <xf numFmtId="169" fontId="24" fillId="0" borderId="0" applyFont="0" applyFill="0" applyBorder="0">
      <alignment horizontal="left"/>
      <protection locked="0"/>
    </xf>
    <xf numFmtId="167" fontId="1" fillId="0" borderId="0" applyFont="0" applyFill="0" applyBorder="0" applyAlignment="0" applyProtection="0"/>
    <xf numFmtId="165" fontId="28" fillId="0" borderId="0" applyFont="0" applyFill="0" applyBorder="0" applyAlignment="0" applyProtection="0"/>
    <xf numFmtId="0" fontId="105" fillId="0" borderId="0" applyNumberFormat="0" applyFill="0" applyBorder="0" applyAlignment="0" applyProtection="0"/>
    <xf numFmtId="0" fontId="51" fillId="0" borderId="18" applyNumberFormat="0" applyFill="0" applyAlignment="0" applyProtection="0"/>
    <xf numFmtId="0" fontId="52" fillId="0" borderId="19" applyNumberFormat="0" applyFill="0" applyAlignment="0" applyProtection="0"/>
    <xf numFmtId="0" fontId="53" fillId="0" borderId="20" applyNumberFormat="0" applyFill="0" applyAlignment="0" applyProtection="0"/>
    <xf numFmtId="0" fontId="53" fillId="0" borderId="0" applyNumberFormat="0" applyFill="0" applyBorder="0" applyAlignment="0" applyProtection="0"/>
    <xf numFmtId="0" fontId="104" fillId="8" borderId="0" applyNumberFormat="0" applyBorder="0" applyAlignment="0" applyProtection="0"/>
    <xf numFmtId="0" fontId="54" fillId="9" borderId="21" applyNumberFormat="0" applyAlignment="0" applyProtection="0"/>
    <xf numFmtId="0" fontId="55" fillId="10" borderId="22" applyNumberFormat="0" applyAlignment="0" applyProtection="0"/>
    <xf numFmtId="0" fontId="56" fillId="0" borderId="0" applyNumberForma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171" fontId="9" fillId="4" borderId="0" applyFont="0" applyFill="0" applyBorder="0" applyAlignment="0" applyProtection="0"/>
    <xf numFmtId="173" fontId="33" fillId="3" borderId="0" applyFont="0" applyFill="0" applyBorder="0" applyAlignment="0" applyProtection="0"/>
    <xf numFmtId="165" fontId="1" fillId="0" borderId="0" applyFont="0" applyFill="0" applyBorder="0" applyAlignment="0" applyProtection="0"/>
    <xf numFmtId="176" fontId="33" fillId="0" borderId="0" applyFont="0" applyFill="0" applyBorder="0" applyAlignment="0" applyProtection="0">
      <protection locked="0"/>
    </xf>
    <xf numFmtId="168" fontId="28" fillId="0" borderId="0" applyFont="0" applyFill="0" applyBorder="0" applyAlignment="0" applyProtection="0"/>
    <xf numFmtId="0" fontId="33" fillId="3" borderId="1" applyNumberFormat="0"/>
    <xf numFmtId="0" fontId="33" fillId="3" borderId="4" applyNumberFormat="0"/>
    <xf numFmtId="0" fontId="103" fillId="0" borderId="0" applyNumberFormat="0" applyFill="0" applyBorder="0" applyAlignment="0" applyProtection="0"/>
    <xf numFmtId="0" fontId="33" fillId="3" borderId="1" applyNumberFormat="0"/>
    <xf numFmtId="0" fontId="5" fillId="0" borderId="0"/>
    <xf numFmtId="189" fontId="24" fillId="0" borderId="0" applyFont="0" applyFill="0" applyBorder="0" applyProtection="0">
      <alignment horizontal="right"/>
      <protection locked="0"/>
    </xf>
    <xf numFmtId="187" fontId="59" fillId="5" borderId="31">
      <protection locked="0"/>
    </xf>
    <xf numFmtId="188" fontId="31" fillId="0" borderId="0" applyFill="0" applyBorder="0" applyAlignment="0" applyProtection="0">
      <protection locked="0"/>
    </xf>
    <xf numFmtId="190" fontId="7" fillId="3" borderId="0" applyBorder="0" applyAlignment="0" applyProtection="0"/>
    <xf numFmtId="191" fontId="7" fillId="3" borderId="0" applyFont="0" applyBorder="0" applyProtection="0">
      <alignment horizontal="right"/>
    </xf>
    <xf numFmtId="0" fontId="13" fillId="3" borderId="0" applyBorder="0"/>
    <xf numFmtId="0" fontId="58" fillId="6" borderId="0" applyFill="0">
      <alignment horizontal="left" wrapText="1"/>
    </xf>
    <xf numFmtId="0" fontId="64" fillId="7" borderId="0" applyFill="0">
      <alignment horizontal="right"/>
    </xf>
    <xf numFmtId="0" fontId="63" fillId="4" borderId="27">
      <alignment horizontal="center"/>
    </xf>
    <xf numFmtId="183" fontId="31" fillId="5" borderId="31" applyFill="0" applyProtection="0">
      <alignment horizontal="right"/>
      <protection locked="0"/>
    </xf>
    <xf numFmtId="0" fontId="31" fillId="5" borderId="32" applyFill="0" applyProtection="0">
      <alignment horizontal="right"/>
    </xf>
    <xf numFmtId="0" fontId="65" fillId="5" borderId="31" applyFill="0" applyProtection="0">
      <alignment horizontal="right"/>
      <protection locked="0"/>
    </xf>
    <xf numFmtId="0" fontId="65" fillId="5" borderId="31" applyNumberFormat="0">
      <protection locked="0"/>
    </xf>
    <xf numFmtId="0" fontId="59" fillId="6" borderId="0"/>
    <xf numFmtId="0" fontId="13" fillId="3" borderId="0">
      <alignment horizontal="right"/>
    </xf>
    <xf numFmtId="0" fontId="28" fillId="6" borderId="0"/>
    <xf numFmtId="183" fontId="24" fillId="0" borderId="0" applyFont="0" applyFill="0" applyBorder="0" applyProtection="0">
      <protection locked="0"/>
    </xf>
    <xf numFmtId="184" fontId="59" fillId="0" borderId="0" applyFill="0" applyBorder="0" applyAlignment="0" applyProtection="0">
      <alignment wrapText="1"/>
    </xf>
    <xf numFmtId="184" fontId="66" fillId="6" borderId="0" applyFill="0">
      <alignment horizontal="center"/>
    </xf>
    <xf numFmtId="181" fontId="63" fillId="4" borderId="27">
      <alignment horizontal="center" vertical="center"/>
    </xf>
    <xf numFmtId="0" fontId="63" fillId="0" borderId="31" applyFill="0">
      <alignment horizontal="center"/>
    </xf>
    <xf numFmtId="183" fontId="63" fillId="0" borderId="31" applyFill="0">
      <alignment horizontal="center" vertical="center"/>
    </xf>
    <xf numFmtId="0" fontId="56" fillId="0" borderId="0" applyNumberFormat="0" applyFill="0" applyBorder="0" applyAlignment="0" applyProtection="0"/>
    <xf numFmtId="0" fontId="58" fillId="6" borderId="0" applyFill="0">
      <alignment horizontal="right"/>
    </xf>
    <xf numFmtId="0" fontId="61" fillId="4" borderId="3" applyBorder="0"/>
    <xf numFmtId="0" fontId="60" fillId="4" borderId="0" applyNumberFormat="0" applyBorder="0">
      <alignment horizontal="right"/>
    </xf>
    <xf numFmtId="0" fontId="7" fillId="4" borderId="0" applyBorder="0">
      <alignment vertical="top" wrapText="1"/>
    </xf>
    <xf numFmtId="0" fontId="13" fillId="4" borderId="0" applyAlignment="0">
      <alignment horizontal="center"/>
    </xf>
    <xf numFmtId="0" fontId="51" fillId="0" borderId="18" applyNumberFormat="0" applyFill="0" applyAlignment="0" applyProtection="0"/>
    <xf numFmtId="0" fontId="38" fillId="0" borderId="0" applyNumberFormat="0" applyFill="0" applyAlignment="0"/>
    <xf numFmtId="0" fontId="68" fillId="0" borderId="0" applyNumberFormat="0" applyFill="0" applyAlignment="0" applyProtection="0"/>
    <xf numFmtId="0" fontId="38" fillId="0" borderId="0" applyNumberFormat="0" applyFill="0" applyAlignment="0" applyProtection="0"/>
    <xf numFmtId="0" fontId="52" fillId="0" borderId="19" applyNumberFormat="0" applyFill="0" applyAlignment="0" applyProtection="0"/>
    <xf numFmtId="0" fontId="53" fillId="0" borderId="20" applyNumberFormat="0" applyFill="0" applyAlignment="0" applyProtection="0"/>
    <xf numFmtId="49" fontId="69" fillId="2" borderId="0" applyFill="0" applyBorder="0">
      <alignment horizontal="left"/>
    </xf>
    <xf numFmtId="0" fontId="66" fillId="6" borderId="0" applyFill="0">
      <alignment horizontal="center"/>
    </xf>
    <xf numFmtId="0" fontId="53" fillId="0" borderId="0" applyNumberFormat="0" applyFill="0" applyBorder="0" applyAlignment="0" applyProtection="0"/>
    <xf numFmtId="0" fontId="70" fillId="2" borderId="0" applyFill="0" applyBorder="0">
      <alignment wrapText="1"/>
    </xf>
    <xf numFmtId="0" fontId="25" fillId="3" borderId="0" applyBorder="0">
      <alignment horizontal="left"/>
    </xf>
    <xf numFmtId="0" fontId="62" fillId="3" borderId="0" applyBorder="0"/>
    <xf numFmtId="0" fontId="17" fillId="3" borderId="0" applyBorder="0">
      <alignment horizontal="left"/>
    </xf>
    <xf numFmtId="0" fontId="17" fillId="3" borderId="0" applyBorder="0">
      <alignment horizontal="center" vertical="center" wrapText="1"/>
    </xf>
    <xf numFmtId="0" fontId="59" fillId="6" borderId="32" applyNumberFormat="0" applyFill="0">
      <alignment horizontal="left"/>
    </xf>
    <xf numFmtId="0" fontId="33" fillId="3" borderId="23" applyNumberFormat="0" applyFont="0" applyAlignment="0"/>
    <xf numFmtId="0" fontId="7" fillId="3" borderId="23" applyNumberFormat="0" applyFont="0" applyAlignment="0"/>
    <xf numFmtId="0" fontId="42" fillId="0" borderId="0" applyNumberFormat="0" applyFill="0" applyBorder="0" applyAlignment="0" applyProtection="0">
      <alignment vertical="top"/>
      <protection locked="0"/>
    </xf>
    <xf numFmtId="0" fontId="58" fillId="6" borderId="0" applyFill="0">
      <alignment horizontal="left" wrapText="1"/>
    </xf>
    <xf numFmtId="0" fontId="66" fillId="0" borderId="0" applyFill="0" applyBorder="0">
      <alignment horizontal="center" wrapText="1"/>
    </xf>
    <xf numFmtId="49" fontId="59" fillId="0" borderId="0" applyFill="0" applyBorder="0">
      <alignment horizontal="center" vertical="center" wrapText="1"/>
    </xf>
    <xf numFmtId="0" fontId="66" fillId="6" borderId="0" applyFill="0">
      <alignment horizontal="center" vertical="center" wrapText="1"/>
    </xf>
    <xf numFmtId="0" fontId="59" fillId="6" borderId="31" applyNumberFormat="0">
      <alignment horizontal="left"/>
    </xf>
    <xf numFmtId="0" fontId="71" fillId="0" borderId="0" applyFill="0" applyProtection="0">
      <alignment horizontal="center"/>
    </xf>
    <xf numFmtId="0" fontId="28" fillId="0" borderId="0">
      <alignment horizontal="right"/>
    </xf>
    <xf numFmtId="185" fontId="59" fillId="0" borderId="0" applyFill="0" applyBorder="0" applyAlignment="0" applyProtection="0">
      <protection locked="0"/>
    </xf>
    <xf numFmtId="186" fontId="59" fillId="0" borderId="0" applyFill="0" applyBorder="0" applyAlignment="0" applyProtection="0">
      <protection locked="0"/>
    </xf>
    <xf numFmtId="0" fontId="29" fillId="3" borderId="0" applyNumberFormat="0" applyBorder="0" applyProtection="0">
      <alignment horizontal="right"/>
    </xf>
    <xf numFmtId="0" fontId="58" fillId="6" borderId="13" applyFill="0" applyBorder="0" applyProtection="0">
      <alignment horizontal="right"/>
    </xf>
    <xf numFmtId="0" fontId="72" fillId="0" borderId="0" applyFill="0" applyProtection="0">
      <alignment horizontal="center"/>
    </xf>
    <xf numFmtId="0" fontId="67" fillId="0" borderId="0" applyFill="0" applyProtection="0">
      <alignment horizontal="center" vertical="center"/>
    </xf>
    <xf numFmtId="49" fontId="59" fillId="6" borderId="27" applyFill="0">
      <alignment horizontal="center" vertical="center" wrapText="1"/>
    </xf>
    <xf numFmtId="0" fontId="17" fillId="3" borderId="27" applyAlignment="0">
      <alignment horizontal="center" vertical="center" wrapText="1"/>
    </xf>
    <xf numFmtId="182" fontId="59" fillId="0" borderId="0" applyFill="0" applyBorder="0" applyAlignment="0" applyProtection="0">
      <alignment horizontal="left"/>
      <protection locked="0"/>
    </xf>
    <xf numFmtId="0" fontId="7" fillId="3" borderId="0" applyBorder="0">
      <alignment horizontal="left"/>
    </xf>
    <xf numFmtId="0" fontId="58" fillId="0" borderId="0" applyFill="0"/>
    <xf numFmtId="169" fontId="59" fillId="0" borderId="0" applyFill="0" applyBorder="0">
      <alignment horizontal="left"/>
      <protection locked="0"/>
    </xf>
    <xf numFmtId="182" fontId="73" fillId="6" borderId="0" applyFill="0"/>
    <xf numFmtId="0" fontId="59" fillId="7" borderId="0"/>
    <xf numFmtId="0" fontId="70" fillId="7" borderId="0"/>
    <xf numFmtId="0" fontId="32" fillId="0" borderId="27">
      <protection locked="0"/>
    </xf>
    <xf numFmtId="0" fontId="33" fillId="3" borderId="0" applyAlignment="0"/>
    <xf numFmtId="0" fontId="10" fillId="4" borderId="0" applyFont="0" applyAlignment="0"/>
    <xf numFmtId="0" fontId="39" fillId="3" borderId="0" applyBorder="0"/>
    <xf numFmtId="0" fontId="40" fillId="3" borderId="0" applyBorder="0"/>
    <xf numFmtId="0" fontId="41" fillId="3" borderId="0" applyBorder="0">
      <alignment horizontal="left"/>
    </xf>
    <xf numFmtId="192" fontId="7" fillId="3" borderId="0" applyFont="0" applyBorder="0" applyAlignment="0" applyProtection="0"/>
    <xf numFmtId="0" fontId="29" fillId="3" borderId="5">
      <alignment horizontal="right"/>
    </xf>
    <xf numFmtId="0" fontId="33" fillId="3" borderId="0" applyBorder="0">
      <alignment horizontal="left"/>
    </xf>
    <xf numFmtId="0" fontId="28" fillId="0" borderId="0"/>
    <xf numFmtId="170" fontId="11" fillId="0" borderId="0" applyFont="0" applyFill="0" applyBorder="0" applyAlignment="0" applyProtection="0">
      <alignment horizontal="left"/>
      <protection locked="0"/>
    </xf>
    <xf numFmtId="0" fontId="29" fillId="3" borderId="0" applyFill="0" applyBorder="0"/>
    <xf numFmtId="0" fontId="30" fillId="4" borderId="27" applyFill="0">
      <alignment horizontal="center"/>
    </xf>
    <xf numFmtId="0" fontId="32" fillId="0" borderId="27" applyNumberFormat="0">
      <protection locked="0"/>
    </xf>
    <xf numFmtId="0" fontId="33" fillId="3" borderId="0"/>
    <xf numFmtId="0" fontId="35" fillId="4" borderId="0" applyNumberFormat="0" applyFill="0" applyBorder="0" applyAlignment="0" applyProtection="0"/>
    <xf numFmtId="0" fontId="36" fillId="4" borderId="0" applyNumberFormat="0" applyFill="0" applyBorder="0">
      <alignment horizontal="right"/>
    </xf>
    <xf numFmtId="0" fontId="37" fillId="4" borderId="0" applyFill="0" applyBorder="0">
      <alignment vertical="top" wrapText="1"/>
    </xf>
    <xf numFmtId="0" fontId="29" fillId="4" borderId="0" applyFill="0" applyAlignment="0">
      <alignment horizontal="center"/>
    </xf>
    <xf numFmtId="0" fontId="39" fillId="3" borderId="0" applyFill="0" applyBorder="0"/>
    <xf numFmtId="0" fontId="40" fillId="3" borderId="0" applyFill="0" applyBorder="0"/>
    <xf numFmtId="0" fontId="41" fillId="3" borderId="0" applyFill="0" applyBorder="0">
      <alignment horizontal="left"/>
    </xf>
    <xf numFmtId="178" fontId="7" fillId="3" borderId="0" applyFont="0" applyFill="0" applyBorder="0" applyAlignment="0" applyProtection="0">
      <alignment vertical="center"/>
    </xf>
    <xf numFmtId="0" fontId="29" fillId="3" borderId="0" applyNumberFormat="0" applyFill="0" applyBorder="0" applyProtection="0">
      <alignment horizontal="right"/>
    </xf>
    <xf numFmtId="0" fontId="29" fillId="3" borderId="5" applyFill="0">
      <alignment horizontal="right"/>
    </xf>
    <xf numFmtId="0" fontId="33" fillId="3" borderId="0" applyFill="0" applyBorder="0">
      <alignment horizontal="left"/>
    </xf>
    <xf numFmtId="169" fontId="24" fillId="0" borderId="0" applyFont="0" applyFill="0" applyBorder="0">
      <alignment horizontal="left"/>
      <protection locked="0"/>
    </xf>
    <xf numFmtId="171" fontId="9" fillId="4" borderId="0" applyFont="0" applyFill="0" applyBorder="0" applyAlignment="0" applyProtection="0"/>
    <xf numFmtId="173" fontId="33" fillId="3" borderId="0" applyFont="0" applyFill="0" applyBorder="0" applyAlignment="0" applyProtection="0"/>
    <xf numFmtId="176" fontId="33" fillId="0" borderId="0" applyFont="0" applyFill="0" applyBorder="0" applyAlignment="0" applyProtection="0">
      <protection locked="0"/>
    </xf>
    <xf numFmtId="0" fontId="33" fillId="3" borderId="27" applyNumberFormat="0"/>
    <xf numFmtId="0" fontId="33" fillId="3" borderId="23" applyNumberFormat="0"/>
    <xf numFmtId="0" fontId="57" fillId="0" borderId="0" applyNumberFormat="0" applyFill="0" applyBorder="0" applyAlignment="0" applyProtection="0"/>
    <xf numFmtId="0" fontId="33" fillId="3" borderId="27" applyNumberFormat="0"/>
    <xf numFmtId="176" fontId="33" fillId="0" borderId="0" applyFont="0" applyFill="0" applyBorder="0" applyAlignment="0" applyProtection="0">
      <protection locked="0"/>
    </xf>
    <xf numFmtId="0" fontId="43" fillId="0" borderId="0" applyFill="0" applyBorder="0">
      <alignment horizontal="centerContinuous" wrapText="1"/>
    </xf>
    <xf numFmtId="0" fontId="32" fillId="0" borderId="38" applyNumberFormat="0">
      <protection locked="0"/>
    </xf>
    <xf numFmtId="0" fontId="30" fillId="4" borderId="38" applyFill="0">
      <alignment horizontal="center"/>
    </xf>
    <xf numFmtId="0" fontId="63" fillId="4" borderId="1">
      <alignment horizontal="center"/>
    </xf>
    <xf numFmtId="0" fontId="17" fillId="3" borderId="38" applyAlignment="0">
      <alignment horizontal="center" vertical="center" wrapText="1"/>
    </xf>
    <xf numFmtId="49" fontId="59" fillId="6" borderId="38" applyFill="0">
      <alignment horizontal="center" vertical="center" wrapText="1"/>
    </xf>
    <xf numFmtId="181" fontId="63" fillId="4" borderId="1">
      <alignment horizontal="center" vertical="center"/>
    </xf>
    <xf numFmtId="0" fontId="63" fillId="4" borderId="38">
      <alignment horizontal="center"/>
    </xf>
    <xf numFmtId="49" fontId="59" fillId="6" borderId="1" applyFill="0">
      <alignment horizontal="center" vertical="center" wrapText="1"/>
    </xf>
    <xf numFmtId="0" fontId="17" fillId="3" borderId="1" applyAlignment="0">
      <alignment horizontal="center" vertical="center" wrapText="1"/>
    </xf>
    <xf numFmtId="0" fontId="32" fillId="0" borderId="1">
      <protection locked="0"/>
    </xf>
    <xf numFmtId="0" fontId="32" fillId="0" borderId="38">
      <protection locked="0"/>
    </xf>
    <xf numFmtId="181" fontId="63" fillId="4" borderId="38">
      <alignment horizontal="center" vertical="center"/>
    </xf>
    <xf numFmtId="0" fontId="30" fillId="4" borderId="1" applyFill="0">
      <alignment horizontal="center"/>
    </xf>
    <xf numFmtId="0" fontId="32" fillId="0" borderId="1" applyNumberFormat="0">
      <protection locked="0"/>
    </xf>
    <xf numFmtId="0" fontId="33" fillId="3" borderId="1" applyNumberFormat="0"/>
    <xf numFmtId="0" fontId="33" fillId="3" borderId="1" applyNumberFormat="0"/>
    <xf numFmtId="0" fontId="33" fillId="3" borderId="38" applyNumberFormat="0"/>
    <xf numFmtId="0" fontId="33" fillId="3" borderId="38" applyNumberFormat="0"/>
    <xf numFmtId="0" fontId="3" fillId="0" borderId="0"/>
    <xf numFmtId="49" fontId="100" fillId="0" borderId="0" applyFill="0" applyAlignment="0"/>
    <xf numFmtId="0" fontId="54" fillId="9" borderId="21" applyNumberFormat="0" applyAlignment="0" applyProtection="0"/>
    <xf numFmtId="0" fontId="55" fillId="10" borderId="22" applyNumberFormat="0" applyAlignment="0" applyProtection="0"/>
    <xf numFmtId="197" fontId="101" fillId="0" borderId="0" applyFill="0" applyBorder="0"/>
    <xf numFmtId="49" fontId="106" fillId="34" borderId="0" applyBorder="0" applyProtection="0">
      <alignment horizontal="left" vertical="top" wrapText="1"/>
    </xf>
    <xf numFmtId="0" fontId="36" fillId="4" borderId="0" applyNumberFormat="0" applyBorder="0">
      <alignment horizontal="right"/>
    </xf>
    <xf numFmtId="0" fontId="30" fillId="4" borderId="38">
      <alignment horizontal="center"/>
    </xf>
    <xf numFmtId="181" fontId="30" fillId="4" borderId="38">
      <alignment horizontal="center" vertical="center"/>
    </xf>
    <xf numFmtId="0" fontId="35" fillId="4" borderId="3" applyBorder="0"/>
    <xf numFmtId="0" fontId="29" fillId="4" borderId="0" applyAlignment="0">
      <alignment horizontal="center"/>
    </xf>
    <xf numFmtId="0" fontId="37" fillId="4" borderId="0" applyBorder="0">
      <alignment vertical="top" wrapText="1"/>
    </xf>
    <xf numFmtId="0" fontId="29" fillId="3" borderId="0" applyBorder="0">
      <alignment horizontal="center" wrapText="1"/>
    </xf>
    <xf numFmtId="184" fontId="24" fillId="0" borderId="0" applyFont="0" applyFill="0" applyBorder="0" applyAlignment="0" applyProtection="0">
      <alignment wrapText="1"/>
    </xf>
    <xf numFmtId="0" fontId="41" fillId="3" borderId="0" applyBorder="0">
      <alignment horizontal="center" wrapText="1"/>
    </xf>
    <xf numFmtId="0" fontId="7" fillId="3" borderId="0" applyFont="0" applyBorder="0" applyProtection="0">
      <alignment horizontal="right"/>
    </xf>
    <xf numFmtId="0" fontId="29" fillId="3" borderId="0" applyBorder="0"/>
    <xf numFmtId="0" fontId="34" fillId="3" borderId="0" applyNumberFormat="0" applyBorder="0">
      <alignment horizontal="left"/>
    </xf>
    <xf numFmtId="190" fontId="7" fillId="3" borderId="0" applyFont="0" applyBorder="0" applyAlignment="0" applyProtection="0"/>
    <xf numFmtId="0" fontId="59" fillId="0" borderId="0"/>
    <xf numFmtId="0" fontId="108" fillId="0" borderId="18" applyNumberFormat="0" applyFill="0" applyAlignment="0" applyProtection="0"/>
    <xf numFmtId="49" fontId="109" fillId="0" borderId="0" applyFill="0" applyBorder="0">
      <alignment horizontal="right" indent="1"/>
    </xf>
    <xf numFmtId="0" fontId="110" fillId="0" borderId="31" applyFill="0">
      <alignment horizontal="center"/>
    </xf>
    <xf numFmtId="183" fontId="110" fillId="0" borderId="31" applyFill="0">
      <alignment horizontal="center" vertical="center"/>
    </xf>
    <xf numFmtId="198" fontId="28" fillId="6" borderId="32" applyNumberFormat="0">
      <alignment horizontal="left"/>
    </xf>
    <xf numFmtId="0" fontId="111" fillId="5" borderId="31" applyNumberFormat="0">
      <protection locked="0"/>
    </xf>
    <xf numFmtId="49" fontId="112" fillId="6" borderId="47">
      <alignment horizontal="right" indent="2"/>
    </xf>
    <xf numFmtId="0" fontId="59" fillId="0" borderId="0"/>
    <xf numFmtId="0" fontId="108" fillId="0" borderId="18" applyNumberFormat="0" applyFill="0" applyAlignment="0" applyProtection="0"/>
    <xf numFmtId="0" fontId="28" fillId="6" borderId="0"/>
    <xf numFmtId="0" fontId="114" fillId="0" borderId="20" applyNumberFormat="0" applyFill="0" applyAlignment="0" applyProtection="0"/>
    <xf numFmtId="182" fontId="70" fillId="0" borderId="0" applyFont="0" applyFill="0" applyBorder="0" applyAlignment="0" applyProtection="0">
      <alignment horizontal="left"/>
      <protection locked="0"/>
    </xf>
    <xf numFmtId="168" fontId="59" fillId="0" borderId="0" applyFont="0" applyFill="0" applyBorder="0" applyAlignment="0" applyProtection="0"/>
    <xf numFmtId="166" fontId="59" fillId="0" borderId="0" applyFont="0" applyFill="0" applyBorder="0" applyAlignment="0" applyProtection="0"/>
    <xf numFmtId="9" fontId="1" fillId="0" borderId="0" applyFont="0" applyFill="0" applyBorder="0" applyAlignment="0" applyProtection="0"/>
    <xf numFmtId="0" fontId="5" fillId="0" borderId="0" applyBorder="0"/>
    <xf numFmtId="199" fontId="70" fillId="0" borderId="0" applyFont="0" applyFill="0" applyBorder="0" applyAlignment="0" applyProtection="0">
      <alignment horizontal="left"/>
      <protection locked="0"/>
    </xf>
    <xf numFmtId="49" fontId="116" fillId="0" borderId="0" applyFill="0" applyProtection="0">
      <alignment horizontal="left" indent="1"/>
    </xf>
    <xf numFmtId="0" fontId="28" fillId="5" borderId="31">
      <alignment horizontal="left" vertical="top" wrapText="1" indent="1"/>
      <protection locked="0"/>
    </xf>
    <xf numFmtId="0" fontId="30" fillId="4" borderId="51">
      <alignment horizontal="center"/>
    </xf>
    <xf numFmtId="181" fontId="30" fillId="4" borderId="51">
      <alignment horizontal="center" vertical="center"/>
    </xf>
    <xf numFmtId="0" fontId="30" fillId="0" borderId="51">
      <alignment horizontal="center" vertical="center"/>
      <protection locked="0"/>
    </xf>
    <xf numFmtId="0" fontId="41" fillId="3" borderId="51" applyAlignment="0">
      <alignment horizontal="center" vertical="center" wrapText="1"/>
    </xf>
    <xf numFmtId="0" fontId="33" fillId="3" borderId="51" applyAlignment="0">
      <alignment horizontal="center" vertical="top" wrapText="1"/>
    </xf>
    <xf numFmtId="0" fontId="33" fillId="3" borderId="51" applyAlignment="0" applyProtection="0">
      <alignment vertical="top" wrapText="1"/>
    </xf>
    <xf numFmtId="0" fontId="32" fillId="0" borderId="51">
      <protection locked="0"/>
    </xf>
    <xf numFmtId="0" fontId="1" fillId="0" borderId="0"/>
    <xf numFmtId="0" fontId="30" fillId="4" borderId="68" applyFill="0">
      <alignment horizontal="center"/>
    </xf>
    <xf numFmtId="0" fontId="32" fillId="0" borderId="68" applyNumberFormat="0">
      <protection locked="0"/>
    </xf>
    <xf numFmtId="0" fontId="30" fillId="4" borderId="68" applyFill="0">
      <alignment horizontal="center"/>
    </xf>
    <xf numFmtId="0" fontId="32" fillId="0" borderId="68" applyNumberFormat="0">
      <protection locked="0"/>
    </xf>
    <xf numFmtId="0" fontId="32" fillId="0" borderId="68">
      <protection locked="0"/>
    </xf>
  </cellStyleXfs>
  <cellXfs count="1163">
    <xf numFmtId="0" fontId="0" fillId="0" borderId="0" xfId="0"/>
    <xf numFmtId="166" fontId="32" fillId="0" borderId="1" xfId="1" applyFont="1" applyBorder="1" applyAlignment="1" applyProtection="1">
      <protection locked="0"/>
    </xf>
    <xf numFmtId="0" fontId="0" fillId="0" borderId="0" xfId="0" applyFill="1"/>
    <xf numFmtId="0" fontId="6" fillId="0" borderId="0" xfId="0" applyFont="1"/>
    <xf numFmtId="0" fontId="6" fillId="0" borderId="0" xfId="0" applyFont="1" applyAlignment="1"/>
    <xf numFmtId="0" fontId="20" fillId="0" borderId="0" xfId="0" applyFont="1"/>
    <xf numFmtId="0" fontId="0" fillId="0" borderId="3" xfId="0" applyBorder="1"/>
    <xf numFmtId="0" fontId="0" fillId="0" borderId="11" xfId="0" applyBorder="1"/>
    <xf numFmtId="0" fontId="5" fillId="0" borderId="0" xfId="0" applyFont="1"/>
    <xf numFmtId="0" fontId="0" fillId="0" borderId="0" xfId="0"/>
    <xf numFmtId="0" fontId="0" fillId="0" borderId="0" xfId="0"/>
    <xf numFmtId="0" fontId="0" fillId="0" borderId="0" xfId="0" applyBorder="1" applyAlignment="1"/>
    <xf numFmtId="0" fontId="0" fillId="0" borderId="0" xfId="0" applyAlignment="1"/>
    <xf numFmtId="0" fontId="0" fillId="0" borderId="0" xfId="0" applyFill="1" applyBorder="1"/>
    <xf numFmtId="0" fontId="0" fillId="0" borderId="0" xfId="0" applyFill="1"/>
    <xf numFmtId="0" fontId="0" fillId="0" borderId="0" xfId="0" applyBorder="1"/>
    <xf numFmtId="0" fontId="0" fillId="0" borderId="0" xfId="0" applyFont="1"/>
    <xf numFmtId="0" fontId="32" fillId="0" borderId="1" xfId="5" applyBorder="1">
      <protection locked="0"/>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4" fillId="0" borderId="0" xfId="0" applyFont="1" applyFill="1" applyBorder="1" applyAlignment="1" applyProtection="1">
      <alignment horizontal="left" indent="2"/>
    </xf>
    <xf numFmtId="0" fontId="0" fillId="0" borderId="0" xfId="0" applyAlignment="1">
      <alignment horizontal="left" vertical="top" indent="2"/>
    </xf>
    <xf numFmtId="0" fontId="0" fillId="0" borderId="3" xfId="0" applyFill="1" applyBorder="1"/>
    <xf numFmtId="0" fontId="0" fillId="0" borderId="0" xfId="0" applyFill="1" applyProtection="1">
      <protection locked="0"/>
    </xf>
    <xf numFmtId="0" fontId="41" fillId="4" borderId="16" xfId="12" applyFont="1" applyBorder="1" applyAlignment="1">
      <alignment horizontal="center" vertical="center" wrapText="1"/>
    </xf>
    <xf numFmtId="0" fontId="37" fillId="4" borderId="17" xfId="12" applyBorder="1">
      <alignment vertical="top" wrapText="1"/>
    </xf>
    <xf numFmtId="0" fontId="37" fillId="4" borderId="15" xfId="12" applyBorder="1">
      <alignment vertical="top" wrapText="1"/>
    </xf>
    <xf numFmtId="0" fontId="37" fillId="4" borderId="14" xfId="12" applyBorder="1">
      <alignment vertical="top" wrapText="1"/>
    </xf>
    <xf numFmtId="0" fontId="0" fillId="0" borderId="0" xfId="0" applyProtection="1"/>
    <xf numFmtId="0" fontId="0" fillId="0" borderId="0" xfId="0"/>
    <xf numFmtId="0" fontId="0" fillId="0" borderId="0" xfId="0" applyFill="1" applyAlignment="1" applyProtection="1">
      <alignment horizontal="left" indent="2"/>
    </xf>
    <xf numFmtId="0" fontId="0" fillId="0" borderId="0" xfId="0" applyFill="1" applyProtection="1"/>
    <xf numFmtId="0" fontId="14" fillId="0" borderId="0" xfId="11" applyFont="1" applyFill="1" applyBorder="1" applyAlignment="1"/>
    <xf numFmtId="0" fontId="33" fillId="0" borderId="0" xfId="6" applyFill="1" applyBorder="1" applyAlignment="1"/>
    <xf numFmtId="0" fontId="0" fillId="0" borderId="0" xfId="0"/>
    <xf numFmtId="0" fontId="0" fillId="5" borderId="0" xfId="0" applyFill="1"/>
    <xf numFmtId="0" fontId="0" fillId="5" borderId="0" xfId="0" applyFill="1" applyAlignment="1"/>
    <xf numFmtId="0" fontId="0" fillId="0" borderId="0" xfId="0" applyFill="1" applyBorder="1" applyAlignment="1"/>
    <xf numFmtId="0" fontId="50" fillId="0" borderId="0" xfId="11" applyFont="1" applyFill="1" applyBorder="1" applyAlignment="1"/>
    <xf numFmtId="0" fontId="37" fillId="0" borderId="0" xfId="12" applyFill="1" applyBorder="1" applyAlignment="1">
      <alignment vertical="top" wrapText="1"/>
    </xf>
    <xf numFmtId="166" fontId="37" fillId="4" borderId="17" xfId="1" applyFont="1" applyFill="1" applyBorder="1" applyAlignment="1" applyProtection="1">
      <alignment vertical="top" wrapText="1"/>
    </xf>
    <xf numFmtId="166" fontId="37" fillId="4" borderId="15" xfId="1" applyFont="1" applyFill="1" applyBorder="1" applyAlignment="1" applyProtection="1">
      <alignment vertical="top" wrapText="1"/>
    </xf>
    <xf numFmtId="177" fontId="32" fillId="0" borderId="1" xfId="24" applyFont="1" applyBorder="1">
      <protection locked="0"/>
    </xf>
    <xf numFmtId="173" fontId="32" fillId="0" borderId="1" xfId="60" applyFont="1" applyFill="1" applyBorder="1" applyProtection="1">
      <protection locked="0"/>
    </xf>
    <xf numFmtId="176" fontId="32" fillId="0" borderId="1" xfId="62" applyFont="1" applyBorder="1">
      <protection locked="0"/>
    </xf>
    <xf numFmtId="0" fontId="44" fillId="0" borderId="11" xfId="0" applyFont="1" applyBorder="1" applyAlignment="1">
      <alignment horizontal="centerContinuous"/>
    </xf>
    <xf numFmtId="0" fontId="0" fillId="0" borderId="11" xfId="0" applyBorder="1" applyAlignment="1">
      <alignment horizontal="centerContinuous"/>
    </xf>
    <xf numFmtId="177" fontId="31" fillId="0" borderId="23" xfId="24" applyFont="1" applyFill="1" applyBorder="1" applyAlignment="1">
      <alignment horizontal="right"/>
      <protection locked="0"/>
    </xf>
    <xf numFmtId="49" fontId="43" fillId="0" borderId="24" xfId="21" applyFill="1" applyBorder="1" applyAlignment="1">
      <alignment horizontal="left" wrapText="1"/>
    </xf>
    <xf numFmtId="0" fontId="14" fillId="0" borderId="25" xfId="11" applyFont="1" applyFill="1" applyBorder="1" applyAlignment="1"/>
    <xf numFmtId="0" fontId="14" fillId="0" borderId="26" xfId="11" applyFont="1" applyFill="1" applyBorder="1" applyAlignment="1"/>
    <xf numFmtId="0" fontId="41" fillId="0" borderId="3" xfId="6" applyFont="1" applyFill="1" applyBorder="1" applyAlignment="1"/>
    <xf numFmtId="0" fontId="33" fillId="0" borderId="5" xfId="6" applyFill="1" applyBorder="1" applyAlignment="1"/>
    <xf numFmtId="0" fontId="48" fillId="0" borderId="3" xfId="0" applyFont="1" applyBorder="1"/>
    <xf numFmtId="0" fontId="33" fillId="0" borderId="10" xfId="6" applyFill="1" applyBorder="1" applyAlignment="1"/>
    <xf numFmtId="0" fontId="33" fillId="0" borderId="11" xfId="6" applyFill="1" applyBorder="1" applyAlignment="1"/>
    <xf numFmtId="0" fontId="33" fillId="0" borderId="12" xfId="6" applyFill="1" applyBorder="1" applyAlignment="1"/>
    <xf numFmtId="0" fontId="48" fillId="0" borderId="3" xfId="0" applyFont="1" applyBorder="1" applyAlignment="1">
      <alignment horizontal="left" indent="1"/>
    </xf>
    <xf numFmtId="49" fontId="43" fillId="0" borderId="24" xfId="21" applyBorder="1" applyAlignment="1">
      <alignment horizontal="left" indent="1"/>
    </xf>
    <xf numFmtId="0" fontId="33" fillId="0" borderId="25" xfId="6" applyFill="1" applyBorder="1" applyAlignment="1"/>
    <xf numFmtId="0" fontId="0" fillId="0" borderId="25" xfId="0" applyBorder="1"/>
    <xf numFmtId="0" fontId="44" fillId="0" borderId="3" xfId="0" applyFont="1" applyBorder="1" applyAlignment="1">
      <alignment horizontal="left" indent="1"/>
    </xf>
    <xf numFmtId="0" fontId="44" fillId="0" borderId="0" xfId="0" applyFont="1" applyBorder="1" applyAlignment="1">
      <alignment horizontal="center"/>
    </xf>
    <xf numFmtId="0" fontId="0" fillId="0" borderId="3" xfId="0" applyFont="1" applyBorder="1"/>
    <xf numFmtId="0" fontId="0" fillId="0" borderId="3" xfId="0" applyBorder="1" applyAlignment="1">
      <alignment horizontal="left" indent="1"/>
    </xf>
    <xf numFmtId="174" fontId="0" fillId="0" borderId="0" xfId="27" applyFont="1" applyBorder="1" applyAlignment="1"/>
    <xf numFmtId="166" fontId="0" fillId="0" borderId="0" xfId="1" applyFont="1" applyBorder="1" applyAlignment="1" applyProtection="1"/>
    <xf numFmtId="0" fontId="0" fillId="0" borderId="3" xfId="0" applyBorder="1" applyAlignment="1"/>
    <xf numFmtId="49" fontId="28" fillId="0" borderId="0" xfId="22" applyBorder="1">
      <alignment horizontal="left" indent="1"/>
    </xf>
    <xf numFmtId="0" fontId="32" fillId="0" borderId="1" xfId="5" applyBorder="1" applyAlignment="1">
      <alignment wrapText="1"/>
      <protection locked="0"/>
    </xf>
    <xf numFmtId="175" fontId="23" fillId="0" borderId="2" xfId="7" applyFont="1" applyFill="1" applyBorder="1" applyAlignment="1">
      <alignment horizontal="left" indent="1"/>
      <protection locked="0"/>
    </xf>
    <xf numFmtId="49" fontId="28" fillId="0" borderId="0" xfId="22" applyFill="1" applyBorder="1">
      <alignment horizontal="left" indent="1"/>
    </xf>
    <xf numFmtId="0" fontId="0" fillId="5" borderId="24" xfId="0" applyFill="1" applyBorder="1"/>
    <xf numFmtId="0" fontId="0" fillId="5" borderId="25" xfId="0" applyFill="1" applyBorder="1"/>
    <xf numFmtId="0" fontId="0" fillId="5" borderId="26" xfId="0" applyFill="1" applyBorder="1"/>
    <xf numFmtId="0" fontId="14" fillId="5" borderId="3" xfId="0" applyFont="1" applyFill="1" applyBorder="1"/>
    <xf numFmtId="0" fontId="14" fillId="5" borderId="0" xfId="0" applyFont="1" applyFill="1" applyBorder="1"/>
    <xf numFmtId="0" fontId="14" fillId="5" borderId="5" xfId="0" applyFont="1" applyFill="1" applyBorder="1"/>
    <xf numFmtId="0" fontId="21" fillId="5" borderId="3" xfId="0" applyFont="1" applyFill="1" applyBorder="1" applyAlignment="1">
      <alignment horizontal="centerContinuous"/>
    </xf>
    <xf numFmtId="0" fontId="14" fillId="5" borderId="0" xfId="0" applyFont="1" applyFill="1" applyBorder="1" applyAlignment="1">
      <alignment horizontal="centerContinuous"/>
    </xf>
    <xf numFmtId="0" fontId="14" fillId="5" borderId="5" xfId="0" applyFont="1" applyFill="1" applyBorder="1" applyAlignment="1">
      <alignment horizontal="centerContinuous"/>
    </xf>
    <xf numFmtId="0" fontId="22" fillId="5" borderId="3" xfId="0" applyFont="1" applyFill="1" applyBorder="1" applyAlignment="1">
      <alignment horizontal="centerContinuous"/>
    </xf>
    <xf numFmtId="0" fontId="15" fillId="5" borderId="3" xfId="0" applyFont="1" applyFill="1" applyBorder="1" applyAlignment="1">
      <alignment horizontal="centerContinuous" vertical="center" wrapText="1"/>
    </xf>
    <xf numFmtId="0" fontId="16" fillId="5" borderId="0" xfId="0" applyFont="1" applyFill="1" applyBorder="1" applyAlignment="1">
      <alignment horizontal="left" vertical="top" indent="1"/>
    </xf>
    <xf numFmtId="0" fontId="0" fillId="5" borderId="0" xfId="0" applyFill="1" applyBorder="1"/>
    <xf numFmtId="0" fontId="16" fillId="5" borderId="3" xfId="0" applyFont="1" applyFill="1" applyBorder="1" applyAlignment="1">
      <alignment horizontal="centerContinuous"/>
    </xf>
    <xf numFmtId="0" fontId="8" fillId="5" borderId="0" xfId="0" applyFont="1" applyFill="1" applyBorder="1" applyAlignment="1">
      <alignment horizontal="centerContinuous"/>
    </xf>
    <xf numFmtId="0" fontId="14" fillId="5" borderId="10" xfId="0" applyFont="1" applyFill="1" applyBorder="1"/>
    <xf numFmtId="0" fontId="14" fillId="5" borderId="11" xfId="0" applyFont="1" applyFill="1" applyBorder="1"/>
    <xf numFmtId="0" fontId="14" fillId="5" borderId="5" xfId="0" applyFont="1" applyFill="1" applyBorder="1" applyAlignment="1"/>
    <xf numFmtId="0" fontId="14" fillId="5" borderId="12" xfId="0" applyFont="1" applyFill="1" applyBorder="1"/>
    <xf numFmtId="0" fontId="10" fillId="5" borderId="0" xfId="0" applyFont="1" applyFill="1" applyBorder="1"/>
    <xf numFmtId="0" fontId="14" fillId="5" borderId="7" xfId="0" applyFont="1" applyFill="1" applyBorder="1" applyAlignment="1"/>
    <xf numFmtId="0" fontId="14" fillId="5" borderId="8" xfId="0" applyFont="1" applyFill="1" applyBorder="1" applyAlignment="1"/>
    <xf numFmtId="0" fontId="14" fillId="5" borderId="8" xfId="0" applyFont="1" applyFill="1" applyBorder="1"/>
    <xf numFmtId="0" fontId="14" fillId="5" borderId="9" xfId="0" applyFont="1" applyFill="1" applyBorder="1"/>
    <xf numFmtId="0" fontId="19" fillId="5" borderId="0" xfId="0" applyFont="1" applyFill="1" applyBorder="1" applyAlignment="1"/>
    <xf numFmtId="0" fontId="10" fillId="5" borderId="3" xfId="0" applyFont="1" applyFill="1" applyBorder="1"/>
    <xf numFmtId="0" fontId="44" fillId="5" borderId="0" xfId="0" applyFont="1" applyFill="1" applyBorder="1"/>
    <xf numFmtId="49" fontId="0" fillId="5" borderId="0" xfId="0" applyNumberFormat="1" applyFill="1" applyBorder="1"/>
    <xf numFmtId="0" fontId="0" fillId="5" borderId="3" xfId="0" applyFill="1" applyBorder="1"/>
    <xf numFmtId="0" fontId="0" fillId="5" borderId="5" xfId="0" applyFill="1" applyBorder="1"/>
    <xf numFmtId="0" fontId="0" fillId="5" borderId="10" xfId="0" applyFill="1" applyBorder="1"/>
    <xf numFmtId="0" fontId="0" fillId="5" borderId="12" xfId="0" applyFill="1" applyBorder="1"/>
    <xf numFmtId="0" fontId="10" fillId="5" borderId="7" xfId="0" applyFont="1" applyFill="1" applyBorder="1" applyAlignment="1">
      <alignment horizontal="left" vertical="top" wrapText="1"/>
    </xf>
    <xf numFmtId="0" fontId="11" fillId="5" borderId="9" xfId="0" applyFont="1" applyFill="1" applyBorder="1" applyAlignment="1"/>
    <xf numFmtId="0" fontId="18" fillId="5" borderId="3" xfId="0" applyFont="1" applyFill="1" applyBorder="1" applyAlignment="1"/>
    <xf numFmtId="0" fontId="10"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47" fillId="5" borderId="0" xfId="14" applyFont="1" applyFill="1" applyBorder="1" applyAlignment="1">
      <alignment horizontal="left" vertical="top"/>
    </xf>
    <xf numFmtId="0" fontId="7" fillId="5" borderId="0" xfId="0" applyFont="1" applyFill="1" applyBorder="1" applyAlignment="1">
      <alignment horizontal="left" vertical="top" wrapText="1"/>
    </xf>
    <xf numFmtId="0" fontId="14" fillId="5" borderId="10" xfId="0" applyFont="1" applyFill="1" applyBorder="1" applyAlignment="1"/>
    <xf numFmtId="0" fontId="14" fillId="5" borderId="11" xfId="0" applyFont="1" applyFill="1" applyBorder="1" applyAlignment="1"/>
    <xf numFmtId="0" fontId="14" fillId="5" borderId="12" xfId="0" applyFont="1" applyFill="1" applyBorder="1" applyAlignment="1"/>
    <xf numFmtId="0" fontId="0" fillId="0" borderId="0" xfId="0" applyFill="1" applyAlignment="1" applyProtection="1">
      <alignment horizontal="left" indent="1"/>
      <protection locked="0"/>
    </xf>
    <xf numFmtId="0" fontId="0" fillId="0" borderId="0" xfId="0" applyAlignment="1">
      <alignment horizontal="left" indent="1"/>
    </xf>
    <xf numFmtId="177" fontId="31" fillId="0" borderId="27" xfId="24" applyFont="1" applyFill="1" applyBorder="1" applyAlignment="1">
      <alignment horizontal="right"/>
      <protection locked="0"/>
    </xf>
    <xf numFmtId="0" fontId="0" fillId="0" borderId="0" xfId="0" applyAlignment="1"/>
    <xf numFmtId="0" fontId="66" fillId="5" borderId="3" xfId="0" applyFont="1" applyFill="1" applyBorder="1" applyAlignment="1">
      <alignment horizontal="centerContinuous"/>
    </xf>
    <xf numFmtId="0" fontId="33" fillId="29" borderId="12" xfId="6" applyFill="1" applyBorder="1"/>
    <xf numFmtId="0" fontId="33" fillId="29" borderId="11" xfId="6" applyFill="1" applyBorder="1"/>
    <xf numFmtId="0" fontId="33" fillId="29" borderId="11" xfId="6" applyFill="1" applyBorder="1" applyAlignment="1"/>
    <xf numFmtId="0" fontId="33" fillId="29" borderId="11" xfId="6" applyFill="1" applyBorder="1" applyAlignment="1">
      <alignment horizontal="left" vertical="top" indent="1"/>
    </xf>
    <xf numFmtId="0" fontId="33" fillId="29" borderId="5" xfId="6" applyFill="1" applyBorder="1"/>
    <xf numFmtId="166" fontId="32" fillId="0" borderId="27" xfId="1" applyFont="1" applyBorder="1" applyAlignment="1" applyProtection="1">
      <protection locked="0"/>
    </xf>
    <xf numFmtId="0" fontId="33" fillId="29" borderId="0" xfId="6" applyFill="1" applyBorder="1" applyAlignment="1"/>
    <xf numFmtId="0" fontId="33" fillId="29" borderId="0" xfId="6" applyFont="1" applyFill="1" applyBorder="1"/>
    <xf numFmtId="0" fontId="33" fillId="29" borderId="0" xfId="6" applyFont="1" applyFill="1" applyBorder="1" applyAlignment="1">
      <alignment horizontal="left" indent="1"/>
    </xf>
    <xf numFmtId="0" fontId="33" fillId="29" borderId="0" xfId="6" applyFont="1" applyFill="1" applyBorder="1" applyAlignment="1">
      <alignment horizontal="left"/>
    </xf>
    <xf numFmtId="0" fontId="29" fillId="29" borderId="13" xfId="26" applyFill="1" applyBorder="1">
      <alignment horizontal="right"/>
    </xf>
    <xf numFmtId="0" fontId="41" fillId="29" borderId="0" xfId="19" quotePrefix="1" applyFont="1" applyFill="1" applyBorder="1">
      <alignment horizontal="center" wrapText="1"/>
    </xf>
    <xf numFmtId="0" fontId="33" fillId="29" borderId="0" xfId="28" applyFont="1" applyFill="1" applyBorder="1">
      <alignment horizontal="left"/>
    </xf>
    <xf numFmtId="0" fontId="33" fillId="29" borderId="0" xfId="6" applyFill="1" applyBorder="1" applyAlignment="1">
      <alignment horizontal="center"/>
    </xf>
    <xf numFmtId="0" fontId="33" fillId="29" borderId="0" xfId="6" quotePrefix="1" applyFont="1" applyFill="1" applyBorder="1" applyAlignment="1">
      <alignment horizontal="center" wrapText="1"/>
    </xf>
    <xf numFmtId="0" fontId="39" fillId="29" borderId="0" xfId="15" applyFont="1" applyFill="1" applyBorder="1"/>
    <xf numFmtId="0" fontId="33" fillId="29" borderId="0" xfId="6" applyFont="1" applyFill="1" applyBorder="1" applyAlignment="1">
      <alignment wrapText="1"/>
    </xf>
    <xf numFmtId="0" fontId="33" fillId="29" borderId="0" xfId="6" applyFill="1" applyBorder="1" applyAlignment="1">
      <alignment horizontal="right"/>
    </xf>
    <xf numFmtId="0" fontId="33" fillId="29" borderId="0" xfId="6" applyFont="1" applyFill="1" applyBorder="1" applyAlignment="1"/>
    <xf numFmtId="0" fontId="17" fillId="29" borderId="0" xfId="28" applyFont="1" applyFill="1" applyBorder="1">
      <alignment horizontal="left"/>
    </xf>
    <xf numFmtId="166" fontId="7" fillId="29" borderId="23" xfId="1" applyFont="1" applyFill="1" applyBorder="1" applyAlignment="1" applyProtection="1">
      <alignment horizontal="right"/>
    </xf>
    <xf numFmtId="166" fontId="32" fillId="0" borderId="27" xfId="1" applyFont="1" applyBorder="1" applyAlignment="1" applyProtection="1">
      <protection locked="0"/>
    </xf>
    <xf numFmtId="0" fontId="41" fillId="29" borderId="0" xfId="28" applyFont="1" applyFill="1" applyBorder="1">
      <alignment horizontal="left"/>
    </xf>
    <xf numFmtId="0" fontId="41" fillId="29" borderId="0" xfId="19" quotePrefix="1" applyFont="1" applyFill="1" applyBorder="1" applyAlignment="1">
      <alignment horizontal="centerContinuous" wrapText="1"/>
    </xf>
    <xf numFmtId="0" fontId="41" fillId="29" borderId="0" xfId="19" quotePrefix="1" applyFont="1" applyFill="1" applyBorder="1" applyAlignment="1">
      <alignment horizontal="center" wrapText="1"/>
    </xf>
    <xf numFmtId="0" fontId="41" fillId="29" borderId="0" xfId="17" applyFont="1" applyFill="1" applyBorder="1">
      <alignment horizontal="left"/>
    </xf>
    <xf numFmtId="166" fontId="33" fillId="29" borderId="27" xfId="1" applyFont="1" applyFill="1" applyBorder="1" applyAlignment="1" applyProtection="1"/>
    <xf numFmtId="0" fontId="29" fillId="29" borderId="0" xfId="25" applyFont="1" applyFill="1" applyBorder="1">
      <alignment horizontal="right"/>
    </xf>
    <xf numFmtId="0" fontId="29" fillId="29" borderId="0" xfId="17" applyFont="1" applyFill="1" applyBorder="1" applyAlignment="1">
      <alignment horizontal="right"/>
    </xf>
    <xf numFmtId="0" fontId="29" fillId="29" borderId="0" xfId="28" applyFont="1" applyFill="1" applyBorder="1">
      <alignment horizontal="left"/>
    </xf>
    <xf numFmtId="166" fontId="7" fillId="29" borderId="27" xfId="1" applyFont="1" applyFill="1" applyBorder="1" applyAlignment="1" applyProtection="1">
      <alignment horizontal="right"/>
    </xf>
    <xf numFmtId="0" fontId="33" fillId="29" borderId="0" xfId="6" quotePrefix="1" applyFont="1" applyFill="1" applyBorder="1" applyAlignment="1">
      <alignment horizontal="center" vertical="center" wrapText="1"/>
    </xf>
    <xf numFmtId="0" fontId="33" fillId="29" borderId="0" xfId="6" applyFill="1" applyBorder="1"/>
    <xf numFmtId="0" fontId="74" fillId="30" borderId="5" xfId="139" applyFont="1" applyFill="1" applyBorder="1"/>
    <xf numFmtId="0" fontId="74" fillId="30" borderId="0" xfId="139" applyFont="1" applyFill="1" applyBorder="1" applyAlignment="1"/>
    <xf numFmtId="0" fontId="74" fillId="30" borderId="0" xfId="139" applyFont="1" applyFill="1" applyBorder="1"/>
    <xf numFmtId="0" fontId="75" fillId="30" borderId="0" xfId="139" applyFont="1" applyFill="1" applyBorder="1" applyAlignment="1"/>
    <xf numFmtId="0" fontId="76" fillId="30" borderId="0" xfId="139" applyFont="1" applyFill="1" applyBorder="1" applyAlignment="1">
      <alignment horizontal="right"/>
    </xf>
    <xf numFmtId="0" fontId="77" fillId="30" borderId="3" xfId="13" applyFont="1" applyFill="1" applyBorder="1" applyAlignment="1">
      <alignment horizontal="left"/>
    </xf>
    <xf numFmtId="0" fontId="10" fillId="0" borderId="0" xfId="0" applyFont="1" applyFill="1" applyBorder="1" applyAlignment="1" applyProtection="1">
      <alignment horizontal="left" indent="2"/>
    </xf>
    <xf numFmtId="0" fontId="78" fillId="30" borderId="0" xfId="139" applyFont="1" applyFill="1" applyBorder="1" applyAlignment="1"/>
    <xf numFmtId="0" fontId="79" fillId="30" borderId="3" xfId="9" applyFont="1" applyFill="1" applyBorder="1" applyAlignment="1">
      <alignment horizontal="left" indent="1"/>
    </xf>
    <xf numFmtId="0" fontId="81" fillId="30" borderId="0" xfId="10" applyFont="1" applyFill="1" applyBorder="1">
      <alignment horizontal="right"/>
    </xf>
    <xf numFmtId="0" fontId="74" fillId="30" borderId="3" xfId="139" applyFont="1" applyFill="1" applyBorder="1" applyAlignment="1"/>
    <xf numFmtId="0" fontId="74" fillId="30" borderId="26" xfId="139" applyFont="1" applyFill="1" applyBorder="1"/>
    <xf numFmtId="0" fontId="74" fillId="30" borderId="25" xfId="139" applyFont="1" applyFill="1" applyBorder="1" applyAlignment="1"/>
    <xf numFmtId="0" fontId="74" fillId="30" borderId="25" xfId="139" applyFont="1" applyFill="1" applyBorder="1"/>
    <xf numFmtId="0" fontId="74" fillId="30" borderId="24" xfId="139" applyFont="1" applyFill="1" applyBorder="1" applyAlignment="1"/>
    <xf numFmtId="0" fontId="59" fillId="0" borderId="0" xfId="135" applyFont="1" applyFill="1" applyAlignment="1">
      <alignment horizontal="left" indent="2"/>
    </xf>
    <xf numFmtId="0" fontId="59" fillId="0" borderId="0" xfId="135" applyFont="1" applyFill="1"/>
    <xf numFmtId="0" fontId="5" fillId="0" borderId="0" xfId="68"/>
    <xf numFmtId="0" fontId="59" fillId="0" borderId="0" xfId="68" applyFont="1" applyAlignment="1">
      <alignment horizontal="left" indent="2"/>
    </xf>
    <xf numFmtId="0" fontId="59" fillId="0" borderId="0" xfId="68" applyFont="1" applyFill="1"/>
    <xf numFmtId="193" fontId="65" fillId="0" borderId="31" xfId="81" applyNumberFormat="1" applyFill="1" applyBorder="1">
      <protection locked="0"/>
    </xf>
    <xf numFmtId="0" fontId="7" fillId="0" borderId="0" xfId="121" applyFont="1" applyAlignment="1">
      <alignment horizontal="left"/>
    </xf>
    <xf numFmtId="0" fontId="82" fillId="0" borderId="0" xfId="121" applyFont="1" applyAlignment="1">
      <alignment horizontal="left"/>
    </xf>
    <xf numFmtId="194" fontId="65" fillId="0" borderId="31" xfId="81" applyNumberFormat="1" applyFill="1" applyBorder="1">
      <protection locked="0"/>
    </xf>
    <xf numFmtId="0" fontId="82" fillId="0" borderId="0" xfId="68" applyFont="1" applyAlignment="1">
      <alignment horizontal="left" indent="2"/>
    </xf>
    <xf numFmtId="0" fontId="7" fillId="0" borderId="20" xfId="102" applyFont="1" applyFill="1" applyAlignment="1">
      <alignment horizontal="left"/>
    </xf>
    <xf numFmtId="0" fontId="41" fillId="4" borderId="23" xfId="12" applyFont="1" applyBorder="1" applyAlignment="1">
      <alignment horizontal="center" vertical="center" wrapText="1"/>
    </xf>
    <xf numFmtId="0" fontId="29" fillId="29" borderId="0" xfId="6" applyFont="1" applyFill="1" applyBorder="1" applyAlignment="1">
      <alignment horizontal="left" wrapText="1"/>
    </xf>
    <xf numFmtId="0" fontId="74" fillId="30" borderId="25" xfId="11" applyFont="1" applyFill="1" applyBorder="1" applyAlignment="1"/>
    <xf numFmtId="0" fontId="74" fillId="30" borderId="26" xfId="11" applyFont="1" applyFill="1" applyBorder="1" applyAlignment="1"/>
    <xf numFmtId="0" fontId="74" fillId="30" borderId="0" xfId="11" applyFont="1" applyFill="1" applyBorder="1" applyAlignment="1"/>
    <xf numFmtId="0" fontId="74" fillId="30" borderId="5" xfId="11" applyFont="1" applyFill="1" applyBorder="1" applyAlignment="1"/>
    <xf numFmtId="0" fontId="76" fillId="30" borderId="0" xfId="11" applyFont="1" applyFill="1" applyAlignment="1">
      <alignment horizontal="right"/>
    </xf>
    <xf numFmtId="0" fontId="76" fillId="30" borderId="5" xfId="12" applyFont="1" applyFill="1" applyBorder="1" applyAlignment="1">
      <alignment vertical="top" wrapText="1"/>
    </xf>
    <xf numFmtId="0" fontId="75" fillId="30" borderId="0" xfId="11" applyFont="1" applyFill="1" applyBorder="1" applyAlignment="1"/>
    <xf numFmtId="0" fontId="39" fillId="29" borderId="0" xfId="15" applyFill="1" applyBorder="1"/>
    <xf numFmtId="0" fontId="40" fillId="29" borderId="0" xfId="16" applyFill="1" applyBorder="1"/>
    <xf numFmtId="0" fontId="41" fillId="29" borderId="0" xfId="17" applyFill="1" applyBorder="1">
      <alignment horizontal="left"/>
    </xf>
    <xf numFmtId="0" fontId="41" fillId="29" borderId="0" xfId="15" applyFont="1" applyFill="1" applyBorder="1"/>
    <xf numFmtId="0" fontId="41" fillId="29" borderId="0" xfId="16" applyFont="1" applyFill="1" applyBorder="1"/>
    <xf numFmtId="0" fontId="33" fillId="29" borderId="0" xfId="6" applyFont="1" applyFill="1" applyBorder="1" applyAlignment="1">
      <alignment horizontal="right"/>
    </xf>
    <xf numFmtId="0" fontId="40" fillId="29" borderId="0" xfId="16" applyFont="1" applyFill="1" applyBorder="1"/>
    <xf numFmtId="0" fontId="33" fillId="29" borderId="0" xfId="6" applyFill="1" applyBorder="1" applyAlignment="1">
      <alignment horizontal="left" indent="1"/>
    </xf>
    <xf numFmtId="0" fontId="0" fillId="29" borderId="0" xfId="0" applyFill="1"/>
    <xf numFmtId="0" fontId="33" fillId="29" borderId="0" xfId="6" applyFill="1" applyAlignment="1"/>
    <xf numFmtId="0" fontId="33" fillId="29" borderId="0" xfId="17" applyFont="1" applyFill="1" applyBorder="1">
      <alignment horizontal="left"/>
    </xf>
    <xf numFmtId="0" fontId="33" fillId="29" borderId="0" xfId="28" applyFill="1" applyBorder="1">
      <alignment horizontal="left"/>
    </xf>
    <xf numFmtId="0" fontId="41" fillId="29" borderId="0" xfId="18" applyFont="1" applyFill="1" applyBorder="1" applyAlignment="1">
      <alignment horizontal="center" wrapText="1"/>
    </xf>
    <xf numFmtId="0" fontId="33" fillId="29" borderId="5" xfId="6" applyFill="1" applyBorder="1" applyAlignment="1"/>
    <xf numFmtId="174" fontId="17" fillId="29" borderId="0" xfId="27" applyFont="1" applyFill="1" applyBorder="1" applyAlignment="1">
      <alignment horizontal="center" wrapText="1"/>
    </xf>
    <xf numFmtId="177" fontId="7" fillId="29" borderId="23" xfId="24" applyFont="1" applyFill="1" applyBorder="1" applyProtection="1"/>
    <xf numFmtId="177" fontId="7" fillId="29" borderId="27" xfId="24" applyFont="1" applyFill="1" applyBorder="1" applyAlignment="1" applyProtection="1">
      <alignment horizontal="right"/>
    </xf>
    <xf numFmtId="0" fontId="33" fillId="29" borderId="0" xfId="6" applyFont="1" applyFill="1" applyBorder="1" applyAlignment="1">
      <alignment horizontal="center"/>
    </xf>
    <xf numFmtId="166" fontId="33" fillId="29" borderId="4" xfId="1" applyFont="1" applyFill="1" applyBorder="1" applyAlignment="1" applyProtection="1"/>
    <xf numFmtId="166" fontId="33" fillId="29" borderId="1" xfId="1" applyFont="1" applyFill="1" applyBorder="1" applyAlignment="1" applyProtection="1"/>
    <xf numFmtId="166" fontId="7" fillId="29" borderId="1" xfId="1" applyFont="1" applyFill="1" applyBorder="1" applyAlignment="1" applyProtection="1">
      <alignment horizontal="right"/>
    </xf>
    <xf numFmtId="166" fontId="0" fillId="29" borderId="1" xfId="1" applyFont="1" applyFill="1" applyBorder="1" applyAlignment="1" applyProtection="1">
      <alignment horizontal="right"/>
    </xf>
    <xf numFmtId="177" fontId="12" fillId="29" borderId="4" xfId="24" applyFont="1" applyFill="1" applyBorder="1" applyProtection="1"/>
    <xf numFmtId="178" fontId="48" fillId="29" borderId="1" xfId="64" applyNumberFormat="1" applyFont="1" applyFill="1"/>
    <xf numFmtId="178" fontId="33" fillId="29" borderId="1" xfId="64" applyNumberFormat="1" applyFill="1"/>
    <xf numFmtId="0" fontId="33" fillId="29" borderId="0" xfId="6" applyFill="1"/>
    <xf numFmtId="0" fontId="41" fillId="29" borderId="0" xfId="18" applyFill="1" applyBorder="1" applyAlignment="1">
      <alignment horizontal="center" wrapText="1"/>
    </xf>
    <xf numFmtId="0" fontId="74" fillId="30" borderId="24" xfId="135" applyFont="1" applyFill="1" applyBorder="1"/>
    <xf numFmtId="0" fontId="74" fillId="30" borderId="25" xfId="135" applyFont="1" applyFill="1" applyBorder="1"/>
    <xf numFmtId="0" fontId="74" fillId="30" borderId="26" xfId="135" applyFont="1" applyFill="1" applyBorder="1"/>
    <xf numFmtId="0" fontId="74" fillId="30" borderId="3" xfId="135" applyFont="1" applyFill="1" applyBorder="1"/>
    <xf numFmtId="0" fontId="74" fillId="30" borderId="0" xfId="135" applyFont="1" applyFill="1" applyBorder="1"/>
    <xf numFmtId="0" fontId="84" fillId="30" borderId="0" xfId="94" applyFont="1" applyFill="1" applyBorder="1">
      <alignment horizontal="right"/>
    </xf>
    <xf numFmtId="0" fontId="74" fillId="30" borderId="5" xfId="135" applyFont="1" applyFill="1" applyBorder="1"/>
    <xf numFmtId="0" fontId="86" fillId="30" borderId="3" xfId="93" applyFont="1" applyFill="1" applyBorder="1" applyAlignment="1">
      <alignment horizontal="left" indent="1"/>
    </xf>
    <xf numFmtId="0" fontId="75" fillId="30" borderId="3" xfId="96" applyFont="1" applyFill="1" applyBorder="1" applyAlignment="1">
      <alignment horizontal="left"/>
    </xf>
    <xf numFmtId="0" fontId="75" fillId="30" borderId="0" xfId="132" applyFont="1" applyFill="1" applyBorder="1"/>
    <xf numFmtId="0" fontId="58" fillId="29" borderId="13" xfId="125" applyFill="1" applyBorder="1">
      <alignment horizontal="right"/>
    </xf>
    <xf numFmtId="0" fontId="59" fillId="29" borderId="0" xfId="82" applyFill="1" applyBorder="1"/>
    <xf numFmtId="0" fontId="25" fillId="29" borderId="0" xfId="107" applyFill="1" applyBorder="1">
      <alignment horizontal="left"/>
    </xf>
    <xf numFmtId="0" fontId="66" fillId="29" borderId="0" xfId="104" applyFill="1" applyBorder="1">
      <alignment horizontal="center"/>
    </xf>
    <xf numFmtId="0" fontId="59" fillId="29" borderId="5" xfId="82" applyFill="1" applyBorder="1"/>
    <xf numFmtId="0" fontId="66" fillId="29" borderId="0" xfId="82" applyFont="1" applyFill="1" applyBorder="1"/>
    <xf numFmtId="193" fontId="59" fillId="29" borderId="27" xfId="73" applyNumberFormat="1" applyFont="1" applyFill="1" applyBorder="1" applyProtection="1">
      <alignment horizontal="right"/>
    </xf>
    <xf numFmtId="0" fontId="58" fillId="29" borderId="0" xfId="92" applyFill="1" applyBorder="1">
      <alignment horizontal="right"/>
    </xf>
    <xf numFmtId="0" fontId="7" fillId="29" borderId="0" xfId="131" applyFont="1" applyFill="1" applyBorder="1">
      <alignment horizontal="left"/>
    </xf>
    <xf numFmtId="193" fontId="65" fillId="29" borderId="31" xfId="81" applyNumberFormat="1" applyFill="1" applyBorder="1">
      <protection locked="0"/>
    </xf>
    <xf numFmtId="0" fontId="13" fillId="29" borderId="0" xfId="124" applyFont="1" applyFill="1" applyBorder="1">
      <alignment horizontal="right"/>
    </xf>
    <xf numFmtId="0" fontId="17" fillId="29" borderId="0" xfId="131" applyFont="1" applyFill="1" applyBorder="1">
      <alignment horizontal="left"/>
    </xf>
    <xf numFmtId="193" fontId="59" fillId="29" borderId="32" xfId="73" applyNumberFormat="1" applyFont="1" applyFill="1" applyBorder="1" applyProtection="1">
      <alignment horizontal="right"/>
    </xf>
    <xf numFmtId="193" fontId="59" fillId="29" borderId="31" xfId="73" applyNumberFormat="1" applyFont="1" applyFill="1" applyBorder="1" applyProtection="1">
      <alignment horizontal="right"/>
    </xf>
    <xf numFmtId="0" fontId="59" fillId="29" borderId="11" xfId="82" applyFill="1" applyBorder="1"/>
    <xf numFmtId="0" fontId="59" fillId="29" borderId="12" xfId="82" applyFill="1" applyBorder="1"/>
    <xf numFmtId="0" fontId="13" fillId="29" borderId="0" xfId="83" applyFill="1" applyBorder="1" applyAlignment="1"/>
    <xf numFmtId="0" fontId="13" fillId="29" borderId="0" xfId="83" applyFill="1" applyBorder="1" applyAlignment="1">
      <alignment horizontal="right"/>
    </xf>
    <xf numFmtId="0" fontId="13" fillId="29" borderId="0" xfId="131" applyFont="1" applyFill="1" applyBorder="1">
      <alignment horizontal="left"/>
    </xf>
    <xf numFmtId="0" fontId="59" fillId="29" borderId="0" xfId="82" applyFont="1" applyFill="1" applyBorder="1"/>
    <xf numFmtId="49" fontId="56" fillId="29" borderId="0" xfId="91" applyNumberFormat="1" applyFill="1" applyBorder="1" applyAlignment="1">
      <alignment horizontal="left" indent="1"/>
    </xf>
    <xf numFmtId="0" fontId="83" fillId="29" borderId="0" xfId="83" applyFont="1" applyFill="1" applyBorder="1" applyAlignment="1">
      <alignment horizontal="left" vertical="top" indent="1"/>
    </xf>
    <xf numFmtId="0" fontId="51" fillId="29" borderId="0" xfId="97" applyFill="1" applyBorder="1"/>
    <xf numFmtId="0" fontId="66" fillId="29" borderId="0" xfId="105" applyFont="1" applyFill="1" applyBorder="1"/>
    <xf numFmtId="0" fontId="58" fillId="29" borderId="0" xfId="132" applyFill="1" applyBorder="1"/>
    <xf numFmtId="0" fontId="58" fillId="29" borderId="0" xfId="132" applyFill="1" applyBorder="1" applyAlignment="1">
      <alignment horizontal="right"/>
    </xf>
    <xf numFmtId="0" fontId="59" fillId="29" borderId="0" xfId="130" applyNumberFormat="1" applyFont="1" applyFill="1" applyBorder="1" applyAlignment="1" applyProtection="1"/>
    <xf numFmtId="0" fontId="7" fillId="29" borderId="0" xfId="131" applyFont="1" applyFill="1" applyBorder="1" applyAlignment="1">
      <alignment horizontal="left"/>
    </xf>
    <xf numFmtId="0" fontId="74" fillId="30" borderId="24" xfId="11" applyFont="1" applyFill="1" applyBorder="1" applyAlignment="1"/>
    <xf numFmtId="0" fontId="74" fillId="30" borderId="3" xfId="11" applyFont="1" applyFill="1" applyBorder="1" applyAlignment="1"/>
    <xf numFmtId="0" fontId="78" fillId="30" borderId="0" xfId="11" applyFont="1" applyFill="1" applyBorder="1" applyAlignment="1"/>
    <xf numFmtId="0" fontId="76" fillId="30" borderId="0" xfId="11" applyFont="1" applyFill="1" applyBorder="1" applyAlignment="1">
      <alignment horizontal="right"/>
    </xf>
    <xf numFmtId="0" fontId="40" fillId="29" borderId="0" xfId="15" applyFont="1" applyFill="1" applyBorder="1"/>
    <xf numFmtId="0" fontId="45" fillId="29" borderId="0" xfId="6" applyFont="1" applyFill="1" applyBorder="1"/>
    <xf numFmtId="0" fontId="41" fillId="29" borderId="11" xfId="6" applyFont="1" applyFill="1" applyBorder="1" applyAlignment="1">
      <alignment horizontal="center" wrapText="1"/>
    </xf>
    <xf numFmtId="0" fontId="41" fillId="29" borderId="0" xfId="6" applyFont="1" applyFill="1" applyBorder="1" applyAlignment="1">
      <alignment horizontal="center" wrapText="1"/>
    </xf>
    <xf numFmtId="0" fontId="33" fillId="29" borderId="5" xfId="6" applyFill="1" applyBorder="1" applyAlignment="1">
      <alignment horizontal="center" wrapText="1"/>
    </xf>
    <xf numFmtId="0" fontId="33" fillId="29" borderId="11" xfId="6" applyFont="1" applyFill="1" applyBorder="1"/>
    <xf numFmtId="0" fontId="29" fillId="29" borderId="0" xfId="2" applyFill="1" applyBorder="1"/>
    <xf numFmtId="170" fontId="33" fillId="29" borderId="1" xfId="64" applyNumberFormat="1" applyFill="1" applyBorder="1"/>
    <xf numFmtId="166" fontId="59" fillId="29" borderId="23" xfId="1" applyFont="1" applyFill="1" applyBorder="1" applyAlignment="1" applyProtection="1"/>
    <xf numFmtId="178" fontId="48" fillId="29" borderId="1" xfId="64" applyNumberFormat="1" applyFont="1" applyFill="1" applyBorder="1"/>
    <xf numFmtId="166" fontId="7" fillId="29" borderId="23" xfId="1" applyFont="1" applyFill="1" applyBorder="1" applyAlignment="1" applyProtection="1"/>
    <xf numFmtId="0" fontId="74" fillId="30" borderId="26" xfId="139" applyFont="1" applyFill="1" applyBorder="1" applyAlignment="1"/>
    <xf numFmtId="0" fontId="74" fillId="30" borderId="5" xfId="139" applyFont="1" applyFill="1" applyBorder="1" applyAlignment="1"/>
    <xf numFmtId="0" fontId="29" fillId="29" borderId="13" xfId="6" applyFont="1" applyFill="1" applyBorder="1" applyAlignment="1"/>
    <xf numFmtId="174" fontId="41" fillId="29" borderId="0" xfId="27" applyFont="1" applyFill="1" applyBorder="1" applyAlignment="1">
      <alignment horizontal="center" wrapText="1"/>
    </xf>
    <xf numFmtId="0" fontId="41" fillId="29" borderId="0" xfId="18" quotePrefix="1" applyFont="1" applyFill="1" applyBorder="1" applyAlignment="1">
      <alignment horizontal="center" wrapText="1"/>
    </xf>
    <xf numFmtId="166" fontId="32" fillId="29" borderId="27" xfId="1" applyFont="1" applyFill="1" applyBorder="1" applyAlignment="1" applyProtection="1">
      <protection locked="0"/>
    </xf>
    <xf numFmtId="170" fontId="33" fillId="29" borderId="27" xfId="167" applyNumberFormat="1" applyFill="1" applyBorder="1"/>
    <xf numFmtId="0" fontId="13" fillId="29" borderId="0" xfId="8" applyFont="1" applyFill="1" applyBorder="1" applyAlignment="1">
      <alignment horizontal="left" vertical="center" wrapText="1"/>
    </xf>
    <xf numFmtId="177" fontId="7" fillId="29" borderId="27" xfId="24" applyFont="1" applyFill="1" applyBorder="1" applyProtection="1"/>
    <xf numFmtId="0" fontId="41" fillId="29" borderId="0" xfId="18" quotePrefix="1" applyFont="1" applyFill="1" applyBorder="1" applyAlignment="1">
      <alignment horizontal="center" vertical="center" wrapText="1"/>
    </xf>
    <xf numFmtId="0" fontId="41" fillId="29" borderId="0" xfId="6" applyFont="1" applyFill="1" applyBorder="1" applyAlignment="1"/>
    <xf numFmtId="0" fontId="33" fillId="29" borderId="0" xfId="6" applyFont="1" applyFill="1" applyBorder="1" applyAlignment="1">
      <alignment horizontal="left" wrapText="1"/>
    </xf>
    <xf numFmtId="0" fontId="41" fillId="29" borderId="11" xfId="18" applyFont="1" applyFill="1" applyBorder="1" applyAlignment="1">
      <alignment horizontal="centerContinuous" wrapText="1"/>
    </xf>
    <xf numFmtId="0" fontId="87" fillId="30" borderId="26" xfId="11" applyFont="1" applyFill="1" applyBorder="1"/>
    <xf numFmtId="0" fontId="85" fillId="30" borderId="0" xfId="11" applyFont="1" applyFill="1" applyBorder="1"/>
    <xf numFmtId="0" fontId="33" fillId="29" borderId="0" xfId="6" applyFill="1" applyBorder="1" applyAlignment="1">
      <alignment horizontal="center" vertical="center" wrapText="1"/>
    </xf>
    <xf numFmtId="0" fontId="41" fillId="29" borderId="0" xfId="18" applyFill="1" applyBorder="1">
      <alignment horizontal="center" wrapText="1"/>
    </xf>
    <xf numFmtId="0" fontId="33" fillId="29" borderId="0" xfId="6" applyFill="1" applyBorder="1" applyAlignment="1">
      <alignment horizontal="left"/>
    </xf>
    <xf numFmtId="0" fontId="33" fillId="29" borderId="0" xfId="6" applyFill="1" applyBorder="1" applyAlignment="1">
      <alignment horizontal="left" indent="2"/>
    </xf>
    <xf numFmtId="0" fontId="41" fillId="29" borderId="0" xfId="19" applyFill="1" applyBorder="1" applyAlignment="1">
      <alignment horizontal="centerContinuous" wrapText="1"/>
    </xf>
    <xf numFmtId="166" fontId="33" fillId="29" borderId="1" xfId="1" applyFont="1" applyFill="1" applyBorder="1" applyAlignment="1" applyProtection="1">
      <alignment horizontal="right"/>
    </xf>
    <xf numFmtId="166" fontId="33" fillId="29" borderId="23" xfId="1" applyFont="1" applyFill="1" applyBorder="1" applyAlignment="1" applyProtection="1"/>
    <xf numFmtId="0" fontId="33" fillId="29" borderId="0" xfId="6" applyFill="1" applyBorder="1" applyProtection="1"/>
    <xf numFmtId="0" fontId="33" fillId="29" borderId="5" xfId="6" applyFill="1" applyBorder="1" applyProtection="1"/>
    <xf numFmtId="0" fontId="33" fillId="29" borderId="5" xfId="6" applyFill="1" applyBorder="1" applyProtection="1">
      <protection locked="0"/>
    </xf>
    <xf numFmtId="0" fontId="41" fillId="29" borderId="0" xfId="18" applyFill="1" applyBorder="1" applyProtection="1">
      <alignment horizontal="center" wrapText="1"/>
    </xf>
    <xf numFmtId="0" fontId="29" fillId="29" borderId="13" xfId="26" applyFill="1" applyBorder="1" applyProtection="1">
      <alignment horizontal="right"/>
      <protection locked="0"/>
    </xf>
    <xf numFmtId="0" fontId="33" fillId="29" borderId="0" xfId="6" applyFill="1" applyBorder="1" applyProtection="1">
      <protection locked="0"/>
    </xf>
    <xf numFmtId="0" fontId="33" fillId="29" borderId="0" xfId="6" applyFill="1" applyBorder="1" applyAlignment="1" applyProtection="1">
      <alignment horizontal="left" indent="2"/>
      <protection locked="0"/>
    </xf>
    <xf numFmtId="0" fontId="33" fillId="29" borderId="0" xfId="6" applyFill="1" applyBorder="1" applyAlignment="1" applyProtection="1">
      <alignment horizontal="left"/>
      <protection locked="0"/>
    </xf>
    <xf numFmtId="0" fontId="33" fillId="29" borderId="0" xfId="6" applyFill="1" applyBorder="1" applyAlignment="1" applyProtection="1">
      <alignment vertical="top"/>
      <protection locked="0"/>
    </xf>
    <xf numFmtId="0" fontId="29" fillId="29" borderId="0" xfId="6" applyFont="1" applyFill="1" applyBorder="1" applyAlignment="1">
      <alignment horizontal="left"/>
    </xf>
    <xf numFmtId="0" fontId="33" fillId="29" borderId="11" xfId="6" applyFill="1" applyBorder="1" applyAlignment="1">
      <alignment horizontal="left" indent="2"/>
    </xf>
    <xf numFmtId="0" fontId="33" fillId="29" borderId="11" xfId="6" applyFill="1" applyBorder="1" applyAlignment="1">
      <alignment horizontal="left"/>
    </xf>
    <xf numFmtId="166" fontId="7" fillId="29" borderId="0" xfId="1" applyFont="1" applyFill="1" applyBorder="1" applyAlignment="1" applyProtection="1">
      <alignment horizontal="right"/>
    </xf>
    <xf numFmtId="166" fontId="37" fillId="4" borderId="0" xfId="1" applyFont="1" applyFill="1" applyBorder="1" applyAlignment="1" applyProtection="1">
      <alignment vertical="top" wrapText="1"/>
    </xf>
    <xf numFmtId="0" fontId="37" fillId="4" borderId="0" xfId="12" applyBorder="1">
      <alignment vertical="top" wrapText="1"/>
    </xf>
    <xf numFmtId="0" fontId="17" fillId="29" borderId="0" xfId="6" applyFont="1" applyFill="1" applyBorder="1" applyAlignment="1">
      <alignment horizontal="center" wrapText="1"/>
    </xf>
    <xf numFmtId="0" fontId="17" fillId="29" borderId="0" xfId="6" applyFont="1" applyFill="1" applyBorder="1" applyAlignment="1">
      <alignment wrapText="1"/>
    </xf>
    <xf numFmtId="0" fontId="33" fillId="29" borderId="33" xfId="0" applyFont="1" applyFill="1" applyBorder="1" applyAlignment="1">
      <alignment vertical="center"/>
    </xf>
    <xf numFmtId="0" fontId="33" fillId="29" borderId="34" xfId="0" applyFont="1" applyFill="1" applyBorder="1" applyAlignment="1">
      <alignment vertical="center"/>
    </xf>
    <xf numFmtId="0" fontId="33" fillId="29" borderId="35" xfId="0" applyFont="1" applyFill="1" applyBorder="1" applyAlignment="1">
      <alignment vertical="center"/>
    </xf>
    <xf numFmtId="0" fontId="40" fillId="29" borderId="0" xfId="6" applyFont="1" applyFill="1" applyBorder="1" applyAlignment="1"/>
    <xf numFmtId="0" fontId="40" fillId="29" borderId="0" xfId="17" applyFont="1" applyFill="1" applyBorder="1">
      <alignment horizontal="left"/>
    </xf>
    <xf numFmtId="0" fontId="33" fillId="29" borderId="0" xfId="18" applyFont="1" applyFill="1" applyBorder="1" applyAlignment="1">
      <alignment horizontal="center" wrapText="1"/>
    </xf>
    <xf numFmtId="0" fontId="7" fillId="29" borderId="0" xfId="6" applyFont="1" applyFill="1" applyBorder="1" applyAlignment="1">
      <alignment horizontal="center" wrapText="1"/>
    </xf>
    <xf numFmtId="0" fontId="7" fillId="29" borderId="0" xfId="6" applyFont="1" applyFill="1" applyBorder="1" applyAlignment="1">
      <alignment wrapText="1"/>
    </xf>
    <xf numFmtId="0" fontId="29" fillId="30" borderId="3" xfId="13" applyFill="1" applyBorder="1" applyAlignment="1">
      <alignment horizontal="left"/>
    </xf>
    <xf numFmtId="166" fontId="12" fillId="29" borderId="1" xfId="1" applyFont="1" applyFill="1" applyBorder="1" applyAlignment="1" applyProtection="1">
      <alignment horizontal="right"/>
    </xf>
    <xf numFmtId="0" fontId="41" fillId="29" borderId="0" xfId="19" applyFill="1" applyBorder="1">
      <alignment horizontal="center" wrapText="1"/>
    </xf>
    <xf numFmtId="0" fontId="33" fillId="29" borderId="0" xfId="6" applyFill="1" applyBorder="1" applyAlignment="1" applyProtection="1">
      <alignment horizontal="left" indent="1"/>
    </xf>
    <xf numFmtId="0" fontId="33" fillId="29" borderId="0" xfId="28" applyFill="1" applyBorder="1" applyProtection="1">
      <alignment horizontal="left"/>
    </xf>
    <xf numFmtId="0" fontId="33" fillId="29" borderId="0" xfId="6" applyFill="1" applyBorder="1" applyAlignment="1" applyProtection="1">
      <alignment horizontal="left" indent="2"/>
    </xf>
    <xf numFmtId="0" fontId="41" fillId="29" borderId="0" xfId="17" applyFill="1" applyBorder="1" applyProtection="1">
      <alignment horizontal="left"/>
    </xf>
    <xf numFmtId="0" fontId="33" fillId="29" borderId="0" xfId="6" applyFill="1" applyBorder="1" applyAlignment="1" applyProtection="1"/>
    <xf numFmtId="0" fontId="41" fillId="29" borderId="0" xfId="18" applyFill="1" applyBorder="1" applyAlignment="1" applyProtection="1">
      <alignment horizontal="center" wrapText="1"/>
    </xf>
    <xf numFmtId="0" fontId="46" fillId="29" borderId="3" xfId="8" applyFont="1" applyFill="1" applyBorder="1" applyAlignment="1">
      <alignment wrapText="1"/>
    </xf>
    <xf numFmtId="0" fontId="46" fillId="29" borderId="0" xfId="8" applyFont="1" applyFill="1" applyBorder="1" applyAlignment="1">
      <alignment wrapText="1"/>
    </xf>
    <xf numFmtId="166" fontId="32" fillId="29" borderId="0" xfId="1" applyFont="1" applyFill="1" applyBorder="1" applyAlignment="1" applyProtection="1">
      <protection locked="0"/>
    </xf>
    <xf numFmtId="170" fontId="33" fillId="29" borderId="0" xfId="167" applyNumberFormat="1" applyFill="1" applyBorder="1"/>
    <xf numFmtId="166" fontId="12" fillId="29" borderId="0" xfId="1" applyFont="1" applyFill="1" applyBorder="1" applyAlignment="1" applyProtection="1">
      <alignment horizontal="right"/>
    </xf>
    <xf numFmtId="0" fontId="88" fillId="29" borderId="0" xfId="6" applyFont="1" applyFill="1" applyBorder="1" applyAlignment="1">
      <alignment horizontal="center" wrapText="1"/>
    </xf>
    <xf numFmtId="0" fontId="37" fillId="30" borderId="5" xfId="12" applyFont="1" applyFill="1" applyBorder="1" applyAlignment="1">
      <alignment vertical="top" wrapText="1"/>
    </xf>
    <xf numFmtId="0" fontId="40" fillId="29" borderId="0" xfId="6" applyFont="1" applyFill="1" applyBorder="1" applyAlignment="1">
      <alignment horizontal="left"/>
    </xf>
    <xf numFmtId="0" fontId="40" fillId="29" borderId="0" xfId="6" applyFont="1" applyFill="1" applyBorder="1" applyAlignment="1">
      <alignment wrapText="1"/>
    </xf>
    <xf numFmtId="0" fontId="40" fillId="29" borderId="0" xfId="16" applyFill="1" applyBorder="1" applyAlignment="1">
      <alignment horizontal="left"/>
    </xf>
    <xf numFmtId="0" fontId="41" fillId="29" borderId="0" xfId="18" applyFont="1" applyFill="1" applyBorder="1" applyAlignment="1">
      <alignment horizontal="center" wrapText="1"/>
    </xf>
    <xf numFmtId="0" fontId="41" fillId="29" borderId="0" xfId="6" applyFont="1" applyFill="1" applyBorder="1"/>
    <xf numFmtId="166" fontId="12" fillId="29" borderId="14" xfId="1" applyFont="1" applyFill="1" applyBorder="1" applyAlignment="1" applyProtection="1">
      <alignment horizontal="right"/>
    </xf>
    <xf numFmtId="166" fontId="12" fillId="29" borderId="15" xfId="1" applyFont="1" applyFill="1" applyBorder="1" applyAlignment="1" applyProtection="1">
      <alignment horizontal="right"/>
    </xf>
    <xf numFmtId="166" fontId="12" fillId="29" borderId="23" xfId="1" applyFont="1" applyFill="1" applyBorder="1" applyAlignment="1" applyProtection="1">
      <alignment horizontal="right"/>
    </xf>
    <xf numFmtId="166" fontId="32" fillId="0" borderId="28" xfId="1" applyFont="1" applyBorder="1" applyAlignment="1" applyProtection="1">
      <protection locked="0"/>
    </xf>
    <xf numFmtId="166" fontId="33" fillId="29" borderId="14" xfId="1" applyFont="1" applyFill="1" applyBorder="1" applyAlignment="1" applyProtection="1"/>
    <xf numFmtId="166" fontId="33" fillId="29" borderId="15" xfId="1" applyFont="1" applyFill="1" applyBorder="1" applyAlignment="1" applyProtection="1"/>
    <xf numFmtId="166" fontId="33" fillId="31" borderId="23" xfId="1" applyFont="1" applyFill="1" applyBorder="1" applyAlignment="1" applyProtection="1"/>
    <xf numFmtId="166" fontId="32" fillId="0" borderId="30" xfId="1" applyFont="1" applyBorder="1" applyAlignment="1" applyProtection="1">
      <protection locked="0"/>
    </xf>
    <xf numFmtId="0" fontId="76" fillId="30" borderId="0" xfId="12" applyFont="1" applyFill="1" applyBorder="1" applyAlignment="1">
      <alignment horizontal="left" vertical="top" wrapText="1" indent="1"/>
    </xf>
    <xf numFmtId="0" fontId="0" fillId="29" borderId="0" xfId="0" applyFill="1" applyAlignment="1">
      <alignment wrapText="1"/>
    </xf>
    <xf numFmtId="0" fontId="41" fillId="29" borderId="0" xfId="15" applyFont="1" applyFill="1" applyBorder="1"/>
    <xf numFmtId="0" fontId="33" fillId="29" borderId="0" xfId="6" applyFill="1" applyBorder="1"/>
    <xf numFmtId="0" fontId="40" fillId="29" borderId="0" xfId="16" applyFill="1" applyBorder="1"/>
    <xf numFmtId="0" fontId="0" fillId="29" borderId="0" xfId="0" applyFill="1"/>
    <xf numFmtId="0" fontId="33" fillId="29" borderId="36" xfId="6" applyFont="1" applyFill="1" applyBorder="1" applyAlignment="1">
      <alignment horizontal="left"/>
    </xf>
    <xf numFmtId="0" fontId="33" fillId="29" borderId="33" xfId="0" applyFont="1" applyFill="1" applyBorder="1" applyAlignment="1"/>
    <xf numFmtId="0" fontId="0" fillId="29" borderId="0" xfId="0" applyFill="1" applyAlignment="1"/>
    <xf numFmtId="0" fontId="48" fillId="29" borderId="0" xfId="0" applyFont="1" applyFill="1" applyAlignment="1">
      <alignment horizontal="left" indent="1"/>
    </xf>
    <xf numFmtId="0" fontId="33" fillId="29" borderId="0" xfId="0" applyFont="1" applyFill="1" applyBorder="1" applyAlignment="1">
      <alignment vertical="center"/>
    </xf>
    <xf numFmtId="166" fontId="7" fillId="29" borderId="6" xfId="1" applyFont="1" applyFill="1" applyBorder="1" applyAlignment="1" applyProtection="1"/>
    <xf numFmtId="0" fontId="41" fillId="29" borderId="0" xfId="6" applyFont="1" applyFill="1" applyBorder="1" applyAlignment="1">
      <alignment wrapText="1"/>
    </xf>
    <xf numFmtId="0" fontId="48" fillId="29" borderId="0" xfId="0" applyFont="1" applyFill="1"/>
    <xf numFmtId="0" fontId="39" fillId="29" borderId="0" xfId="15" applyFont="1" applyFill="1" applyBorder="1" applyAlignment="1">
      <alignment horizontal="left"/>
    </xf>
    <xf numFmtId="0" fontId="44" fillId="0" borderId="0" xfId="0" applyFont="1" applyAlignment="1">
      <alignment horizontal="right" vertical="center"/>
    </xf>
    <xf numFmtId="0" fontId="44" fillId="0" borderId="0" xfId="0" applyFont="1" applyAlignment="1">
      <alignment horizontal="left" vertical="center" indent="1"/>
    </xf>
    <xf numFmtId="0" fontId="29" fillId="29" borderId="0" xfId="2" applyFont="1" applyFill="1" applyBorder="1"/>
    <xf numFmtId="0" fontId="33" fillId="29" borderId="0" xfId="28" applyFont="1" applyFill="1" applyBorder="1" applyAlignment="1"/>
    <xf numFmtId="0" fontId="29" fillId="29" borderId="0" xfId="8" applyFont="1" applyFill="1" applyBorder="1">
      <alignment horizontal="left"/>
    </xf>
    <xf numFmtId="170" fontId="33" fillId="29" borderId="0" xfId="168" applyNumberFormat="1" applyFill="1" applyBorder="1"/>
    <xf numFmtId="0" fontId="0" fillId="0" borderId="0" xfId="0" applyFill="1" applyAlignment="1"/>
    <xf numFmtId="0" fontId="33" fillId="29" borderId="0" xfId="6" applyFill="1" applyBorder="1" applyAlignment="1">
      <alignment horizontal="left" vertical="top" wrapText="1"/>
    </xf>
    <xf numFmtId="0" fontId="33" fillId="29" borderId="0" xfId="6" applyFill="1" applyBorder="1" applyAlignment="1">
      <alignment horizontal="left" vertical="top"/>
    </xf>
    <xf numFmtId="0" fontId="33" fillId="29" borderId="0" xfId="6" quotePrefix="1" applyFill="1" applyBorder="1" applyAlignment="1">
      <alignment horizontal="center" vertical="top"/>
    </xf>
    <xf numFmtId="166" fontId="32" fillId="29" borderId="27" xfId="1" applyFont="1" applyFill="1" applyBorder="1" applyAlignment="1" applyProtection="1"/>
    <xf numFmtId="172" fontId="33" fillId="29" borderId="0" xfId="167" applyNumberFormat="1" applyFill="1" applyBorder="1" applyProtection="1"/>
    <xf numFmtId="172" fontId="33" fillId="29" borderId="23" xfId="167" applyNumberFormat="1" applyFill="1" applyBorder="1" applyProtection="1"/>
    <xf numFmtId="0" fontId="45" fillId="29" borderId="0" xfId="16" applyFont="1" applyFill="1" applyBorder="1"/>
    <xf numFmtId="0" fontId="41" fillId="29" borderId="0" xfId="6" quotePrefix="1" applyFont="1" applyFill="1" applyBorder="1" applyAlignment="1">
      <alignment horizontal="left" vertical="top"/>
    </xf>
    <xf numFmtId="0" fontId="0" fillId="29" borderId="0" xfId="0" applyFill="1" applyAlignment="1">
      <alignment horizontal="left" indent="1"/>
    </xf>
    <xf numFmtId="0" fontId="34" fillId="29" borderId="11" xfId="8" applyFill="1" applyBorder="1">
      <alignment horizontal="left"/>
    </xf>
    <xf numFmtId="0" fontId="33" fillId="29" borderId="12" xfId="6" applyFill="1" applyBorder="1" applyAlignment="1"/>
    <xf numFmtId="0" fontId="85" fillId="30" borderId="5" xfId="139" applyFont="1" applyFill="1" applyBorder="1" applyAlignment="1"/>
    <xf numFmtId="0" fontId="85" fillId="30" borderId="5" xfId="139" applyFont="1" applyFill="1" applyBorder="1" applyAlignment="1">
      <alignment vertical="center"/>
    </xf>
    <xf numFmtId="0" fontId="0" fillId="0" borderId="0" xfId="0" applyAlignment="1">
      <alignment vertical="top"/>
    </xf>
    <xf numFmtId="0" fontId="33" fillId="29" borderId="0" xfId="6" applyFill="1" applyBorder="1" applyAlignment="1">
      <alignment horizontal="left" vertical="center" indent="1"/>
    </xf>
    <xf numFmtId="0" fontId="44" fillId="29" borderId="0" xfId="19" quotePrefix="1" applyFont="1" applyFill="1" applyBorder="1">
      <alignment horizontal="center" wrapText="1"/>
    </xf>
    <xf numFmtId="0" fontId="44" fillId="29" borderId="0" xfId="6" applyFont="1" applyFill="1" applyBorder="1"/>
    <xf numFmtId="0" fontId="89" fillId="29" borderId="13" xfId="26" applyFont="1" applyFill="1" applyBorder="1">
      <alignment horizontal="right"/>
    </xf>
    <xf numFmtId="0" fontId="90" fillId="29" borderId="0" xfId="6" applyFont="1" applyFill="1" applyBorder="1"/>
    <xf numFmtId="166" fontId="48" fillId="29" borderId="23" xfId="1" applyFont="1" applyFill="1" applyBorder="1" applyAlignment="1" applyProtection="1">
      <protection locked="0"/>
    </xf>
    <xf numFmtId="0" fontId="33" fillId="29" borderId="33" xfId="0" applyFont="1" applyFill="1" applyBorder="1" applyAlignment="1">
      <alignment horizontal="left" vertical="center" indent="1"/>
    </xf>
    <xf numFmtId="0" fontId="33" fillId="29" borderId="34" xfId="0" applyFont="1" applyFill="1" applyBorder="1" applyAlignment="1">
      <alignment horizontal="left" vertical="center" indent="1"/>
    </xf>
    <xf numFmtId="0" fontId="33" fillId="29" borderId="0" xfId="0" applyFont="1" applyFill="1" applyBorder="1" applyAlignment="1">
      <alignment horizontal="left" vertical="center" indent="1"/>
    </xf>
    <xf numFmtId="0" fontId="48" fillId="29" borderId="0" xfId="6" applyFont="1" applyFill="1" applyBorder="1" applyAlignment="1">
      <alignment horizontal="left" indent="1"/>
    </xf>
    <xf numFmtId="0" fontId="91" fillId="29" borderId="0" xfId="6" applyFont="1" applyFill="1" applyBorder="1"/>
    <xf numFmtId="166" fontId="91" fillId="29" borderId="0" xfId="1" applyFont="1" applyFill="1" applyBorder="1" applyAlignment="1" applyProtection="1">
      <protection locked="0"/>
    </xf>
    <xf numFmtId="0" fontId="91" fillId="29" borderId="5" xfId="6" applyFont="1" applyFill="1" applyBorder="1"/>
    <xf numFmtId="0" fontId="92" fillId="0" borderId="0" xfId="0" applyFont="1"/>
    <xf numFmtId="0" fontId="93" fillId="0" borderId="0" xfId="0" applyFont="1"/>
    <xf numFmtId="0" fontId="48" fillId="29" borderId="0" xfId="6" applyFont="1" applyFill="1" applyBorder="1" applyAlignment="1">
      <alignment horizontal="left" vertical="center" indent="1"/>
    </xf>
    <xf numFmtId="0" fontId="94" fillId="29" borderId="0" xfId="15" applyFont="1" applyFill="1" applyBorder="1"/>
    <xf numFmtId="0" fontId="48" fillId="29" borderId="0" xfId="6" applyFont="1" applyFill="1" applyBorder="1"/>
    <xf numFmtId="0" fontId="91" fillId="29" borderId="0" xfId="6" quotePrefix="1" applyFont="1" applyFill="1" applyBorder="1"/>
    <xf numFmtId="0" fontId="91" fillId="32" borderId="0" xfId="0" applyFont="1" applyFill="1"/>
    <xf numFmtId="166" fontId="48" fillId="5" borderId="0" xfId="1" applyFont="1" applyFill="1" applyBorder="1" applyAlignment="1" applyProtection="1">
      <alignment horizontal="left" indent="1"/>
      <protection locked="0"/>
    </xf>
    <xf numFmtId="0" fontId="91" fillId="29" borderId="0" xfId="0" applyFont="1" applyFill="1" applyBorder="1" applyAlignment="1">
      <alignment horizontal="left" wrapText="1" indent="1"/>
    </xf>
    <xf numFmtId="0" fontId="48" fillId="32" borderId="0" xfId="0" applyFont="1" applyFill="1"/>
    <xf numFmtId="0" fontId="89" fillId="29" borderId="0" xfId="2" applyFont="1" applyFill="1" applyBorder="1"/>
    <xf numFmtId="0" fontId="96" fillId="32" borderId="0" xfId="0" applyFont="1" applyFill="1" applyAlignment="1">
      <alignment horizontal="left"/>
    </xf>
    <xf numFmtId="0" fontId="97" fillId="32" borderId="0" xfId="6" applyFont="1" applyFill="1" applyBorder="1"/>
    <xf numFmtId="0" fontId="91" fillId="33" borderId="0" xfId="28" applyFont="1" applyFill="1">
      <alignment horizontal="left"/>
    </xf>
    <xf numFmtId="0" fontId="33" fillId="0" borderId="0" xfId="6" applyFill="1"/>
    <xf numFmtId="0" fontId="44" fillId="0" borderId="0" xfId="6" applyFont="1" applyFill="1"/>
    <xf numFmtId="0" fontId="90" fillId="32" borderId="0" xfId="6" applyFont="1" applyFill="1" applyBorder="1"/>
    <xf numFmtId="0" fontId="33" fillId="29" borderId="0" xfId="28" applyFont="1" applyFill="1" applyBorder="1" applyAlignment="1">
      <alignment horizontal="left" indent="1"/>
    </xf>
    <xf numFmtId="166" fontId="7" fillId="0" borderId="27" xfId="1" applyFont="1" applyFill="1" applyBorder="1" applyAlignment="1" applyProtection="1">
      <alignment horizontal="right"/>
      <protection locked="0"/>
    </xf>
    <xf numFmtId="166" fontId="7" fillId="0" borderId="37" xfId="1" applyFont="1" applyFill="1" applyBorder="1" applyAlignment="1" applyProtection="1">
      <alignment horizontal="right"/>
      <protection locked="0"/>
    </xf>
    <xf numFmtId="0" fontId="41" fillId="29" borderId="0" xfId="6" quotePrefix="1" applyFont="1" applyFill="1" applyBorder="1" applyAlignment="1">
      <alignment horizontal="center" vertical="center" wrapText="1"/>
    </xf>
    <xf numFmtId="0" fontId="41" fillId="29" borderId="0" xfId="6" applyFont="1" applyFill="1" applyBorder="1" applyAlignment="1">
      <alignment horizontal="center"/>
    </xf>
    <xf numFmtId="0" fontId="41" fillId="29" borderId="0" xfId="15" applyFont="1" applyFill="1" applyBorder="1"/>
    <xf numFmtId="0" fontId="41" fillId="29" borderId="0" xfId="18" applyFont="1" applyFill="1" applyBorder="1" applyAlignment="1">
      <alignment horizontal="center" wrapText="1"/>
    </xf>
    <xf numFmtId="0" fontId="33" fillId="29" borderId="0" xfId="6" applyFont="1" applyFill="1" applyBorder="1" applyAlignment="1">
      <alignment horizontal="center"/>
    </xf>
    <xf numFmtId="193" fontId="59" fillId="29" borderId="41" xfId="73" applyNumberFormat="1" applyFont="1" applyFill="1" applyBorder="1" applyProtection="1">
      <alignment horizontal="right"/>
    </xf>
    <xf numFmtId="0" fontId="17" fillId="29" borderId="0" xfId="131" applyFont="1" applyFill="1" applyBorder="1" applyAlignment="1">
      <alignment horizontal="right"/>
    </xf>
    <xf numFmtId="193" fontId="59" fillId="29" borderId="23" xfId="73" applyNumberFormat="1" applyFont="1" applyFill="1" applyBorder="1" applyProtection="1">
      <alignment horizontal="right"/>
    </xf>
    <xf numFmtId="195" fontId="33" fillId="29" borderId="1" xfId="64" applyNumberFormat="1" applyFill="1" applyBorder="1"/>
    <xf numFmtId="0" fontId="41" fillId="29" borderId="0" xfId="6" applyFont="1" applyFill="1" applyBorder="1" applyAlignment="1">
      <alignment horizontal="center" vertical="center"/>
    </xf>
    <xf numFmtId="166" fontId="48" fillId="29" borderId="0" xfId="1" applyFont="1" applyFill="1" applyBorder="1" applyAlignment="1" applyProtection="1">
      <protection locked="0"/>
    </xf>
    <xf numFmtId="170" fontId="48" fillId="29" borderId="27" xfId="167" applyNumberFormat="1" applyFont="1" applyFill="1" applyBorder="1"/>
    <xf numFmtId="166" fontId="32" fillId="0" borderId="27" xfId="1" applyFont="1" applyBorder="1" applyAlignment="1" applyProtection="1">
      <protection locked="0"/>
    </xf>
    <xf numFmtId="177" fontId="32" fillId="0" borderId="27" xfId="24" applyFont="1" applyBorder="1">
      <protection locked="0"/>
    </xf>
    <xf numFmtId="166" fontId="33" fillId="29" borderId="27" xfId="1" applyFont="1" applyFill="1" applyBorder="1" applyAlignment="1" applyProtection="1"/>
    <xf numFmtId="166" fontId="7" fillId="29" borderId="27" xfId="1" applyFont="1" applyFill="1" applyBorder="1" applyAlignment="1" applyProtection="1">
      <alignment horizontal="right"/>
    </xf>
    <xf numFmtId="170" fontId="33" fillId="29" borderId="27" xfId="167" applyNumberFormat="1" applyFill="1" applyBorder="1"/>
    <xf numFmtId="166" fontId="48" fillId="29" borderId="1" xfId="1" applyFont="1" applyFill="1" applyBorder="1" applyAlignment="1" applyProtection="1">
      <protection locked="0"/>
    </xf>
    <xf numFmtId="0" fontId="0" fillId="0" borderId="0" xfId="0" applyAlignment="1">
      <alignment horizontal="left"/>
    </xf>
    <xf numFmtId="170" fontId="48" fillId="29" borderId="0" xfId="167" applyNumberFormat="1" applyFont="1" applyFill="1" applyBorder="1"/>
    <xf numFmtId="177" fontId="32" fillId="0" borderId="1" xfId="24" applyFont="1" applyBorder="1">
      <protection locked="0"/>
    </xf>
    <xf numFmtId="166" fontId="33" fillId="29" borderId="1" xfId="1" applyFont="1" applyFill="1" applyBorder="1" applyAlignment="1" applyProtection="1"/>
    <xf numFmtId="166" fontId="7" fillId="29" borderId="1" xfId="1" applyFont="1" applyFill="1" applyBorder="1" applyAlignment="1" applyProtection="1">
      <alignment horizontal="right"/>
    </xf>
    <xf numFmtId="166" fontId="0" fillId="29" borderId="1" xfId="1" applyFont="1" applyFill="1" applyBorder="1" applyAlignment="1" applyProtection="1">
      <alignment horizontal="right"/>
    </xf>
    <xf numFmtId="178" fontId="48" fillId="29" borderId="1" xfId="64" applyNumberFormat="1" applyFont="1" applyFill="1"/>
    <xf numFmtId="178" fontId="33" fillId="29" borderId="1" xfId="64" applyNumberFormat="1" applyFill="1"/>
    <xf numFmtId="0" fontId="33" fillId="29" borderId="0" xfId="28" applyFill="1" applyBorder="1" applyProtection="1">
      <alignment horizontal="left"/>
      <protection locked="0"/>
    </xf>
    <xf numFmtId="166" fontId="48" fillId="29" borderId="27" xfId="1" applyFont="1" applyFill="1" applyBorder="1" applyAlignment="1" applyProtection="1">
      <protection locked="0"/>
    </xf>
    <xf numFmtId="0" fontId="48" fillId="29" borderId="0" xfId="6" applyFont="1" applyFill="1" applyBorder="1" applyAlignment="1"/>
    <xf numFmtId="0" fontId="33" fillId="29" borderId="0" xfId="6" applyFill="1" applyBorder="1" applyAlignment="1" applyProtection="1">
      <alignment horizontal="left" indent="1"/>
      <protection locked="0"/>
    </xf>
    <xf numFmtId="0" fontId="41" fillId="29" borderId="0" xfId="18" applyFill="1" applyBorder="1" applyAlignment="1" applyProtection="1">
      <alignment horizontal="centerContinuous" wrapText="1"/>
      <protection locked="0"/>
    </xf>
    <xf numFmtId="177" fontId="32" fillId="29" borderId="1" xfId="24" applyFont="1" applyFill="1" applyBorder="1">
      <protection locked="0"/>
    </xf>
    <xf numFmtId="0" fontId="33" fillId="29" borderId="0" xfId="6" applyFont="1" applyFill="1" applyBorder="1"/>
    <xf numFmtId="0" fontId="29" fillId="29" borderId="13" xfId="26" applyFill="1" applyBorder="1">
      <alignment horizontal="right"/>
    </xf>
    <xf numFmtId="166" fontId="7" fillId="29" borderId="23" xfId="1" applyFont="1" applyFill="1" applyBorder="1" applyAlignment="1" applyProtection="1">
      <alignment horizontal="right"/>
    </xf>
    <xf numFmtId="49" fontId="43" fillId="0" borderId="24" xfId="21" applyFill="1" applyBorder="1" applyAlignment="1">
      <alignment horizontal="left" wrapText="1"/>
    </xf>
    <xf numFmtId="49" fontId="43" fillId="0" borderId="24" xfId="21" applyBorder="1" applyAlignment="1">
      <alignment horizontal="left" indent="1"/>
    </xf>
    <xf numFmtId="0" fontId="74" fillId="30" borderId="24" xfId="139" applyFont="1" applyFill="1" applyBorder="1" applyAlignment="1"/>
    <xf numFmtId="193" fontId="65" fillId="0" borderId="31" xfId="81" applyNumberFormat="1" applyFill="1" applyBorder="1">
      <protection locked="0"/>
    </xf>
    <xf numFmtId="0" fontId="0" fillId="0" borderId="0" xfId="0"/>
    <xf numFmtId="0" fontId="0" fillId="0" borderId="0" xfId="0" applyFill="1"/>
    <xf numFmtId="0" fontId="0" fillId="0" borderId="0" xfId="0" applyAlignment="1"/>
    <xf numFmtId="0" fontId="20" fillId="0" borderId="0" xfId="0" applyFont="1"/>
    <xf numFmtId="0" fontId="0" fillId="0" borderId="3" xfId="0" applyBorder="1"/>
    <xf numFmtId="0" fontId="0" fillId="0" borderId="5" xfId="0" applyBorder="1"/>
    <xf numFmtId="0" fontId="0" fillId="0" borderId="11" xfId="0" applyBorder="1"/>
    <xf numFmtId="0" fontId="0" fillId="0" borderId="12" xfId="0" applyBorder="1"/>
    <xf numFmtId="0" fontId="5" fillId="0" borderId="0" xfId="0" applyFont="1"/>
    <xf numFmtId="0" fontId="0" fillId="0" borderId="0" xfId="0" applyBorder="1" applyAlignment="1"/>
    <xf numFmtId="0" fontId="0" fillId="0" borderId="0" xfId="0" applyFill="1" applyBorder="1"/>
    <xf numFmtId="0" fontId="0" fillId="0" borderId="0" xfId="0" applyBorder="1"/>
    <xf numFmtId="0" fontId="0" fillId="0" borderId="0" xfId="0" applyAlignment="1">
      <alignment horizontal="left" indent="2"/>
    </xf>
    <xf numFmtId="0" fontId="0" fillId="0" borderId="0" xfId="0" quotePrefix="1" applyAlignment="1">
      <alignment horizontal="left" indent="2"/>
    </xf>
    <xf numFmtId="0" fontId="0" fillId="0" borderId="0" xfId="0" applyFill="1" applyAlignment="1">
      <alignment horizontal="left" indent="2"/>
    </xf>
    <xf numFmtId="0" fontId="0" fillId="0" borderId="3" xfId="0" applyFill="1" applyBorder="1"/>
    <xf numFmtId="0" fontId="41" fillId="4" borderId="16" xfId="12" applyFont="1" applyBorder="1" applyAlignment="1">
      <alignment horizontal="center" vertical="center" wrapText="1"/>
    </xf>
    <xf numFmtId="0" fontId="37" fillId="4" borderId="17" xfId="12" applyBorder="1">
      <alignment vertical="top" wrapText="1"/>
    </xf>
    <xf numFmtId="0" fontId="37" fillId="4" borderId="15" xfId="12" applyBorder="1">
      <alignment vertical="top" wrapText="1"/>
    </xf>
    <xf numFmtId="0" fontId="37" fillId="4" borderId="14" xfId="12" applyBorder="1">
      <alignment vertical="top" wrapText="1"/>
    </xf>
    <xf numFmtId="0" fontId="48" fillId="0" borderId="0" xfId="0" applyFont="1"/>
    <xf numFmtId="0" fontId="48" fillId="0" borderId="0" xfId="0" applyFont="1" applyAlignment="1">
      <alignment horizontal="left" indent="2"/>
    </xf>
    <xf numFmtId="0" fontId="33" fillId="0" borderId="0" xfId="6" applyFill="1" applyBorder="1" applyAlignment="1"/>
    <xf numFmtId="0" fontId="0" fillId="0" borderId="0" xfId="0" applyFill="1" applyBorder="1" applyAlignment="1"/>
    <xf numFmtId="0" fontId="37" fillId="0" borderId="0" xfId="12" applyFill="1" applyBorder="1" applyAlignment="1">
      <alignment vertical="top" wrapText="1"/>
    </xf>
    <xf numFmtId="166" fontId="37" fillId="4" borderId="17" xfId="1" applyFont="1" applyFill="1" applyBorder="1" applyAlignment="1" applyProtection="1">
      <alignment vertical="top" wrapText="1"/>
    </xf>
    <xf numFmtId="166" fontId="37" fillId="4" borderId="15" xfId="1" applyFont="1" applyFill="1" applyBorder="1" applyAlignment="1" applyProtection="1">
      <alignment vertical="top" wrapText="1"/>
    </xf>
    <xf numFmtId="0" fontId="44" fillId="0" borderId="11" xfId="0" applyFont="1" applyBorder="1" applyAlignment="1">
      <alignment horizontal="centerContinuous"/>
    </xf>
    <xf numFmtId="177" fontId="31" fillId="0" borderId="23" xfId="24" applyFont="1" applyFill="1" applyBorder="1" applyAlignment="1">
      <alignment horizontal="right"/>
      <protection locked="0"/>
    </xf>
    <xf numFmtId="0" fontId="41" fillId="0" borderId="3" xfId="6" applyFont="1" applyFill="1" applyBorder="1" applyAlignment="1"/>
    <xf numFmtId="0" fontId="33" fillId="0" borderId="5" xfId="6" applyFill="1" applyBorder="1" applyAlignment="1"/>
    <xf numFmtId="0" fontId="48" fillId="0" borderId="3" xfId="0" applyFont="1" applyBorder="1"/>
    <xf numFmtId="0" fontId="33" fillId="0" borderId="10" xfId="6" applyFill="1" applyBorder="1" applyAlignment="1"/>
    <xf numFmtId="0" fontId="33" fillId="0" borderId="11" xfId="6" applyFill="1" applyBorder="1" applyAlignment="1"/>
    <xf numFmtId="0" fontId="33" fillId="0" borderId="12" xfId="6" applyFill="1" applyBorder="1" applyAlignment="1"/>
    <xf numFmtId="0" fontId="48" fillId="0" borderId="3" xfId="0" applyFont="1" applyBorder="1" applyAlignment="1">
      <alignment horizontal="left" indent="1"/>
    </xf>
    <xf numFmtId="0" fontId="33" fillId="0" borderId="25" xfId="6" applyFill="1" applyBorder="1" applyAlignment="1"/>
    <xf numFmtId="0" fontId="0" fillId="0" borderId="25" xfId="0" applyBorder="1"/>
    <xf numFmtId="0" fontId="0" fillId="0" borderId="26" xfId="0" applyBorder="1"/>
    <xf numFmtId="0" fontId="44" fillId="0" borderId="3" xfId="0" applyFont="1" applyBorder="1" applyAlignment="1">
      <alignment horizontal="left" indent="1"/>
    </xf>
    <xf numFmtId="0" fontId="44" fillId="0" borderId="0" xfId="0" applyFont="1" applyBorder="1" applyAlignment="1">
      <alignment horizontal="center"/>
    </xf>
    <xf numFmtId="0" fontId="0" fillId="0" borderId="12" xfId="0" applyBorder="1" applyAlignment="1">
      <alignment horizontal="centerContinuous"/>
    </xf>
    <xf numFmtId="0" fontId="0" fillId="0" borderId="3" xfId="0" applyFont="1" applyBorder="1"/>
    <xf numFmtId="0" fontId="0" fillId="0" borderId="3" xfId="0" applyBorder="1" applyAlignment="1">
      <alignment horizontal="left" indent="1"/>
    </xf>
    <xf numFmtId="174" fontId="0" fillId="0" borderId="0" xfId="27" applyFont="1" applyBorder="1" applyAlignment="1"/>
    <xf numFmtId="166" fontId="0" fillId="0" borderId="0" xfId="1" applyFont="1" applyBorder="1" applyAlignment="1" applyProtection="1"/>
    <xf numFmtId="166" fontId="0" fillId="0" borderId="0" xfId="1" applyFont="1" applyBorder="1" applyAlignment="1" applyProtection="1">
      <alignment horizontal="right"/>
    </xf>
    <xf numFmtId="166" fontId="0" fillId="0" borderId="5" xfId="1" applyFont="1" applyBorder="1" applyAlignment="1" applyProtection="1"/>
    <xf numFmtId="166" fontId="48" fillId="0" borderId="0" xfId="1" applyFont="1" applyBorder="1" applyAlignment="1" applyProtection="1"/>
    <xf numFmtId="0" fontId="0" fillId="0" borderId="3" xfId="0" applyBorder="1" applyAlignment="1"/>
    <xf numFmtId="49" fontId="28" fillId="0" borderId="0" xfId="22" applyBorder="1">
      <alignment horizontal="left" indent="1"/>
    </xf>
    <xf numFmtId="180" fontId="0" fillId="0" borderId="0" xfId="0" applyNumberFormat="1" applyBorder="1"/>
    <xf numFmtId="180" fontId="0" fillId="0" borderId="5" xfId="0" applyNumberFormat="1" applyBorder="1"/>
    <xf numFmtId="179" fontId="0" fillId="0" borderId="0" xfId="24" applyNumberFormat="1" applyFont="1" applyFill="1" applyBorder="1" applyProtection="1"/>
    <xf numFmtId="179" fontId="0" fillId="0" borderId="5" xfId="24" applyNumberFormat="1" applyFont="1" applyFill="1" applyBorder="1" applyProtection="1"/>
    <xf numFmtId="177" fontId="0" fillId="0" borderId="0" xfId="24" applyFont="1" applyFill="1" applyBorder="1" applyProtection="1"/>
    <xf numFmtId="177" fontId="0" fillId="0" borderId="5" xfId="24" applyFont="1" applyFill="1" applyBorder="1" applyProtection="1"/>
    <xf numFmtId="49" fontId="28" fillId="0" borderId="0" xfId="22" applyFill="1" applyBorder="1">
      <alignment horizontal="left" indent="1"/>
    </xf>
    <xf numFmtId="0" fontId="33" fillId="29" borderId="5" xfId="6" applyFill="1" applyBorder="1"/>
    <xf numFmtId="0" fontId="33" fillId="29" borderId="0" xfId="6" applyFill="1" applyBorder="1" applyAlignment="1"/>
    <xf numFmtId="0" fontId="33" fillId="29" borderId="0" xfId="6" applyFont="1" applyFill="1" applyBorder="1"/>
    <xf numFmtId="0" fontId="33" fillId="29" borderId="0" xfId="6" applyFont="1" applyFill="1" applyBorder="1" applyAlignment="1">
      <alignment horizontal="left" indent="1"/>
    </xf>
    <xf numFmtId="0" fontId="33" fillId="29" borderId="0" xfId="6" applyFont="1" applyFill="1" applyBorder="1" applyAlignment="1">
      <alignment horizontal="left"/>
    </xf>
    <xf numFmtId="0" fontId="29" fillId="29" borderId="13" xfId="26" applyFill="1" applyBorder="1">
      <alignment horizontal="right"/>
    </xf>
    <xf numFmtId="0" fontId="33" fillId="29" borderId="0" xfId="28" applyFont="1" applyFill="1" applyBorder="1">
      <alignment horizontal="left"/>
    </xf>
    <xf numFmtId="0" fontId="39" fillId="29" borderId="0" xfId="15" applyFont="1" applyFill="1" applyBorder="1"/>
    <xf numFmtId="0" fontId="33" fillId="29" borderId="0" xfId="6" applyFont="1" applyFill="1" applyBorder="1" applyAlignment="1"/>
    <xf numFmtId="166" fontId="7" fillId="29" borderId="23" xfId="1" applyFont="1" applyFill="1" applyBorder="1" applyAlignment="1" applyProtection="1">
      <alignment horizontal="right"/>
    </xf>
    <xf numFmtId="0" fontId="41" fillId="29" borderId="0" xfId="28" applyFont="1" applyFill="1" applyBorder="1">
      <alignment horizontal="left"/>
    </xf>
    <xf numFmtId="0" fontId="41" fillId="29" borderId="0" xfId="19" quotePrefix="1" applyFont="1" applyFill="1" applyBorder="1" applyAlignment="1">
      <alignment horizontal="center" wrapText="1"/>
    </xf>
    <xf numFmtId="0" fontId="41" fillId="29" borderId="0" xfId="17" applyFont="1" applyFill="1" applyBorder="1">
      <alignment horizontal="left"/>
    </xf>
    <xf numFmtId="0" fontId="29" fillId="29" borderId="0" xfId="25" applyFont="1" applyFill="1" applyBorder="1">
      <alignment horizontal="right"/>
    </xf>
    <xf numFmtId="0" fontId="33" fillId="29" borderId="0" xfId="6" applyFill="1" applyBorder="1"/>
    <xf numFmtId="0" fontId="74" fillId="30" borderId="0" xfId="139" applyFont="1" applyFill="1" applyBorder="1" applyAlignment="1"/>
    <xf numFmtId="0" fontId="75" fillId="30" borderId="0" xfId="139" applyFont="1" applyFill="1" applyBorder="1" applyAlignment="1"/>
    <xf numFmtId="0" fontId="76" fillId="30" borderId="0" xfId="139" applyFont="1" applyFill="1" applyBorder="1" applyAlignment="1">
      <alignment horizontal="right"/>
    </xf>
    <xf numFmtId="0" fontId="77" fillId="30" borderId="3" xfId="13" applyFont="1" applyFill="1" applyBorder="1" applyAlignment="1">
      <alignment horizontal="left"/>
    </xf>
    <xf numFmtId="0" fontId="79" fillId="30" borderId="3" xfId="9" applyFont="1" applyFill="1" applyBorder="1" applyAlignment="1">
      <alignment horizontal="left" indent="1"/>
    </xf>
    <xf numFmtId="0" fontId="81" fillId="30" borderId="0" xfId="10" applyFont="1" applyFill="1" applyBorder="1">
      <alignment horizontal="right"/>
    </xf>
    <xf numFmtId="0" fontId="74" fillId="30" borderId="3" xfId="139" applyFont="1" applyFill="1" applyBorder="1" applyAlignment="1"/>
    <xf numFmtId="0" fontId="74" fillId="30" borderId="25" xfId="139" applyFont="1" applyFill="1" applyBorder="1" applyAlignment="1"/>
    <xf numFmtId="0" fontId="74" fillId="30" borderId="25" xfId="139" applyFont="1" applyFill="1" applyBorder="1"/>
    <xf numFmtId="0" fontId="5" fillId="0" borderId="0" xfId="68"/>
    <xf numFmtId="0" fontId="59" fillId="0" borderId="0" xfId="68" applyFont="1" applyAlignment="1">
      <alignment horizontal="left" indent="2"/>
    </xf>
    <xf numFmtId="0" fontId="59" fillId="0" borderId="0" xfId="68" applyFont="1" applyFill="1"/>
    <xf numFmtId="193" fontId="65" fillId="0" borderId="31" xfId="81" applyNumberFormat="1" applyFill="1" applyBorder="1">
      <protection locked="0"/>
    </xf>
    <xf numFmtId="0" fontId="41" fillId="4" borderId="23" xfId="12" applyFont="1" applyBorder="1" applyAlignment="1">
      <alignment horizontal="center" vertical="center" wrapText="1"/>
    </xf>
    <xf numFmtId="0" fontId="76" fillId="30" borderId="5" xfId="12" applyFont="1" applyFill="1" applyBorder="1" applyAlignment="1">
      <alignment vertical="top" wrapText="1"/>
    </xf>
    <xf numFmtId="0" fontId="39" fillId="29" borderId="0" xfId="15" applyFill="1" applyBorder="1"/>
    <xf numFmtId="0" fontId="40" fillId="29" borderId="0" xfId="16" applyFill="1" applyBorder="1"/>
    <xf numFmtId="0" fontId="41" fillId="29" borderId="0" xfId="17" applyFill="1" applyBorder="1">
      <alignment horizontal="left"/>
    </xf>
    <xf numFmtId="0" fontId="41" fillId="29" borderId="0" xfId="15" applyFont="1" applyFill="1" applyBorder="1"/>
    <xf numFmtId="0" fontId="41" fillId="29" borderId="0" xfId="16" applyFont="1" applyFill="1" applyBorder="1"/>
    <xf numFmtId="0" fontId="33" fillId="29" borderId="0" xfId="6" applyFont="1" applyFill="1" applyBorder="1" applyAlignment="1">
      <alignment horizontal="right"/>
    </xf>
    <xf numFmtId="0" fontId="40" fillId="29" borderId="0" xfId="16" applyFont="1" applyFill="1" applyBorder="1"/>
    <xf numFmtId="0" fontId="33" fillId="29" borderId="0" xfId="6" applyFill="1" applyBorder="1" applyAlignment="1">
      <alignment horizontal="left" indent="1"/>
    </xf>
    <xf numFmtId="0" fontId="0" fillId="29" borderId="0" xfId="0" applyFill="1"/>
    <xf numFmtId="0" fontId="33" fillId="29" borderId="0" xfId="6" applyFill="1" applyAlignment="1"/>
    <xf numFmtId="0" fontId="33" fillId="29" borderId="0" xfId="17" applyFont="1" applyFill="1" applyBorder="1">
      <alignment horizontal="left"/>
    </xf>
    <xf numFmtId="0" fontId="33" fillId="29" borderId="0" xfId="28" applyFill="1" applyBorder="1">
      <alignment horizontal="left"/>
    </xf>
    <xf numFmtId="0" fontId="41" fillId="29" borderId="0" xfId="18" applyFont="1" applyFill="1" applyBorder="1" applyAlignment="1">
      <alignment horizontal="center" wrapText="1"/>
    </xf>
    <xf numFmtId="0" fontId="33" fillId="29" borderId="5" xfId="6" applyFill="1" applyBorder="1" applyAlignment="1"/>
    <xf numFmtId="174" fontId="17" fillId="29" borderId="0" xfId="27" applyFont="1" applyFill="1" applyBorder="1" applyAlignment="1">
      <alignment horizontal="center" wrapText="1"/>
    </xf>
    <xf numFmtId="177" fontId="7" fillId="29" borderId="23" xfId="24" applyFont="1" applyFill="1" applyBorder="1" applyProtection="1"/>
    <xf numFmtId="0" fontId="33" fillId="29" borderId="0" xfId="6" applyFont="1" applyFill="1" applyBorder="1" applyAlignment="1">
      <alignment horizontal="center"/>
    </xf>
    <xf numFmtId="166" fontId="33" fillId="29" borderId="23" xfId="1" applyFont="1" applyFill="1" applyBorder="1" applyAlignment="1" applyProtection="1"/>
    <xf numFmtId="0" fontId="33" fillId="29" borderId="0" xfId="6" applyFill="1"/>
    <xf numFmtId="0" fontId="41" fillId="29" borderId="0" xfId="18" applyFill="1" applyBorder="1" applyAlignment="1">
      <alignment horizontal="center" wrapText="1"/>
    </xf>
    <xf numFmtId="0" fontId="33" fillId="29" borderId="0" xfId="6" applyFill="1" applyAlignment="1">
      <alignment horizontal="left" indent="1"/>
    </xf>
    <xf numFmtId="0" fontId="74" fillId="30" borderId="25" xfId="135" applyFont="1" applyFill="1" applyBorder="1"/>
    <xf numFmtId="0" fontId="74" fillId="30" borderId="0" xfId="135" applyFont="1" applyFill="1" applyBorder="1"/>
    <xf numFmtId="0" fontId="58" fillId="29" borderId="13" xfId="125" applyFill="1" applyBorder="1">
      <alignment horizontal="right"/>
    </xf>
    <xf numFmtId="0" fontId="59" fillId="29" borderId="0" xfId="82" applyFill="1" applyBorder="1"/>
    <xf numFmtId="0" fontId="25" fillId="29" borderId="0" xfId="107" applyFill="1" applyBorder="1">
      <alignment horizontal="left"/>
    </xf>
    <xf numFmtId="0" fontId="66" fillId="29" borderId="0" xfId="104" applyFill="1" applyBorder="1">
      <alignment horizontal="center"/>
    </xf>
    <xf numFmtId="0" fontId="59" fillId="29" borderId="5" xfId="82" applyFill="1" applyBorder="1"/>
    <xf numFmtId="0" fontId="66" fillId="29" borderId="0" xfId="82" applyFont="1" applyFill="1" applyBorder="1"/>
    <xf numFmtId="193" fontId="59" fillId="29" borderId="38" xfId="73" applyNumberFormat="1" applyFont="1" applyFill="1" applyBorder="1" applyProtection="1">
      <alignment horizontal="right"/>
    </xf>
    <xf numFmtId="0" fontId="58" fillId="29" borderId="0" xfId="92" applyFill="1" applyBorder="1">
      <alignment horizontal="right"/>
    </xf>
    <xf numFmtId="0" fontId="7" fillId="29" borderId="0" xfId="131" applyFont="1" applyFill="1" applyBorder="1">
      <alignment horizontal="left"/>
    </xf>
    <xf numFmtId="193" fontId="59" fillId="29" borderId="32" xfId="73" applyNumberFormat="1" applyFont="1" applyFill="1" applyBorder="1" applyProtection="1">
      <alignment horizontal="right"/>
    </xf>
    <xf numFmtId="193" fontId="59" fillId="29" borderId="0" xfId="73" applyNumberFormat="1" applyFont="1" applyFill="1" applyBorder="1" applyProtection="1">
      <alignment horizontal="right"/>
    </xf>
    <xf numFmtId="193" fontId="59" fillId="29" borderId="31" xfId="73" applyNumberFormat="1" applyFont="1" applyFill="1" applyBorder="1" applyProtection="1">
      <alignment horizontal="right"/>
    </xf>
    <xf numFmtId="0" fontId="59" fillId="29" borderId="11" xfId="82" applyFill="1" applyBorder="1"/>
    <xf numFmtId="0" fontId="29" fillId="29" borderId="0" xfId="2" applyFill="1" applyBorder="1"/>
    <xf numFmtId="166" fontId="7" fillId="29" borderId="23" xfId="1" applyFont="1" applyFill="1" applyBorder="1" applyAlignment="1" applyProtection="1"/>
    <xf numFmtId="0" fontId="74" fillId="30" borderId="26" xfId="139" applyFont="1" applyFill="1" applyBorder="1" applyAlignment="1"/>
    <xf numFmtId="0" fontId="74" fillId="30" borderId="5" xfId="139" applyFont="1" applyFill="1" applyBorder="1" applyAlignment="1"/>
    <xf numFmtId="0" fontId="29" fillId="29" borderId="13" xfId="6" applyFont="1" applyFill="1" applyBorder="1" applyAlignment="1"/>
    <xf numFmtId="174" fontId="41" fillId="29" borderId="0" xfId="27" applyFont="1" applyFill="1" applyBorder="1" applyAlignment="1">
      <alignment horizontal="center" wrapText="1"/>
    </xf>
    <xf numFmtId="0" fontId="41" fillId="29" borderId="0" xfId="18" quotePrefix="1" applyFont="1" applyFill="1" applyBorder="1" applyAlignment="1">
      <alignment horizontal="center" wrapText="1"/>
    </xf>
    <xf numFmtId="0" fontId="41" fillId="29" borderId="0" xfId="18" quotePrefix="1" applyFont="1" applyFill="1" applyBorder="1" applyAlignment="1">
      <alignment horizontal="center" vertical="center" wrapText="1"/>
    </xf>
    <xf numFmtId="0" fontId="41" fillId="29" borderId="0" xfId="6" applyFont="1" applyFill="1" applyBorder="1" applyAlignment="1"/>
    <xf numFmtId="0" fontId="33" fillId="29" borderId="0" xfId="6" applyFont="1" applyFill="1" applyBorder="1" applyAlignment="1">
      <alignment horizontal="left" wrapText="1"/>
    </xf>
    <xf numFmtId="0" fontId="41" fillId="29" borderId="11" xfId="18" applyFont="1" applyFill="1" applyBorder="1" applyAlignment="1">
      <alignment horizontal="centerContinuous" wrapText="1"/>
    </xf>
    <xf numFmtId="166" fontId="7" fillId="29" borderId="0" xfId="1" applyFont="1" applyFill="1" applyBorder="1" applyAlignment="1" applyProtection="1">
      <alignment horizontal="right"/>
    </xf>
    <xf numFmtId="166" fontId="37" fillId="4" borderId="0" xfId="1" applyFont="1" applyFill="1" applyBorder="1" applyAlignment="1" applyProtection="1">
      <alignment vertical="top" wrapText="1"/>
    </xf>
    <xf numFmtId="0" fontId="37" fillId="4" borderId="0" xfId="12" applyBorder="1">
      <alignment vertical="top" wrapText="1"/>
    </xf>
    <xf numFmtId="0" fontId="17" fillId="29" borderId="0" xfId="6" applyFont="1" applyFill="1" applyBorder="1" applyAlignment="1">
      <alignment horizontal="center" wrapText="1"/>
    </xf>
    <xf numFmtId="0" fontId="17" fillId="29" borderId="0" xfId="6" applyFont="1" applyFill="1" applyBorder="1" applyAlignment="1">
      <alignment wrapText="1"/>
    </xf>
    <xf numFmtId="0" fontId="33" fillId="29" borderId="33" xfId="0" applyFont="1" applyFill="1" applyBorder="1" applyAlignment="1">
      <alignment vertical="center"/>
    </xf>
    <xf numFmtId="0" fontId="33" fillId="29" borderId="34" xfId="0" applyFont="1" applyFill="1" applyBorder="1" applyAlignment="1">
      <alignment vertical="center"/>
    </xf>
    <xf numFmtId="0" fontId="33" fillId="29" borderId="35" xfId="0" applyFont="1" applyFill="1" applyBorder="1" applyAlignment="1">
      <alignment vertical="center"/>
    </xf>
    <xf numFmtId="0" fontId="40" fillId="29" borderId="0" xfId="6" applyFont="1" applyFill="1" applyBorder="1" applyAlignment="1"/>
    <xf numFmtId="0" fontId="40" fillId="29" borderId="0" xfId="17" applyFont="1" applyFill="1" applyBorder="1">
      <alignment horizontal="left"/>
    </xf>
    <xf numFmtId="0" fontId="33" fillId="29" borderId="0" xfId="18" applyFont="1" applyFill="1" applyBorder="1" applyAlignment="1">
      <alignment horizontal="center" wrapText="1"/>
    </xf>
    <xf numFmtId="0" fontId="7" fillId="29" borderId="0" xfId="6" applyFont="1" applyFill="1" applyBorder="1" applyAlignment="1">
      <alignment horizontal="center" wrapText="1"/>
    </xf>
    <xf numFmtId="0" fontId="7" fillId="29" borderId="0" xfId="6" applyFont="1" applyFill="1" applyBorder="1" applyAlignment="1">
      <alignment wrapText="1"/>
    </xf>
    <xf numFmtId="166" fontId="32" fillId="29" borderId="0" xfId="1" applyFont="1" applyFill="1" applyBorder="1" applyAlignment="1" applyProtection="1">
      <protection locked="0"/>
    </xf>
    <xf numFmtId="0" fontId="13" fillId="29" borderId="0" xfId="8" applyFont="1" applyFill="1" applyBorder="1" applyAlignment="1">
      <alignment horizontal="left" vertical="center" wrapText="1"/>
    </xf>
    <xf numFmtId="0" fontId="33" fillId="29" borderId="0" xfId="17" applyFont="1" applyFill="1" applyBorder="1" applyAlignment="1">
      <alignment horizontal="center" wrapText="1"/>
    </xf>
    <xf numFmtId="193" fontId="0" fillId="32" borderId="0" xfId="121" applyNumberFormat="1" applyFont="1" applyFill="1" applyBorder="1">
      <alignment horizontal="right"/>
    </xf>
    <xf numFmtId="0" fontId="0" fillId="32" borderId="0" xfId="0" applyFont="1" applyFill="1" applyBorder="1" applyAlignment="1">
      <alignment horizontal="center"/>
    </xf>
    <xf numFmtId="0" fontId="0" fillId="32" borderId="0" xfId="0" applyFont="1" applyFill="1" applyBorder="1" applyAlignment="1">
      <alignment horizontal="left"/>
    </xf>
    <xf numFmtId="0" fontId="0" fillId="0" borderId="0" xfId="0"/>
    <xf numFmtId="0" fontId="0" fillId="0" borderId="0" xfId="0" applyFill="1" applyAlignment="1" applyProtection="1">
      <alignment horizontal="left" indent="2"/>
      <protection locked="0"/>
    </xf>
    <xf numFmtId="0" fontId="0" fillId="0" borderId="0" xfId="0" applyFill="1" applyProtection="1">
      <protection locked="0"/>
    </xf>
    <xf numFmtId="0" fontId="0" fillId="0" borderId="0" xfId="0" applyBorder="1" applyProtection="1">
      <protection locked="0"/>
    </xf>
    <xf numFmtId="0" fontId="0" fillId="0" borderId="0" xfId="0" applyProtection="1">
      <protection locked="0"/>
    </xf>
    <xf numFmtId="49" fontId="0" fillId="5" borderId="0" xfId="0" applyNumberFormat="1" applyFill="1" applyBorder="1"/>
    <xf numFmtId="0" fontId="7" fillId="5" borderId="0" xfId="0" applyFont="1" applyFill="1" applyBorder="1" applyAlignment="1">
      <alignment horizontal="left" vertical="top" wrapText="1"/>
    </xf>
    <xf numFmtId="0" fontId="33" fillId="29" borderId="5" xfId="6" applyFill="1" applyBorder="1"/>
    <xf numFmtId="0" fontId="33" fillId="29" borderId="0" xfId="6" applyFont="1" applyFill="1" applyBorder="1" applyAlignment="1">
      <alignment horizontal="left" indent="1"/>
    </xf>
    <xf numFmtId="0" fontId="29" fillId="29" borderId="13" xfId="26" applyFill="1" applyBorder="1">
      <alignment horizontal="right"/>
    </xf>
    <xf numFmtId="0" fontId="33" fillId="29" borderId="0" xfId="6" applyFont="1" applyFill="1" applyBorder="1" applyAlignment="1"/>
    <xf numFmtId="0" fontId="41" fillId="29" borderId="0" xfId="17" applyFont="1" applyFill="1" applyBorder="1">
      <alignment horizontal="left"/>
    </xf>
    <xf numFmtId="0" fontId="74" fillId="30" borderId="5" xfId="139" applyFont="1" applyFill="1" applyBorder="1"/>
    <xf numFmtId="0" fontId="74" fillId="30" borderId="0" xfId="139" applyFont="1" applyFill="1" applyBorder="1"/>
    <xf numFmtId="0" fontId="76" fillId="30" borderId="0" xfId="139" applyFont="1" applyFill="1" applyBorder="1" applyAlignment="1">
      <alignment horizontal="right"/>
    </xf>
    <xf numFmtId="0" fontId="79" fillId="30" borderId="3" xfId="9" applyFont="1" applyFill="1" applyBorder="1" applyAlignment="1">
      <alignment horizontal="left" indent="1"/>
    </xf>
    <xf numFmtId="0" fontId="81" fillId="30" borderId="0" xfId="10" applyFont="1" applyFill="1" applyBorder="1">
      <alignment horizontal="right"/>
    </xf>
    <xf numFmtId="0" fontId="74" fillId="30" borderId="26" xfId="139" applyFont="1" applyFill="1" applyBorder="1"/>
    <xf numFmtId="0" fontId="74" fillId="30" borderId="25" xfId="139" applyFont="1" applyFill="1" applyBorder="1"/>
    <xf numFmtId="0" fontId="33" fillId="29" borderId="5" xfId="6" applyFill="1" applyBorder="1" applyProtection="1">
      <protection locked="0"/>
    </xf>
    <xf numFmtId="0" fontId="33" fillId="29" borderId="0" xfId="6" applyFill="1" applyBorder="1" applyProtection="1">
      <protection locked="0"/>
    </xf>
    <xf numFmtId="0" fontId="33" fillId="29" borderId="0" xfId="6" applyFill="1" applyBorder="1" applyAlignment="1" applyProtection="1">
      <alignment horizontal="left"/>
      <protection locked="0"/>
    </xf>
    <xf numFmtId="0" fontId="33" fillId="29" borderId="0" xfId="6" applyFill="1" applyBorder="1" applyAlignment="1" applyProtection="1">
      <protection locked="0"/>
    </xf>
    <xf numFmtId="0" fontId="74" fillId="30" borderId="24" xfId="139" applyFont="1" applyFill="1" applyBorder="1"/>
    <xf numFmtId="0" fontId="74" fillId="30" borderId="3" xfId="139" applyFont="1" applyFill="1" applyBorder="1"/>
    <xf numFmtId="0" fontId="41" fillId="29" borderId="0" xfId="15" applyFont="1" applyFill="1" applyBorder="1"/>
    <xf numFmtId="0" fontId="44" fillId="0" borderId="0" xfId="0" applyFont="1" applyBorder="1" applyAlignment="1">
      <alignment horizontal="centerContinuous"/>
    </xf>
    <xf numFmtId="177" fontId="12" fillId="29" borderId="15" xfId="24" applyFont="1" applyFill="1" applyBorder="1" applyProtection="1"/>
    <xf numFmtId="0" fontId="3" fillId="0" borderId="0" xfId="191"/>
    <xf numFmtId="0" fontId="3" fillId="0" borderId="0" xfId="191" applyBorder="1"/>
    <xf numFmtId="0" fontId="3" fillId="29" borderId="0" xfId="191" applyFill="1" applyBorder="1"/>
    <xf numFmtId="0" fontId="3" fillId="29" borderId="0" xfId="191" applyFill="1" applyBorder="1" applyAlignment="1"/>
    <xf numFmtId="166" fontId="3" fillId="29" borderId="0" xfId="194" applyNumberFormat="1" applyFont="1" applyFill="1" applyBorder="1"/>
    <xf numFmtId="166" fontId="3" fillId="29" borderId="0" xfId="191" applyNumberFormat="1" applyFont="1" applyFill="1" applyBorder="1"/>
    <xf numFmtId="49" fontId="100" fillId="29" borderId="0" xfId="192" applyFill="1"/>
    <xf numFmtId="0" fontId="3" fillId="29" borderId="42" xfId="191" applyFill="1" applyBorder="1"/>
    <xf numFmtId="0" fontId="3" fillId="29" borderId="42" xfId="191" applyFill="1" applyBorder="1" applyAlignment="1">
      <alignment vertical="top" wrapText="1"/>
    </xf>
    <xf numFmtId="0" fontId="3" fillId="29" borderId="42" xfId="191" applyFill="1" applyBorder="1" applyAlignment="1">
      <alignment horizontal="center" vertical="top" wrapText="1"/>
    </xf>
    <xf numFmtId="0" fontId="3" fillId="29" borderId="43" xfId="191" applyFill="1" applyBorder="1" applyAlignment="1">
      <alignment vertical="top" wrapText="1"/>
    </xf>
    <xf numFmtId="0" fontId="49" fillId="29" borderId="42" xfId="191" applyFont="1" applyFill="1" applyBorder="1"/>
    <xf numFmtId="0" fontId="49" fillId="29" borderId="42" xfId="191" applyFont="1" applyFill="1" applyBorder="1" applyAlignment="1">
      <alignment vertical="top" wrapText="1"/>
    </xf>
    <xf numFmtId="0" fontId="49" fillId="29" borderId="42" xfId="191" applyFont="1" applyFill="1" applyBorder="1" applyAlignment="1">
      <alignment horizontal="center" vertical="top" wrapText="1"/>
    </xf>
    <xf numFmtId="196" fontId="99" fillId="29" borderId="42" xfId="193" applyNumberFormat="1" applyFont="1" applyFill="1" applyBorder="1" applyProtection="1">
      <protection locked="0"/>
    </xf>
    <xf numFmtId="0" fontId="3" fillId="29" borderId="44" xfId="191" applyFill="1" applyBorder="1" applyAlignment="1">
      <alignment vertical="top" wrapText="1"/>
    </xf>
    <xf numFmtId="10" fontId="98" fillId="29" borderId="42" xfId="193" applyNumberFormat="1" applyFont="1" applyFill="1" applyBorder="1" applyProtection="1">
      <protection locked="0"/>
    </xf>
    <xf numFmtId="0" fontId="3" fillId="29" borderId="0" xfId="191" applyFill="1"/>
    <xf numFmtId="197" fontId="102" fillId="29" borderId="0" xfId="195" applyFont="1" applyFill="1"/>
    <xf numFmtId="196" fontId="98" fillId="0" borderId="38" xfId="193" applyNumberFormat="1" applyFont="1" applyFill="1" applyBorder="1" applyProtection="1">
      <protection locked="0"/>
    </xf>
    <xf numFmtId="196" fontId="98" fillId="29" borderId="38" xfId="193" applyNumberFormat="1" applyFont="1" applyFill="1" applyBorder="1" applyProtection="1">
      <protection locked="0"/>
    </xf>
    <xf numFmtId="196" fontId="99" fillId="29" borderId="38" xfId="193" applyNumberFormat="1" applyFont="1" applyFill="1" applyBorder="1" applyProtection="1">
      <protection locked="0"/>
    </xf>
    <xf numFmtId="0" fontId="3" fillId="29" borderId="45" xfId="191" applyFill="1" applyBorder="1" applyAlignment="1">
      <alignment vertical="top" wrapText="1"/>
    </xf>
    <xf numFmtId="0" fontId="3" fillId="29" borderId="46" xfId="191" applyFill="1" applyBorder="1" applyAlignment="1">
      <alignment vertical="top" wrapText="1"/>
    </xf>
    <xf numFmtId="10" fontId="98" fillId="29" borderId="44" xfId="193" applyNumberFormat="1" applyFont="1" applyFill="1" applyBorder="1" applyProtection="1">
      <protection locked="0"/>
    </xf>
    <xf numFmtId="10" fontId="98" fillId="29" borderId="0" xfId="193" applyNumberFormat="1" applyFont="1" applyFill="1" applyBorder="1" applyProtection="1">
      <protection locked="0"/>
    </xf>
    <xf numFmtId="166" fontId="48" fillId="29" borderId="0" xfId="194" applyNumberFormat="1" applyFont="1" applyFill="1" applyBorder="1"/>
    <xf numFmtId="0" fontId="3" fillId="29" borderId="43" xfId="191" applyFill="1" applyBorder="1"/>
    <xf numFmtId="0" fontId="49" fillId="29" borderId="43" xfId="191" applyFont="1" applyFill="1" applyBorder="1"/>
    <xf numFmtId="0" fontId="3" fillId="29" borderId="44" xfId="191" applyFill="1" applyBorder="1"/>
    <xf numFmtId="10" fontId="3" fillId="29" borderId="42" xfId="191" applyNumberFormat="1" applyFill="1" applyBorder="1" applyAlignment="1">
      <alignment vertical="top" wrapText="1"/>
    </xf>
    <xf numFmtId="0" fontId="49" fillId="29" borderId="44" xfId="191" applyFont="1" applyFill="1" applyBorder="1"/>
    <xf numFmtId="0" fontId="3" fillId="29" borderId="0" xfId="191" applyFont="1" applyFill="1" applyBorder="1" applyAlignment="1">
      <alignment horizontal="right"/>
    </xf>
    <xf numFmtId="0" fontId="3" fillId="29" borderId="0" xfId="191" applyFill="1" applyBorder="1" applyAlignment="1">
      <alignment vertical="top" wrapText="1"/>
    </xf>
    <xf numFmtId="0" fontId="3" fillId="29" borderId="0" xfId="191" applyFill="1" applyBorder="1" applyAlignment="1">
      <alignment horizontal="center" vertical="top" wrapText="1"/>
    </xf>
    <xf numFmtId="0" fontId="49" fillId="29" borderId="43" xfId="191" applyFont="1" applyFill="1" applyBorder="1" applyAlignment="1">
      <alignment vertical="top" wrapText="1"/>
    </xf>
    <xf numFmtId="0" fontId="49" fillId="29" borderId="43" xfId="191" applyFont="1" applyFill="1" applyBorder="1" applyAlignment="1">
      <alignment horizontal="center" vertical="top" wrapText="1"/>
    </xf>
    <xf numFmtId="0" fontId="3" fillId="29" borderId="0" xfId="191" applyFont="1" applyFill="1" applyBorder="1" applyAlignment="1">
      <alignment horizontal="right"/>
    </xf>
    <xf numFmtId="0" fontId="77" fillId="30" borderId="0" xfId="13" applyFont="1" applyFill="1" applyBorder="1" applyAlignment="1">
      <alignment horizontal="left"/>
    </xf>
    <xf numFmtId="0" fontId="77" fillId="29" borderId="0" xfId="13" applyFont="1" applyFill="1" applyBorder="1" applyAlignment="1">
      <alignment horizontal="left"/>
    </xf>
    <xf numFmtId="0" fontId="76" fillId="29" borderId="0" xfId="139" applyFont="1" applyFill="1" applyBorder="1" applyAlignment="1">
      <alignment horizontal="right"/>
    </xf>
    <xf numFmtId="0" fontId="75" fillId="29" borderId="0" xfId="139" applyFont="1" applyFill="1" applyBorder="1" applyAlignment="1"/>
    <xf numFmtId="0" fontId="74" fillId="29" borderId="0" xfId="139" applyFont="1" applyFill="1" applyBorder="1" applyAlignment="1"/>
    <xf numFmtId="0" fontId="74" fillId="29" borderId="0" xfId="139" applyFont="1" applyFill="1" applyBorder="1"/>
    <xf numFmtId="0" fontId="62" fillId="29" borderId="0" xfId="139" applyFont="1" applyFill="1" applyBorder="1"/>
    <xf numFmtId="166" fontId="48" fillId="29" borderId="43" xfId="194" applyNumberFormat="1" applyFont="1" applyFill="1" applyBorder="1"/>
    <xf numFmtId="0" fontId="79" fillId="30" borderId="0" xfId="9" applyFont="1" applyFill="1" applyBorder="1" applyAlignment="1">
      <alignment horizontal="left" indent="1"/>
    </xf>
    <xf numFmtId="0" fontId="3" fillId="30" borderId="0" xfId="191" applyFill="1" applyBorder="1"/>
    <xf numFmtId="0" fontId="2" fillId="29" borderId="0" xfId="191" applyFont="1" applyFill="1" applyBorder="1" applyAlignment="1">
      <alignment horizontal="right"/>
    </xf>
    <xf numFmtId="0" fontId="44" fillId="0" borderId="26" xfId="0" applyFont="1" applyBorder="1" applyAlignment="1">
      <alignment horizontal="center"/>
    </xf>
    <xf numFmtId="0" fontId="44" fillId="0" borderId="26" xfId="0" applyFont="1" applyBorder="1" applyAlignment="1">
      <alignment horizontal="center"/>
    </xf>
    <xf numFmtId="0" fontId="44" fillId="0" borderId="5" xfId="0" applyFont="1" applyBorder="1" applyAlignment="1">
      <alignment horizontal="center"/>
    </xf>
    <xf numFmtId="177" fontId="12" fillId="29" borderId="23" xfId="24" applyFont="1" applyFill="1" applyBorder="1" applyProtection="1"/>
    <xf numFmtId="0" fontId="49" fillId="29" borderId="0" xfId="191" applyFont="1" applyFill="1" applyBorder="1" applyAlignment="1">
      <alignment vertical="top" wrapText="1"/>
    </xf>
    <xf numFmtId="0" fontId="49" fillId="29" borderId="0" xfId="191" applyFont="1" applyFill="1" applyBorder="1" applyAlignment="1">
      <alignment horizontal="center" vertical="top" wrapText="1"/>
    </xf>
    <xf numFmtId="0" fontId="49" fillId="29" borderId="0" xfId="191" applyFont="1" applyFill="1" applyBorder="1"/>
    <xf numFmtId="49" fontId="40" fillId="29" borderId="0" xfId="192" applyFont="1" applyFill="1"/>
    <xf numFmtId="0" fontId="44" fillId="0" borderId="0" xfId="0" applyFont="1" applyFill="1" applyBorder="1" applyAlignment="1">
      <alignment horizontal="left"/>
    </xf>
    <xf numFmtId="196" fontId="0" fillId="0" borderId="26" xfId="63" applyNumberFormat="1" applyFont="1" applyBorder="1"/>
    <xf numFmtId="196" fontId="0" fillId="0" borderId="0" xfId="63" applyNumberFormat="1" applyFont="1" applyBorder="1" applyAlignment="1" applyProtection="1"/>
    <xf numFmtId="196" fontId="0" fillId="0" borderId="5" xfId="63" applyNumberFormat="1" applyFont="1" applyBorder="1" applyAlignment="1" applyProtection="1"/>
    <xf numFmtId="196" fontId="0" fillId="0" borderId="0" xfId="63" applyNumberFormat="1" applyFont="1"/>
    <xf numFmtId="196" fontId="48" fillId="0" borderId="0" xfId="63" applyNumberFormat="1" applyFont="1" applyBorder="1" applyAlignment="1" applyProtection="1"/>
    <xf numFmtId="196" fontId="0" fillId="0" borderId="5" xfId="63" applyNumberFormat="1" applyFont="1" applyBorder="1"/>
    <xf numFmtId="166" fontId="32" fillId="0" borderId="27" xfId="1" applyFont="1" applyFill="1" applyBorder="1" applyAlignment="1" applyProtection="1">
      <protection locked="0"/>
    </xf>
    <xf numFmtId="170" fontId="33" fillId="0" borderId="27" xfId="167" applyNumberFormat="1" applyFill="1" applyBorder="1"/>
    <xf numFmtId="0" fontId="74" fillId="30" borderId="24" xfId="139" applyNumberFormat="1" applyFont="1" applyFill="1" applyBorder="1"/>
    <xf numFmtId="0" fontId="28" fillId="0" borderId="0" xfId="121" applyBorder="1" applyAlignment="1">
      <alignment horizontal="left" indent="2"/>
    </xf>
    <xf numFmtId="0" fontId="28" fillId="0" borderId="0" xfId="121" applyBorder="1">
      <alignment horizontal="right"/>
    </xf>
    <xf numFmtId="0" fontId="81" fillId="30" borderId="0" xfId="197" applyFont="1" applyFill="1" applyBorder="1">
      <alignment horizontal="right"/>
    </xf>
    <xf numFmtId="0" fontId="79" fillId="30" borderId="3" xfId="200" applyFont="1" applyFill="1" applyBorder="1" applyAlignment="1">
      <alignment horizontal="left" indent="1"/>
    </xf>
    <xf numFmtId="0" fontId="79" fillId="30" borderId="0" xfId="200" applyFont="1" applyFill="1" applyBorder="1"/>
    <xf numFmtId="0" fontId="77" fillId="30" borderId="0" xfId="201" applyFont="1" applyFill="1" applyBorder="1" applyAlignment="1"/>
    <xf numFmtId="0" fontId="76" fillId="30" borderId="5" xfId="202" applyFont="1" applyFill="1" applyBorder="1" applyAlignment="1">
      <alignment vertical="top" wrapText="1"/>
    </xf>
    <xf numFmtId="0" fontId="28" fillId="0" borderId="0" xfId="121" applyFont="1" applyAlignment="1">
      <alignment horizontal="left" indent="2"/>
    </xf>
    <xf numFmtId="0" fontId="28" fillId="0" borderId="0" xfId="121" applyFont="1" applyAlignment="1"/>
    <xf numFmtId="0" fontId="77" fillId="30" borderId="3" xfId="201" applyFont="1" applyFill="1" applyBorder="1" applyAlignment="1">
      <alignment horizontal="left"/>
    </xf>
    <xf numFmtId="0" fontId="28" fillId="0" borderId="0" xfId="121" applyAlignment="1">
      <alignment horizontal="left" indent="2"/>
    </xf>
    <xf numFmtId="0" fontId="28" fillId="0" borderId="0" xfId="121">
      <alignment horizontal="right"/>
    </xf>
    <xf numFmtId="0" fontId="29" fillId="29" borderId="13" xfId="144" applyFill="1" applyBorder="1">
      <alignment horizontal="right"/>
    </xf>
    <xf numFmtId="0" fontId="29" fillId="29" borderId="0" xfId="144" applyFill="1" applyBorder="1">
      <alignment horizontal="right"/>
    </xf>
    <xf numFmtId="0" fontId="33" fillId="29" borderId="0" xfId="138" applyFont="1" applyFill="1" applyBorder="1"/>
    <xf numFmtId="0" fontId="33" fillId="29" borderId="0" xfId="138" applyFont="1" applyFill="1" applyBorder="1" applyAlignment="1"/>
    <xf numFmtId="0" fontId="29" fillId="29" borderId="0" xfId="203" applyFont="1" applyFill="1" applyBorder="1">
      <alignment horizontal="center" wrapText="1"/>
    </xf>
    <xf numFmtId="0" fontId="33" fillId="29" borderId="5" xfId="138" applyFill="1" applyBorder="1"/>
    <xf numFmtId="0" fontId="41" fillId="29" borderId="0" xfId="140" applyFont="1" applyFill="1" applyBorder="1" applyAlignment="1">
      <alignment horizontal="left" indent="1"/>
    </xf>
    <xf numFmtId="184" fontId="44" fillId="29" borderId="0" xfId="204" applyFont="1" applyFill="1" applyBorder="1" applyAlignment="1">
      <alignment horizontal="center" wrapText="1"/>
    </xf>
    <xf numFmtId="0" fontId="39" fillId="29" borderId="0" xfId="140" applyFont="1" applyFill="1" applyBorder="1" applyAlignment="1">
      <alignment horizontal="left" indent="1"/>
    </xf>
    <xf numFmtId="0" fontId="41" fillId="29" borderId="0" xfId="205" applyFont="1" applyFill="1" applyBorder="1" applyAlignment="1">
      <alignment horizontal="left"/>
    </xf>
    <xf numFmtId="0" fontId="33" fillId="29" borderId="0" xfId="145" applyFont="1" applyFill="1" applyBorder="1">
      <alignment horizontal="left"/>
    </xf>
    <xf numFmtId="193" fontId="32" fillId="0" borderId="38" xfId="183" applyNumberFormat="1">
      <protection locked="0"/>
    </xf>
    <xf numFmtId="0" fontId="33" fillId="29" borderId="0" xfId="138" applyFont="1" applyFill="1" applyBorder="1" applyAlignment="1">
      <alignment horizontal="left" indent="1"/>
    </xf>
    <xf numFmtId="0" fontId="28" fillId="0" borderId="0" xfId="121" applyAlignment="1">
      <alignment wrapText="1"/>
    </xf>
    <xf numFmtId="193" fontId="7" fillId="29" borderId="23" xfId="113" applyNumberFormat="1" applyFont="1" applyFill="1" applyBorder="1" applyAlignment="1">
      <alignment horizontal="right"/>
    </xf>
    <xf numFmtId="0" fontId="28" fillId="0" borderId="0" xfId="121" applyAlignment="1"/>
    <xf numFmtId="0" fontId="41" fillId="29" borderId="0" xfId="145" applyFont="1" applyFill="1" applyBorder="1">
      <alignment horizontal="left"/>
    </xf>
    <xf numFmtId="0" fontId="41" fillId="29" borderId="0" xfId="142" applyFont="1" applyFill="1" applyBorder="1">
      <alignment horizontal="left"/>
    </xf>
    <xf numFmtId="0" fontId="29" fillId="29" borderId="0" xfId="124" applyFont="1" applyFill="1" applyBorder="1">
      <alignment horizontal="right"/>
    </xf>
    <xf numFmtId="0" fontId="29" fillId="29" borderId="0" xfId="203" applyFont="1" applyFill="1" applyBorder="1" applyAlignment="1">
      <alignment horizontal="center" wrapText="1"/>
    </xf>
    <xf numFmtId="0" fontId="33" fillId="29" borderId="0" xfId="138" applyFill="1" applyAlignment="1">
      <alignment horizontal="right"/>
    </xf>
    <xf numFmtId="0" fontId="41" fillId="29" borderId="0" xfId="141" applyFont="1" applyFill="1" applyBorder="1"/>
    <xf numFmtId="193" fontId="33" fillId="29" borderId="0" xfId="206" applyNumberFormat="1" applyFont="1" applyFill="1" applyBorder="1" applyProtection="1">
      <alignment horizontal="right"/>
    </xf>
    <xf numFmtId="0" fontId="33" fillId="29" borderId="0" xfId="145" applyFont="1" applyFill="1" applyBorder="1" applyAlignment="1"/>
    <xf numFmtId="0" fontId="40" fillId="29" borderId="0" xfId="141" applyFont="1" applyFill="1" applyBorder="1"/>
    <xf numFmtId="0" fontId="41" fillId="29" borderId="0" xfId="205" quotePrefix="1" applyFont="1" applyFill="1" applyBorder="1" applyAlignment="1">
      <alignment horizontal="left" vertical="center"/>
    </xf>
    <xf numFmtId="0" fontId="28" fillId="0" borderId="0" xfId="121" quotePrefix="1" applyAlignment="1">
      <alignment horizontal="left" indent="2"/>
    </xf>
    <xf numFmtId="0" fontId="29" fillId="29" borderId="0" xfId="207" applyFont="1" applyFill="1" applyBorder="1"/>
    <xf numFmtId="0" fontId="29" fillId="29" borderId="0" xfId="208" applyFont="1" applyFill="1" applyBorder="1">
      <alignment horizontal="left"/>
    </xf>
    <xf numFmtId="0" fontId="45" fillId="29" borderId="0" xfId="138" applyFont="1" applyFill="1" applyBorder="1"/>
    <xf numFmtId="193" fontId="32" fillId="29" borderId="38" xfId="183" applyNumberFormat="1" applyFill="1">
      <protection locked="0"/>
    </xf>
    <xf numFmtId="0" fontId="29" fillId="29" borderId="11" xfId="144" applyFill="1" applyBorder="1">
      <alignment horizontal="right"/>
    </xf>
    <xf numFmtId="0" fontId="33" fillId="29" borderId="11" xfId="138" applyFill="1" applyBorder="1"/>
    <xf numFmtId="0" fontId="33" fillId="29" borderId="12" xfId="138" applyFill="1" applyBorder="1"/>
    <xf numFmtId="0" fontId="28" fillId="0" borderId="0" xfId="121" applyFont="1">
      <alignment horizontal="right"/>
    </xf>
    <xf numFmtId="0" fontId="28" fillId="0" borderId="0" xfId="121" applyAlignment="1">
      <alignment vertical="center"/>
    </xf>
    <xf numFmtId="0" fontId="32" fillId="0" borderId="38" xfId="183" applyAlignment="1">
      <alignment wrapText="1"/>
      <protection locked="0"/>
    </xf>
    <xf numFmtId="0" fontId="29" fillId="29" borderId="0" xfId="144" applyFont="1" applyFill="1" applyBorder="1">
      <alignment horizontal="right"/>
    </xf>
    <xf numFmtId="0" fontId="33" fillId="29" borderId="5" xfId="138" applyFont="1" applyFill="1" applyBorder="1"/>
    <xf numFmtId="0" fontId="41" fillId="29" borderId="0" xfId="138" applyFont="1" applyFill="1" applyBorder="1" applyAlignment="1">
      <alignment horizontal="right"/>
    </xf>
    <xf numFmtId="0" fontId="41" fillId="29" borderId="0" xfId="138" applyFont="1" applyFill="1" applyBorder="1" applyAlignment="1">
      <alignment horizontal="left"/>
    </xf>
    <xf numFmtId="0" fontId="29" fillId="29" borderId="11" xfId="144" applyFont="1" applyFill="1" applyBorder="1">
      <alignment horizontal="right"/>
    </xf>
    <xf numFmtId="193" fontId="7" fillId="29" borderId="23" xfId="113" applyNumberFormat="1" applyFont="1" applyFill="1" applyAlignment="1">
      <alignment horizontal="right"/>
    </xf>
    <xf numFmtId="164" fontId="41" fillId="29" borderId="0" xfId="138" quotePrefix="1" applyNumberFormat="1" applyFont="1" applyFill="1" applyBorder="1" applyAlignment="1">
      <alignment horizontal="left"/>
    </xf>
    <xf numFmtId="0" fontId="33" fillId="29" borderId="12" xfId="138" applyFont="1" applyFill="1" applyBorder="1"/>
    <xf numFmtId="0" fontId="33" fillId="29" borderId="0" xfId="138" applyFill="1" applyBorder="1"/>
    <xf numFmtId="0" fontId="33" fillId="29" borderId="5" xfId="138" applyFill="1" applyBorder="1" applyAlignment="1"/>
    <xf numFmtId="0" fontId="29" fillId="29" borderId="0" xfId="144" applyFill="1" applyBorder="1" applyAlignment="1">
      <alignment horizontal="right" vertical="center"/>
    </xf>
    <xf numFmtId="0" fontId="45" fillId="29" borderId="0" xfId="138" applyFont="1" applyFill="1" applyBorder="1" applyAlignment="1">
      <alignment vertical="center"/>
    </xf>
    <xf numFmtId="0" fontId="29" fillId="29" borderId="0" xfId="207" applyFont="1" applyFill="1" applyBorder="1" applyAlignment="1">
      <alignment horizontal="left"/>
    </xf>
    <xf numFmtId="49" fontId="44" fillId="29" borderId="0" xfId="21" applyFont="1" applyFill="1" applyBorder="1" applyAlignment="1">
      <alignment horizontal="center" vertical="center" wrapText="1"/>
    </xf>
    <xf numFmtId="0" fontId="45" fillId="29" borderId="0" xfId="138" applyFont="1" applyFill="1" applyBorder="1" applyAlignment="1"/>
    <xf numFmtId="0" fontId="41" fillId="29" borderId="0" xfId="138" applyFont="1" applyFill="1" applyBorder="1"/>
    <xf numFmtId="193" fontId="33" fillId="29" borderId="23" xfId="138" applyNumberFormat="1" applyFont="1" applyFill="1" applyBorder="1"/>
    <xf numFmtId="0" fontId="107" fillId="29" borderId="0" xfId="138" applyFont="1" applyFill="1" applyBorder="1"/>
    <xf numFmtId="0" fontId="0" fillId="29" borderId="42" xfId="191" applyFont="1" applyFill="1" applyBorder="1"/>
    <xf numFmtId="0" fontId="33" fillId="29" borderId="0" xfId="145" applyFont="1" applyFill="1" applyBorder="1">
      <alignment horizontal="left"/>
    </xf>
    <xf numFmtId="0" fontId="74" fillId="30" borderId="48" xfId="139" applyFont="1" applyFill="1" applyBorder="1"/>
    <xf numFmtId="0" fontId="41" fillId="29" borderId="0" xfId="142" applyFont="1" applyFill="1" applyBorder="1" applyAlignment="1">
      <alignment horizontal="right"/>
    </xf>
    <xf numFmtId="193" fontId="32" fillId="29" borderId="23" xfId="183" applyNumberFormat="1" applyFill="1" applyBorder="1">
      <protection locked="0"/>
    </xf>
    <xf numFmtId="9" fontId="32" fillId="29" borderId="23" xfId="225" applyFont="1" applyFill="1" applyBorder="1" applyProtection="1">
      <protection locked="0"/>
    </xf>
    <xf numFmtId="0" fontId="107" fillId="29" borderId="0" xfId="203" applyFont="1" applyFill="1" applyBorder="1">
      <alignment horizontal="center" wrapText="1"/>
    </xf>
    <xf numFmtId="0" fontId="41" fillId="29" borderId="0" xfId="138" applyFont="1" applyFill="1" applyBorder="1" applyAlignment="1">
      <alignment horizontal="center"/>
    </xf>
    <xf numFmtId="0" fontId="41" fillId="35" borderId="14" xfId="138" applyFont="1" applyFill="1" applyBorder="1" applyAlignment="1">
      <alignment horizontal="center"/>
    </xf>
    <xf numFmtId="49" fontId="44" fillId="35" borderId="15" xfId="21" applyFont="1" applyFill="1" applyBorder="1" applyAlignment="1">
      <alignment horizontal="center" vertical="center" wrapText="1"/>
    </xf>
    <xf numFmtId="0" fontId="33" fillId="29" borderId="0" xfId="145" applyFont="1" applyFill="1" applyBorder="1">
      <alignment horizontal="left"/>
    </xf>
    <xf numFmtId="166" fontId="7" fillId="29" borderId="50" xfId="1" applyFont="1" applyFill="1" applyBorder="1" applyAlignment="1" applyProtection="1">
      <alignment horizontal="right"/>
    </xf>
    <xf numFmtId="193" fontId="32" fillId="29" borderId="0" xfId="183" applyNumberFormat="1" applyFill="1" applyBorder="1">
      <protection locked="0"/>
    </xf>
    <xf numFmtId="9" fontId="32" fillId="29" borderId="0" xfId="225" applyFont="1" applyFill="1" applyBorder="1" applyProtection="1">
      <protection locked="0"/>
    </xf>
    <xf numFmtId="0" fontId="40" fillId="29" borderId="0" xfId="145" applyFont="1" applyFill="1" applyBorder="1">
      <alignment horizontal="left"/>
    </xf>
    <xf numFmtId="0" fontId="40" fillId="29" borderId="0" xfId="208" applyFont="1" applyFill="1" applyBorder="1">
      <alignment horizontal="left"/>
    </xf>
    <xf numFmtId="0" fontId="40" fillId="29" borderId="0" xfId="145" applyFont="1" applyFill="1" applyBorder="1" applyAlignment="1">
      <alignment horizontal="right"/>
    </xf>
    <xf numFmtId="199" fontId="113" fillId="5" borderId="31" xfId="224" applyNumberFormat="1" applyFont="1" applyFill="1" applyBorder="1" applyAlignment="1" applyProtection="1">
      <alignment horizontal="left"/>
      <protection locked="0"/>
    </xf>
    <xf numFmtId="172" fontId="33" fillId="29" borderId="0" xfId="167" applyNumberFormat="1" applyFill="1" applyBorder="1"/>
    <xf numFmtId="0" fontId="33" fillId="29" borderId="0" xfId="226" applyFont="1" applyFill="1" applyBorder="1" applyAlignment="1">
      <alignment horizontal="left" indent="2"/>
    </xf>
    <xf numFmtId="166" fontId="7" fillId="5" borderId="50" xfId="1" applyFont="1" applyFill="1" applyBorder="1" applyAlignment="1" applyProtection="1">
      <alignment horizontal="right"/>
    </xf>
    <xf numFmtId="0" fontId="41" fillId="29" borderId="0" xfId="226" applyFont="1" applyFill="1" applyBorder="1"/>
    <xf numFmtId="166" fontId="7" fillId="5" borderId="52" xfId="1" applyFont="1" applyFill="1" applyBorder="1" applyAlignment="1" applyProtection="1">
      <alignment horizontal="right"/>
    </xf>
    <xf numFmtId="166" fontId="32" fillId="29" borderId="23" xfId="1" applyFont="1" applyFill="1" applyBorder="1" applyAlignment="1" applyProtection="1">
      <protection locked="0"/>
    </xf>
    <xf numFmtId="0" fontId="41" fillId="29" borderId="0" xfId="226" applyFont="1" applyFill="1" applyBorder="1" applyAlignment="1">
      <alignment vertical="center"/>
    </xf>
    <xf numFmtId="0" fontId="115" fillId="29" borderId="0" xfId="226" applyFont="1" applyFill="1" applyBorder="1" applyAlignment="1">
      <alignment horizontal="left" vertical="center" indent="1"/>
    </xf>
    <xf numFmtId="0" fontId="33" fillId="29" borderId="54" xfId="6" applyFill="1" applyBorder="1" applyAlignment="1">
      <alignment horizontal="left"/>
    </xf>
    <xf numFmtId="9" fontId="113" fillId="29" borderId="31" xfId="225" applyFont="1" applyFill="1" applyBorder="1" applyAlignment="1" applyProtection="1">
      <alignment horizontal="center"/>
      <protection locked="0"/>
    </xf>
    <xf numFmtId="9" fontId="113" fillId="29" borderId="55" xfId="225" applyFont="1" applyFill="1" applyBorder="1" applyAlignment="1" applyProtection="1">
      <alignment horizontal="center"/>
      <protection locked="0"/>
    </xf>
    <xf numFmtId="9" fontId="113" fillId="29" borderId="23" xfId="225" applyFont="1" applyFill="1" applyBorder="1" applyAlignment="1" applyProtection="1">
      <alignment horizontal="center"/>
      <protection locked="0"/>
    </xf>
    <xf numFmtId="0" fontId="66" fillId="29" borderId="0" xfId="6" applyFont="1" applyFill="1" applyBorder="1" applyAlignment="1">
      <alignment horizontal="left" wrapText="1"/>
    </xf>
    <xf numFmtId="0" fontId="33" fillId="29" borderId="0" xfId="145" applyFont="1" applyFill="1" applyBorder="1">
      <alignment horizontal="left"/>
    </xf>
    <xf numFmtId="193" fontId="32" fillId="29" borderId="15" xfId="183" applyNumberFormat="1" applyFill="1" applyBorder="1">
      <protection locked="0"/>
    </xf>
    <xf numFmtId="193" fontId="32" fillId="5" borderId="51" xfId="183" applyNumberFormat="1" applyFill="1" applyBorder="1">
      <protection locked="0"/>
    </xf>
    <xf numFmtId="193" fontId="32" fillId="0" borderId="51" xfId="183" applyNumberFormat="1" applyBorder="1">
      <protection locked="0"/>
    </xf>
    <xf numFmtId="0" fontId="107" fillId="29" borderId="51" xfId="203" applyFont="1" applyFill="1" applyBorder="1">
      <alignment horizontal="center" wrapText="1"/>
    </xf>
    <xf numFmtId="0" fontId="28" fillId="30" borderId="0" xfId="121" applyFill="1" applyBorder="1">
      <alignment horizontal="right"/>
    </xf>
    <xf numFmtId="0" fontId="28" fillId="0" borderId="0" xfId="121" applyBorder="1" applyAlignment="1"/>
    <xf numFmtId="0" fontId="98" fillId="0" borderId="0" xfId="138" applyFont="1" applyFill="1" applyBorder="1"/>
    <xf numFmtId="0" fontId="99" fillId="0" borderId="0" xfId="233" applyFont="1" applyFill="1" applyBorder="1">
      <alignment horizontal="center" vertical="center" wrapText="1"/>
    </xf>
    <xf numFmtId="0" fontId="117" fillId="0" borderId="51" xfId="236" applyFont="1" applyAlignment="1">
      <alignment horizontal="center" vertical="top"/>
      <protection locked="0"/>
    </xf>
    <xf numFmtId="0" fontId="118" fillId="0" borderId="51" xfId="236" applyNumberFormat="1" applyFont="1" applyAlignment="1">
      <alignment vertical="top" wrapText="1"/>
      <protection locked="0"/>
    </xf>
    <xf numFmtId="0" fontId="118" fillId="0" borderId="51" xfId="236" applyFont="1" applyAlignment="1">
      <alignment vertical="top" wrapText="1"/>
      <protection locked="0"/>
    </xf>
    <xf numFmtId="0" fontId="45" fillId="0" borderId="0" xfId="138" applyFont="1" applyFill="1" applyBorder="1"/>
    <xf numFmtId="0" fontId="119" fillId="0" borderId="0" xfId="121" applyFont="1" applyBorder="1">
      <alignment horizontal="right"/>
    </xf>
    <xf numFmtId="0" fontId="28" fillId="0" borderId="0" xfId="121" applyFill="1" applyBorder="1">
      <alignment horizontal="right"/>
    </xf>
    <xf numFmtId="0" fontId="118" fillId="0" borderId="51" xfId="236" applyFont="1" applyAlignment="1">
      <alignment vertical="top"/>
      <protection locked="0"/>
    </xf>
    <xf numFmtId="0" fontId="33" fillId="0" borderId="0" xfId="138" applyFill="1" applyBorder="1"/>
    <xf numFmtId="0" fontId="33" fillId="29" borderId="60" xfId="138" applyFill="1" applyBorder="1"/>
    <xf numFmtId="0" fontId="48" fillId="5" borderId="56" xfId="1" applyNumberFormat="1" applyFont="1" applyFill="1" applyBorder="1" applyAlignment="1" applyProtection="1">
      <alignment horizontal="left" indent="1"/>
      <protection locked="0"/>
    </xf>
    <xf numFmtId="0" fontId="29" fillId="29" borderId="0" xfId="207" applyFont="1" applyFill="1" applyBorder="1" applyAlignment="1">
      <alignment horizontal="center" wrapText="1"/>
    </xf>
    <xf numFmtId="0" fontId="28" fillId="5" borderId="0" xfId="121" applyFill="1">
      <alignment horizontal="right"/>
    </xf>
    <xf numFmtId="0" fontId="120" fillId="5" borderId="0" xfId="0" applyFont="1" applyFill="1" applyAlignment="1">
      <alignment horizontal="left" vertical="center" wrapText="1" indent="1"/>
    </xf>
    <xf numFmtId="0" fontId="74" fillId="30" borderId="63" xfId="139" applyFont="1" applyFill="1" applyBorder="1"/>
    <xf numFmtId="0" fontId="76" fillId="30" borderId="0" xfId="202" applyFont="1" applyFill="1" applyBorder="1" applyAlignment="1">
      <alignment horizontal="left" vertical="top" wrapText="1" indent="1"/>
    </xf>
    <xf numFmtId="0" fontId="28" fillId="29" borderId="0" xfId="121" applyFill="1">
      <alignment horizontal="right"/>
    </xf>
    <xf numFmtId="0" fontId="79" fillId="30" borderId="3" xfId="200" applyFont="1" applyFill="1" applyBorder="1"/>
    <xf numFmtId="0" fontId="76" fillId="30" borderId="0" xfId="202" applyFont="1" applyFill="1" applyBorder="1" applyAlignment="1">
      <alignment vertical="top"/>
    </xf>
    <xf numFmtId="0" fontId="76" fillId="30" borderId="0" xfId="202" applyFont="1" applyFill="1" applyBorder="1" applyAlignment="1">
      <alignment vertical="top" wrapText="1"/>
    </xf>
    <xf numFmtId="0" fontId="99" fillId="29" borderId="51" xfId="233" applyFont="1" applyFill="1" applyBorder="1">
      <alignment horizontal="center" vertical="center" wrapText="1"/>
    </xf>
    <xf numFmtId="0" fontId="45" fillId="29" borderId="51" xfId="234" applyFont="1" applyFill="1" applyBorder="1" applyAlignment="1">
      <alignment horizontal="center" vertical="top" wrapText="1"/>
    </xf>
    <xf numFmtId="0" fontId="45" fillId="29" borderId="51" xfId="235" applyFont="1" applyFill="1" applyBorder="1" applyAlignment="1">
      <alignment vertical="top" wrapText="1"/>
    </xf>
    <xf numFmtId="0" fontId="45" fillId="29" borderId="51" xfId="235" applyFont="1" applyFill="1" applyBorder="1" applyAlignment="1">
      <alignment vertical="top"/>
    </xf>
    <xf numFmtId="0" fontId="45" fillId="29" borderId="51" xfId="235" applyFont="1" applyFill="1" applyBorder="1" applyAlignment="1">
      <alignment horizontal="left" vertical="top" wrapText="1"/>
    </xf>
    <xf numFmtId="0" fontId="45" fillId="29" borderId="64" xfId="234" applyFont="1" applyFill="1" applyBorder="1" applyAlignment="1">
      <alignment horizontal="center" vertical="top" wrapText="1"/>
    </xf>
    <xf numFmtId="0" fontId="45" fillId="29" borderId="64" xfId="235" applyFont="1" applyFill="1" applyBorder="1" applyAlignment="1">
      <alignment vertical="top" wrapText="1"/>
    </xf>
    <xf numFmtId="0" fontId="33" fillId="29" borderId="62" xfId="138" applyFill="1" applyBorder="1"/>
    <xf numFmtId="0" fontId="33" fillId="29" borderId="60" xfId="138" applyFill="1" applyBorder="1" applyAlignment="1">
      <alignment horizontal="left" vertical="top" wrapText="1"/>
    </xf>
    <xf numFmtId="0" fontId="74" fillId="0" borderId="0" xfId="139" applyFont="1" applyFill="1" applyBorder="1"/>
    <xf numFmtId="0" fontId="76" fillId="0" borderId="0" xfId="202" applyFont="1" applyFill="1" applyBorder="1" applyAlignment="1">
      <alignment vertical="top" wrapText="1"/>
    </xf>
    <xf numFmtId="0" fontId="98" fillId="29" borderId="5" xfId="138" applyFont="1" applyFill="1" applyBorder="1"/>
    <xf numFmtId="0" fontId="45" fillId="29" borderId="5" xfId="138" applyFont="1" applyFill="1" applyBorder="1"/>
    <xf numFmtId="0" fontId="45" fillId="29" borderId="61" xfId="138" applyFont="1" applyFill="1" applyBorder="1"/>
    <xf numFmtId="0" fontId="33" fillId="29" borderId="61" xfId="138" applyFill="1" applyBorder="1"/>
    <xf numFmtId="0" fontId="45" fillId="29" borderId="64" xfId="235" applyFont="1" applyFill="1" applyBorder="1" applyAlignment="1">
      <alignment horizontal="center" vertical="top" wrapText="1"/>
    </xf>
    <xf numFmtId="0" fontId="45" fillId="29" borderId="49" xfId="235" applyFont="1" applyFill="1" applyBorder="1" applyAlignment="1">
      <alignment vertical="top" wrapText="1"/>
    </xf>
    <xf numFmtId="0" fontId="0" fillId="29" borderId="58" xfId="0" applyFill="1" applyBorder="1" applyAlignment="1">
      <alignment horizontal="left" vertical="top" wrapText="1"/>
    </xf>
    <xf numFmtId="0" fontId="0" fillId="29" borderId="60" xfId="0" applyFill="1" applyBorder="1" applyAlignment="1">
      <alignment horizontal="left" vertical="top" wrapText="1"/>
    </xf>
    <xf numFmtId="0" fontId="0" fillId="29" borderId="58" xfId="0" applyFont="1" applyFill="1" applyBorder="1" applyAlignment="1">
      <alignment horizontal="left" vertical="top" wrapText="1"/>
    </xf>
    <xf numFmtId="0" fontId="121" fillId="29" borderId="64" xfId="235" applyFont="1" applyFill="1" applyBorder="1" applyAlignment="1">
      <alignment vertical="top" wrapText="1"/>
    </xf>
    <xf numFmtId="0" fontId="1" fillId="29" borderId="58" xfId="0" applyFont="1" applyFill="1" applyBorder="1" applyAlignment="1">
      <alignment horizontal="left" vertical="top" wrapText="1"/>
    </xf>
    <xf numFmtId="0" fontId="119" fillId="0" borderId="0" xfId="121" applyFont="1" applyFill="1" applyBorder="1">
      <alignment horizontal="right"/>
    </xf>
    <xf numFmtId="0" fontId="45" fillId="29" borderId="68" xfId="235" applyFont="1" applyFill="1" applyBorder="1" applyAlignment="1">
      <alignment vertical="top" wrapText="1"/>
    </xf>
    <xf numFmtId="0" fontId="0" fillId="29" borderId="69" xfId="0" applyFill="1" applyBorder="1" applyAlignment="1">
      <alignment horizontal="left" vertical="top" wrapText="1"/>
    </xf>
    <xf numFmtId="0" fontId="0" fillId="29" borderId="66" xfId="0" applyFill="1" applyBorder="1" applyAlignment="1">
      <alignment horizontal="left" vertical="top" wrapText="1"/>
    </xf>
    <xf numFmtId="0" fontId="122" fillId="29" borderId="66" xfId="0" applyFont="1" applyFill="1" applyBorder="1" applyAlignment="1">
      <alignment horizontal="left" vertical="top" wrapText="1"/>
    </xf>
    <xf numFmtId="0" fontId="117" fillId="0" borderId="68" xfId="236" applyFont="1" applyBorder="1" applyAlignment="1">
      <alignment vertical="top"/>
      <protection locked="0"/>
    </xf>
    <xf numFmtId="0" fontId="123" fillId="0" borderId="51" xfId="236" applyFont="1" applyAlignment="1">
      <alignment vertical="top"/>
      <protection locked="0"/>
    </xf>
    <xf numFmtId="0" fontId="76" fillId="30" borderId="0" xfId="202" applyFont="1" applyFill="1" applyBorder="1" applyAlignment="1">
      <alignment horizontal="left" vertical="top" wrapText="1" indent="1"/>
    </xf>
    <xf numFmtId="0" fontId="99" fillId="29" borderId="68" xfId="233" applyFont="1" applyFill="1" applyBorder="1">
      <alignment horizontal="center" vertical="center" wrapText="1"/>
    </xf>
    <xf numFmtId="0" fontId="99" fillId="29" borderId="69" xfId="233" applyFont="1" applyFill="1" applyBorder="1">
      <alignment horizontal="center" vertical="center" wrapText="1"/>
    </xf>
    <xf numFmtId="177" fontId="31" fillId="0" borderId="68" xfId="24" applyFont="1" applyFill="1" applyBorder="1" applyAlignment="1">
      <alignment horizontal="right"/>
      <protection locked="0"/>
    </xf>
    <xf numFmtId="0" fontId="33" fillId="29" borderId="0" xfId="6" applyFont="1" applyFill="1" applyBorder="1" applyAlignment="1">
      <alignment horizontal="left"/>
    </xf>
    <xf numFmtId="199" fontId="113" fillId="5" borderId="56" xfId="224" applyNumberFormat="1" applyFont="1" applyFill="1" applyBorder="1" applyAlignment="1" applyProtection="1">
      <alignment horizontal="left"/>
      <protection locked="0"/>
    </xf>
    <xf numFmtId="199" fontId="113" fillId="5" borderId="57" xfId="224" applyNumberFormat="1" applyFont="1" applyFill="1" applyBorder="1" applyAlignment="1" applyProtection="1">
      <alignment horizontal="left"/>
      <protection locked="0"/>
    </xf>
    <xf numFmtId="9" fontId="113" fillId="29" borderId="68" xfId="225" applyFont="1" applyFill="1" applyBorder="1" applyAlignment="1" applyProtection="1">
      <alignment horizontal="center"/>
      <protection locked="0"/>
    </xf>
    <xf numFmtId="200" fontId="33" fillId="29" borderId="0" xfId="6" applyNumberFormat="1" applyFill="1" applyBorder="1" applyAlignment="1"/>
    <xf numFmtId="9" fontId="33" fillId="29" borderId="68" xfId="225" applyFont="1" applyFill="1" applyBorder="1" applyAlignment="1"/>
    <xf numFmtId="201" fontId="31" fillId="0" borderId="68" xfId="63" applyNumberFormat="1" applyFont="1" applyFill="1" applyBorder="1" applyAlignment="1" applyProtection="1">
      <alignment horizontal="right"/>
      <protection locked="0"/>
    </xf>
    <xf numFmtId="164" fontId="49" fillId="29" borderId="0" xfId="191" quotePrefix="1" applyNumberFormat="1" applyFont="1" applyFill="1" applyBorder="1" applyAlignment="1">
      <alignment horizontal="center"/>
    </xf>
    <xf numFmtId="0" fontId="49" fillId="29" borderId="0" xfId="191" applyFont="1" applyFill="1" applyBorder="1" applyAlignment="1">
      <alignment horizontal="center"/>
    </xf>
    <xf numFmtId="0" fontId="3" fillId="30" borderId="0" xfId="191" applyFill="1"/>
    <xf numFmtId="0" fontId="33" fillId="0" borderId="70" xfId="6" applyFill="1" applyBorder="1" applyAlignment="1"/>
    <xf numFmtId="0" fontId="29" fillId="29" borderId="0" xfId="6" applyFont="1" applyFill="1" applyBorder="1" applyAlignment="1">
      <alignment horizontal="left"/>
    </xf>
    <xf numFmtId="0" fontId="33" fillId="29" borderId="0" xfId="6" applyFont="1" applyFill="1" applyBorder="1" applyAlignment="1">
      <alignment horizontal="left"/>
    </xf>
    <xf numFmtId="0" fontId="41" fillId="29" borderId="0" xfId="6" applyFont="1" applyFill="1" applyBorder="1" applyAlignment="1">
      <alignment horizontal="left"/>
    </xf>
    <xf numFmtId="166" fontId="32" fillId="29" borderId="6" xfId="1" applyFont="1" applyFill="1" applyBorder="1" applyAlignment="1" applyProtection="1">
      <protection locked="0"/>
    </xf>
    <xf numFmtId="166" fontId="33" fillId="29" borderId="6" xfId="6" applyNumberFormat="1" applyFill="1" applyBorder="1" applyAlignment="1"/>
    <xf numFmtId="0" fontId="33" fillId="36" borderId="0" xfId="6" applyFont="1" applyFill="1" applyBorder="1"/>
    <xf numFmtId="166" fontId="33" fillId="29" borderId="65" xfId="6" applyNumberFormat="1" applyFill="1" applyBorder="1" applyAlignment="1"/>
    <xf numFmtId="0" fontId="41" fillId="29" borderId="0" xfId="6" applyFont="1" applyFill="1" applyBorder="1" applyAlignment="1">
      <alignment horizontal="center" wrapText="1"/>
    </xf>
    <xf numFmtId="0" fontId="0" fillId="29" borderId="0" xfId="191" applyFont="1" applyFill="1" applyBorder="1"/>
    <xf numFmtId="0" fontId="59" fillId="5" borderId="0" xfId="0" applyFont="1" applyFill="1" applyAlignment="1">
      <alignment horizontal="left" vertical="top" wrapText="1"/>
    </xf>
    <xf numFmtId="0" fontId="11" fillId="0" borderId="8" xfId="0" applyFont="1" applyFill="1" applyBorder="1" applyAlignment="1">
      <alignment vertical="top"/>
    </xf>
    <xf numFmtId="0" fontId="38" fillId="0" borderId="0" xfId="14" applyFill="1" applyBorder="1" applyAlignment="1">
      <alignment horizontal="left" vertical="top"/>
    </xf>
    <xf numFmtId="0" fontId="10" fillId="0" borderId="0" xfId="0" applyFont="1" applyFill="1" applyBorder="1" applyAlignment="1">
      <alignment horizontal="left" vertical="top" wrapText="1"/>
    </xf>
    <xf numFmtId="0" fontId="81" fillId="30" borderId="0" xfId="10" applyFont="1" applyFill="1">
      <alignment horizontal="right"/>
    </xf>
    <xf numFmtId="196" fontId="98" fillId="29" borderId="68" xfId="193" applyNumberFormat="1" applyFont="1" applyFill="1" applyBorder="1" applyProtection="1">
      <protection locked="0"/>
    </xf>
    <xf numFmtId="10" fontId="98" fillId="0" borderId="38" xfId="225" applyNumberFormat="1" applyFont="1" applyFill="1" applyBorder="1" applyProtection="1">
      <protection locked="0"/>
    </xf>
    <xf numFmtId="0" fontId="74" fillId="30" borderId="71" xfId="139" applyFont="1" applyFill="1" applyBorder="1"/>
    <xf numFmtId="0" fontId="74" fillId="30" borderId="70" xfId="139" applyFont="1" applyFill="1" applyBorder="1"/>
    <xf numFmtId="0" fontId="0" fillId="30" borderId="0" xfId="0" applyFill="1"/>
    <xf numFmtId="0" fontId="74" fillId="30" borderId="0" xfId="139" applyFont="1" applyFill="1"/>
    <xf numFmtId="0" fontId="80" fillId="30" borderId="0" xfId="238" applyFont="1" applyFill="1" applyBorder="1" applyAlignment="1">
      <alignment horizontal="left"/>
    </xf>
    <xf numFmtId="175" fontId="80" fillId="30" borderId="0" xfId="7" applyFont="1" applyFill="1" applyAlignment="1" applyProtection="1">
      <alignment horizontal="center" vertical="center"/>
    </xf>
    <xf numFmtId="0" fontId="79" fillId="30" borderId="0" xfId="9" applyFont="1" applyFill="1"/>
    <xf numFmtId="0" fontId="76" fillId="30" borderId="0" xfId="139" applyFont="1" applyFill="1" applyAlignment="1">
      <alignment horizontal="right"/>
    </xf>
    <xf numFmtId="0" fontId="76" fillId="29" borderId="0" xfId="139" applyFont="1" applyFill="1" applyAlignment="1">
      <alignment horizontal="right"/>
    </xf>
    <xf numFmtId="0" fontId="74" fillId="29" borderId="0" xfId="139" applyFont="1" applyFill="1"/>
    <xf numFmtId="0" fontId="7" fillId="29" borderId="0" xfId="139" applyFont="1" applyFill="1" applyAlignment="1">
      <alignment horizontal="center"/>
    </xf>
    <xf numFmtId="0" fontId="74" fillId="29" borderId="5" xfId="139" applyFont="1" applyFill="1" applyBorder="1"/>
    <xf numFmtId="0" fontId="99" fillId="29" borderId="0" xfId="0" applyFont="1" applyFill="1"/>
    <xf numFmtId="0" fontId="29" fillId="29" borderId="0" xfId="26" applyFill="1" applyBorder="1">
      <alignment horizontal="right"/>
    </xf>
    <xf numFmtId="0" fontId="40" fillId="29" borderId="0" xfId="17" applyFont="1" applyFill="1">
      <alignment horizontal="left"/>
    </xf>
    <xf numFmtId="0" fontId="41" fillId="29" borderId="0" xfId="17" applyFill="1">
      <alignment horizontal="left"/>
    </xf>
    <xf numFmtId="0" fontId="41" fillId="29" borderId="0" xfId="19" applyFill="1">
      <alignment horizontal="center" wrapText="1"/>
    </xf>
    <xf numFmtId="49" fontId="125" fillId="37" borderId="73" xfId="21" applyFont="1" applyFill="1" applyBorder="1">
      <alignment horizontal="center" wrapText="1"/>
    </xf>
    <xf numFmtId="49" fontId="125" fillId="37" borderId="74" xfId="21" applyFont="1" applyFill="1" applyBorder="1">
      <alignment horizontal="center" wrapText="1"/>
    </xf>
    <xf numFmtId="49" fontId="125" fillId="37" borderId="16" xfId="21" applyFont="1" applyFill="1" applyBorder="1">
      <alignment horizontal="center" wrapText="1"/>
    </xf>
    <xf numFmtId="49" fontId="17" fillId="37" borderId="60" xfId="21" applyFont="1" applyFill="1" applyBorder="1">
      <alignment horizontal="center" wrapText="1"/>
    </xf>
    <xf numFmtId="49" fontId="17" fillId="37" borderId="75" xfId="21" applyFont="1" applyFill="1" applyBorder="1">
      <alignment horizontal="center" wrapText="1"/>
    </xf>
    <xf numFmtId="49" fontId="125" fillId="37" borderId="60" xfId="21" applyFont="1" applyFill="1" applyBorder="1">
      <alignment horizontal="center" wrapText="1"/>
    </xf>
    <xf numFmtId="49" fontId="125" fillId="38" borderId="0" xfId="21" applyFont="1" applyFill="1">
      <alignment horizontal="center" wrapText="1"/>
    </xf>
    <xf numFmtId="0" fontId="126" fillId="29" borderId="0" xfId="6" applyFont="1" applyFill="1"/>
    <xf numFmtId="0" fontId="40" fillId="29" borderId="0" xfId="6" applyFont="1" applyFill="1"/>
    <xf numFmtId="0" fontId="33" fillId="29" borderId="0" xfId="0" applyFont="1" applyFill="1" applyAlignment="1">
      <alignment vertical="center"/>
    </xf>
    <xf numFmtId="166" fontId="32" fillId="0" borderId="68" xfId="1" applyFont="1" applyBorder="1" applyProtection="1">
      <protection locked="0"/>
    </xf>
    <xf numFmtId="166" fontId="7" fillId="29" borderId="49" xfId="1" applyFont="1" applyFill="1" applyBorder="1" applyAlignment="1">
      <alignment horizontal="right"/>
    </xf>
    <xf numFmtId="166" fontId="32" fillId="0" borderId="49" xfId="1" applyFont="1" applyBorder="1" applyProtection="1">
      <protection locked="0"/>
    </xf>
    <xf numFmtId="166" fontId="7" fillId="29" borderId="68" xfId="1" applyFont="1" applyFill="1" applyBorder="1" applyAlignment="1">
      <alignment horizontal="right"/>
    </xf>
    <xf numFmtId="0" fontId="0" fillId="5" borderId="68" xfId="0" applyFill="1" applyBorder="1"/>
    <xf numFmtId="0" fontId="29" fillId="29" borderId="0" xfId="6" applyFont="1" applyFill="1" applyAlignment="1">
      <alignment horizontal="right"/>
    </xf>
    <xf numFmtId="0" fontId="17" fillId="29" borderId="34" xfId="210" applyFont="1" applyFill="1" applyBorder="1" applyAlignment="1">
      <alignment vertical="center"/>
    </xf>
    <xf numFmtId="0" fontId="7" fillId="29" borderId="34" xfId="210" applyFont="1" applyFill="1" applyBorder="1" applyAlignment="1">
      <alignment horizontal="left" vertical="center"/>
    </xf>
    <xf numFmtId="0" fontId="13" fillId="29" borderId="34" xfId="210" applyFont="1" applyFill="1" applyBorder="1" applyAlignment="1">
      <alignment horizontal="right" vertical="center"/>
    </xf>
    <xf numFmtId="0" fontId="7" fillId="29" borderId="34" xfId="210" applyFont="1" applyFill="1" applyBorder="1" applyAlignment="1">
      <alignment horizontal="right" vertical="center"/>
    </xf>
    <xf numFmtId="0" fontId="7" fillId="29" borderId="34" xfId="210" applyFont="1" applyFill="1" applyBorder="1" applyAlignment="1">
      <alignment vertical="center"/>
    </xf>
    <xf numFmtId="0" fontId="33" fillId="29" borderId="0" xfId="17" applyFont="1" applyFill="1">
      <alignment horizontal="left"/>
    </xf>
    <xf numFmtId="0" fontId="29" fillId="29" borderId="0" xfId="17" applyFont="1" applyFill="1">
      <alignment horizontal="left"/>
    </xf>
    <xf numFmtId="0" fontId="29" fillId="5" borderId="68" xfId="17" applyFont="1" applyFill="1" applyBorder="1">
      <alignment horizontal="left"/>
    </xf>
    <xf numFmtId="0" fontId="0" fillId="32" borderId="0" xfId="0" applyFill="1"/>
    <xf numFmtId="49" fontId="125" fillId="37" borderId="75" xfId="21" applyFont="1" applyFill="1" applyBorder="1">
      <alignment horizontal="center" wrapText="1"/>
    </xf>
    <xf numFmtId="0" fontId="13" fillId="29" borderId="34" xfId="210" applyFont="1" applyFill="1" applyBorder="1" applyAlignment="1">
      <alignment horizontal="left" vertical="center"/>
    </xf>
    <xf numFmtId="0" fontId="13" fillId="29" borderId="34" xfId="210" applyFont="1" applyFill="1" applyBorder="1" applyAlignment="1">
      <alignment vertical="center"/>
    </xf>
    <xf numFmtId="0" fontId="0" fillId="0" borderId="60" xfId="0" applyBorder="1"/>
    <xf numFmtId="49" fontId="43" fillId="0" borderId="0" xfId="21" applyBorder="1">
      <alignment horizontal="center" wrapText="1"/>
    </xf>
    <xf numFmtId="0" fontId="0" fillId="0" borderId="0" xfId="0" applyBorder="1" applyAlignment="1">
      <alignment horizontal="centerContinuous"/>
    </xf>
    <xf numFmtId="0" fontId="44" fillId="0" borderId="0" xfId="0" applyFont="1" applyBorder="1" applyAlignment="1">
      <alignment horizontal="left"/>
    </xf>
    <xf numFmtId="0" fontId="44" fillId="0" borderId="0" xfId="0" applyFont="1" applyFill="1" applyBorder="1" applyAlignment="1">
      <alignment horizontal="right"/>
    </xf>
    <xf numFmtId="49" fontId="28" fillId="0" borderId="0" xfId="22" applyBorder="1" applyAlignment="1">
      <alignment horizontal="left" indent="1"/>
    </xf>
    <xf numFmtId="166" fontId="0" fillId="0" borderId="0" xfId="0" applyNumberFormat="1" applyBorder="1"/>
    <xf numFmtId="0" fontId="66" fillId="0" borderId="0" xfId="121" applyFont="1" applyFill="1" applyBorder="1" applyAlignment="1"/>
    <xf numFmtId="0" fontId="0" fillId="0" borderId="0" xfId="121" applyFont="1" applyFill="1" applyBorder="1">
      <alignment horizontal="right"/>
    </xf>
    <xf numFmtId="0" fontId="66" fillId="0" borderId="0" xfId="121" applyFont="1" applyFill="1" applyBorder="1" applyAlignment="1">
      <alignment horizontal="center"/>
    </xf>
    <xf numFmtId="0" fontId="66" fillId="0" borderId="0" xfId="121" applyFont="1" applyFill="1" applyBorder="1" applyAlignment="1">
      <alignment horizontal="centerContinuous"/>
    </xf>
    <xf numFmtId="193" fontId="0" fillId="0" borderId="0" xfId="121" applyNumberFormat="1" applyFont="1" applyFill="1" applyBorder="1">
      <alignment horizontal="right"/>
    </xf>
    <xf numFmtId="0" fontId="0" fillId="0" borderId="0" xfId="121" applyFont="1" applyFill="1" applyBorder="1" applyAlignment="1">
      <alignment horizontal="center"/>
    </xf>
    <xf numFmtId="0" fontId="0" fillId="0" borderId="0" xfId="0" applyFont="1" applyFill="1" applyBorder="1" applyAlignment="1">
      <alignment horizontal="left"/>
    </xf>
    <xf numFmtId="0" fontId="66" fillId="0" borderId="0" xfId="0" applyFont="1" applyBorder="1" applyAlignment="1">
      <alignment horizontal="center"/>
    </xf>
    <xf numFmtId="0" fontId="66" fillId="0" borderId="0" xfId="0" applyFont="1" applyBorder="1" applyAlignment="1">
      <alignment horizontal="centerContinuous"/>
    </xf>
    <xf numFmtId="193" fontId="0" fillId="0" borderId="0" xfId="0" applyNumberFormat="1" applyBorder="1" applyAlignment="1">
      <alignment horizontal="left"/>
    </xf>
    <xf numFmtId="0" fontId="0" fillId="0" borderId="0" xfId="0" applyBorder="1" applyAlignment="1">
      <alignment horizontal="left"/>
    </xf>
    <xf numFmtId="0" fontId="33" fillId="29" borderId="0" xfId="6" applyFont="1" applyFill="1" applyBorder="1" applyAlignment="1">
      <alignment horizontal="left"/>
    </xf>
    <xf numFmtId="0" fontId="33" fillId="5" borderId="68" xfId="6" applyFill="1" applyBorder="1" applyAlignment="1"/>
    <xf numFmtId="0" fontId="33" fillId="29" borderId="0" xfId="6" applyFill="1" applyBorder="1" applyAlignment="1">
      <alignment horizontal="left" vertical="center" wrapText="1"/>
    </xf>
    <xf numFmtId="0" fontId="29" fillId="29" borderId="0" xfId="2" applyFill="1" applyBorder="1"/>
    <xf numFmtId="0" fontId="33" fillId="29" borderId="0" xfId="145" applyFont="1" applyFill="1" applyBorder="1">
      <alignment horizontal="left"/>
    </xf>
    <xf numFmtId="0" fontId="10" fillId="30" borderId="71" xfId="139" applyFont="1" applyFill="1" applyBorder="1" applyAlignment="1"/>
    <xf numFmtId="0" fontId="10" fillId="30" borderId="63" xfId="139" applyFont="1" applyFill="1" applyBorder="1" applyAlignment="1"/>
    <xf numFmtId="0" fontId="10" fillId="30" borderId="63" xfId="139" applyFont="1" applyFill="1" applyBorder="1"/>
    <xf numFmtId="0" fontId="10" fillId="30" borderId="70" xfId="139" applyFont="1" applyFill="1" applyBorder="1"/>
    <xf numFmtId="0" fontId="10" fillId="30" borderId="3" xfId="139" applyFont="1" applyFill="1" applyBorder="1" applyAlignment="1"/>
    <xf numFmtId="0" fontId="10" fillId="30" borderId="0" xfId="139" applyFont="1" applyFill="1" applyBorder="1" applyAlignment="1"/>
    <xf numFmtId="0" fontId="9" fillId="30" borderId="0" xfId="139" applyFont="1" applyFill="1" applyBorder="1"/>
    <xf numFmtId="0" fontId="9" fillId="30" borderId="0" xfId="139" applyFont="1" applyFill="1" applyBorder="1" applyAlignment="1"/>
    <xf numFmtId="0" fontId="124" fillId="30" borderId="0" xfId="139" applyFont="1" applyFill="1" applyBorder="1" applyAlignment="1">
      <alignment horizontal="right"/>
    </xf>
    <xf numFmtId="0" fontId="10" fillId="30" borderId="5" xfId="139" applyFont="1" applyFill="1" applyBorder="1"/>
    <xf numFmtId="0" fontId="0" fillId="30" borderId="0" xfId="139" applyFont="1" applyFill="1" applyBorder="1" applyAlignment="1">
      <alignment horizontal="right"/>
    </xf>
    <xf numFmtId="0" fontId="13" fillId="30" borderId="0" xfId="139" applyFont="1" applyFill="1" applyBorder="1" applyAlignment="1"/>
    <xf numFmtId="0" fontId="10" fillId="30" borderId="0" xfId="139" applyFont="1" applyFill="1" applyBorder="1"/>
    <xf numFmtId="166" fontId="32" fillId="0" borderId="68" xfId="1" applyFont="1" applyBorder="1" applyAlignment="1" applyProtection="1">
      <protection locked="0"/>
    </xf>
    <xf numFmtId="166" fontId="32" fillId="29" borderId="68" xfId="1" applyFont="1" applyFill="1" applyBorder="1" applyAlignment="1" applyProtection="1">
      <protection locked="0"/>
    </xf>
    <xf numFmtId="166" fontId="7" fillId="29" borderId="68" xfId="1" applyFont="1" applyFill="1" applyBorder="1" applyAlignment="1" applyProtection="1"/>
    <xf numFmtId="0" fontId="33" fillId="29" borderId="60" xfId="6" applyFill="1" applyBorder="1" applyAlignment="1"/>
    <xf numFmtId="0" fontId="33" fillId="29" borderId="60" xfId="6" applyFill="1" applyBorder="1"/>
    <xf numFmtId="0" fontId="33" fillId="29" borderId="61" xfId="6" applyFill="1" applyBorder="1"/>
    <xf numFmtId="0" fontId="74" fillId="30" borderId="71" xfId="139" applyFont="1" applyFill="1" applyBorder="1" applyAlignment="1"/>
    <xf numFmtId="0" fontId="74" fillId="30" borderId="63" xfId="139" applyFont="1" applyFill="1" applyBorder="1" applyAlignment="1"/>
    <xf numFmtId="0" fontId="87" fillId="30" borderId="70" xfId="139" applyFont="1" applyFill="1" applyBorder="1"/>
    <xf numFmtId="0" fontId="85" fillId="30" borderId="0" xfId="139" applyFont="1" applyFill="1" applyBorder="1"/>
    <xf numFmtId="166" fontId="7" fillId="29" borderId="68" xfId="1" applyFont="1" applyFill="1" applyBorder="1" applyAlignment="1" applyProtection="1">
      <alignment horizontal="right"/>
    </xf>
    <xf numFmtId="0" fontId="32" fillId="0" borderId="68" xfId="239" applyBorder="1" applyAlignment="1">
      <alignment wrapText="1"/>
      <protection locked="0"/>
    </xf>
    <xf numFmtId="166" fontId="7" fillId="29" borderId="6" xfId="1" applyFont="1" applyFill="1" applyBorder="1" applyAlignment="1" applyProtection="1">
      <alignment horizontal="right"/>
    </xf>
    <xf numFmtId="0" fontId="32" fillId="0" borderId="68" xfId="239" applyBorder="1" applyAlignment="1" applyProtection="1">
      <alignment wrapText="1"/>
      <protection locked="0"/>
    </xf>
    <xf numFmtId="166" fontId="7" fillId="29" borderId="65" xfId="1" applyFont="1" applyFill="1" applyBorder="1" applyAlignment="1" applyProtection="1">
      <alignment horizontal="right"/>
    </xf>
    <xf numFmtId="166" fontId="7" fillId="29" borderId="49" xfId="1" applyFont="1" applyFill="1" applyBorder="1" applyAlignment="1" applyProtection="1">
      <alignment horizontal="right"/>
    </xf>
    <xf numFmtId="0" fontId="41" fillId="29" borderId="0" xfId="6" applyFont="1" applyFill="1" applyBorder="1" applyAlignment="1">
      <alignment horizontal="left" indent="1"/>
    </xf>
    <xf numFmtId="0" fontId="49" fillId="29" borderId="0" xfId="0" applyFont="1" applyFill="1"/>
    <xf numFmtId="0" fontId="29" fillId="29" borderId="0" xfId="203" applyFont="1" applyFill="1" applyBorder="1" applyAlignment="1">
      <alignment horizontal="center"/>
    </xf>
    <xf numFmtId="0" fontId="29" fillId="29" borderId="0" xfId="203" applyFont="1" applyFill="1" applyBorder="1" applyAlignment="1">
      <alignment horizontal="left"/>
    </xf>
    <xf numFmtId="166" fontId="7" fillId="0" borderId="65" xfId="1" applyFont="1" applyFill="1" applyBorder="1" applyAlignment="1" applyProtection="1">
      <alignment horizontal="right"/>
      <protection locked="0"/>
    </xf>
    <xf numFmtId="0" fontId="41" fillId="29" borderId="0" xfId="28" applyFont="1" applyFill="1" applyBorder="1" applyAlignment="1">
      <alignment horizontal="right"/>
    </xf>
    <xf numFmtId="0" fontId="33" fillId="29" borderId="0" xfId="145" applyFont="1" applyFill="1" applyBorder="1">
      <alignment horizontal="left"/>
    </xf>
    <xf numFmtId="0" fontId="33" fillId="29" borderId="0" xfId="145" applyFont="1" applyFill="1" applyBorder="1">
      <alignment horizontal="left"/>
    </xf>
    <xf numFmtId="0" fontId="33" fillId="29" borderId="0" xfId="208" applyFont="1" applyFill="1" applyBorder="1">
      <alignment horizontal="left"/>
    </xf>
    <xf numFmtId="193" fontId="7" fillId="29" borderId="14" xfId="113" applyNumberFormat="1" applyFont="1" applyFill="1" applyBorder="1" applyAlignment="1">
      <alignment horizontal="right"/>
    </xf>
    <xf numFmtId="0" fontId="41" fillId="5" borderId="68" xfId="142" applyFont="1" applyFill="1" applyBorder="1" applyAlignment="1">
      <alignment horizontal="right"/>
    </xf>
    <xf numFmtId="0" fontId="48" fillId="5" borderId="76" xfId="1" applyNumberFormat="1" applyFont="1" applyFill="1" applyBorder="1" applyAlignment="1" applyProtection="1">
      <alignment horizontal="left" indent="1"/>
      <protection locked="0"/>
    </xf>
    <xf numFmtId="0" fontId="41" fillId="29" borderId="0" xfId="19" quotePrefix="1" applyFill="1" applyBorder="1">
      <alignment horizontal="center" wrapText="1"/>
    </xf>
    <xf numFmtId="0" fontId="99" fillId="29" borderId="0" xfId="6" applyFont="1" applyFill="1" applyBorder="1"/>
    <xf numFmtId="193" fontId="32" fillId="29" borderId="65" xfId="183" applyNumberFormat="1" applyFill="1" applyBorder="1">
      <protection locked="0"/>
    </xf>
    <xf numFmtId="193" fontId="32" fillId="29" borderId="49" xfId="183" applyNumberFormat="1" applyFill="1" applyBorder="1">
      <protection locked="0"/>
    </xf>
    <xf numFmtId="0" fontId="49" fillId="29" borderId="0" xfId="6" applyFont="1" applyFill="1" applyBorder="1"/>
    <xf numFmtId="9" fontId="32" fillId="5" borderId="67" xfId="225" applyFont="1" applyFill="1" applyBorder="1" applyAlignment="1" applyProtection="1">
      <protection locked="0"/>
    </xf>
    <xf numFmtId="166" fontId="32" fillId="5" borderId="68" xfId="1" applyFont="1" applyFill="1" applyBorder="1" applyAlignment="1" applyProtection="1">
      <protection locked="0"/>
    </xf>
    <xf numFmtId="166" fontId="48" fillId="29" borderId="68" xfId="1" applyFont="1" applyFill="1" applyBorder="1" applyAlignment="1" applyProtection="1">
      <protection locked="0"/>
    </xf>
    <xf numFmtId="0" fontId="99" fillId="29" borderId="0" xfId="17" applyFont="1" applyFill="1" applyBorder="1">
      <alignment horizontal="left"/>
    </xf>
    <xf numFmtId="166" fontId="7" fillId="29" borderId="0" xfId="1" applyFont="1" applyFill="1" applyBorder="1" applyAlignment="1" applyProtection="1"/>
    <xf numFmtId="166" fontId="32" fillId="5" borderId="49" xfId="1" applyFont="1" applyFill="1" applyBorder="1" applyAlignment="1" applyProtection="1">
      <protection locked="0"/>
    </xf>
    <xf numFmtId="0" fontId="44" fillId="29" borderId="0" xfId="19" applyFont="1" applyFill="1" applyBorder="1" applyAlignment="1">
      <alignment horizontal="left" wrapText="1"/>
    </xf>
    <xf numFmtId="0" fontId="127" fillId="29" borderId="60" xfId="19" applyFont="1" applyFill="1" applyBorder="1" applyAlignment="1">
      <alignment horizontal="center" wrapText="1"/>
    </xf>
    <xf numFmtId="0" fontId="95" fillId="29" borderId="0" xfId="19" applyFont="1" applyFill="1" applyBorder="1" applyAlignment="1">
      <alignment horizontal="center" wrapText="1"/>
    </xf>
    <xf numFmtId="166" fontId="48" fillId="5" borderId="68" xfId="1" applyFont="1" applyFill="1" applyBorder="1" applyAlignment="1" applyProtection="1">
      <alignment horizontal="left" indent="1"/>
      <protection locked="0"/>
    </xf>
    <xf numFmtId="0" fontId="44" fillId="29" borderId="0" xfId="241" applyFont="1" applyFill="1" applyBorder="1" applyAlignment="1">
      <alignment horizontal="left" wrapText="1" indent="1"/>
      <protection locked="0"/>
    </xf>
    <xf numFmtId="0" fontId="91" fillId="29" borderId="0" xfId="241" applyFont="1" applyFill="1" applyBorder="1" applyAlignment="1">
      <alignment horizontal="left" indent="1"/>
      <protection locked="0"/>
    </xf>
    <xf numFmtId="166" fontId="48" fillId="29" borderId="23" xfId="1" applyFont="1" applyFill="1" applyBorder="1" applyAlignment="1" applyProtection="1">
      <alignment horizontal="right" indent="1"/>
      <protection locked="0"/>
    </xf>
    <xf numFmtId="166" fontId="48" fillId="5" borderId="65" xfId="1" applyFont="1" applyFill="1" applyBorder="1" applyAlignment="1" applyProtection="1">
      <alignment horizontal="left" indent="1"/>
      <protection locked="0"/>
    </xf>
    <xf numFmtId="0" fontId="48" fillId="5" borderId="0" xfId="241" applyFont="1" applyFill="1" applyBorder="1" applyAlignment="1">
      <alignment horizontal="left" wrapText="1" indent="1"/>
      <protection locked="0"/>
    </xf>
    <xf numFmtId="0" fontId="117" fillId="0" borderId="68" xfId="236" applyFont="1" applyFill="1" applyBorder="1" applyAlignment="1">
      <alignment vertical="top"/>
      <protection locked="0"/>
    </xf>
    <xf numFmtId="0" fontId="128" fillId="29" borderId="0" xfId="139" applyFont="1" applyFill="1" applyAlignment="1">
      <alignment horizontal="center" wrapText="1"/>
    </xf>
    <xf numFmtId="0" fontId="31" fillId="29" borderId="0" xfId="139" applyFont="1" applyFill="1" applyAlignment="1">
      <alignment horizontal="center" wrapText="1"/>
    </xf>
    <xf numFmtId="0" fontId="48" fillId="5" borderId="68" xfId="1" applyNumberFormat="1" applyFont="1" applyFill="1" applyBorder="1" applyAlignment="1" applyProtection="1">
      <alignment horizontal="left" indent="1"/>
      <protection locked="0"/>
    </xf>
    <xf numFmtId="193" fontId="32" fillId="0" borderId="68" xfId="242" applyNumberFormat="1">
      <protection locked="0"/>
    </xf>
    <xf numFmtId="193" fontId="32" fillId="35" borderId="49" xfId="242" applyNumberFormat="1" applyFill="1" applyBorder="1">
      <protection locked="0"/>
    </xf>
    <xf numFmtId="193" fontId="32" fillId="35" borderId="68" xfId="242" applyNumberFormat="1" applyFill="1">
      <protection locked="0"/>
    </xf>
    <xf numFmtId="0" fontId="29" fillId="29" borderId="60" xfId="144" applyFill="1" applyBorder="1">
      <alignment horizontal="right"/>
    </xf>
    <xf numFmtId="0" fontId="14" fillId="0" borderId="63" xfId="11" applyFont="1" applyFill="1" applyBorder="1" applyAlignment="1"/>
    <xf numFmtId="0" fontId="33" fillId="0" borderId="63" xfId="6" applyFill="1" applyBorder="1" applyAlignment="1"/>
    <xf numFmtId="0" fontId="32" fillId="29" borderId="0" xfId="138" applyFont="1" applyFill="1" applyBorder="1"/>
    <xf numFmtId="49" fontId="88" fillId="29" borderId="0" xfId="192" applyFont="1" applyFill="1"/>
    <xf numFmtId="0" fontId="33" fillId="29" borderId="0" xfId="6" applyFont="1" applyFill="1" applyBorder="1" applyAlignment="1">
      <alignment horizontal="left"/>
    </xf>
    <xf numFmtId="0" fontId="33" fillId="29" borderId="0" xfId="6" applyFont="1" applyFill="1" applyBorder="1" applyAlignment="1">
      <alignment horizontal="left"/>
    </xf>
    <xf numFmtId="0" fontId="17" fillId="29" borderId="0" xfId="139" applyFont="1" applyFill="1" applyAlignment="1">
      <alignment horizontal="center" wrapText="1"/>
    </xf>
    <xf numFmtId="0" fontId="133" fillId="29" borderId="0" xfId="139" applyFont="1" applyFill="1"/>
    <xf numFmtId="0" fontId="0" fillId="29" borderId="66" xfId="0" applyFont="1" applyFill="1" applyBorder="1" applyAlignment="1">
      <alignment horizontal="left" vertical="top" wrapText="1"/>
    </xf>
    <xf numFmtId="0" fontId="33" fillId="29" borderId="0" xfId="6" applyFont="1" applyFill="1" applyBorder="1" applyAlignment="1">
      <alignment horizontal="left"/>
    </xf>
    <xf numFmtId="0" fontId="33" fillId="29" borderId="36" xfId="0" applyFont="1" applyFill="1" applyBorder="1" applyAlignment="1">
      <alignment vertical="center"/>
    </xf>
    <xf numFmtId="0" fontId="33" fillId="29" borderId="0" xfId="0" applyFont="1" applyFill="1" applyBorder="1" applyAlignment="1"/>
    <xf numFmtId="0" fontId="33" fillId="29" borderId="36" xfId="0" applyFont="1" applyFill="1" applyBorder="1" applyAlignment="1"/>
    <xf numFmtId="0" fontId="41" fillId="29" borderId="5" xfId="6" applyFont="1" applyFill="1" applyBorder="1"/>
    <xf numFmtId="0" fontId="66" fillId="5" borderId="3" xfId="237" applyFont="1" applyFill="1" applyBorder="1" applyAlignment="1">
      <alignment horizontal="centerContinuous"/>
    </xf>
    <xf numFmtId="0" fontId="10" fillId="5" borderId="0" xfId="237" applyFont="1" applyFill="1" applyAlignment="1">
      <alignment horizontal="centerContinuous"/>
    </xf>
    <xf numFmtId="0" fontId="20" fillId="5" borderId="0" xfId="237" applyFont="1" applyFill="1" applyAlignment="1">
      <alignment horizontal="left"/>
    </xf>
    <xf numFmtId="0" fontId="10" fillId="5" borderId="0" xfId="237" applyFont="1" applyFill="1" applyAlignment="1">
      <alignment horizontal="center"/>
    </xf>
    <xf numFmtId="0" fontId="10" fillId="5" borderId="0" xfId="237" applyFont="1" applyFill="1" applyAlignment="1">
      <alignment horizontal="left"/>
    </xf>
    <xf numFmtId="0" fontId="76" fillId="30" borderId="3" xfId="12" applyFont="1" applyFill="1" applyBorder="1" applyAlignment="1">
      <alignment horizontal="left" vertical="top" wrapText="1" indent="1"/>
    </xf>
    <xf numFmtId="0" fontId="76" fillId="30" borderId="0" xfId="12" applyFont="1" applyFill="1" applyBorder="1" applyAlignment="1">
      <alignment horizontal="left" vertical="top" wrapText="1" indent="1"/>
    </xf>
    <xf numFmtId="0" fontId="80" fillId="30" borderId="28" xfId="4" applyFont="1" applyFill="1" applyBorder="1" applyAlignment="1">
      <alignment horizontal="left"/>
    </xf>
    <xf numFmtId="0" fontId="80" fillId="30" borderId="29" xfId="4" applyFont="1" applyFill="1" applyBorder="1" applyAlignment="1">
      <alignment horizontal="left"/>
    </xf>
    <xf numFmtId="0" fontId="80" fillId="30" borderId="30" xfId="4" applyFont="1" applyFill="1" applyBorder="1" applyAlignment="1">
      <alignment horizontal="left"/>
    </xf>
    <xf numFmtId="175" fontId="80" fillId="30" borderId="28" xfId="7" applyFont="1" applyFill="1" applyBorder="1" applyAlignment="1" applyProtection="1">
      <alignment horizontal="center" vertical="center"/>
    </xf>
    <xf numFmtId="175" fontId="80" fillId="30" borderId="29" xfId="7" applyFont="1" applyFill="1" applyBorder="1" applyAlignment="1" applyProtection="1">
      <alignment horizontal="center" vertical="center"/>
    </xf>
    <xf numFmtId="175" fontId="80" fillId="30" borderId="30" xfId="7" applyFont="1" applyFill="1" applyBorder="1" applyAlignment="1" applyProtection="1">
      <alignment horizontal="center" vertical="center"/>
    </xf>
    <xf numFmtId="0" fontId="44" fillId="0" borderId="24" xfId="0" applyFont="1" applyBorder="1" applyAlignment="1">
      <alignment horizontal="center"/>
    </xf>
    <xf numFmtId="0" fontId="44" fillId="0" borderId="26" xfId="0" applyFont="1" applyBorder="1" applyAlignment="1">
      <alignment horizontal="center"/>
    </xf>
    <xf numFmtId="0" fontId="44" fillId="0" borderId="3" xfId="0" applyFont="1" applyBorder="1" applyAlignment="1">
      <alignment horizontal="center"/>
    </xf>
    <xf numFmtId="0" fontId="44" fillId="0" borderId="5" xfId="0" applyFont="1" applyBorder="1" applyAlignment="1">
      <alignment horizontal="center"/>
    </xf>
    <xf numFmtId="0" fontId="44" fillId="0" borderId="10" xfId="0" applyFont="1" applyBorder="1" applyAlignment="1">
      <alignment horizontal="center"/>
    </xf>
    <xf numFmtId="0" fontId="44" fillId="0" borderId="12" xfId="0" applyFont="1" applyBorder="1" applyAlignment="1">
      <alignment horizontal="center"/>
    </xf>
    <xf numFmtId="0" fontId="29" fillId="29" borderId="0" xfId="6" applyFont="1" applyFill="1" applyBorder="1" applyAlignment="1">
      <alignment horizontal="left" wrapText="1"/>
    </xf>
    <xf numFmtId="0" fontId="0" fillId="29" borderId="0" xfId="0" applyFill="1" applyAlignment="1">
      <alignment wrapText="1"/>
    </xf>
    <xf numFmtId="0" fontId="80" fillId="30" borderId="40" xfId="4" applyFont="1" applyFill="1" applyBorder="1" applyAlignment="1">
      <alignment horizontal="left"/>
    </xf>
    <xf numFmtId="175" fontId="80" fillId="30" borderId="40" xfId="7" applyFont="1" applyFill="1" applyBorder="1" applyAlignment="1" applyProtection="1">
      <alignment horizontal="center" vertical="center"/>
    </xf>
    <xf numFmtId="0" fontId="74" fillId="30" borderId="3" xfId="95" applyFont="1" applyFill="1" applyBorder="1" applyAlignment="1">
      <alignment horizontal="left" vertical="top" wrapText="1" indent="1"/>
    </xf>
    <xf numFmtId="0" fontId="74" fillId="30" borderId="0" xfId="95" applyFont="1" applyFill="1" applyBorder="1" applyAlignment="1">
      <alignment horizontal="left" vertical="top" wrapText="1" indent="1"/>
    </xf>
    <xf numFmtId="0" fontId="29" fillId="29" borderId="0" xfId="6" applyFont="1" applyFill="1" applyBorder="1" applyAlignment="1">
      <alignment horizontal="left"/>
    </xf>
    <xf numFmtId="0" fontId="32" fillId="0" borderId="7" xfId="5" applyBorder="1" applyAlignment="1">
      <alignment horizontal="left" vertical="top" wrapText="1"/>
      <protection locked="0"/>
    </xf>
    <xf numFmtId="0" fontId="32" fillId="0" borderId="8" xfId="5" applyBorder="1" applyAlignment="1">
      <alignment horizontal="left" vertical="top" wrapText="1"/>
      <protection locked="0"/>
    </xf>
    <xf numFmtId="0" fontId="32" fillId="0" borderId="9" xfId="5" applyBorder="1" applyAlignment="1">
      <alignment horizontal="left" vertical="top" wrapText="1"/>
      <protection locked="0"/>
    </xf>
    <xf numFmtId="0" fontId="32" fillId="0" borderId="10" xfId="5" applyBorder="1" applyAlignment="1">
      <alignment horizontal="left" vertical="top" wrapText="1"/>
      <protection locked="0"/>
    </xf>
    <xf numFmtId="0" fontId="32" fillId="0" borderId="11" xfId="5" applyBorder="1" applyAlignment="1">
      <alignment horizontal="left" vertical="top" wrapText="1"/>
      <protection locked="0"/>
    </xf>
    <xf numFmtId="0" fontId="32" fillId="0" borderId="12" xfId="5" applyBorder="1" applyAlignment="1">
      <alignment horizontal="left" vertical="top" wrapText="1"/>
      <protection locked="0"/>
    </xf>
    <xf numFmtId="0" fontId="40" fillId="29" borderId="0" xfId="6" applyFont="1" applyFill="1" applyBorder="1" applyAlignment="1">
      <alignment horizontal="left" wrapText="1"/>
    </xf>
    <xf numFmtId="0" fontId="40" fillId="29" borderId="0" xfId="16" applyFill="1" applyBorder="1" applyAlignment="1">
      <alignment horizontal="left"/>
    </xf>
    <xf numFmtId="0" fontId="33" fillId="29" borderId="0" xfId="6" applyFont="1" applyFill="1" applyBorder="1" applyAlignment="1">
      <alignment horizontal="center"/>
    </xf>
    <xf numFmtId="0" fontId="32" fillId="0" borderId="28" xfId="150" applyBorder="1" applyAlignment="1">
      <alignment wrapText="1"/>
      <protection locked="0"/>
    </xf>
    <xf numFmtId="0" fontId="0" fillId="0" borderId="29" xfId="0" applyBorder="1" applyAlignment="1">
      <alignment wrapText="1"/>
    </xf>
    <xf numFmtId="0" fontId="0" fillId="0" borderId="30" xfId="0" applyBorder="1" applyAlignment="1">
      <alignment wrapText="1"/>
    </xf>
    <xf numFmtId="166" fontId="32" fillId="0" borderId="28" xfId="1" applyFont="1" applyBorder="1" applyAlignment="1" applyProtection="1">
      <alignment wrapText="1"/>
      <protection locked="0"/>
    </xf>
    <xf numFmtId="0" fontId="17" fillId="29" borderId="0" xfId="6" applyFont="1" applyFill="1" applyBorder="1" applyAlignment="1">
      <alignment horizontal="center"/>
    </xf>
    <xf numFmtId="0" fontId="41" fillId="29" borderId="0" xfId="18" applyFont="1" applyFill="1" applyBorder="1" applyAlignment="1">
      <alignment horizontal="center" wrapText="1"/>
    </xf>
    <xf numFmtId="0" fontId="76" fillId="30" borderId="5" xfId="12" applyFont="1" applyFill="1" applyBorder="1" applyAlignment="1">
      <alignment horizontal="left" vertical="top" wrapText="1" indent="1"/>
    </xf>
    <xf numFmtId="0" fontId="13" fillId="29" borderId="0" xfId="8" applyFont="1" applyFill="1" applyBorder="1" applyAlignment="1">
      <alignment horizontal="left" vertical="center" wrapText="1"/>
    </xf>
    <xf numFmtId="0" fontId="41" fillId="29" borderId="0" xfId="18" applyFont="1" applyFill="1" applyBorder="1" applyAlignment="1">
      <alignment horizontal="center" vertical="center" wrapText="1"/>
    </xf>
    <xf numFmtId="0" fontId="41" fillId="29" borderId="0" xfId="18" applyFont="1" applyFill="1" applyBorder="1">
      <alignment horizontal="center" wrapText="1"/>
    </xf>
    <xf numFmtId="0" fontId="80" fillId="30" borderId="69" xfId="238" applyFont="1" applyFill="1" applyBorder="1" applyAlignment="1">
      <alignment horizontal="left"/>
    </xf>
    <xf numFmtId="0" fontId="80" fillId="30" borderId="66" xfId="238" applyFont="1" applyFill="1" applyBorder="1" applyAlignment="1">
      <alignment horizontal="left"/>
    </xf>
    <xf numFmtId="0" fontId="80" fillId="30" borderId="67" xfId="238" applyFont="1" applyFill="1" applyBorder="1" applyAlignment="1">
      <alignment horizontal="left"/>
    </xf>
    <xf numFmtId="175" fontId="80" fillId="30" borderId="69" xfId="7" applyFont="1" applyFill="1" applyBorder="1" applyAlignment="1" applyProtection="1">
      <alignment horizontal="center" vertical="center"/>
    </xf>
    <xf numFmtId="175" fontId="80" fillId="30" borderId="66" xfId="7" applyFont="1" applyFill="1" applyBorder="1" applyAlignment="1" applyProtection="1">
      <alignment horizontal="center" vertical="center"/>
    </xf>
    <xf numFmtId="175" fontId="80" fillId="30" borderId="67" xfId="7" applyFont="1" applyFill="1" applyBorder="1" applyAlignment="1" applyProtection="1">
      <alignment horizontal="center" vertical="center"/>
    </xf>
    <xf numFmtId="0" fontId="33" fillId="29" borderId="0" xfId="6" applyFill="1" applyBorder="1" applyAlignment="1">
      <alignment horizontal="left" vertical="center" wrapText="1"/>
    </xf>
    <xf numFmtId="0" fontId="41" fillId="29" borderId="0" xfId="19" quotePrefix="1" applyFill="1" applyBorder="1">
      <alignment horizontal="center" wrapText="1"/>
    </xf>
    <xf numFmtId="0" fontId="32" fillId="0" borderId="71" xfId="239" applyNumberFormat="1" applyBorder="1" applyAlignment="1">
      <alignment vertical="top" wrapText="1"/>
      <protection locked="0"/>
    </xf>
    <xf numFmtId="0" fontId="32" fillId="0" borderId="63" xfId="239" applyNumberFormat="1" applyBorder="1" applyAlignment="1">
      <alignment vertical="top" wrapText="1"/>
      <protection locked="0"/>
    </xf>
    <xf numFmtId="0" fontId="32" fillId="0" borderId="70" xfId="239" applyNumberFormat="1" applyBorder="1" applyAlignment="1">
      <alignment vertical="top" wrapText="1"/>
      <protection locked="0"/>
    </xf>
    <xf numFmtId="0" fontId="32" fillId="0" borderId="62" xfId="239" applyNumberFormat="1" applyBorder="1" applyAlignment="1">
      <alignment vertical="top" wrapText="1"/>
      <protection locked="0"/>
    </xf>
    <xf numFmtId="0" fontId="32" fillId="0" borderId="60" xfId="239" applyNumberFormat="1" applyBorder="1" applyAlignment="1">
      <alignment vertical="top" wrapText="1"/>
      <protection locked="0"/>
    </xf>
    <xf numFmtId="0" fontId="32" fillId="0" borderId="61" xfId="239" applyNumberFormat="1" applyBorder="1" applyAlignment="1">
      <alignment vertical="top" wrapText="1"/>
      <protection locked="0"/>
    </xf>
    <xf numFmtId="0" fontId="32" fillId="0" borderId="71" xfId="239" applyNumberFormat="1" applyBorder="1" applyAlignment="1" applyProtection="1">
      <alignment vertical="top" wrapText="1"/>
      <protection locked="0"/>
    </xf>
    <xf numFmtId="0" fontId="32" fillId="0" borderId="63" xfId="239" applyNumberFormat="1" applyBorder="1" applyAlignment="1" applyProtection="1">
      <alignment vertical="top" wrapText="1"/>
      <protection locked="0"/>
    </xf>
    <xf numFmtId="0" fontId="32" fillId="0" borderId="70" xfId="239" applyNumberFormat="1" applyBorder="1" applyAlignment="1" applyProtection="1">
      <alignment vertical="top" wrapText="1"/>
      <protection locked="0"/>
    </xf>
    <xf numFmtId="0" fontId="32" fillId="0" borderId="62" xfId="239" applyNumberFormat="1" applyBorder="1" applyAlignment="1" applyProtection="1">
      <alignment vertical="top" wrapText="1"/>
      <protection locked="0"/>
    </xf>
    <xf numFmtId="0" fontId="32" fillId="0" borderId="60" xfId="239" applyNumberFormat="1" applyBorder="1" applyAlignment="1" applyProtection="1">
      <alignment vertical="top" wrapText="1"/>
      <protection locked="0"/>
    </xf>
    <xf numFmtId="0" fontId="32" fillId="0" borderId="61" xfId="239" applyNumberFormat="1" applyBorder="1" applyAlignment="1" applyProtection="1">
      <alignment vertical="top" wrapText="1"/>
      <protection locked="0"/>
    </xf>
    <xf numFmtId="0" fontId="29" fillId="29" borderId="0" xfId="2" applyFill="1" applyBorder="1"/>
    <xf numFmtId="0" fontId="33" fillId="29" borderId="0" xfId="6" applyFont="1" applyFill="1" applyBorder="1" applyAlignment="1">
      <alignment horizontal="left"/>
    </xf>
    <xf numFmtId="0" fontId="80" fillId="30" borderId="53" xfId="4" applyFont="1" applyFill="1" applyBorder="1" applyAlignment="1">
      <alignment horizontal="left"/>
    </xf>
    <xf numFmtId="175" fontId="80" fillId="30" borderId="53" xfId="7" applyFont="1" applyFill="1" applyBorder="1" applyAlignment="1" applyProtection="1">
      <alignment horizontal="center" vertical="center"/>
    </xf>
    <xf numFmtId="0" fontId="76" fillId="30" borderId="0" xfId="0" applyFont="1" applyFill="1" applyBorder="1" applyAlignment="1">
      <alignment horizontal="left" indent="1"/>
    </xf>
    <xf numFmtId="0" fontId="29" fillId="29" borderId="0" xfId="8" applyFont="1" applyFill="1" applyBorder="1" applyAlignment="1">
      <alignment horizontal="left" wrapText="1"/>
    </xf>
    <xf numFmtId="0" fontId="41" fillId="29" borderId="0" xfId="15" applyFont="1" applyFill="1" applyBorder="1"/>
    <xf numFmtId="175" fontId="80" fillId="30" borderId="68" xfId="7" applyFont="1" applyFill="1" applyBorder="1" applyAlignment="1" applyProtection="1">
      <alignment horizontal="center" vertical="center"/>
    </xf>
    <xf numFmtId="166" fontId="49" fillId="29" borderId="0" xfId="191" applyNumberFormat="1" applyFont="1" applyFill="1" applyBorder="1" applyAlignment="1">
      <alignment horizontal="center"/>
    </xf>
    <xf numFmtId="0" fontId="1" fillId="29" borderId="0" xfId="6" applyFont="1" applyFill="1" applyBorder="1" applyAlignment="1">
      <alignment horizontal="left" wrapText="1"/>
    </xf>
    <xf numFmtId="0" fontId="48" fillId="5" borderId="69" xfId="241" applyFont="1" applyFill="1" applyBorder="1" applyAlignment="1">
      <alignment horizontal="left" wrapText="1"/>
      <protection locked="0"/>
    </xf>
    <xf numFmtId="0" fontId="48" fillId="5" borderId="67" xfId="241" applyFont="1" applyFill="1" applyBorder="1" applyAlignment="1">
      <alignment horizontal="left" wrapText="1"/>
      <protection locked="0"/>
    </xf>
    <xf numFmtId="0" fontId="32" fillId="5" borderId="69" xfId="241" applyFont="1" applyFill="1" applyBorder="1" applyAlignment="1">
      <alignment horizontal="left"/>
      <protection locked="0"/>
    </xf>
    <xf numFmtId="0" fontId="32" fillId="5" borderId="67" xfId="241" applyFont="1" applyFill="1" applyBorder="1" applyAlignment="1">
      <alignment horizontal="left"/>
      <protection locked="0"/>
    </xf>
    <xf numFmtId="0" fontId="32" fillId="32" borderId="63" xfId="241" applyFont="1" applyFill="1" applyBorder="1" applyAlignment="1">
      <alignment horizontal="left"/>
      <protection locked="0"/>
    </xf>
    <xf numFmtId="0" fontId="80" fillId="30" borderId="69" xfId="4" applyFont="1" applyFill="1" applyBorder="1" applyAlignment="1">
      <alignment horizontal="left"/>
    </xf>
    <xf numFmtId="0" fontId="80" fillId="30" borderId="66" xfId="4" applyFont="1" applyFill="1" applyBorder="1" applyAlignment="1">
      <alignment horizontal="left"/>
    </xf>
    <xf numFmtId="0" fontId="80" fillId="30" borderId="67" xfId="4" applyFont="1" applyFill="1" applyBorder="1" applyAlignment="1">
      <alignment horizontal="left"/>
    </xf>
    <xf numFmtId="0" fontId="41" fillId="29" borderId="0" xfId="6" applyFont="1" applyFill="1" applyAlignment="1">
      <alignment horizontal="center" wrapText="1"/>
    </xf>
    <xf numFmtId="0" fontId="80" fillId="30" borderId="68" xfId="238" applyFont="1" applyFill="1" applyAlignment="1">
      <alignment horizontal="left"/>
    </xf>
    <xf numFmtId="0" fontId="76" fillId="30" borderId="0" xfId="12" applyFont="1" applyFill="1" applyAlignment="1">
      <alignment horizontal="left" vertical="top" wrapText="1" indent="1"/>
    </xf>
    <xf numFmtId="0" fontId="17" fillId="29" borderId="0" xfId="139" applyFont="1" applyFill="1" applyAlignment="1">
      <alignment horizontal="center"/>
    </xf>
    <xf numFmtId="0" fontId="17" fillId="29" borderId="72" xfId="139" applyFont="1" applyFill="1" applyBorder="1" applyAlignment="1">
      <alignment horizontal="center" wrapText="1"/>
    </xf>
    <xf numFmtId="0" fontId="33" fillId="29" borderId="0" xfId="145" applyFont="1" applyFill="1" applyBorder="1">
      <alignment horizontal="left"/>
    </xf>
    <xf numFmtId="0" fontId="80" fillId="30" borderId="27" xfId="4" applyFont="1" applyFill="1" applyBorder="1" applyAlignment="1">
      <alignment horizontal="left"/>
    </xf>
    <xf numFmtId="181" fontId="131" fillId="5" borderId="69" xfId="231" applyFont="1" applyFill="1" applyBorder="1" applyAlignment="1">
      <alignment horizontal="center" vertical="center" wrapText="1"/>
    </xf>
    <xf numFmtId="181" fontId="131" fillId="5" borderId="66" xfId="231" applyFont="1" applyFill="1" applyBorder="1" applyAlignment="1">
      <alignment horizontal="center" vertical="center" wrapText="1"/>
    </xf>
    <xf numFmtId="181" fontId="131" fillId="5" borderId="67" xfId="231" applyFont="1" applyFill="1" applyBorder="1" applyAlignment="1">
      <alignment horizontal="center" vertical="center" wrapText="1"/>
    </xf>
    <xf numFmtId="0" fontId="76" fillId="30" borderId="3" xfId="202" applyFont="1" applyFill="1" applyBorder="1" applyAlignment="1">
      <alignment horizontal="left" vertical="top" wrapText="1" indent="1"/>
    </xf>
    <xf numFmtId="0" fontId="76" fillId="30" borderId="0" xfId="202" applyFont="1" applyFill="1" applyBorder="1" applyAlignment="1">
      <alignment horizontal="left" vertical="top" wrapText="1" indent="1"/>
    </xf>
    <xf numFmtId="184" fontId="32" fillId="29" borderId="0" xfId="204" applyFont="1" applyFill="1" applyBorder="1" applyAlignment="1">
      <alignment horizontal="center" wrapText="1"/>
    </xf>
    <xf numFmtId="0" fontId="129" fillId="29" borderId="0" xfId="205" applyFont="1" applyFill="1" applyBorder="1">
      <alignment horizontal="center" wrapText="1"/>
    </xf>
    <xf numFmtId="0" fontId="41" fillId="29" borderId="0" xfId="205" applyFont="1" applyFill="1" applyBorder="1">
      <alignment horizontal="center" wrapText="1"/>
    </xf>
    <xf numFmtId="0" fontId="107" fillId="29" borderId="39" xfId="138" applyFont="1" applyFill="1" applyBorder="1" applyAlignment="1">
      <alignment horizontal="center"/>
    </xf>
    <xf numFmtId="0" fontId="107" fillId="29" borderId="58" xfId="138" applyFont="1" applyFill="1" applyBorder="1" applyAlignment="1">
      <alignment horizontal="center"/>
    </xf>
    <xf numFmtId="0" fontId="107" fillId="29" borderId="59" xfId="138" applyFont="1" applyFill="1" applyBorder="1" applyAlignment="1">
      <alignment horizontal="center"/>
    </xf>
    <xf numFmtId="0" fontId="45" fillId="29" borderId="65" xfId="235" applyFont="1" applyFill="1" applyBorder="1" applyAlignment="1">
      <alignment horizontal="left" vertical="top" wrapText="1"/>
    </xf>
    <xf numFmtId="0" fontId="45" fillId="29" borderId="49" xfId="235" applyFont="1" applyFill="1" applyBorder="1" applyAlignment="1">
      <alignment horizontal="left" vertical="top" wrapText="1"/>
    </xf>
    <xf numFmtId="0" fontId="117" fillId="0" borderId="68" xfId="236" applyFont="1" applyBorder="1" applyAlignment="1">
      <alignment horizontal="center" vertical="top"/>
      <protection locked="0"/>
    </xf>
    <xf numFmtId="0" fontId="99" fillId="29" borderId="69" xfId="233" applyFont="1" applyFill="1" applyBorder="1" applyAlignment="1">
      <alignment horizontal="center" vertical="center" wrapText="1"/>
    </xf>
    <xf numFmtId="0" fontId="99" fillId="29" borderId="67" xfId="233" applyFont="1" applyFill="1" applyBorder="1" applyAlignment="1">
      <alignment horizontal="center" vertical="center" wrapText="1"/>
    </xf>
    <xf numFmtId="0" fontId="99" fillId="29" borderId="66" xfId="233" applyFont="1" applyFill="1" applyBorder="1" applyAlignment="1">
      <alignment horizontal="center" vertical="center" wrapText="1"/>
    </xf>
    <xf numFmtId="0" fontId="79" fillId="30" borderId="60" xfId="202" applyFont="1" applyFill="1" applyBorder="1" applyAlignment="1">
      <alignment horizontal="center" vertical="top" wrapText="1"/>
    </xf>
    <xf numFmtId="0" fontId="45" fillId="29" borderId="13" xfId="235" applyFont="1" applyFill="1" applyBorder="1" applyAlignment="1">
      <alignment horizontal="left" vertical="top" wrapText="1"/>
    </xf>
    <xf numFmtId="0" fontId="28" fillId="5" borderId="0" xfId="121" applyFill="1" applyAlignment="1">
      <alignment horizontal="left" vertical="top" wrapText="1"/>
    </xf>
    <xf numFmtId="181" fontId="131" fillId="5" borderId="39" xfId="231" applyFont="1" applyFill="1" applyBorder="1" applyAlignment="1">
      <alignment horizontal="left" wrapText="1"/>
    </xf>
    <xf numFmtId="181" fontId="131" fillId="5" borderId="59" xfId="231" applyFont="1" applyFill="1" applyBorder="1" applyAlignment="1">
      <alignment horizontal="left" wrapText="1"/>
    </xf>
    <xf numFmtId="0" fontId="131" fillId="5" borderId="39" xfId="232" applyFont="1" applyFill="1" applyBorder="1" applyAlignment="1">
      <alignment horizontal="left" wrapText="1"/>
      <protection locked="0"/>
    </xf>
    <xf numFmtId="0" fontId="131" fillId="5" borderId="59" xfId="232" applyFont="1" applyFill="1" applyBorder="1" applyAlignment="1">
      <alignment horizontal="left" wrapText="1"/>
      <protection locked="0"/>
    </xf>
    <xf numFmtId="0" fontId="88" fillId="29" borderId="62" xfId="200" applyFont="1" applyFill="1" applyBorder="1" applyAlignment="1">
      <alignment horizontal="left"/>
    </xf>
    <xf numFmtId="0" fontId="88" fillId="29" borderId="60" xfId="200" applyFont="1" applyFill="1" applyBorder="1" applyAlignment="1">
      <alignment horizontal="left"/>
    </xf>
    <xf numFmtId="0" fontId="88" fillId="29" borderId="62" xfId="200" applyFont="1" applyFill="1" applyBorder="1" applyAlignment="1">
      <alignment horizontal="left" wrapText="1"/>
    </xf>
    <xf numFmtId="0" fontId="88" fillId="29" borderId="60" xfId="200" applyFont="1" applyFill="1" applyBorder="1" applyAlignment="1">
      <alignment horizontal="left" wrapText="1"/>
    </xf>
    <xf numFmtId="0" fontId="45" fillId="29" borderId="65" xfId="235" applyFont="1" applyFill="1" applyBorder="1" applyAlignment="1">
      <alignment vertical="top" wrapText="1"/>
    </xf>
    <xf numFmtId="0" fontId="45" fillId="29" borderId="49" xfId="235" applyFont="1" applyFill="1" applyBorder="1" applyAlignment="1">
      <alignment vertical="top" wrapText="1"/>
    </xf>
    <xf numFmtId="0" fontId="117" fillId="29" borderId="69" xfId="236" applyFont="1" applyFill="1" applyBorder="1" applyAlignment="1">
      <alignment horizontal="center" vertical="top"/>
      <protection locked="0"/>
    </xf>
    <xf numFmtId="0" fontId="117" fillId="29" borderId="66" xfId="236" applyFont="1" applyFill="1" applyBorder="1" applyAlignment="1">
      <alignment horizontal="center" vertical="top"/>
      <protection locked="0"/>
    </xf>
    <xf numFmtId="0" fontId="117" fillId="29" borderId="67" xfId="236" applyFont="1" applyFill="1" applyBorder="1" applyAlignment="1">
      <alignment horizontal="center" vertical="top"/>
      <protection locked="0"/>
    </xf>
  </cellXfs>
  <cellStyles count="243">
    <cellStyle name="20% - Accent1" xfId="41" builtinId="30" customBuiltin="1"/>
    <cellStyle name="20% - Accent2" xfId="44" builtinId="34" customBuiltin="1"/>
    <cellStyle name="20% - Accent3" xfId="47" builtinId="38" customBuiltin="1"/>
    <cellStyle name="20% - Accent4" xfId="50" builtinId="42" customBuiltin="1"/>
    <cellStyle name="20% - Accent5" xfId="53" builtinId="46" customBuiltin="1"/>
    <cellStyle name="20% - Accent6" xfId="56" builtinId="50" customBuiltin="1"/>
    <cellStyle name="40% - Accent1" xfId="42" builtinId="31" customBuiltin="1"/>
    <cellStyle name="40% - Accent2" xfId="45" builtinId="35" customBuiltin="1"/>
    <cellStyle name="40% - Accent3" xfId="48" builtinId="39" customBuiltin="1"/>
    <cellStyle name="40% - Accent4" xfId="51" builtinId="43" customBuiltin="1"/>
    <cellStyle name="40% - Accent5" xfId="54" builtinId="47" customBuiltin="1"/>
    <cellStyle name="40% - Accent6" xfId="57" builtinId="51" customBuiltin="1"/>
    <cellStyle name="60% - Accent1" xfId="43" builtinId="32" customBuiltin="1"/>
    <cellStyle name="60% - Accent2" xfId="46" builtinId="36" customBuiltin="1"/>
    <cellStyle name="60% - Accent3" xfId="49" builtinId="40" customBuiltin="1"/>
    <cellStyle name="60% - Accent4" xfId="52" builtinId="44" customBuiltin="1"/>
    <cellStyle name="60% - Accent5" xfId="55" builtinId="48" customBuiltin="1"/>
    <cellStyle name="60% - Accent6" xfId="58" builtinId="52" customBuiltin="1"/>
    <cellStyle name="AM Standard" xfId="232" xr:uid="{2B4C8268-8D0F-47E0-8AF7-CB5949344B24}"/>
    <cellStyle name="Comma" xfId="63" builtinId="3"/>
    <cellStyle name="Comma [0]" xfId="1" builtinId="6" customBuiltin="1"/>
    <cellStyle name="Comma [0] 2" xfId="147" xr:uid="{00000000-0005-0000-0000-00001D000000}"/>
    <cellStyle name="Comma [0] 2 2" xfId="224" xr:uid="{E74F38E3-99C6-44A9-8617-89C75FFCD034}"/>
    <cellStyle name="Comma [0] 3" xfId="69" xr:uid="{00000000-0005-0000-0000-00001E000000}"/>
    <cellStyle name="Comma [0] 4" xfId="227" xr:uid="{CB358823-AC9B-44FC-99C4-A8409D76B4E4}"/>
    <cellStyle name="Comma [1]" xfId="60" xr:uid="{00000000-0005-0000-0000-00001F000000}"/>
    <cellStyle name="Comma [1] 2" xfId="165" xr:uid="{00000000-0005-0000-0000-000020000000}"/>
    <cellStyle name="Comma [1] 3" xfId="70" xr:uid="{00000000-0005-0000-0000-000021000000}"/>
    <cellStyle name="Comma [2]" xfId="59" xr:uid="{00000000-0005-0000-0000-000022000000}"/>
    <cellStyle name="Comma [2] 2" xfId="164" xr:uid="{00000000-0005-0000-0000-000023000000}"/>
    <cellStyle name="Comma [2] 3" xfId="71" xr:uid="{00000000-0005-0000-0000-000024000000}"/>
    <cellStyle name="Comma 2" xfId="223" xr:uid="{4C3831E3-710F-4AD7-96F6-8C6882ED57FC}"/>
    <cellStyle name="Comma(0)" xfId="72" xr:uid="{00000000-0005-0000-0000-000025000000}"/>
    <cellStyle name="Comma(0) 2" xfId="209" xr:uid="{A48FCE64-000C-4B38-90F7-E3AA84B42997}"/>
    <cellStyle name="Comma(2)" xfId="73" xr:uid="{00000000-0005-0000-0000-000026000000}"/>
    <cellStyle name="Comma(2) 2" xfId="206" xr:uid="{D5722048-2819-41AB-84B7-6E9DA4A86499}"/>
    <cellStyle name="Comment" xfId="2" xr:uid="{00000000-0005-0000-0000-000027000000}"/>
    <cellStyle name="Comment 2" xfId="148" xr:uid="{00000000-0005-0000-0000-000028000000}"/>
    <cellStyle name="Comment 3" xfId="74" xr:uid="{00000000-0005-0000-0000-000029000000}"/>
    <cellStyle name="Comment 4" xfId="207" xr:uid="{B32AF9C3-352E-44AE-8C1B-02A78CC84A27}"/>
    <cellStyle name="Comment Box" xfId="229" xr:uid="{A821CC57-C4B1-49D7-A959-58C4710DB8C0}"/>
    <cellStyle name="Commentary" xfId="75" xr:uid="{00000000-0005-0000-0000-00002A000000}"/>
    <cellStyle name="CommentWrap" xfId="3" xr:uid="{00000000-0005-0000-0000-00002B000000}"/>
    <cellStyle name="Company Heading" xfId="76" xr:uid="{00000000-0005-0000-0000-00002C000000}"/>
    <cellStyle name="Company Name" xfId="4" xr:uid="{00000000-0005-0000-0000-00002D000000}"/>
    <cellStyle name="Company Name 2" xfId="149" xr:uid="{00000000-0005-0000-0000-00002E000000}"/>
    <cellStyle name="Company Name 2 2" xfId="185" xr:uid="{00000000-0005-0000-0000-00002E000000}"/>
    <cellStyle name="Company Name 2 3" xfId="174" xr:uid="{00000000-0005-0000-0000-00002E000000}"/>
    <cellStyle name="Company Name 2 4" xfId="240" xr:uid="{924A0CB1-A061-4148-ABBC-995B0D538B12}"/>
    <cellStyle name="Company Name 3" xfId="77" xr:uid="{00000000-0005-0000-0000-00002F000000}"/>
    <cellStyle name="Company Name 3 2" xfId="175" xr:uid="{00000000-0005-0000-0000-00002F000000}"/>
    <cellStyle name="Company Name 3 3" xfId="179" xr:uid="{00000000-0005-0000-0000-00002F000000}"/>
    <cellStyle name="Company Name 4" xfId="198" xr:uid="{CBF45EDB-40D6-4AC6-A935-1E2555574DA5}"/>
    <cellStyle name="Company Name 5" xfId="230" xr:uid="{18ED1D9B-CAC6-477C-A073-2840B6ABF14D}"/>
    <cellStyle name="Company Name 6" xfId="238" xr:uid="{6DCB941A-E16E-4773-AA28-FA2C18AB632E}"/>
    <cellStyle name="Currency" xfId="30" builtinId="4" customBuiltin="1"/>
    <cellStyle name="Currency [0]" xfId="31" builtinId="7" hidden="1"/>
    <cellStyle name="Currency [0]" xfId="61" xr:uid="{00000000-0005-0000-0000-000032000000}"/>
    <cellStyle name="Data Entry Date" xfId="78" xr:uid="{00000000-0005-0000-0000-000033000000}"/>
    <cellStyle name="Data Entry Heavy Box" xfId="79" xr:uid="{00000000-0005-0000-0000-000034000000}"/>
    <cellStyle name="Data Entry RtJust" xfId="80" xr:uid="{00000000-0005-0000-0000-000035000000}"/>
    <cellStyle name="Data Input" xfId="5" xr:uid="{00000000-0005-0000-0000-000036000000}"/>
    <cellStyle name="Data Input 2" xfId="150" xr:uid="{00000000-0005-0000-0000-000037000000}"/>
    <cellStyle name="Data Input 2 2" xfId="186" xr:uid="{00000000-0005-0000-0000-000037000000}"/>
    <cellStyle name="Data Input 2 3" xfId="173" xr:uid="{00000000-0005-0000-0000-000037000000}"/>
    <cellStyle name="Data Input 2 4" xfId="241" xr:uid="{33D4E889-0E35-4AD4-8646-BB3FFED946EF}"/>
    <cellStyle name="Data Input 3" xfId="137" xr:uid="{00000000-0005-0000-0000-000038000000}"/>
    <cellStyle name="Data Input 3 2" xfId="182" xr:uid="{00000000-0005-0000-0000-000038000000}"/>
    <cellStyle name="Data Input 3 3" xfId="183" xr:uid="{00000000-0005-0000-0000-000038000000}"/>
    <cellStyle name="Data Input 3 3 3" xfId="242" xr:uid="{5093BE1C-A8E0-4045-B891-03F44DA08761}"/>
    <cellStyle name="Data Input 4" xfId="81" xr:uid="{00000000-0005-0000-0000-000039000000}"/>
    <cellStyle name="Data Input 5" xfId="216" xr:uid="{F60C0EDD-3797-482D-BFE6-AABE1305CA8E}"/>
    <cellStyle name="Data Input 6" xfId="236" xr:uid="{5A7DCD38-5684-4130-B22C-175C82C6B191}"/>
    <cellStyle name="Data Input 7" xfId="239" xr:uid="{D953021A-BC4C-4D84-9A03-A3D030231C78}"/>
    <cellStyle name="Data Rows" xfId="6" xr:uid="{00000000-0005-0000-0000-00003A000000}"/>
    <cellStyle name="Data Rows 2" xfId="83" xr:uid="{00000000-0005-0000-0000-00003B000000}"/>
    <cellStyle name="Data Rows 2 2" xfId="220" xr:uid="{0B1EAD2B-BD5D-42AA-8187-BCAD2FF843B4}"/>
    <cellStyle name="Data Rows 3" xfId="138" xr:uid="{00000000-0005-0000-0000-00003C000000}"/>
    <cellStyle name="Data Rows 4" xfId="84" xr:uid="{00000000-0005-0000-0000-00003D000000}"/>
    <cellStyle name="Data Rows 5" xfId="151" xr:uid="{00000000-0005-0000-0000-00003E000000}"/>
    <cellStyle name="Data Rows 6" xfId="82" xr:uid="{00000000-0005-0000-0000-00003F000000}"/>
    <cellStyle name="Date" xfId="62" xr:uid="{00000000-0005-0000-0000-000040000000}"/>
    <cellStyle name="Date (short)" xfId="86" xr:uid="{00000000-0005-0000-0000-000041000000}"/>
    <cellStyle name="Date (short) 2" xfId="204" xr:uid="{0879510C-C3A5-4BE0-8A3B-32BA79B116A7}"/>
    <cellStyle name="Date 2" xfId="166" xr:uid="{00000000-0005-0000-0000-000042000000}"/>
    <cellStyle name="Date 3" xfId="171" xr:uid="{00000000-0005-0000-0000-000043000000}"/>
    <cellStyle name="Date 4" xfId="85" xr:uid="{00000000-0005-0000-0000-000044000000}"/>
    <cellStyle name="Date Heading" xfId="87" xr:uid="{00000000-0005-0000-0000-000045000000}"/>
    <cellStyle name="Disclosure Date" xfId="88" xr:uid="{00000000-0005-0000-0000-000046000000}"/>
    <cellStyle name="Disclosure Date 2" xfId="178" xr:uid="{00000000-0005-0000-0000-000046000000}"/>
    <cellStyle name="Disclosure Date 3" xfId="184" xr:uid="{00000000-0005-0000-0000-000046000000}"/>
    <cellStyle name="Disclosure Date 4" xfId="199" xr:uid="{4B4BBFDC-9AA6-4D12-A0D9-8C367CCEACF5}"/>
    <cellStyle name="Disclosure Date 5" xfId="231" xr:uid="{7167EEE2-A68A-4342-BBED-93A33F4B785E}"/>
    <cellStyle name="Entry 1A" xfId="89" xr:uid="{00000000-0005-0000-0000-000047000000}"/>
    <cellStyle name="Entry 1A 2" xfId="213" xr:uid="{B5FE7CAB-FF4C-43F2-B313-152D3FA42E07}"/>
    <cellStyle name="Entry 1B" xfId="90" xr:uid="{00000000-0005-0000-0000-000048000000}"/>
    <cellStyle name="Entry 1B 2" xfId="214" xr:uid="{B62FD5E0-934B-4018-99FA-513462B5A25C}"/>
    <cellStyle name="Explanatory Text" xfId="40" builtinId="53" hidden="1"/>
    <cellStyle name="Explanatory text" xfId="91" xr:uid="{00000000-0005-0000-0000-00004A000000}"/>
    <cellStyle name="Explanatory text 2" xfId="228" xr:uid="{AAE8E383-DC6E-474B-8792-7E7FB00C9F97}"/>
    <cellStyle name="explanatory text rtjust" xfId="92" xr:uid="{00000000-0005-0000-0000-00004B000000}"/>
    <cellStyle name="EYCheck" xfId="195" xr:uid="{C8055D06-58B4-46DC-8B2B-D74FFE423485}"/>
    <cellStyle name="Footnote" xfId="8" xr:uid="{00000000-0005-0000-0000-00004C000000}"/>
    <cellStyle name="Footnote 2" xfId="208" xr:uid="{E5B787BC-3390-4D1A-A888-48C154DBFA43}"/>
    <cellStyle name="Header 1" xfId="9" xr:uid="{00000000-0005-0000-0000-00004E000000}"/>
    <cellStyle name="Header 1 2" xfId="152" xr:uid="{00000000-0005-0000-0000-00004F000000}"/>
    <cellStyle name="Header 1 3" xfId="93" xr:uid="{00000000-0005-0000-0000-000050000000}"/>
    <cellStyle name="Header 1 4" xfId="200" xr:uid="{EA5096A2-5D50-468B-8033-F91A5451A8E2}"/>
    <cellStyle name="Header Company" xfId="10" xr:uid="{00000000-0005-0000-0000-000051000000}"/>
    <cellStyle name="Header Company 2" xfId="153" xr:uid="{00000000-0005-0000-0000-000052000000}"/>
    <cellStyle name="Header Company 3" xfId="94" xr:uid="{00000000-0005-0000-0000-000053000000}"/>
    <cellStyle name="Header Company 4" xfId="197" xr:uid="{552E1A8A-D11F-46E4-BDC9-F1FCB6F15DE0}"/>
    <cellStyle name="Header Rows" xfId="11" xr:uid="{00000000-0005-0000-0000-000054000000}"/>
    <cellStyle name="Header Rows 2" xfId="139" xr:uid="{00000000-0005-0000-0000-000055000000}"/>
    <cellStyle name="Header Text" xfId="12" xr:uid="{00000000-0005-0000-0000-000056000000}"/>
    <cellStyle name="Header Text 2" xfId="154" xr:uid="{00000000-0005-0000-0000-000057000000}"/>
    <cellStyle name="Header Text 3" xfId="95" xr:uid="{00000000-0005-0000-0000-000058000000}"/>
    <cellStyle name="Header Text 4" xfId="202" xr:uid="{242E7F8C-F6D7-4203-A445-E945128289EC}"/>
    <cellStyle name="Header Version" xfId="13" xr:uid="{00000000-0005-0000-0000-000059000000}"/>
    <cellStyle name="Header Version 2" xfId="155" xr:uid="{00000000-0005-0000-0000-00005A000000}"/>
    <cellStyle name="Header Version 3" xfId="96" xr:uid="{00000000-0005-0000-0000-00005B000000}"/>
    <cellStyle name="Header Version 4" xfId="201" xr:uid="{8A838A59-C19C-4945-82F5-E3E5EC031B13}"/>
    <cellStyle name="Heading (guidelines)" xfId="14" xr:uid="{00000000-0005-0000-0000-00005C000000}"/>
    <cellStyle name="Heading 1" xfId="33" builtinId="16" hidden="1"/>
    <cellStyle name="Heading 1" xfId="97" builtinId="16" customBuiltin="1"/>
    <cellStyle name="Heading 1 2" xfId="98" xr:uid="{00000000-0005-0000-0000-00005F000000}"/>
    <cellStyle name="Heading 1 2 2" xfId="219" xr:uid="{F2AFC0DE-B4DC-4162-99D2-4B5157E549BB}"/>
    <cellStyle name="Heading 1 3" xfId="192" xr:uid="{1EDFECF7-B198-4769-B5C3-D61E5ED1BEC3}"/>
    <cellStyle name="Heading 1 4" xfId="211" xr:uid="{2EBF2018-5638-4E72-99DC-B255DE2BAEEF}"/>
    <cellStyle name="Heading 1-noindex" xfId="99" xr:uid="{00000000-0005-0000-0000-000060000000}"/>
    <cellStyle name="Heading 1-noindex 2" xfId="100" xr:uid="{00000000-0005-0000-0000-000061000000}"/>
    <cellStyle name="Heading 2" xfId="34" builtinId="17" hidden="1"/>
    <cellStyle name="Heading 2" xfId="101" builtinId="17" customBuiltin="1"/>
    <cellStyle name="Heading 3" xfId="35" builtinId="18" hidden="1"/>
    <cellStyle name="Heading 3" xfId="102" builtinId="18" customBuiltin="1"/>
    <cellStyle name="Heading 3 2" xfId="103" xr:uid="{00000000-0005-0000-0000-000066000000}"/>
    <cellStyle name="Heading 3 2 2" xfId="221" xr:uid="{46B550B6-2907-4ABB-AC91-88603024EAB2}"/>
    <cellStyle name="Heading 3 Centre" xfId="104" xr:uid="{00000000-0005-0000-0000-000067000000}"/>
    <cellStyle name="Heading 4" xfId="36" builtinId="19" hidden="1"/>
    <cellStyle name="Heading 4" xfId="105" builtinId="19" customBuiltin="1"/>
    <cellStyle name="Heading 4 2" xfId="106" xr:uid="{00000000-0005-0000-0000-00006A000000}"/>
    <cellStyle name="Heading1" xfId="15" xr:uid="{00000000-0005-0000-0000-00006B000000}"/>
    <cellStyle name="Heading1 2" xfId="156" xr:uid="{00000000-0005-0000-0000-00006C000000}"/>
    <cellStyle name="Heading1 3" xfId="140" xr:uid="{00000000-0005-0000-0000-00006D000000}"/>
    <cellStyle name="Heading1 4" xfId="107" xr:uid="{00000000-0005-0000-0000-00006E000000}"/>
    <cellStyle name="Heading2" xfId="16" xr:uid="{00000000-0005-0000-0000-00006F000000}"/>
    <cellStyle name="Heading2 2" xfId="141" xr:uid="{00000000-0005-0000-0000-000070000000}"/>
    <cellStyle name="Heading2 3" xfId="157" xr:uid="{00000000-0005-0000-0000-000071000000}"/>
    <cellStyle name="Heading2 4" xfId="108" xr:uid="{00000000-0005-0000-0000-000072000000}"/>
    <cellStyle name="Heading3" xfId="17" xr:uid="{00000000-0005-0000-0000-000073000000}"/>
    <cellStyle name="Heading3 2" xfId="142" xr:uid="{00000000-0005-0000-0000-000074000000}"/>
    <cellStyle name="Heading3 3" xfId="158" xr:uid="{00000000-0005-0000-0000-000075000000}"/>
    <cellStyle name="Heading3 4" xfId="109" xr:uid="{00000000-0005-0000-0000-000076000000}"/>
    <cellStyle name="Heading3 wrap" xfId="18" xr:uid="{00000000-0005-0000-0000-000077000000}"/>
    <cellStyle name="Heading3 wrap low" xfId="19" xr:uid="{00000000-0005-0000-0000-000078000000}"/>
    <cellStyle name="Heading3Wraped" xfId="110" xr:uid="{00000000-0005-0000-0000-000079000000}"/>
    <cellStyle name="Heading3WrapLow" xfId="205" xr:uid="{81435D61-39AC-4853-88FF-EC0E02C37B12}"/>
    <cellStyle name="Heavy Box" xfId="111" xr:uid="{00000000-0005-0000-0000-00007A000000}"/>
    <cellStyle name="Heavy Box 2" xfId="112" xr:uid="{00000000-0005-0000-0000-00007B000000}"/>
    <cellStyle name="Heavy Box 2 3" xfId="113" xr:uid="{00000000-0005-0000-0000-00007C000000}"/>
    <cellStyle name="Heavy Box 3" xfId="215" xr:uid="{340F81F3-BBFD-4A1F-A525-150DC2ADBF9B}"/>
    <cellStyle name="Hyperlink" xfId="20" builtinId="8" hidden="1" customBuiltin="1"/>
    <cellStyle name="Hyperlink" xfId="66" builtinId="8" customBuiltin="1"/>
    <cellStyle name="Hyperlink 2" xfId="169" xr:uid="{00000000-0005-0000-0000-00007F000000}"/>
    <cellStyle name="Hyperlink 3" xfId="114" xr:uid="{00000000-0005-0000-0000-000080000000}"/>
    <cellStyle name="Input" xfId="38" builtinId="20" hidden="1"/>
    <cellStyle name="Input" xfId="193" builtinId="20" customBuiltin="1"/>
    <cellStyle name="Italic Wrap" xfId="115" xr:uid="{00000000-0005-0000-0000-000082000000}"/>
    <cellStyle name="Label 1" xfId="212" xr:uid="{DE5C0028-17E1-45B2-9A19-BAF64A3DD7ED}"/>
    <cellStyle name="Label 2a" xfId="21" xr:uid="{00000000-0005-0000-0000-000083000000}"/>
    <cellStyle name="Label 2a centre" xfId="172" xr:uid="{E30EE97F-313A-4925-8858-501634797CD1}"/>
    <cellStyle name="Label 2a merge" xfId="116" xr:uid="{00000000-0005-0000-0000-000084000000}"/>
    <cellStyle name="Label 2b" xfId="22" xr:uid="{00000000-0005-0000-0000-000085000000}"/>
    <cellStyle name="Label 2b merged" xfId="117" xr:uid="{00000000-0005-0000-0000-000086000000}"/>
    <cellStyle name="Label2a Merge Centred" xfId="118" xr:uid="{00000000-0005-0000-0000-000087000000}"/>
    <cellStyle name="Link" xfId="67" xr:uid="{00000000-0005-0000-0000-000088000000}"/>
    <cellStyle name="Link 2" xfId="170" xr:uid="{00000000-0005-0000-0000-000089000000}"/>
    <cellStyle name="Link 2 2" xfId="188" xr:uid="{00000000-0005-0000-0000-000089000000}"/>
    <cellStyle name="Link 2 3" xfId="190" xr:uid="{00000000-0005-0000-0000-000089000000}"/>
    <cellStyle name="Link 3" xfId="119" xr:uid="{00000000-0005-0000-0000-00008A000000}"/>
    <cellStyle name="Long Date" xfId="7" xr:uid="{00000000-0005-0000-0000-00008C000000}"/>
    <cellStyle name="Major Heading" xfId="120" xr:uid="{00000000-0005-0000-0000-00008D000000}"/>
    <cellStyle name="Neutral" xfId="37" builtinId="28" customBuiltin="1"/>
    <cellStyle name="Normal" xfId="0" builtinId="0" customBuiltin="1"/>
    <cellStyle name="Normal 2" xfId="146" xr:uid="{00000000-0005-0000-0000-000090000000}"/>
    <cellStyle name="Normal 2 2" xfId="218" xr:uid="{D2BBEAEF-8F70-40F2-AB1C-E852CFFA8837}"/>
    <cellStyle name="Normal 3" xfId="68" xr:uid="{00000000-0005-0000-0000-000091000000}"/>
    <cellStyle name="Normal 3 2" xfId="237" xr:uid="{51097E52-C081-4344-8CD0-CCB23D31DEAF}"/>
    <cellStyle name="Normal 4" xfId="121" xr:uid="{00000000-0005-0000-0000-000092000000}"/>
    <cellStyle name="Normal 5" xfId="191" xr:uid="{B4DE2349-200F-431E-AC55-2E9F90C19341}"/>
    <cellStyle name="Normal 6" xfId="210" xr:uid="{8D36982B-212C-4B98-88AA-D37F5FAD0EDD}"/>
    <cellStyle name="Normal_952656_1" xfId="226" xr:uid="{217F3C1E-4724-4E90-A543-C26C499F5E4D}"/>
    <cellStyle name="Output" xfId="39" builtinId="21" hidden="1"/>
    <cellStyle name="Output" xfId="194" builtinId="21" customBuiltin="1"/>
    <cellStyle name="Output heavy" xfId="65" xr:uid="{00000000-0005-0000-0000-000095000000}"/>
    <cellStyle name="Output heavy 2" xfId="168" xr:uid="{00000000-0005-0000-0000-000096000000}"/>
    <cellStyle name="Output light" xfId="64" xr:uid="{00000000-0005-0000-0000-000097000000}"/>
    <cellStyle name="Output light 2" xfId="167" xr:uid="{00000000-0005-0000-0000-000098000000}"/>
    <cellStyle name="Output light 2 2" xfId="187" xr:uid="{00000000-0005-0000-0000-000098000000}"/>
    <cellStyle name="Output light 2 3" xfId="189" xr:uid="{00000000-0005-0000-0000-000098000000}"/>
    <cellStyle name="Page Number" xfId="217" xr:uid="{9FF3F853-9656-4438-9A7A-7B656DACEB44}"/>
    <cellStyle name="Percent" xfId="225" builtinId="5"/>
    <cellStyle name="Percent [0]" xfId="23" xr:uid="{00000000-0005-0000-0000-00009A000000}"/>
    <cellStyle name="Percent [0] 2" xfId="159" xr:uid="{00000000-0005-0000-0000-00009B000000}"/>
    <cellStyle name="Percent [0] 3" xfId="122" xr:uid="{00000000-0005-0000-0000-00009C000000}"/>
    <cellStyle name="Percent [1]" xfId="123" xr:uid="{00000000-0005-0000-0000-00009D000000}"/>
    <cellStyle name="Percent [2]" xfId="24" xr:uid="{00000000-0005-0000-0000-00009E000000}"/>
    <cellStyle name="Percent(0)" xfId="143" xr:uid="{00000000-0005-0000-0000-00009F000000}"/>
    <cellStyle name="plus/less" xfId="25" xr:uid="{00000000-0005-0000-0000-0000A0000000}"/>
    <cellStyle name="plus/less 2" xfId="160" xr:uid="{00000000-0005-0000-0000-0000A1000000}"/>
    <cellStyle name="plus/less 3" xfId="124" xr:uid="{00000000-0005-0000-0000-0000A2000000}"/>
    <cellStyle name="Row Ref" xfId="125" xr:uid="{00000000-0005-0000-0000-0000A3000000}"/>
    <cellStyle name="RowRef" xfId="26" xr:uid="{00000000-0005-0000-0000-0000A4000000}"/>
    <cellStyle name="RowRef 2" xfId="161" xr:uid="{00000000-0005-0000-0000-0000A5000000}"/>
    <cellStyle name="RowRef 3" xfId="144" xr:uid="{00000000-0005-0000-0000-0000A6000000}"/>
    <cellStyle name="Short Date" xfId="27" xr:uid="{00000000-0005-0000-0000-0000A7000000}"/>
    <cellStyle name="Sub Heading" xfId="126" xr:uid="{00000000-0005-0000-0000-0000A8000000}"/>
    <cellStyle name="Sub Heading 2" xfId="127" xr:uid="{00000000-0005-0000-0000-0000A9000000}"/>
    <cellStyle name="Table Heading Centred" xfId="128" xr:uid="{00000000-0005-0000-0000-0000AA000000}"/>
    <cellStyle name="Table Heading Centred 2" xfId="180" xr:uid="{00000000-0005-0000-0000-0000AA000000}"/>
    <cellStyle name="Table Heading Centred 3" xfId="177" xr:uid="{00000000-0005-0000-0000-0000AA000000}"/>
    <cellStyle name="Table2Heading" xfId="129" xr:uid="{00000000-0005-0000-0000-0000AB000000}"/>
    <cellStyle name="Table2Heading 2" xfId="181" xr:uid="{00000000-0005-0000-0000-0000AB000000}"/>
    <cellStyle name="Table2Heading 3" xfId="176" xr:uid="{00000000-0005-0000-0000-0000AB000000}"/>
    <cellStyle name="Table2Heading 4" xfId="233" xr:uid="{E0173D26-C51E-4D85-8809-F7C1FB6AB758}"/>
    <cellStyle name="TableNumber" xfId="234" xr:uid="{136A49B6-7AA9-4082-928E-4EC8CDF9FD01}"/>
    <cellStyle name="TableText" xfId="235" xr:uid="{8F8F1594-317F-4BF3-9924-DDB0256B434D}"/>
    <cellStyle name="Text" xfId="28" xr:uid="{00000000-0005-0000-0000-0000AC000000}"/>
    <cellStyle name="Text 2" xfId="131" xr:uid="{00000000-0005-0000-0000-0000AD000000}"/>
    <cellStyle name="Text 2 2" xfId="222" xr:uid="{A4905EA1-A3F4-4A8F-AB21-AB6AC042A8E5}"/>
    <cellStyle name="Text 3" xfId="145" xr:uid="{00000000-0005-0000-0000-0000AE000000}"/>
    <cellStyle name="Text 4" xfId="162" xr:uid="{00000000-0005-0000-0000-0000AF000000}"/>
    <cellStyle name="Text 5" xfId="130" xr:uid="{00000000-0005-0000-0000-0000B0000000}"/>
    <cellStyle name="Text Italic" xfId="132" xr:uid="{00000000-0005-0000-0000-0000B1000000}"/>
    <cellStyle name="Text rjustify" xfId="29" xr:uid="{00000000-0005-0000-0000-0000B2000000}"/>
    <cellStyle name="Text rjustify 2" xfId="163" xr:uid="{00000000-0005-0000-0000-0000B3000000}"/>
    <cellStyle name="Text rjustify 3" xfId="133" xr:uid="{00000000-0005-0000-0000-0000B4000000}"/>
    <cellStyle name="Text Underline" xfId="134" xr:uid="{00000000-0005-0000-0000-0000B5000000}"/>
    <cellStyle name="Title" xfId="32" builtinId="15" customBuiltin="1"/>
    <cellStyle name="Top rows" xfId="135" xr:uid="{00000000-0005-0000-0000-0000B7000000}"/>
    <cellStyle name="Top rows 2" xfId="136" xr:uid="{00000000-0005-0000-0000-0000B8000000}"/>
    <cellStyle name="WinCalendar_BlankCells_39" xfId="196" xr:uid="{0CC9BFE1-5BE1-4859-9999-A65D3B46D746}"/>
    <cellStyle name="Year0" xfId="203" xr:uid="{D12B93C9-CA01-40F6-AA0C-82656BAEAB87}"/>
  </cellStyles>
  <dxfs count="3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9" defaultPivotStyle="PivotStyleLight16"/>
  <colors>
    <mruColors>
      <color rgb="FFFFB3B3"/>
      <color rgb="FFC7C0AA"/>
      <color rgb="FF639B9F"/>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customXml" Target="../customXml/item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customXml" Target="../customXml/item3.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sharedStrings" Target="sharedStrings.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customXml" Target="../customXml/item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styles" Target="styles.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customXml" Target="../customXml/item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theme" Target="theme/theme1.xml" Id="rId27" /><Relationship Type="http://schemas.openxmlformats.org/officeDocument/2006/relationships/calcChain" Target="calcChain.xml" Id="rId30" /><Relationship Type="http://schemas.openxmlformats.org/officeDocument/2006/relationships/worksheet" Target="worksheets/sheet8.xml" Id="rId8" /><Relationship Type="http://schemas.openxmlformats.org/officeDocument/2006/relationships/customXml" Target="/customXML/item5.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752478</xdr:rowOff>
    </xdr:to>
    <xdr:pic>
      <xdr:nvPicPr>
        <xdr:cNvPr id="43072" name="Picture 6" descr="ComComNZ colour.jpg">
          <a:extLst>
            <a:ext uri="{FF2B5EF4-FFF2-40B4-BE49-F238E27FC236}">
              <a16:creationId xmlns:a16="http://schemas.microsoft.com/office/drawing/2014/main" id="{00000000-0008-0000-0000-000040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90C8E6-2930-4ED3-8941-7E14AD757A63}" name="Table1" displayName="Table1" ref="B19:C22" totalsRowShown="0" headerRowDxfId="34" dataDxfId="33" headerRowCellStyle="Normal 3 2" dataCellStyle="Normal 3 2">
  <autoFilter ref="B19:C22" xr:uid="{7290C8E6-2930-4ED3-8941-7E14AD757A63}"/>
  <tableColumns count="2">
    <tableColumn id="1" xr3:uid="{DD32AAFD-DBA7-43CB-815B-B33A297F8C91}" name="Workbook Version and Date" dataDxfId="32" dataCellStyle="Normal 3 2"/>
    <tableColumn id="2" xr3:uid="{DAF79C07-CC36-4375-BB5F-D1E11F5C185D}" name="Determination" dataDxfId="31" dataCellStyle="Normal 3 2"/>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31"/>
  <sheetViews>
    <sheetView showGridLines="0" tabSelected="1" zoomScaleNormal="100" zoomScaleSheetLayoutView="100" workbookViewId="0">
      <selection activeCell="D14" sqref="D14"/>
    </sheetView>
  </sheetViews>
  <sheetFormatPr defaultColWidth="9.1328125" defaultRowHeight="14.25" x14ac:dyDescent="0.45"/>
  <cols>
    <col min="1" max="1" width="26.59765625" style="2" customWidth="1"/>
    <col min="2" max="2" width="43.1328125" style="2" customWidth="1"/>
    <col min="3" max="3" width="44.53125" style="2" customWidth="1"/>
    <col min="4" max="4" width="32.265625" style="2" customWidth="1"/>
    <col min="5" max="16384" width="9.1328125" style="2"/>
  </cols>
  <sheetData>
    <row r="1" spans="1:4" x14ac:dyDescent="0.45">
      <c r="A1" s="75"/>
      <c r="B1" s="76"/>
      <c r="C1" s="76"/>
      <c r="D1" s="77"/>
    </row>
    <row r="2" spans="1:4" ht="141" customHeight="1" x14ac:dyDescent="0.45">
      <c r="A2" s="78"/>
      <c r="B2" s="79"/>
      <c r="C2" s="79"/>
      <c r="D2" s="80"/>
    </row>
    <row r="3" spans="1:4" ht="23.25" x14ac:dyDescent="0.7">
      <c r="A3" s="81" t="s">
        <v>335</v>
      </c>
      <c r="B3" s="82"/>
      <c r="C3" s="82"/>
      <c r="D3" s="83"/>
    </row>
    <row r="4" spans="1:4" ht="27.75" customHeight="1" x14ac:dyDescent="0.7">
      <c r="A4" s="81" t="s">
        <v>130</v>
      </c>
      <c r="B4" s="82"/>
      <c r="C4" s="82"/>
      <c r="D4" s="83"/>
    </row>
    <row r="5" spans="1:4" ht="27.75" customHeight="1" x14ac:dyDescent="0.7">
      <c r="A5" s="81" t="s">
        <v>0</v>
      </c>
      <c r="B5" s="82"/>
      <c r="C5" s="82"/>
      <c r="D5" s="83"/>
    </row>
    <row r="6" spans="1:4" ht="21" x14ac:dyDescent="0.65">
      <c r="A6" s="84" t="s">
        <v>846</v>
      </c>
      <c r="B6" s="82"/>
      <c r="C6" s="82"/>
      <c r="D6" s="83"/>
    </row>
    <row r="7" spans="1:4" ht="60" customHeight="1" x14ac:dyDescent="0.45">
      <c r="A7" s="85"/>
      <c r="B7" s="82"/>
      <c r="C7" s="82"/>
      <c r="D7" s="83"/>
    </row>
    <row r="8" spans="1:4" ht="3" customHeight="1" x14ac:dyDescent="0.45">
      <c r="A8" s="78"/>
      <c r="B8" s="79"/>
      <c r="C8" s="79"/>
      <c r="D8" s="80"/>
    </row>
    <row r="9" spans="1:4" ht="15" customHeight="1" x14ac:dyDescent="0.45">
      <c r="A9" s="78"/>
      <c r="B9" s="86" t="s">
        <v>9</v>
      </c>
      <c r="C9" s="73"/>
      <c r="D9" s="80"/>
    </row>
    <row r="10" spans="1:4" ht="3" customHeight="1" x14ac:dyDescent="0.45">
      <c r="A10" s="78"/>
      <c r="B10" s="79"/>
      <c r="C10" s="94"/>
      <c r="D10" s="80"/>
    </row>
    <row r="11" spans="1:4" ht="15" customHeight="1" x14ac:dyDescent="0.45">
      <c r="A11" s="78"/>
      <c r="B11" s="86" t="s">
        <v>10</v>
      </c>
      <c r="C11" s="73"/>
      <c r="D11" s="92"/>
    </row>
    <row r="12" spans="1:4" x14ac:dyDescent="0.45">
      <c r="A12" s="78"/>
      <c r="B12" s="87"/>
      <c r="C12" s="87"/>
      <c r="D12" s="80"/>
    </row>
    <row r="13" spans="1:4" ht="15" customHeight="1" x14ac:dyDescent="0.45">
      <c r="A13" s="78"/>
      <c r="B13" s="87"/>
      <c r="C13" s="87"/>
      <c r="D13" s="83"/>
    </row>
    <row r="14" spans="1:4" ht="15" customHeight="1" x14ac:dyDescent="0.45">
      <c r="A14" s="88" t="s">
        <v>847</v>
      </c>
      <c r="B14" s="89"/>
      <c r="C14" s="82"/>
      <c r="D14" s="83"/>
    </row>
    <row r="15" spans="1:4" ht="15" customHeight="1" x14ac:dyDescent="0.45">
      <c r="A15" s="1040" t="s">
        <v>1114</v>
      </c>
      <c r="B15" s="1041"/>
      <c r="C15" s="1041"/>
      <c r="D15" s="83"/>
    </row>
    <row r="16" spans="1:4" s="455" customFormat="1" ht="15" customHeight="1" x14ac:dyDescent="0.45">
      <c r="A16" s="1040"/>
      <c r="B16" s="1041"/>
      <c r="C16" s="1041"/>
      <c r="D16" s="83"/>
    </row>
    <row r="17" spans="1:4" s="455" customFormat="1" ht="15" customHeight="1" x14ac:dyDescent="0.45">
      <c r="A17" s="1040"/>
      <c r="B17" s="1042" t="s">
        <v>1102</v>
      </c>
      <c r="C17" s="1041"/>
      <c r="D17" s="83"/>
    </row>
    <row r="18" spans="1:4" s="455" customFormat="1" ht="15" customHeight="1" x14ac:dyDescent="0.45">
      <c r="A18" s="1040"/>
      <c r="B18" s="1041"/>
      <c r="C18" s="1041"/>
      <c r="D18" s="83"/>
    </row>
    <row r="19" spans="1:4" s="455" customFormat="1" ht="15" customHeight="1" x14ac:dyDescent="0.45">
      <c r="A19" s="1040"/>
      <c r="B19" s="1043" t="s">
        <v>1103</v>
      </c>
      <c r="C19" s="1043" t="s">
        <v>1104</v>
      </c>
      <c r="D19" s="83"/>
    </row>
    <row r="20" spans="1:4" s="455" customFormat="1" ht="15" customHeight="1" x14ac:dyDescent="0.45">
      <c r="A20" s="1040"/>
      <c r="B20" s="1044" t="s">
        <v>1105</v>
      </c>
      <c r="C20" s="1044" t="s">
        <v>1106</v>
      </c>
      <c r="D20" s="83"/>
    </row>
    <row r="21" spans="1:4" s="455" customFormat="1" ht="15" customHeight="1" x14ac:dyDescent="0.45">
      <c r="A21" s="1040"/>
      <c r="B21" s="1044" t="s">
        <v>1108</v>
      </c>
      <c r="C21" s="1044" t="s">
        <v>1107</v>
      </c>
      <c r="D21" s="83"/>
    </row>
    <row r="22" spans="1:4" s="455" customFormat="1" ht="15" customHeight="1" x14ac:dyDescent="0.45">
      <c r="A22" s="1040"/>
      <c r="B22" s="1044"/>
      <c r="C22" s="1044"/>
      <c r="D22" s="83"/>
    </row>
    <row r="23" spans="1:4" s="455" customFormat="1" ht="15" customHeight="1" x14ac:dyDescent="0.45">
      <c r="A23" s="121"/>
      <c r="B23" s="82"/>
      <c r="C23" s="82"/>
      <c r="D23" s="83"/>
    </row>
    <row r="24" spans="1:4" s="455" customFormat="1" ht="15" customHeight="1" x14ac:dyDescent="0.45">
      <c r="A24" s="121"/>
      <c r="B24" s="82"/>
      <c r="C24" s="82"/>
      <c r="D24" s="83"/>
    </row>
    <row r="25" spans="1:4" s="455" customFormat="1" ht="15" customHeight="1" x14ac:dyDescent="0.45">
      <c r="A25" s="121"/>
      <c r="B25" s="82"/>
      <c r="C25" s="82"/>
      <c r="D25" s="83"/>
    </row>
    <row r="26" spans="1:4" s="455" customFormat="1" ht="15" customHeight="1" x14ac:dyDescent="0.45">
      <c r="A26" s="121"/>
      <c r="B26" s="82"/>
      <c r="C26" s="82"/>
      <c r="D26" s="83"/>
    </row>
    <row r="27" spans="1:4" s="455" customFormat="1" ht="15" customHeight="1" x14ac:dyDescent="0.45">
      <c r="A27" s="121"/>
      <c r="B27" s="82"/>
      <c r="C27" s="82"/>
      <c r="D27" s="83"/>
    </row>
    <row r="28" spans="1:4" s="455" customFormat="1" ht="15" customHeight="1" x14ac:dyDescent="0.45">
      <c r="A28" s="121"/>
      <c r="B28" s="82"/>
      <c r="C28" s="82"/>
      <c r="D28" s="83"/>
    </row>
    <row r="29" spans="1:4" s="455" customFormat="1" ht="15" customHeight="1" x14ac:dyDescent="0.45">
      <c r="A29" s="121"/>
      <c r="B29" s="82"/>
      <c r="C29" s="82"/>
      <c r="D29" s="83"/>
    </row>
    <row r="30" spans="1:4" s="455" customFormat="1" ht="15" customHeight="1" x14ac:dyDescent="0.45">
      <c r="A30" s="121"/>
      <c r="B30" s="82"/>
      <c r="C30" s="82"/>
      <c r="D30" s="83"/>
    </row>
    <row r="31" spans="1:4" ht="39.950000000000003" customHeight="1" x14ac:dyDescent="0.45">
      <c r="A31" s="90"/>
      <c r="B31" s="91"/>
      <c r="C31" s="91"/>
      <c r="D31" s="93"/>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4" type="noConversion"/>
  <dataValidations xWindow="506" yWindow="670" count="2">
    <dataValidation type="date" operator="greaterThan" allowBlank="1" showInputMessage="1" showErrorMessage="1" errorTitle="Date entry" error="Dates after 1 January 2011 accepted" promptTitle="Date entry" prompt=" " sqref="C11" xr:uid="{00000000-0002-0000-0000-000001000000}">
      <formula1>40544</formula1>
    </dataValidation>
    <dataValidation type="date" operator="greaterThan" allowBlank="1" showInputMessage="1" showErrorMessage="1" errorTitle="Date entry" error="Dates after 1 January 2011 accepted" promptTitle="Name of regulated entity" prompt=" " sqref="C9" xr:uid="{CCFCD93C-4EA4-46F0-AA5F-490D1BCCF840}">
      <formula1>40544</formula1>
    </dataValidation>
  </dataValidations>
  <pageMargins left="0.70866141732283472" right="0.70866141732283472" top="0.74803149606299213" bottom="0.74803149606299213" header="0.31496062992125989" footer="0.31496062992125989"/>
  <pageSetup paperSize="9" scale="60" orientation="portrait" r:id="rId2"/>
  <headerFooter alignWithMargins="0">
    <oddHeader>&amp;CCommerce Commission Information Disclosure Template</oddHeader>
    <oddFooter>&amp;L&amp;F&amp;C&amp;P&amp;R&amp;A</oddFooter>
  </headerFooter>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0FF8-DF1C-4210-93BE-D4845246DA5D}">
  <sheetPr codeName="Sheet7">
    <tabColor rgb="FF99CCFF"/>
  </sheetPr>
  <dimension ref="A1:T128"/>
  <sheetViews>
    <sheetView showGridLines="0" zoomScaleNormal="100" zoomScaleSheetLayoutView="100" workbookViewId="0">
      <selection activeCell="A5" sqref="A5:Q5"/>
    </sheetView>
  </sheetViews>
  <sheetFormatPr defaultColWidth="9.1328125" defaultRowHeight="14.25" x14ac:dyDescent="0.45"/>
  <cols>
    <col min="1" max="1" width="5.1328125" style="37" customWidth="1"/>
    <col min="2" max="2" width="3.1328125" style="37" customWidth="1"/>
    <col min="3" max="3" width="6.1328125" style="37" customWidth="1"/>
    <col min="4" max="4" width="2.265625" style="15" customWidth="1"/>
    <col min="5" max="5" width="1.73046875" style="37" customWidth="1"/>
    <col min="6" max="6" width="41.265625" style="37" customWidth="1"/>
    <col min="7" max="11" width="16" style="37" customWidth="1"/>
    <col min="12" max="16" width="16.1328125" style="37" customWidth="1"/>
    <col min="17" max="17" width="2.73046875" style="37" customWidth="1"/>
    <col min="18" max="18" width="20.73046875" style="22" customWidth="1"/>
    <col min="19" max="19" width="33.1328125" style="37" customWidth="1"/>
    <col min="20" max="20" width="14" style="37" customWidth="1"/>
    <col min="21" max="16384" width="9.1328125" style="37"/>
  </cols>
  <sheetData>
    <row r="1" spans="1:20" s="120" customFormat="1" ht="15" customHeight="1" x14ac:dyDescent="0.45">
      <c r="A1" s="169"/>
      <c r="B1" s="167"/>
      <c r="C1" s="167"/>
      <c r="D1" s="167"/>
      <c r="E1" s="167"/>
      <c r="F1" s="167"/>
      <c r="G1" s="167"/>
      <c r="H1" s="167"/>
      <c r="I1" s="167"/>
      <c r="J1" s="167"/>
      <c r="K1" s="167"/>
      <c r="L1" s="167"/>
      <c r="M1" s="167"/>
      <c r="N1" s="167"/>
      <c r="O1" s="167"/>
      <c r="P1" s="167"/>
      <c r="Q1" s="270"/>
      <c r="R1" s="22"/>
      <c r="S1" s="37"/>
      <c r="T1" s="37"/>
    </row>
    <row r="2" spans="1:20" s="120" customFormat="1" ht="18" customHeight="1" x14ac:dyDescent="0.5">
      <c r="A2" s="165"/>
      <c r="B2" s="156"/>
      <c r="C2" s="156"/>
      <c r="D2" s="156"/>
      <c r="E2" s="156"/>
      <c r="F2" s="156"/>
      <c r="G2" s="156"/>
      <c r="H2" s="156"/>
      <c r="I2" s="156"/>
      <c r="J2" s="156"/>
      <c r="K2" s="156"/>
      <c r="L2" s="156"/>
      <c r="M2" s="164" t="s">
        <v>8</v>
      </c>
      <c r="N2" s="1047" t="s">
        <v>337</v>
      </c>
      <c r="O2" s="1048"/>
      <c r="P2" s="1049"/>
      <c r="Q2" s="271"/>
      <c r="R2" s="22"/>
      <c r="S2" s="37"/>
      <c r="T2" s="37"/>
    </row>
    <row r="3" spans="1:20" s="120" customFormat="1" ht="18" customHeight="1" x14ac:dyDescent="0.5">
      <c r="A3" s="165"/>
      <c r="B3" s="156"/>
      <c r="C3" s="156"/>
      <c r="D3" s="156"/>
      <c r="E3" s="156"/>
      <c r="F3" s="156"/>
      <c r="G3" s="156"/>
      <c r="H3" s="156"/>
      <c r="I3" s="156"/>
      <c r="J3" s="156"/>
      <c r="K3" s="156"/>
      <c r="L3" s="156"/>
      <c r="M3" s="164" t="s">
        <v>109</v>
      </c>
      <c r="N3" s="1050" t="str">
        <f>IF(ISNUMBER(CoverSheet!$C$11),CoverSheet!$C$11,"")</f>
        <v/>
      </c>
      <c r="O3" s="1051"/>
      <c r="P3" s="1052"/>
      <c r="Q3" s="271"/>
      <c r="R3" s="22"/>
      <c r="S3" s="37"/>
      <c r="T3" s="37"/>
    </row>
    <row r="4" spans="1:20" s="120" customFormat="1" ht="20.25" customHeight="1" x14ac:dyDescent="0.65">
      <c r="A4" s="163" t="s">
        <v>1016</v>
      </c>
      <c r="B4" s="156"/>
      <c r="C4" s="156"/>
      <c r="D4" s="156"/>
      <c r="E4" s="156"/>
      <c r="F4" s="156"/>
      <c r="G4" s="156"/>
      <c r="H4" s="156"/>
      <c r="I4" s="156"/>
      <c r="J4" s="156"/>
      <c r="K4" s="156"/>
      <c r="L4" s="156"/>
      <c r="M4" s="159"/>
      <c r="N4" s="156"/>
      <c r="O4" s="156"/>
      <c r="P4" s="156"/>
      <c r="Q4" s="271"/>
      <c r="R4" s="19"/>
      <c r="S4" s="37"/>
      <c r="T4" s="37"/>
    </row>
    <row r="5" spans="1:20" ht="48" customHeight="1" x14ac:dyDescent="0.45">
      <c r="A5" s="1045" t="s">
        <v>1020</v>
      </c>
      <c r="B5" s="1046"/>
      <c r="C5" s="1046"/>
      <c r="D5" s="1046"/>
      <c r="E5" s="1046"/>
      <c r="F5" s="1046"/>
      <c r="G5" s="1046"/>
      <c r="H5" s="1046"/>
      <c r="I5" s="1046"/>
      <c r="J5" s="1046"/>
      <c r="K5" s="1046"/>
      <c r="L5" s="1046"/>
      <c r="M5" s="1046"/>
      <c r="N5" s="1046"/>
      <c r="O5" s="1046"/>
      <c r="P5" s="1046"/>
      <c r="Q5" s="1081"/>
      <c r="R5" s="19"/>
    </row>
    <row r="6" spans="1:20" s="120" customFormat="1" ht="15" customHeight="1" x14ac:dyDescent="0.45">
      <c r="A6" s="160" t="s">
        <v>122</v>
      </c>
      <c r="B6" s="159"/>
      <c r="C6" s="158"/>
      <c r="D6" s="156"/>
      <c r="E6" s="156"/>
      <c r="F6" s="156"/>
      <c r="G6" s="156"/>
      <c r="H6" s="156"/>
      <c r="I6" s="156"/>
      <c r="J6" s="156"/>
      <c r="K6" s="156"/>
      <c r="L6" s="156"/>
      <c r="M6" s="156"/>
      <c r="N6" s="156"/>
      <c r="O6" s="156"/>
      <c r="P6" s="156"/>
      <c r="Q6" s="271"/>
      <c r="R6" s="19"/>
      <c r="S6" s="37"/>
      <c r="T6" s="37"/>
    </row>
    <row r="7" spans="1:20" ht="30" customHeight="1" x14ac:dyDescent="0.55000000000000004">
      <c r="A7" s="272">
        <v>7</v>
      </c>
      <c r="B7" s="128"/>
      <c r="C7" s="190" t="s">
        <v>867</v>
      </c>
      <c r="D7" s="128"/>
      <c r="E7" s="128"/>
      <c r="F7" s="128"/>
      <c r="G7" s="128"/>
      <c r="H7" s="128"/>
      <c r="I7" s="128"/>
      <c r="J7" s="140"/>
      <c r="K7" s="140"/>
      <c r="L7" s="202" t="s">
        <v>32</v>
      </c>
      <c r="M7" s="202" t="s">
        <v>32</v>
      </c>
      <c r="N7" s="202" t="s">
        <v>32</v>
      </c>
      <c r="O7" s="202" t="s">
        <v>32</v>
      </c>
      <c r="P7" s="202" t="s">
        <v>32</v>
      </c>
      <c r="Q7" s="203"/>
      <c r="R7" s="19"/>
    </row>
    <row r="8" spans="1:20" x14ac:dyDescent="0.45">
      <c r="A8" s="272">
        <v>8</v>
      </c>
      <c r="B8" s="128"/>
      <c r="C8" s="140"/>
      <c r="D8" s="140"/>
      <c r="E8" s="140"/>
      <c r="F8" s="140"/>
      <c r="G8" s="140"/>
      <c r="H8" s="140"/>
      <c r="I8" s="140"/>
      <c r="J8" s="140"/>
      <c r="K8" s="140" t="s">
        <v>338</v>
      </c>
      <c r="L8" s="273" t="s">
        <v>339</v>
      </c>
      <c r="M8" s="273" t="s">
        <v>340</v>
      </c>
      <c r="N8" s="273" t="s">
        <v>14</v>
      </c>
      <c r="O8" s="273" t="s">
        <v>15</v>
      </c>
      <c r="P8" s="273" t="s">
        <v>341</v>
      </c>
      <c r="Q8" s="203"/>
      <c r="R8" s="19"/>
    </row>
    <row r="9" spans="1:20" ht="15" customHeight="1" x14ac:dyDescent="0.45">
      <c r="A9" s="272">
        <v>9</v>
      </c>
      <c r="B9" s="128"/>
      <c r="C9" s="140"/>
      <c r="D9" s="140"/>
      <c r="E9" s="140"/>
      <c r="F9" s="134"/>
      <c r="G9" s="140"/>
      <c r="H9" s="140"/>
      <c r="I9" s="140"/>
      <c r="J9" s="140"/>
      <c r="K9" s="140"/>
      <c r="L9" s="274" t="s">
        <v>19</v>
      </c>
      <c r="M9" s="274" t="s">
        <v>19</v>
      </c>
      <c r="N9" s="274" t="s">
        <v>19</v>
      </c>
      <c r="O9" s="274" t="s">
        <v>19</v>
      </c>
      <c r="P9" s="274" t="s">
        <v>19</v>
      </c>
      <c r="Q9" s="203"/>
      <c r="R9" s="20"/>
    </row>
    <row r="10" spans="1:20" ht="15" customHeight="1" x14ac:dyDescent="0.45">
      <c r="A10" s="272">
        <v>10</v>
      </c>
      <c r="B10" s="128"/>
      <c r="C10" s="140"/>
      <c r="D10" s="140"/>
      <c r="E10" s="147" t="s">
        <v>20</v>
      </c>
      <c r="F10" s="147"/>
      <c r="G10" s="140"/>
      <c r="H10" s="140"/>
      <c r="I10" s="140"/>
      <c r="J10" s="140"/>
      <c r="K10" s="140"/>
      <c r="L10" s="275">
        <f>'S4c.PQ RAB Value Rolled F.'!L10+'S4d. ID-only RAB Value Rolled F'!L10</f>
        <v>0</v>
      </c>
      <c r="M10" s="275">
        <f>'S4c.PQ RAB Value Rolled F.'!M10+'S4d. ID-only RAB Value Rolled F'!M10</f>
        <v>0</v>
      </c>
      <c r="N10" s="275">
        <f>'S4c.PQ RAB Value Rolled F.'!N10+'S4d. ID-only RAB Value Rolled F'!N10</f>
        <v>0</v>
      </c>
      <c r="O10" s="442">
        <f>'S4c.PQ RAB Value Rolled F.'!O10+'S4d. ID-only RAB Value Rolled F'!O10</f>
        <v>0</v>
      </c>
      <c r="P10" s="442">
        <f>'S4c.PQ RAB Value Rolled F.'!P10+'S4d. ID-only RAB Value Rolled F'!P10</f>
        <v>0</v>
      </c>
      <c r="Q10" s="203"/>
      <c r="R10" s="466" t="s">
        <v>1059</v>
      </c>
      <c r="S10" s="466" t="s">
        <v>173</v>
      </c>
      <c r="T10" s="454"/>
    </row>
    <row r="11" spans="1:20" ht="15" customHeight="1" x14ac:dyDescent="0.45">
      <c r="A11" s="272">
        <v>11</v>
      </c>
      <c r="B11" s="128"/>
      <c r="C11" s="140"/>
      <c r="D11" s="140"/>
      <c r="E11" s="147"/>
      <c r="F11" s="147"/>
      <c r="G11" s="140"/>
      <c r="H11" s="140"/>
      <c r="I11" s="140"/>
      <c r="J11" s="140"/>
      <c r="K11" s="140"/>
      <c r="L11" s="128"/>
      <c r="M11" s="128"/>
      <c r="N11" s="128"/>
      <c r="O11" s="443"/>
      <c r="P11" s="443"/>
      <c r="Q11" s="203"/>
      <c r="R11" s="466"/>
      <c r="S11" s="474"/>
      <c r="T11" s="454"/>
    </row>
    <row r="12" spans="1:20" ht="15" customHeight="1" x14ac:dyDescent="0.45">
      <c r="A12" s="272">
        <v>12</v>
      </c>
      <c r="B12" s="128"/>
      <c r="C12" s="195"/>
      <c r="D12" s="149" t="s">
        <v>5</v>
      </c>
      <c r="E12" s="147" t="s">
        <v>201</v>
      </c>
      <c r="F12" s="147"/>
      <c r="G12" s="140"/>
      <c r="H12" s="140"/>
      <c r="I12" s="140"/>
      <c r="J12" s="140"/>
      <c r="K12" s="140"/>
      <c r="L12" s="275">
        <f>'S4c.PQ RAB Value Rolled F.'!L12+'S4d. ID-only RAB Value Rolled F'!L12</f>
        <v>0</v>
      </c>
      <c r="M12" s="275">
        <f>'S4c.PQ RAB Value Rolled F.'!M12+'S4d. ID-only RAB Value Rolled F'!M12</f>
        <v>0</v>
      </c>
      <c r="N12" s="275">
        <f>'S4c.PQ RAB Value Rolled F.'!N12+'S4d. ID-only RAB Value Rolled F'!N12</f>
        <v>0</v>
      </c>
      <c r="O12" s="442">
        <f>'S4c.PQ RAB Value Rolled F.'!O12+'S4d. ID-only RAB Value Rolled F'!O12</f>
        <v>0</v>
      </c>
      <c r="P12" s="442">
        <f>'S4c.PQ RAB Value Rolled F.'!P12+'S4d. ID-only RAB Value Rolled F'!P12</f>
        <v>0</v>
      </c>
      <c r="Q12" s="203"/>
      <c r="R12" s="466" t="s">
        <v>1060</v>
      </c>
      <c r="S12" s="466" t="s">
        <v>168</v>
      </c>
      <c r="T12" s="454"/>
    </row>
    <row r="13" spans="1:20" ht="15" customHeight="1" x14ac:dyDescent="0.45">
      <c r="A13" s="272">
        <v>13</v>
      </c>
      <c r="B13" s="128"/>
      <c r="C13" s="140"/>
      <c r="D13" s="149"/>
      <c r="E13" s="147"/>
      <c r="F13" s="147"/>
      <c r="G13" s="140"/>
      <c r="H13" s="140"/>
      <c r="I13" s="140"/>
      <c r="J13" s="140"/>
      <c r="K13" s="140"/>
      <c r="L13" s="128"/>
      <c r="M13" s="128"/>
      <c r="N13" s="128"/>
      <c r="O13" s="443"/>
      <c r="P13" s="443"/>
      <c r="Q13" s="203"/>
      <c r="R13" s="466"/>
      <c r="S13" s="474"/>
      <c r="T13" s="454"/>
    </row>
    <row r="14" spans="1:20" ht="15" customHeight="1" x14ac:dyDescent="0.45">
      <c r="A14" s="272">
        <v>14</v>
      </c>
      <c r="B14" s="128"/>
      <c r="C14" s="195"/>
      <c r="D14" s="149" t="s">
        <v>6</v>
      </c>
      <c r="E14" s="147" t="s">
        <v>200</v>
      </c>
      <c r="F14" s="147"/>
      <c r="G14" s="140"/>
      <c r="H14" s="140"/>
      <c r="I14" s="140"/>
      <c r="J14" s="140"/>
      <c r="K14" s="140"/>
      <c r="L14" s="275">
        <f>'S4c.PQ RAB Value Rolled F.'!L14+'S4d. ID-only RAB Value Rolled F'!L14</f>
        <v>0</v>
      </c>
      <c r="M14" s="275">
        <f>'S4c.PQ RAB Value Rolled F.'!M14+'S4d. ID-only RAB Value Rolled F'!M14</f>
        <v>0</v>
      </c>
      <c r="N14" s="275">
        <f>'S4c.PQ RAB Value Rolled F.'!N14+'S4d. ID-only RAB Value Rolled F'!N14</f>
        <v>0</v>
      </c>
      <c r="O14" s="442">
        <f>'S4c.PQ RAB Value Rolled F.'!O14+'S4d. ID-only RAB Value Rolled F'!O14</f>
        <v>0</v>
      </c>
      <c r="P14" s="442">
        <f>'S4c.PQ RAB Value Rolled F.'!P14+'S4d. ID-only RAB Value Rolled F'!P14</f>
        <v>0</v>
      </c>
      <c r="Q14" s="203"/>
      <c r="R14" s="466" t="s">
        <v>1060</v>
      </c>
      <c r="S14" s="466" t="s">
        <v>169</v>
      </c>
      <c r="T14" s="454"/>
    </row>
    <row r="15" spans="1:20" ht="15" customHeight="1" x14ac:dyDescent="0.45">
      <c r="A15" s="272">
        <v>15</v>
      </c>
      <c r="B15" s="128"/>
      <c r="C15" s="140"/>
      <c r="D15" s="149"/>
      <c r="E15" s="147"/>
      <c r="F15" s="147"/>
      <c r="G15" s="140"/>
      <c r="H15" s="140"/>
      <c r="I15" s="140"/>
      <c r="J15" s="140"/>
      <c r="K15" s="140"/>
      <c r="L15" s="128"/>
      <c r="M15" s="128"/>
      <c r="N15" s="128"/>
      <c r="O15" s="443"/>
      <c r="P15" s="443"/>
      <c r="Q15" s="203"/>
      <c r="R15" s="466"/>
      <c r="S15" s="474"/>
      <c r="T15" s="454"/>
    </row>
    <row r="16" spans="1:20" ht="15" customHeight="1" x14ac:dyDescent="0.45">
      <c r="A16" s="272">
        <v>16</v>
      </c>
      <c r="B16" s="128"/>
      <c r="C16" s="195"/>
      <c r="D16" s="149" t="s">
        <v>6</v>
      </c>
      <c r="E16" s="147" t="s">
        <v>60</v>
      </c>
      <c r="F16" s="147"/>
      <c r="G16" s="140"/>
      <c r="H16" s="140"/>
      <c r="I16" s="140"/>
      <c r="J16" s="140"/>
      <c r="K16" s="140"/>
      <c r="L16" s="275">
        <f>'S4c.PQ RAB Value Rolled F.'!L16+'S4d. ID-only RAB Value Rolled F'!L16</f>
        <v>0</v>
      </c>
      <c r="M16" s="275">
        <f>'S4c.PQ RAB Value Rolled F.'!M16+'S4d. ID-only RAB Value Rolled F'!M16</f>
        <v>0</v>
      </c>
      <c r="N16" s="275">
        <f>'S4c.PQ RAB Value Rolled F.'!N16+'S4d. ID-only RAB Value Rolled F'!N16</f>
        <v>0</v>
      </c>
      <c r="O16" s="442">
        <f>'S4c.PQ RAB Value Rolled F.'!O16+'S4d. ID-only RAB Value Rolled F'!O16</f>
        <v>0</v>
      </c>
      <c r="P16" s="442">
        <f>'S4c.PQ RAB Value Rolled F.'!P16+'S4d. ID-only RAB Value Rolled F'!P16</f>
        <v>0</v>
      </c>
      <c r="Q16" s="203"/>
      <c r="R16" s="466" t="s">
        <v>1060</v>
      </c>
      <c r="S16" s="466" t="s">
        <v>170</v>
      </c>
      <c r="T16" s="454"/>
    </row>
    <row r="17" spans="1:20" s="5" customFormat="1" ht="15" customHeight="1" x14ac:dyDescent="0.45">
      <c r="A17" s="272">
        <v>17</v>
      </c>
      <c r="B17" s="128"/>
      <c r="C17" s="140"/>
      <c r="D17" s="149"/>
      <c r="E17" s="147"/>
      <c r="F17" s="147"/>
      <c r="G17" s="140"/>
      <c r="H17" s="140"/>
      <c r="I17" s="140"/>
      <c r="J17" s="140"/>
      <c r="K17" s="140"/>
      <c r="L17" s="128"/>
      <c r="M17" s="128"/>
      <c r="N17" s="128"/>
      <c r="O17" s="443"/>
      <c r="P17" s="443"/>
      <c r="Q17" s="203"/>
      <c r="R17" s="466"/>
      <c r="S17" s="474"/>
      <c r="T17" s="454"/>
    </row>
    <row r="18" spans="1:20" s="14" customFormat="1" ht="15" customHeight="1" x14ac:dyDescent="0.45">
      <c r="A18" s="272">
        <v>18</v>
      </c>
      <c r="B18" s="128"/>
      <c r="C18" s="195"/>
      <c r="D18" s="149" t="s">
        <v>5</v>
      </c>
      <c r="E18" s="147" t="s">
        <v>24</v>
      </c>
      <c r="F18" s="147"/>
      <c r="G18" s="140"/>
      <c r="H18" s="140"/>
      <c r="I18" s="140"/>
      <c r="J18" s="140"/>
      <c r="K18" s="140"/>
      <c r="L18" s="275">
        <f>'S4c.PQ RAB Value Rolled F.'!L18+'S4d. ID-only RAB Value Rolled F'!L18</f>
        <v>0</v>
      </c>
      <c r="M18" s="275">
        <f>'S4c.PQ RAB Value Rolled F.'!M18+'S4d. ID-only RAB Value Rolled F'!M18</f>
        <v>0</v>
      </c>
      <c r="N18" s="275">
        <f>'S4c.PQ RAB Value Rolled F.'!N18+'S4d. ID-only RAB Value Rolled F'!N18</f>
        <v>0</v>
      </c>
      <c r="O18" s="442">
        <f>'S4c.PQ RAB Value Rolled F.'!O18+'S4d. ID-only RAB Value Rolled F'!O18</f>
        <v>0</v>
      </c>
      <c r="P18" s="442">
        <f>'S4c.PQ RAB Value Rolled F.'!P18+'S4d. ID-only RAB Value Rolled F'!P18</f>
        <v>0</v>
      </c>
      <c r="Q18" s="203"/>
      <c r="R18" s="466" t="s">
        <v>1060</v>
      </c>
      <c r="S18" s="466" t="s">
        <v>171</v>
      </c>
      <c r="T18" s="454"/>
    </row>
    <row r="19" spans="1:20" s="14" customFormat="1" ht="15" customHeight="1" x14ac:dyDescent="0.45">
      <c r="A19" s="272">
        <v>19</v>
      </c>
      <c r="B19" s="128"/>
      <c r="C19" s="195"/>
      <c r="D19" s="149"/>
      <c r="E19" s="147"/>
      <c r="F19" s="147"/>
      <c r="G19" s="140"/>
      <c r="H19" s="140"/>
      <c r="I19" s="140"/>
      <c r="J19" s="140"/>
      <c r="K19" s="140"/>
      <c r="L19" s="328"/>
      <c r="M19" s="328"/>
      <c r="N19" s="328"/>
      <c r="O19" s="425"/>
      <c r="P19" s="434"/>
      <c r="Q19" s="203"/>
      <c r="R19" s="466"/>
      <c r="S19" s="466"/>
      <c r="T19" s="454"/>
    </row>
    <row r="20" spans="1:20" s="14" customFormat="1" ht="15" customHeight="1" x14ac:dyDescent="0.45">
      <c r="A20" s="272">
        <v>20</v>
      </c>
      <c r="B20" s="128"/>
      <c r="C20" s="195"/>
      <c r="D20" s="149" t="s">
        <v>5</v>
      </c>
      <c r="E20" s="147" t="s">
        <v>267</v>
      </c>
      <c r="F20" s="147"/>
      <c r="G20" s="140"/>
      <c r="H20" s="140"/>
      <c r="I20" s="140"/>
      <c r="J20" s="140"/>
      <c r="K20" s="140"/>
      <c r="L20" s="275">
        <f>'S4c.PQ RAB Value Rolled F.'!L20</f>
        <v>0</v>
      </c>
      <c r="M20" s="275">
        <f>'S4c.PQ RAB Value Rolled F.'!M20</f>
        <v>0</v>
      </c>
      <c r="N20" s="275">
        <f>'S4c.PQ RAB Value Rolled F.'!N20</f>
        <v>0</v>
      </c>
      <c r="O20" s="442">
        <f>'S4c.PQ RAB Value Rolled F.'!O20</f>
        <v>0</v>
      </c>
      <c r="P20" s="442">
        <f>'S4c.PQ RAB Value Rolled F.'!P20</f>
        <v>0</v>
      </c>
      <c r="Q20" s="203"/>
      <c r="R20" s="466" t="s">
        <v>351</v>
      </c>
      <c r="S20" s="466" t="s">
        <v>236</v>
      </c>
      <c r="T20" s="454"/>
    </row>
    <row r="21" spans="1:20" s="14" customFormat="1" ht="15" customHeight="1" x14ac:dyDescent="0.45">
      <c r="A21" s="272">
        <v>21</v>
      </c>
      <c r="B21" s="128"/>
      <c r="C21" s="140"/>
      <c r="D21" s="149"/>
      <c r="E21" s="147"/>
      <c r="F21" s="147"/>
      <c r="G21" s="140"/>
      <c r="H21" s="140"/>
      <c r="I21" s="140"/>
      <c r="J21" s="140"/>
      <c r="K21" s="140"/>
      <c r="L21" s="128"/>
      <c r="M21" s="128"/>
      <c r="N21" s="128"/>
      <c r="O21" s="443"/>
      <c r="P21" s="443"/>
      <c r="Q21" s="203"/>
      <c r="R21" s="466"/>
      <c r="S21" s="474"/>
      <c r="T21" s="454"/>
    </row>
    <row r="22" spans="1:20" s="14" customFormat="1" ht="15" customHeight="1" x14ac:dyDescent="0.45">
      <c r="A22" s="272">
        <v>22</v>
      </c>
      <c r="B22" s="128"/>
      <c r="C22" s="195"/>
      <c r="D22" s="149" t="s">
        <v>6</v>
      </c>
      <c r="E22" s="147" t="s">
        <v>26</v>
      </c>
      <c r="F22" s="147"/>
      <c r="G22" s="140"/>
      <c r="H22" s="140"/>
      <c r="I22" s="140"/>
      <c r="J22" s="140"/>
      <c r="K22" s="140"/>
      <c r="L22" s="275">
        <f>'S4c.PQ RAB Value Rolled F.'!L22+'S4d. ID-only RAB Value Rolled F'!L20</f>
        <v>0</v>
      </c>
      <c r="M22" s="275">
        <f>'S4c.PQ RAB Value Rolled F.'!M22+'S4d. ID-only RAB Value Rolled F'!M20</f>
        <v>0</v>
      </c>
      <c r="N22" s="275">
        <f>'S4c.PQ RAB Value Rolled F.'!N22+'S4d. ID-only RAB Value Rolled F'!N20</f>
        <v>0</v>
      </c>
      <c r="O22" s="442">
        <f>'S4c.PQ RAB Value Rolled F.'!O22+'S4d. ID-only RAB Value Rolled F'!O20</f>
        <v>0</v>
      </c>
      <c r="P22" s="442">
        <f>'S4c.PQ RAB Value Rolled F.'!P22+'S4d. ID-only RAB Value Rolled F'!P20</f>
        <v>0</v>
      </c>
      <c r="Q22" s="203"/>
      <c r="R22" s="466" t="s">
        <v>1060</v>
      </c>
      <c r="S22" s="466" t="s">
        <v>172</v>
      </c>
      <c r="T22" s="454"/>
    </row>
    <row r="23" spans="1:20" s="14" customFormat="1" ht="15" customHeight="1" x14ac:dyDescent="0.45">
      <c r="A23" s="272">
        <v>23</v>
      </c>
      <c r="B23" s="128"/>
      <c r="C23" s="140"/>
      <c r="D23" s="140"/>
      <c r="E23" s="147"/>
      <c r="F23" s="147"/>
      <c r="G23" s="140"/>
      <c r="H23" s="140"/>
      <c r="I23" s="140"/>
      <c r="J23" s="140"/>
      <c r="K23" s="140"/>
      <c r="L23" s="128"/>
      <c r="M23" s="128"/>
      <c r="N23" s="128"/>
      <c r="O23" s="443"/>
      <c r="P23" s="443"/>
      <c r="Q23" s="203"/>
      <c r="R23" s="466"/>
      <c r="S23" s="474"/>
      <c r="T23" s="454"/>
    </row>
    <row r="24" spans="1:20" s="14" customFormat="1" ht="15" customHeight="1" x14ac:dyDescent="0.45">
      <c r="A24" s="272">
        <v>24</v>
      </c>
      <c r="B24" s="128"/>
      <c r="C24" s="130"/>
      <c r="D24" s="130"/>
      <c r="E24" s="147" t="s">
        <v>61</v>
      </c>
      <c r="F24" s="147"/>
      <c r="G24" s="140"/>
      <c r="H24" s="140"/>
      <c r="I24" s="140"/>
      <c r="J24" s="140"/>
      <c r="K24" s="140"/>
      <c r="L24" s="275">
        <f>'S4c.PQ RAB Value Rolled F.'!L24+'S4d. ID-only RAB Value Rolled F'!L22</f>
        <v>0</v>
      </c>
      <c r="M24" s="275">
        <f>'S4c.PQ RAB Value Rolled F.'!M24+'S4d. ID-only RAB Value Rolled F'!M22</f>
        <v>0</v>
      </c>
      <c r="N24" s="275">
        <f>'S4c.PQ RAB Value Rolled F.'!N24+'S4d. ID-only RAB Value Rolled F'!N22</f>
        <v>0</v>
      </c>
      <c r="O24" s="442">
        <f>'S4c.PQ RAB Value Rolled F.'!O24+'S4d. ID-only RAB Value Rolled F'!O22</f>
        <v>0</v>
      </c>
      <c r="P24" s="442">
        <f>'S4c.PQ RAB Value Rolled F.'!P24+'S4d. ID-only RAB Value Rolled F'!P22</f>
        <v>0</v>
      </c>
      <c r="Q24" s="203"/>
      <c r="R24" s="466" t="s">
        <v>1061</v>
      </c>
      <c r="S24" s="466"/>
      <c r="T24" s="454"/>
    </row>
    <row r="25" spans="1:20" s="14" customFormat="1" x14ac:dyDescent="0.45">
      <c r="A25" s="272">
        <v>25</v>
      </c>
      <c r="B25" s="128"/>
      <c r="C25" s="130"/>
      <c r="D25" s="140"/>
      <c r="E25" s="140"/>
      <c r="F25" s="134"/>
      <c r="G25" s="140"/>
      <c r="H25" s="140"/>
      <c r="I25" s="140"/>
      <c r="J25" s="140"/>
      <c r="K25" s="140"/>
      <c r="L25" s="129"/>
      <c r="M25" s="129"/>
      <c r="N25" s="129"/>
      <c r="O25" s="129"/>
      <c r="P25" s="129"/>
      <c r="Q25" s="203"/>
      <c r="R25" s="466"/>
      <c r="S25" s="454"/>
      <c r="T25" s="454"/>
    </row>
    <row r="26" spans="1:20" ht="30" customHeight="1" x14ac:dyDescent="0.55000000000000004">
      <c r="A26" s="272">
        <v>26</v>
      </c>
      <c r="B26" s="128"/>
      <c r="C26" s="190" t="s">
        <v>834</v>
      </c>
      <c r="D26" s="140"/>
      <c r="E26" s="140"/>
      <c r="F26" s="140"/>
      <c r="G26" s="140"/>
      <c r="H26" s="140"/>
      <c r="I26" s="140"/>
      <c r="J26" s="140"/>
      <c r="K26" s="140"/>
      <c r="L26" s="129"/>
      <c r="M26" s="129"/>
      <c r="N26" s="129"/>
      <c r="O26" s="129"/>
      <c r="P26" s="129"/>
      <c r="Q26" s="203"/>
      <c r="R26" s="466"/>
      <c r="S26" s="454"/>
      <c r="T26" s="454"/>
    </row>
    <row r="27" spans="1:20" x14ac:dyDescent="0.45">
      <c r="A27" s="272">
        <v>27</v>
      </c>
      <c r="B27" s="154"/>
      <c r="C27" s="129"/>
      <c r="D27" s="140"/>
      <c r="E27" s="140"/>
      <c r="F27" s="134"/>
      <c r="G27" s="140"/>
      <c r="H27" s="140"/>
      <c r="I27" s="140"/>
      <c r="J27" s="140"/>
      <c r="K27" s="140"/>
      <c r="L27" s="140"/>
      <c r="M27" s="1080" t="s">
        <v>62</v>
      </c>
      <c r="N27" s="1080"/>
      <c r="O27" s="1080" t="s">
        <v>32</v>
      </c>
      <c r="P27" s="1080"/>
      <c r="Q27" s="203"/>
      <c r="R27" s="466"/>
      <c r="S27" s="454"/>
      <c r="T27" s="454"/>
    </row>
    <row r="28" spans="1:20" x14ac:dyDescent="0.45">
      <c r="A28" s="272">
        <v>28</v>
      </c>
      <c r="B28" s="128"/>
      <c r="C28" s="140"/>
      <c r="D28" s="140"/>
      <c r="E28" s="140"/>
      <c r="F28" s="134"/>
      <c r="G28" s="140"/>
      <c r="H28" s="140"/>
      <c r="I28" s="140"/>
      <c r="J28" s="140"/>
      <c r="K28" s="140"/>
      <c r="L28" s="140"/>
      <c r="M28" s="274" t="s">
        <v>19</v>
      </c>
      <c r="N28" s="274" t="s">
        <v>19</v>
      </c>
      <c r="O28" s="274" t="s">
        <v>19</v>
      </c>
      <c r="P28" s="274" t="s">
        <v>19</v>
      </c>
      <c r="Q28" s="203"/>
      <c r="R28" s="467"/>
      <c r="S28" s="454"/>
      <c r="T28" s="454"/>
    </row>
    <row r="29" spans="1:20" ht="15" customHeight="1" x14ac:dyDescent="0.45">
      <c r="A29" s="582">
        <v>29</v>
      </c>
      <c r="B29" s="128"/>
      <c r="C29" s="140"/>
      <c r="D29" s="140"/>
      <c r="E29" s="147" t="s">
        <v>20</v>
      </c>
      <c r="F29" s="147"/>
      <c r="G29" s="140"/>
      <c r="H29" s="140"/>
      <c r="I29" s="140"/>
      <c r="J29" s="140"/>
      <c r="K29" s="140"/>
      <c r="L29" s="140"/>
      <c r="M29" s="443"/>
      <c r="N29" s="442">
        <f>'S4c.PQ RAB Value Rolled F.'!N29+'S4d. ID-only RAB Value Rolled F'!N27</f>
        <v>0</v>
      </c>
      <c r="O29" s="443"/>
      <c r="P29" s="442">
        <f>'S4c.PQ RAB Value Rolled F.'!P29+'S4d. ID-only RAB Value Rolled F'!P27</f>
        <v>0</v>
      </c>
      <c r="Q29" s="203"/>
      <c r="R29" s="466" t="s">
        <v>1060</v>
      </c>
      <c r="S29" s="466" t="s">
        <v>342</v>
      </c>
      <c r="T29" s="454"/>
    </row>
    <row r="30" spans="1:20" ht="15" customHeight="1" x14ac:dyDescent="0.45">
      <c r="A30" s="582">
        <v>30</v>
      </c>
      <c r="B30" s="128"/>
      <c r="C30" s="140"/>
      <c r="D30" s="140"/>
      <c r="E30" s="147"/>
      <c r="F30" s="147"/>
      <c r="G30" s="140"/>
      <c r="H30" s="140"/>
      <c r="I30" s="140"/>
      <c r="J30" s="140"/>
      <c r="K30" s="140"/>
      <c r="L30" s="140"/>
      <c r="M30" s="443"/>
      <c r="N30" s="443"/>
      <c r="O30" s="443"/>
      <c r="P30" s="434"/>
      <c r="Q30" s="203"/>
      <c r="R30" s="466"/>
      <c r="S30" s="466"/>
      <c r="T30" s="454"/>
    </row>
    <row r="31" spans="1:20" ht="15" customHeight="1" x14ac:dyDescent="0.45">
      <c r="A31" s="582">
        <v>31</v>
      </c>
      <c r="B31" s="128"/>
      <c r="C31" s="140"/>
      <c r="D31" s="149" t="s">
        <v>5</v>
      </c>
      <c r="E31" s="147"/>
      <c r="F31" s="147"/>
      <c r="G31" s="140"/>
      <c r="H31" s="140"/>
      <c r="I31" s="140"/>
      <c r="J31" s="140"/>
      <c r="K31" s="140"/>
      <c r="L31" s="140"/>
      <c r="M31" s="443"/>
      <c r="N31" s="443"/>
      <c r="O31" s="443"/>
      <c r="P31" s="443"/>
      <c r="Q31" s="203"/>
      <c r="R31" s="466"/>
      <c r="S31" s="454"/>
      <c r="T31" s="454"/>
    </row>
    <row r="32" spans="1:20" ht="15" customHeight="1" x14ac:dyDescent="0.45">
      <c r="A32" s="582">
        <v>32</v>
      </c>
      <c r="B32" s="128"/>
      <c r="C32" s="140"/>
      <c r="D32" s="149"/>
      <c r="E32" s="147" t="s">
        <v>201</v>
      </c>
      <c r="F32" s="147"/>
      <c r="G32" s="140"/>
      <c r="H32" s="140"/>
      <c r="I32" s="140"/>
      <c r="J32" s="140"/>
      <c r="K32" s="140"/>
      <c r="L32" s="140"/>
      <c r="M32" s="443"/>
      <c r="N32" s="442">
        <f>'S4c.PQ RAB Value Rolled F.'!N32+'S4d. ID-only RAB Value Rolled F'!N30</f>
        <v>0</v>
      </c>
      <c r="O32" s="443"/>
      <c r="P32" s="442">
        <f>'S4c.PQ RAB Value Rolled F.'!P32+'S4d. ID-only RAB Value Rolled F'!P30</f>
        <v>0</v>
      </c>
      <c r="Q32" s="203"/>
      <c r="R32" s="466" t="s">
        <v>1060</v>
      </c>
      <c r="S32" s="454"/>
      <c r="T32" s="454"/>
    </row>
    <row r="33" spans="1:20" ht="15" customHeight="1" x14ac:dyDescent="0.45">
      <c r="A33" s="582">
        <v>33</v>
      </c>
      <c r="B33" s="128"/>
      <c r="C33" s="140"/>
      <c r="D33" s="149" t="s">
        <v>6</v>
      </c>
      <c r="E33" s="147"/>
      <c r="F33" s="147"/>
      <c r="G33" s="140"/>
      <c r="H33" s="140"/>
      <c r="I33" s="140"/>
      <c r="J33" s="140"/>
      <c r="K33" s="140"/>
      <c r="L33" s="140"/>
      <c r="M33" s="443"/>
      <c r="N33" s="443"/>
      <c r="O33" s="443"/>
      <c r="P33" s="443"/>
      <c r="Q33" s="203"/>
      <c r="R33" s="466"/>
      <c r="S33" s="454"/>
      <c r="T33" s="454"/>
    </row>
    <row r="34" spans="1:20" ht="15" customHeight="1" x14ac:dyDescent="0.45">
      <c r="A34" s="582">
        <v>34</v>
      </c>
      <c r="B34" s="128"/>
      <c r="C34" s="140"/>
      <c r="D34" s="149"/>
      <c r="E34" s="147" t="s">
        <v>200</v>
      </c>
      <c r="F34" s="147"/>
      <c r="G34" s="140"/>
      <c r="H34" s="140"/>
      <c r="I34" s="140"/>
      <c r="J34" s="140"/>
      <c r="K34" s="140"/>
      <c r="L34" s="140"/>
      <c r="M34" s="443"/>
      <c r="N34" s="426">
        <f>'S4c.PQ RAB Value Rolled F.'!N34+'S4d. ID-only RAB Value Rolled F'!N32</f>
        <v>0</v>
      </c>
      <c r="O34" s="443"/>
      <c r="P34" s="442">
        <f>'S4c.PQ RAB Value Rolled F.'!P34+'S4d. ID-only RAB Value Rolled F'!P32</f>
        <v>0</v>
      </c>
      <c r="Q34" s="203"/>
      <c r="R34" s="466" t="s">
        <v>1060</v>
      </c>
      <c r="S34" s="454"/>
      <c r="T34" s="454"/>
    </row>
    <row r="35" spans="1:20" ht="15" customHeight="1" x14ac:dyDescent="0.45">
      <c r="A35" s="582">
        <v>35</v>
      </c>
      <c r="B35" s="128"/>
      <c r="C35" s="140"/>
      <c r="D35" s="149" t="s">
        <v>6</v>
      </c>
      <c r="E35" s="147"/>
      <c r="F35" s="140"/>
      <c r="G35" s="140"/>
      <c r="H35" s="140"/>
      <c r="I35" s="140"/>
      <c r="J35" s="140"/>
      <c r="K35" s="140"/>
      <c r="L35" s="140"/>
      <c r="M35" s="443"/>
      <c r="N35" s="443"/>
      <c r="O35" s="443"/>
      <c r="P35" s="443"/>
      <c r="Q35" s="203"/>
      <c r="R35" s="466"/>
      <c r="S35" s="454"/>
      <c r="T35" s="454"/>
    </row>
    <row r="36" spans="1:20" s="8" customFormat="1" ht="15" customHeight="1" x14ac:dyDescent="0.45">
      <c r="A36" s="582">
        <v>36</v>
      </c>
      <c r="B36" s="128"/>
      <c r="C36" s="140"/>
      <c r="D36" s="149"/>
      <c r="E36" s="147"/>
      <c r="F36" s="140" t="s">
        <v>63</v>
      </c>
      <c r="G36" s="140"/>
      <c r="H36" s="140"/>
      <c r="I36" s="140"/>
      <c r="J36" s="140"/>
      <c r="K36" s="140"/>
      <c r="L36" s="140"/>
      <c r="M36" s="442">
        <f>'S4c.PQ RAB Value Rolled F.'!M36+'S4d. ID-only RAB Value Rolled F'!M34</f>
        <v>0</v>
      </c>
      <c r="N36" s="443"/>
      <c r="O36" s="442">
        <f>'S4c.PQ RAB Value Rolled F.'!O36+'S4d. ID-only RAB Value Rolled F'!O34</f>
        <v>0</v>
      </c>
      <c r="P36" s="443"/>
      <c r="Q36" s="203"/>
      <c r="R36" s="466"/>
      <c r="S36" s="454"/>
      <c r="T36" s="454"/>
    </row>
    <row r="37" spans="1:20" s="8" customFormat="1" ht="15" customHeight="1" x14ac:dyDescent="0.45">
      <c r="A37" s="582">
        <v>37</v>
      </c>
      <c r="B37" s="128"/>
      <c r="C37" s="140"/>
      <c r="D37" s="149"/>
      <c r="E37" s="147"/>
      <c r="F37" s="140" t="s">
        <v>64</v>
      </c>
      <c r="G37" s="140"/>
      <c r="H37" s="140"/>
      <c r="I37" s="140"/>
      <c r="J37" s="140"/>
      <c r="K37" s="140"/>
      <c r="L37" s="140"/>
      <c r="M37" s="442">
        <f>'S4c.PQ RAB Value Rolled F.'!M37+'S4d. ID-only RAB Value Rolled F'!M35</f>
        <v>0</v>
      </c>
      <c r="N37" s="443"/>
      <c r="O37" s="442">
        <f>'S4c.PQ RAB Value Rolled F.'!O37+'S4d. ID-only RAB Value Rolled F'!O35</f>
        <v>0</v>
      </c>
      <c r="P37" s="443"/>
      <c r="Q37" s="203"/>
      <c r="R37" s="466"/>
      <c r="S37" s="454"/>
      <c r="T37" s="454"/>
    </row>
    <row r="38" spans="1:20" s="8" customFormat="1" ht="15" customHeight="1" x14ac:dyDescent="0.45">
      <c r="A38" s="582">
        <v>38</v>
      </c>
      <c r="B38" s="128"/>
      <c r="C38" s="140"/>
      <c r="D38" s="149"/>
      <c r="E38" s="147"/>
      <c r="F38" s="140" t="s">
        <v>65</v>
      </c>
      <c r="G38" s="140"/>
      <c r="H38" s="140"/>
      <c r="I38" s="140"/>
      <c r="J38" s="140"/>
      <c r="K38" s="140"/>
      <c r="L38" s="140"/>
      <c r="M38" s="442">
        <f>'S4c.PQ RAB Value Rolled F.'!M38+'S4d. ID-only RAB Value Rolled F'!M36</f>
        <v>0</v>
      </c>
      <c r="N38" s="443"/>
      <c r="O38" s="442">
        <f>'S4c.PQ RAB Value Rolled F.'!O38+'S4d. ID-only RAB Value Rolled F'!O36</f>
        <v>0</v>
      </c>
      <c r="P38" s="443"/>
      <c r="Q38" s="203"/>
      <c r="R38" s="466"/>
      <c r="S38" s="454"/>
      <c r="T38" s="454"/>
    </row>
    <row r="39" spans="1:20" s="8" customFormat="1" ht="15" customHeight="1" x14ac:dyDescent="0.45">
      <c r="A39" s="582">
        <v>39</v>
      </c>
      <c r="B39" s="128"/>
      <c r="C39" s="140"/>
      <c r="D39" s="149"/>
      <c r="E39" s="147" t="s">
        <v>60</v>
      </c>
      <c r="F39" s="140"/>
      <c r="G39" s="140"/>
      <c r="H39" s="140"/>
      <c r="I39" s="140"/>
      <c r="J39" s="140"/>
      <c r="K39" s="140"/>
      <c r="L39" s="140"/>
      <c r="M39" s="443"/>
      <c r="N39" s="426">
        <f>SUM(M36:M38)</f>
        <v>0</v>
      </c>
      <c r="O39" s="443"/>
      <c r="P39" s="426">
        <f>SUM(O36:O38)</f>
        <v>0</v>
      </c>
      <c r="Q39" s="203"/>
      <c r="R39" s="466" t="s">
        <v>1062</v>
      </c>
      <c r="S39" s="454"/>
      <c r="T39" s="454"/>
    </row>
    <row r="40" spans="1:20" s="8" customFormat="1" ht="15" customHeight="1" x14ac:dyDescent="0.45">
      <c r="A40" s="582">
        <v>40</v>
      </c>
      <c r="B40" s="128"/>
      <c r="C40" s="140"/>
      <c r="D40" s="149" t="s">
        <v>66</v>
      </c>
      <c r="E40" s="147"/>
      <c r="F40" s="140"/>
      <c r="G40" s="140"/>
      <c r="H40" s="140"/>
      <c r="I40" s="140"/>
      <c r="J40" s="140"/>
      <c r="K40" s="140"/>
      <c r="L40" s="140"/>
      <c r="M40" s="443"/>
      <c r="N40" s="443"/>
      <c r="O40" s="443"/>
      <c r="P40" s="443"/>
      <c r="Q40" s="203"/>
      <c r="R40" s="466"/>
      <c r="S40" s="454"/>
      <c r="T40" s="454"/>
    </row>
    <row r="41" spans="1:20" s="8" customFormat="1" ht="15" customHeight="1" x14ac:dyDescent="0.45">
      <c r="A41" s="582">
        <v>41</v>
      </c>
      <c r="B41" s="128"/>
      <c r="C41" s="195"/>
      <c r="D41" s="149"/>
      <c r="E41" s="147"/>
      <c r="F41" s="140" t="s">
        <v>67</v>
      </c>
      <c r="G41" s="140"/>
      <c r="H41" s="140"/>
      <c r="I41" s="140"/>
      <c r="J41" s="140"/>
      <c r="K41" s="140"/>
      <c r="L41" s="140"/>
      <c r="M41" s="275">
        <f>'S4c.PQ RAB Value Rolled F.'!M41+'S4d. ID-only RAB Value Rolled F'!M39</f>
        <v>0</v>
      </c>
      <c r="N41" s="128"/>
      <c r="O41" s="275">
        <f>'S4c.PQ RAB Value Rolled F.'!O41+'S4d. ID-only RAB Value Rolled F'!O39</f>
        <v>0</v>
      </c>
      <c r="P41" s="128"/>
      <c r="Q41" s="203"/>
      <c r="R41" s="466"/>
      <c r="S41" s="454"/>
      <c r="T41" s="454"/>
    </row>
    <row r="42" spans="1:20" s="8" customFormat="1" ht="15" customHeight="1" x14ac:dyDescent="0.45">
      <c r="A42" s="582">
        <v>42</v>
      </c>
      <c r="B42" s="128"/>
      <c r="C42" s="140"/>
      <c r="D42" s="149"/>
      <c r="E42" s="147"/>
      <c r="F42" s="140" t="s">
        <v>68</v>
      </c>
      <c r="G42" s="140"/>
      <c r="H42" s="140"/>
      <c r="I42" s="140"/>
      <c r="J42" s="140"/>
      <c r="K42" s="140"/>
      <c r="L42" s="140"/>
      <c r="M42" s="275">
        <f>'S4c.PQ RAB Value Rolled F.'!M42+'S4d. ID-only RAB Value Rolled F'!M40</f>
        <v>0</v>
      </c>
      <c r="N42" s="128"/>
      <c r="O42" s="275">
        <f>'S4c.PQ RAB Value Rolled F.'!O42+'S4d. ID-only RAB Value Rolled F'!O40</f>
        <v>0</v>
      </c>
      <c r="P42" s="128"/>
      <c r="Q42" s="203"/>
      <c r="R42" s="466"/>
      <c r="S42" s="454"/>
      <c r="T42" s="454"/>
    </row>
    <row r="43" spans="1:20" s="8" customFormat="1" ht="15" customHeight="1" x14ac:dyDescent="0.45">
      <c r="A43" s="582">
        <v>43</v>
      </c>
      <c r="B43" s="128"/>
      <c r="C43" s="140"/>
      <c r="D43" s="149"/>
      <c r="E43" s="147"/>
      <c r="F43" s="140" t="s">
        <v>69</v>
      </c>
      <c r="G43" s="140"/>
      <c r="H43" s="140"/>
      <c r="I43" s="140"/>
      <c r="J43" s="140"/>
      <c r="K43" s="140"/>
      <c r="L43" s="140"/>
      <c r="M43" s="275">
        <f>'S4c.PQ RAB Value Rolled F.'!M43+'S4d. ID-only RAB Value Rolled F'!M41</f>
        <v>0</v>
      </c>
      <c r="N43" s="128"/>
      <c r="O43" s="275">
        <f>'S4c.PQ RAB Value Rolled F.'!O43+'S4d. ID-only RAB Value Rolled F'!O41</f>
        <v>0</v>
      </c>
      <c r="P43" s="128"/>
      <c r="Q43" s="203"/>
      <c r="R43" s="466"/>
      <c r="S43" s="454"/>
      <c r="T43" s="454"/>
    </row>
    <row r="44" spans="1:20" s="8" customFormat="1" ht="15" customHeight="1" x14ac:dyDescent="0.45">
      <c r="A44" s="582">
        <v>44</v>
      </c>
      <c r="B44" s="128"/>
      <c r="C44" s="140"/>
      <c r="D44" s="149"/>
      <c r="E44" s="147" t="s">
        <v>24</v>
      </c>
      <c r="F44" s="140"/>
      <c r="G44" s="140"/>
      <c r="H44" s="140"/>
      <c r="I44" s="140"/>
      <c r="J44" s="140"/>
      <c r="K44" s="140"/>
      <c r="L44" s="140"/>
      <c r="M44" s="128"/>
      <c r="N44" s="276">
        <f>SUM(M41:M43)</f>
        <v>0</v>
      </c>
      <c r="O44" s="128"/>
      <c r="P44" s="276">
        <f>SUM(O41:O43)</f>
        <v>0</v>
      </c>
      <c r="Q44" s="203"/>
      <c r="R44" s="466" t="s">
        <v>1063</v>
      </c>
      <c r="S44" s="454"/>
      <c r="T44" s="454"/>
    </row>
    <row r="45" spans="1:20" s="8" customFormat="1" ht="15" customHeight="1" x14ac:dyDescent="0.45">
      <c r="A45" s="582">
        <v>45</v>
      </c>
      <c r="B45" s="128"/>
      <c r="C45" s="140"/>
      <c r="D45" s="149"/>
      <c r="E45" s="147"/>
      <c r="F45" s="140"/>
      <c r="G45" s="140"/>
      <c r="H45" s="140"/>
      <c r="I45" s="140"/>
      <c r="J45" s="140"/>
      <c r="K45" s="140"/>
      <c r="L45" s="140"/>
      <c r="M45" s="128"/>
      <c r="N45" s="329"/>
      <c r="O45" s="128"/>
      <c r="P45" s="329"/>
      <c r="Q45" s="203"/>
      <c r="R45" s="466"/>
      <c r="S45" s="454"/>
      <c r="T45" s="454"/>
    </row>
    <row r="46" spans="1:20" s="8" customFormat="1" ht="15" customHeight="1" x14ac:dyDescent="0.45">
      <c r="A46" s="582">
        <v>46</v>
      </c>
      <c r="B46" s="128"/>
      <c r="C46" s="140"/>
      <c r="D46" s="149" t="s">
        <v>5</v>
      </c>
      <c r="E46" s="147" t="s">
        <v>267</v>
      </c>
      <c r="F46" s="140"/>
      <c r="G46" s="140"/>
      <c r="H46" s="140"/>
      <c r="I46" s="140"/>
      <c r="J46" s="140"/>
      <c r="K46" s="140"/>
      <c r="L46" s="140"/>
      <c r="M46" s="128"/>
      <c r="N46" s="329"/>
      <c r="O46" s="128"/>
      <c r="P46" s="276">
        <f>K125</f>
        <v>0</v>
      </c>
      <c r="Q46" s="203"/>
      <c r="R46" s="466" t="s">
        <v>345</v>
      </c>
      <c r="S46" s="454"/>
      <c r="T46" s="454"/>
    </row>
    <row r="47" spans="1:20" ht="15" customHeight="1" x14ac:dyDescent="0.45">
      <c r="A47" s="582">
        <v>47</v>
      </c>
      <c r="B47" s="128"/>
      <c r="C47" s="140"/>
      <c r="D47" s="149"/>
      <c r="E47" s="147"/>
      <c r="F47" s="134"/>
      <c r="G47" s="140"/>
      <c r="H47" s="140"/>
      <c r="I47" s="140"/>
      <c r="J47" s="140"/>
      <c r="K47" s="140"/>
      <c r="L47" s="140"/>
      <c r="M47" s="128"/>
      <c r="N47" s="128"/>
      <c r="O47" s="128"/>
      <c r="P47" s="128"/>
      <c r="Q47" s="203"/>
      <c r="R47" s="466"/>
      <c r="S47" s="454"/>
      <c r="T47" s="454"/>
    </row>
    <row r="48" spans="1:20" ht="15" customHeight="1" x14ac:dyDescent="0.45">
      <c r="A48" s="582">
        <v>48</v>
      </c>
      <c r="B48" s="128"/>
      <c r="C48" s="195"/>
      <c r="D48" s="149" t="s">
        <v>6</v>
      </c>
      <c r="E48" s="147" t="s">
        <v>26</v>
      </c>
      <c r="F48" s="140"/>
      <c r="G48" s="140"/>
      <c r="H48" s="140"/>
      <c r="I48" s="140"/>
      <c r="J48" s="140"/>
      <c r="K48" s="140"/>
      <c r="L48" s="140"/>
      <c r="M48" s="128"/>
      <c r="N48" s="128"/>
      <c r="O48" s="128"/>
      <c r="P48" s="276">
        <f>P50-(P29-P32+P34+P39-P44+P46)</f>
        <v>0</v>
      </c>
      <c r="Q48" s="203"/>
      <c r="R48" s="466"/>
      <c r="S48" s="454"/>
      <c r="T48" s="454"/>
    </row>
    <row r="49" spans="1:20" ht="15" customHeight="1" thickBot="1" x14ac:dyDescent="0.5">
      <c r="A49" s="582">
        <v>49</v>
      </c>
      <c r="B49" s="128"/>
      <c r="C49" s="140"/>
      <c r="D49" s="140"/>
      <c r="E49" s="147"/>
      <c r="F49" s="140"/>
      <c r="G49" s="140"/>
      <c r="H49" s="140"/>
      <c r="I49" s="140"/>
      <c r="J49" s="140"/>
      <c r="K49" s="140"/>
      <c r="L49" s="140"/>
      <c r="M49" s="128"/>
      <c r="N49" s="128"/>
      <c r="O49" s="128"/>
      <c r="P49" s="128"/>
      <c r="Q49" s="203"/>
      <c r="R49" s="466"/>
      <c r="S49" s="454"/>
      <c r="T49" s="454"/>
    </row>
    <row r="50" spans="1:20" ht="15" customHeight="1" thickBot="1" x14ac:dyDescent="0.5">
      <c r="A50" s="582">
        <v>50</v>
      </c>
      <c r="B50" s="128"/>
      <c r="C50" s="147"/>
      <c r="D50" s="140"/>
      <c r="E50" s="147" t="s">
        <v>61</v>
      </c>
      <c r="F50" s="140"/>
      <c r="G50" s="140"/>
      <c r="H50" s="140"/>
      <c r="I50" s="140"/>
      <c r="J50" s="140"/>
      <c r="K50" s="140"/>
      <c r="L50" s="140"/>
      <c r="M50" s="128"/>
      <c r="N50" s="269">
        <f>N29-N32+N34+N39-N44</f>
        <v>0</v>
      </c>
      <c r="O50" s="128"/>
      <c r="P50" s="579">
        <f>'S4a.Asset Allocations'!L87</f>
        <v>0</v>
      </c>
      <c r="Q50" s="203"/>
      <c r="R50" s="466" t="s">
        <v>351</v>
      </c>
      <c r="S50" s="454"/>
      <c r="T50" s="454"/>
    </row>
    <row r="51" spans="1:20" ht="42" customHeight="1" x14ac:dyDescent="0.45">
      <c r="A51" s="582">
        <v>51</v>
      </c>
      <c r="B51" s="128"/>
      <c r="C51" s="1082" t="s">
        <v>208</v>
      </c>
      <c r="D51" s="1082"/>
      <c r="E51" s="1082"/>
      <c r="F51" s="1082"/>
      <c r="G51" s="1082"/>
      <c r="H51" s="1082"/>
      <c r="I51" s="1082"/>
      <c r="J51" s="1082"/>
      <c r="K51" s="1082"/>
      <c r="L51" s="1082"/>
      <c r="M51" s="1082"/>
      <c r="N51" s="1082"/>
      <c r="O51" s="1082"/>
      <c r="P51" s="1082"/>
      <c r="Q51" s="203"/>
      <c r="R51" s="466"/>
      <c r="S51" s="454"/>
      <c r="T51" s="454"/>
    </row>
    <row r="52" spans="1:20" ht="17.25" customHeight="1" x14ac:dyDescent="0.45">
      <c r="A52" s="582">
        <v>52</v>
      </c>
      <c r="B52" s="128"/>
      <c r="C52" s="277"/>
      <c r="D52" s="277"/>
      <c r="E52" s="277"/>
      <c r="F52" s="277"/>
      <c r="G52" s="277"/>
      <c r="H52" s="277"/>
      <c r="I52" s="277"/>
      <c r="J52" s="277"/>
      <c r="K52" s="277"/>
      <c r="L52" s="277"/>
      <c r="M52" s="277"/>
      <c r="N52" s="277"/>
      <c r="O52" s="277"/>
      <c r="P52" s="277"/>
      <c r="Q52" s="203"/>
      <c r="R52" s="466"/>
      <c r="S52" s="454"/>
      <c r="T52" s="454"/>
    </row>
    <row r="53" spans="1:20" ht="30" customHeight="1" x14ac:dyDescent="0.55000000000000004">
      <c r="A53" s="582">
        <v>53</v>
      </c>
      <c r="B53" s="140"/>
      <c r="C53" s="137" t="s">
        <v>835</v>
      </c>
      <c r="D53" s="140"/>
      <c r="E53" s="140"/>
      <c r="F53" s="140"/>
      <c r="G53" s="140"/>
      <c r="H53" s="140"/>
      <c r="I53" s="140"/>
      <c r="J53" s="140"/>
      <c r="K53" s="140"/>
      <c r="L53" s="129"/>
      <c r="M53" s="129"/>
      <c r="N53" s="129"/>
      <c r="O53" s="129"/>
      <c r="P53" s="129"/>
      <c r="Q53" s="203"/>
      <c r="R53" s="466"/>
      <c r="S53" s="454"/>
      <c r="T53" s="454"/>
    </row>
    <row r="54" spans="1:20" x14ac:dyDescent="0.45">
      <c r="A54" s="582">
        <v>54</v>
      </c>
      <c r="B54" s="129"/>
      <c r="C54" s="129"/>
      <c r="D54" s="129"/>
      <c r="E54" s="129"/>
      <c r="F54" s="129"/>
      <c r="G54" s="129"/>
      <c r="H54" s="129"/>
      <c r="I54" s="129"/>
      <c r="J54" s="140"/>
      <c r="K54" s="129"/>
      <c r="L54" s="129"/>
      <c r="M54" s="129"/>
      <c r="N54" s="129"/>
      <c r="O54" s="129"/>
      <c r="P54" s="129"/>
      <c r="Q54" s="203"/>
      <c r="R54" s="466"/>
      <c r="S54" s="454"/>
      <c r="T54" s="454"/>
    </row>
    <row r="55" spans="1:20" ht="15" customHeight="1" x14ac:dyDescent="0.55000000000000004">
      <c r="A55" s="582">
        <v>55</v>
      </c>
      <c r="B55" s="140"/>
      <c r="C55" s="140"/>
      <c r="D55" s="140"/>
      <c r="E55" s="140"/>
      <c r="F55" s="140" t="s">
        <v>129</v>
      </c>
      <c r="G55" s="140"/>
      <c r="H55" s="140"/>
      <c r="I55" s="140"/>
      <c r="J55" s="140"/>
      <c r="K55" s="140"/>
      <c r="L55" s="140"/>
      <c r="M55" s="140"/>
      <c r="N55" s="140"/>
      <c r="O55" s="140"/>
      <c r="P55" s="143"/>
      <c r="Q55" s="203"/>
      <c r="R55" s="466"/>
      <c r="S55" s="466" t="s">
        <v>146</v>
      </c>
      <c r="T55" s="454"/>
    </row>
    <row r="56" spans="1:20" ht="15" customHeight="1" x14ac:dyDescent="0.55000000000000004">
      <c r="A56" s="582">
        <v>56</v>
      </c>
      <c r="B56" s="140"/>
      <c r="C56" s="140"/>
      <c r="D56" s="140"/>
      <c r="E56" s="140"/>
      <c r="F56" s="140" t="s">
        <v>128</v>
      </c>
      <c r="G56" s="140"/>
      <c r="H56" s="140"/>
      <c r="I56" s="140"/>
      <c r="J56" s="140"/>
      <c r="K56" s="140"/>
      <c r="L56" s="140"/>
      <c r="M56" s="140"/>
      <c r="N56" s="140"/>
      <c r="O56" s="140"/>
      <c r="P56" s="143"/>
      <c r="Q56" s="203"/>
      <c r="R56" s="466"/>
      <c r="S56" s="466" t="s">
        <v>146</v>
      </c>
      <c r="T56" s="454"/>
    </row>
    <row r="57" spans="1:20" ht="15" customHeight="1" x14ac:dyDescent="0.45">
      <c r="A57" s="582">
        <v>57</v>
      </c>
      <c r="B57" s="140"/>
      <c r="C57" s="140"/>
      <c r="D57" s="140"/>
      <c r="E57" s="140"/>
      <c r="F57" s="140" t="s">
        <v>71</v>
      </c>
      <c r="G57" s="140"/>
      <c r="H57" s="140"/>
      <c r="I57" s="140"/>
      <c r="J57" s="140"/>
      <c r="K57" s="140"/>
      <c r="L57" s="140"/>
      <c r="M57" s="140"/>
      <c r="N57" s="140"/>
      <c r="O57" s="140"/>
      <c r="P57" s="278">
        <f>IF(P55&lt;&gt;0,P55/P56-1, 0)</f>
        <v>0</v>
      </c>
      <c r="Q57" s="203"/>
      <c r="R57" s="466"/>
      <c r="S57" s="454"/>
      <c r="T57" s="454"/>
    </row>
    <row r="58" spans="1:20" ht="15" customHeight="1" x14ac:dyDescent="0.45">
      <c r="A58" s="582">
        <v>58</v>
      </c>
      <c r="B58" s="140"/>
      <c r="C58" s="140"/>
      <c r="D58" s="140"/>
      <c r="E58" s="140"/>
      <c r="F58" s="140"/>
      <c r="G58" s="140"/>
      <c r="H58" s="140"/>
      <c r="I58" s="140"/>
      <c r="J58" s="140"/>
      <c r="K58" s="140"/>
      <c r="L58" s="140"/>
      <c r="M58" s="207"/>
      <c r="N58" s="207"/>
      <c r="O58" s="207"/>
      <c r="P58" s="207"/>
      <c r="Q58" s="203"/>
      <c r="R58" s="466"/>
      <c r="S58" s="454"/>
      <c r="T58" s="454"/>
    </row>
    <row r="59" spans="1:20" ht="15" customHeight="1" x14ac:dyDescent="0.45">
      <c r="A59" s="582">
        <v>59</v>
      </c>
      <c r="B59" s="140"/>
      <c r="C59" s="140"/>
      <c r="D59" s="140"/>
      <c r="E59" s="140"/>
      <c r="F59" s="140"/>
      <c r="G59" s="140"/>
      <c r="H59" s="140"/>
      <c r="I59" s="140"/>
      <c r="J59" s="140"/>
      <c r="K59" s="140"/>
      <c r="L59" s="140"/>
      <c r="M59" s="1083" t="s">
        <v>62</v>
      </c>
      <c r="N59" s="1083"/>
      <c r="O59" s="1083" t="s">
        <v>32</v>
      </c>
      <c r="P59" s="1083"/>
      <c r="Q59" s="203"/>
      <c r="R59" s="466"/>
      <c r="S59" s="454"/>
      <c r="T59" s="454"/>
    </row>
    <row r="60" spans="1:20" ht="15" customHeight="1" x14ac:dyDescent="0.45">
      <c r="A60" s="582">
        <v>60</v>
      </c>
      <c r="B60" s="140"/>
      <c r="C60" s="140"/>
      <c r="D60" s="140"/>
      <c r="E60" s="140"/>
      <c r="F60" s="140"/>
      <c r="G60" s="140"/>
      <c r="H60" s="140"/>
      <c r="I60" s="140"/>
      <c r="J60" s="140"/>
      <c r="K60" s="140"/>
      <c r="L60" s="140"/>
      <c r="M60" s="279" t="s">
        <v>19</v>
      </c>
      <c r="N60" s="279" t="s">
        <v>19</v>
      </c>
      <c r="O60" s="279" t="s">
        <v>19</v>
      </c>
      <c r="P60" s="279" t="s">
        <v>19</v>
      </c>
      <c r="Q60" s="203"/>
      <c r="R60" s="467"/>
      <c r="S60" s="454"/>
      <c r="T60" s="454"/>
    </row>
    <row r="61" spans="1:20" ht="15" customHeight="1" x14ac:dyDescent="0.45">
      <c r="A61" s="582">
        <v>61</v>
      </c>
      <c r="B61" s="140"/>
      <c r="C61" s="140"/>
      <c r="D61" s="140"/>
      <c r="E61" s="140"/>
      <c r="F61" s="140" t="s">
        <v>20</v>
      </c>
      <c r="G61" s="140"/>
      <c r="H61" s="140"/>
      <c r="I61" s="140"/>
      <c r="J61" s="140"/>
      <c r="K61" s="140"/>
      <c r="L61" s="140"/>
      <c r="M61" s="152">
        <f>N29</f>
        <v>0</v>
      </c>
      <c r="N61" s="128"/>
      <c r="O61" s="152">
        <f>P29</f>
        <v>0</v>
      </c>
      <c r="P61" s="128"/>
      <c r="Q61" s="203"/>
      <c r="R61" s="466" t="s">
        <v>343</v>
      </c>
      <c r="S61" s="454"/>
      <c r="T61" s="454"/>
    </row>
    <row r="62" spans="1:20" ht="15" customHeight="1" x14ac:dyDescent="0.45">
      <c r="A62" s="582">
        <v>62</v>
      </c>
      <c r="B62" s="129"/>
      <c r="C62" s="195"/>
      <c r="D62" s="149" t="s">
        <v>5</v>
      </c>
      <c r="E62" s="195"/>
      <c r="F62" s="131" t="s">
        <v>797</v>
      </c>
      <c r="G62" s="131"/>
      <c r="H62" s="131"/>
      <c r="I62" s="131"/>
      <c r="J62" s="131"/>
      <c r="K62" s="131"/>
      <c r="L62" s="140"/>
      <c r="M62" s="442">
        <f>'S4c.PQ RAB Value Rolled F.'!M62+'S4d. ID-only RAB Value Rolled F'!M58</f>
        <v>0</v>
      </c>
      <c r="N62" s="443"/>
      <c r="O62" s="442">
        <f>'S4c.PQ RAB Value Rolled F.'!O62+'S4d. ID-only RAB Value Rolled F'!O58</f>
        <v>0</v>
      </c>
      <c r="P62" s="128"/>
      <c r="Q62" s="203"/>
      <c r="R62" s="466"/>
      <c r="S62" s="454"/>
      <c r="T62" s="454"/>
    </row>
    <row r="63" spans="1:20" ht="15" customHeight="1" x14ac:dyDescent="0.45">
      <c r="A63" s="582">
        <v>63</v>
      </c>
      <c r="B63" s="140"/>
      <c r="C63" s="140"/>
      <c r="D63" s="140"/>
      <c r="E63" s="140"/>
      <c r="F63" s="140"/>
      <c r="G63" s="140"/>
      <c r="H63" s="140"/>
      <c r="I63" s="140"/>
      <c r="J63" s="140"/>
      <c r="K63" s="140"/>
      <c r="L63" s="140"/>
      <c r="M63" s="128"/>
      <c r="N63" s="128"/>
      <c r="O63" s="128"/>
      <c r="P63" s="128"/>
      <c r="Q63" s="203"/>
      <c r="R63" s="466"/>
      <c r="S63" s="454"/>
      <c r="T63" s="454"/>
    </row>
    <row r="64" spans="1:20" ht="15" customHeight="1" thickBot="1" x14ac:dyDescent="0.5">
      <c r="A64" s="582">
        <v>64</v>
      </c>
      <c r="B64" s="140"/>
      <c r="C64" s="140"/>
      <c r="D64" s="131"/>
      <c r="E64" s="131"/>
      <c r="F64" s="131" t="s">
        <v>72</v>
      </c>
      <c r="G64" s="131"/>
      <c r="H64" s="131"/>
      <c r="I64" s="131"/>
      <c r="J64" s="131"/>
      <c r="K64" s="131"/>
      <c r="L64" s="140"/>
      <c r="M64" s="152">
        <f>M61-M62</f>
        <v>0</v>
      </c>
      <c r="N64" s="128"/>
      <c r="O64" s="152">
        <f>O61-O62</f>
        <v>0</v>
      </c>
      <c r="P64" s="128"/>
      <c r="Q64" s="203"/>
      <c r="R64" s="466"/>
      <c r="S64" s="454"/>
      <c r="T64" s="454"/>
    </row>
    <row r="65" spans="1:20" ht="15" customHeight="1" thickBot="1" x14ac:dyDescent="0.5">
      <c r="A65" s="582">
        <v>65</v>
      </c>
      <c r="B65" s="140"/>
      <c r="C65" s="140"/>
      <c r="D65" s="140"/>
      <c r="E65" s="280" t="s">
        <v>200</v>
      </c>
      <c r="F65" s="140"/>
      <c r="G65" s="140"/>
      <c r="H65" s="140"/>
      <c r="I65" s="140"/>
      <c r="J65" s="140"/>
      <c r="K65" s="140"/>
      <c r="L65" s="140"/>
      <c r="M65" s="128"/>
      <c r="N65" s="142">
        <f>IF(M64&lt;&gt;0,M64*$P57,0)</f>
        <v>0</v>
      </c>
      <c r="O65" s="128"/>
      <c r="P65" s="142">
        <f>IF(O64&lt;&gt;0,O64*$P57,0)</f>
        <v>0</v>
      </c>
      <c r="Q65" s="203"/>
      <c r="R65" s="466" t="s">
        <v>354</v>
      </c>
      <c r="S65" s="454"/>
      <c r="T65" s="454"/>
    </row>
    <row r="66" spans="1:20" s="14" customFormat="1" x14ac:dyDescent="0.45">
      <c r="A66" s="582">
        <v>66</v>
      </c>
      <c r="B66" s="140"/>
      <c r="C66" s="140"/>
      <c r="D66" s="140"/>
      <c r="E66" s="140"/>
      <c r="F66" s="140"/>
      <c r="G66" s="140"/>
      <c r="H66" s="140"/>
      <c r="I66" s="140"/>
      <c r="J66" s="140"/>
      <c r="K66" s="140"/>
      <c r="L66" s="140"/>
      <c r="M66" s="140"/>
      <c r="N66" s="140"/>
      <c r="O66" s="140"/>
      <c r="P66" s="140"/>
      <c r="Q66" s="203"/>
      <c r="R66" s="466"/>
      <c r="S66" s="454"/>
      <c r="T66" s="454"/>
    </row>
    <row r="67" spans="1:20" ht="30" customHeight="1" x14ac:dyDescent="0.55000000000000004">
      <c r="A67" s="582">
        <v>67</v>
      </c>
      <c r="B67" s="140"/>
      <c r="C67" s="137" t="s">
        <v>836</v>
      </c>
      <c r="D67" s="140"/>
      <c r="E67" s="140"/>
      <c r="F67" s="140"/>
      <c r="G67" s="140"/>
      <c r="H67" s="140"/>
      <c r="I67" s="140"/>
      <c r="J67" s="140"/>
      <c r="K67" s="140"/>
      <c r="L67" s="129"/>
      <c r="M67" s="129"/>
      <c r="N67" s="129"/>
      <c r="O67" s="129"/>
      <c r="P67" s="129"/>
      <c r="Q67" s="203"/>
      <c r="R67" s="466"/>
      <c r="S67" s="454"/>
      <c r="T67" s="454"/>
    </row>
    <row r="68" spans="1:20" ht="35.25" customHeight="1" x14ac:dyDescent="0.45">
      <c r="A68" s="582">
        <v>68</v>
      </c>
      <c r="B68" s="140"/>
      <c r="C68" s="140"/>
      <c r="D68" s="140"/>
      <c r="E68" s="140"/>
      <c r="F68" s="140"/>
      <c r="G68" s="140"/>
      <c r="H68" s="140"/>
      <c r="I68" s="140"/>
      <c r="J68" s="140"/>
      <c r="K68" s="140"/>
      <c r="L68" s="140"/>
      <c r="M68" s="1080" t="s">
        <v>73</v>
      </c>
      <c r="N68" s="1080"/>
      <c r="O68" s="1080" t="s">
        <v>74</v>
      </c>
      <c r="P68" s="1080"/>
      <c r="Q68" s="203"/>
      <c r="R68" s="466"/>
      <c r="S68" s="454"/>
      <c r="T68" s="454"/>
    </row>
    <row r="69" spans="1:20" ht="15" customHeight="1" x14ac:dyDescent="0.45">
      <c r="A69" s="582">
        <v>69</v>
      </c>
      <c r="B69" s="140"/>
      <c r="C69" s="140"/>
      <c r="D69" s="131"/>
      <c r="E69" s="147" t="s">
        <v>75</v>
      </c>
      <c r="F69" s="131"/>
      <c r="G69" s="131"/>
      <c r="H69" s="131"/>
      <c r="I69" s="131"/>
      <c r="J69" s="131"/>
      <c r="K69" s="131"/>
      <c r="L69" s="140"/>
      <c r="M69" s="128"/>
      <c r="N69" s="442">
        <f>'S4c.PQ RAB Value Rolled F.'!N69+'S4d. ID-only RAB Value Rolled F'!N65</f>
        <v>0</v>
      </c>
      <c r="O69" s="128"/>
      <c r="P69" s="442">
        <f>'S4c.PQ RAB Value Rolled F.'!P69+'S4d. ID-only RAB Value Rolled F'!P65</f>
        <v>0</v>
      </c>
      <c r="Q69" s="203"/>
      <c r="R69" s="466"/>
      <c r="S69" s="466" t="s">
        <v>147</v>
      </c>
      <c r="T69" s="454"/>
    </row>
    <row r="70" spans="1:20" ht="15" customHeight="1" x14ac:dyDescent="0.45">
      <c r="A70" s="582">
        <v>70</v>
      </c>
      <c r="B70" s="140"/>
      <c r="C70" s="149"/>
      <c r="D70" s="149" t="s">
        <v>6</v>
      </c>
      <c r="E70" s="147"/>
      <c r="F70" s="140" t="s">
        <v>76</v>
      </c>
      <c r="G70" s="130"/>
      <c r="H70" s="130"/>
      <c r="I70" s="130"/>
      <c r="J70" s="130"/>
      <c r="K70" s="130"/>
      <c r="L70" s="140"/>
      <c r="M70" s="442">
        <f>'S4c.PQ RAB Value Rolled F.'!M70+'S4d. ID-only RAB Value Rolled F'!M66</f>
        <v>0</v>
      </c>
      <c r="N70" s="128"/>
      <c r="O70" s="442">
        <f>'S4c.PQ RAB Value Rolled F.'!O70+'S4d. ID-only RAB Value Rolled F'!O66</f>
        <v>0</v>
      </c>
      <c r="P70" s="128"/>
      <c r="Q70" s="203"/>
      <c r="R70" s="466" t="s">
        <v>1060</v>
      </c>
      <c r="S70" s="454"/>
      <c r="T70" s="454"/>
    </row>
    <row r="71" spans="1:20" ht="15" customHeight="1" x14ac:dyDescent="0.45">
      <c r="A71" s="582">
        <v>71</v>
      </c>
      <c r="B71" s="140"/>
      <c r="C71" s="149"/>
      <c r="D71" s="149" t="s">
        <v>5</v>
      </c>
      <c r="E71" s="147"/>
      <c r="F71" s="140" t="s">
        <v>23</v>
      </c>
      <c r="G71" s="130"/>
      <c r="H71" s="130"/>
      <c r="I71" s="130"/>
      <c r="J71" s="130"/>
      <c r="K71" s="130"/>
      <c r="L71" s="140"/>
      <c r="M71" s="152">
        <f>N39</f>
        <v>0</v>
      </c>
      <c r="N71" s="128"/>
      <c r="O71" s="152">
        <f>P39</f>
        <v>0</v>
      </c>
      <c r="P71" s="128"/>
      <c r="Q71" s="203"/>
      <c r="R71" s="475" t="s">
        <v>344</v>
      </c>
      <c r="S71" s="454"/>
      <c r="T71" s="454"/>
    </row>
    <row r="72" spans="1:20" ht="15" customHeight="1" thickBot="1" x14ac:dyDescent="0.5">
      <c r="A72" s="582">
        <v>72</v>
      </c>
      <c r="B72" s="140"/>
      <c r="C72" s="149"/>
      <c r="D72" s="149" t="s">
        <v>6</v>
      </c>
      <c r="E72" s="147"/>
      <c r="F72" s="140" t="s">
        <v>26</v>
      </c>
      <c r="G72" s="130"/>
      <c r="H72" s="130"/>
      <c r="I72" s="130"/>
      <c r="J72" s="130"/>
      <c r="K72" s="130"/>
      <c r="L72" s="140"/>
      <c r="M72" s="128"/>
      <c r="N72" s="128"/>
      <c r="O72" s="442">
        <f>'S4c.PQ RAB Value Rolled F.'!O72+'S4d. ID-only RAB Value Rolled F'!O68</f>
        <v>0</v>
      </c>
      <c r="P72" s="128"/>
      <c r="Q72" s="203"/>
      <c r="R72" s="466"/>
      <c r="S72" s="454"/>
      <c r="T72" s="454"/>
    </row>
    <row r="73" spans="1:20" ht="15" customHeight="1" thickBot="1" x14ac:dyDescent="0.5">
      <c r="A73" s="582">
        <v>73</v>
      </c>
      <c r="B73" s="140"/>
      <c r="C73" s="140"/>
      <c r="D73" s="131"/>
      <c r="E73" s="147" t="s">
        <v>77</v>
      </c>
      <c r="F73" s="131"/>
      <c r="G73" s="131"/>
      <c r="H73" s="131"/>
      <c r="I73" s="131"/>
      <c r="J73" s="131"/>
      <c r="K73" s="131"/>
      <c r="L73" s="140"/>
      <c r="M73" s="128"/>
      <c r="N73" s="142">
        <f>N69+M70-M71</f>
        <v>0</v>
      </c>
      <c r="O73" s="128"/>
      <c r="P73" s="142">
        <f>P69+O70-O71+O72</f>
        <v>0</v>
      </c>
      <c r="Q73" s="203"/>
      <c r="R73" s="466"/>
      <c r="S73" s="454"/>
      <c r="T73" s="454"/>
    </row>
    <row r="74" spans="1:20" ht="15" customHeight="1" x14ac:dyDescent="0.45">
      <c r="A74" s="582">
        <v>74</v>
      </c>
      <c r="B74" s="140"/>
      <c r="C74" s="140"/>
      <c r="D74" s="131"/>
      <c r="E74" s="131"/>
      <c r="F74" s="131"/>
      <c r="G74" s="131"/>
      <c r="H74" s="131"/>
      <c r="I74" s="131"/>
      <c r="J74" s="131"/>
      <c r="K74" s="131"/>
      <c r="L74" s="140"/>
      <c r="M74" s="140"/>
      <c r="N74" s="129"/>
      <c r="O74" s="140"/>
      <c r="P74" s="140"/>
      <c r="Q74" s="203"/>
      <c r="R74" s="466"/>
      <c r="S74" s="454"/>
      <c r="T74" s="454"/>
    </row>
    <row r="75" spans="1:20" ht="15" customHeight="1" x14ac:dyDescent="0.45">
      <c r="A75" s="582">
        <v>75</v>
      </c>
      <c r="B75" s="140"/>
      <c r="C75" s="140"/>
      <c r="D75" s="131"/>
      <c r="E75" s="131"/>
      <c r="F75" s="140" t="s">
        <v>78</v>
      </c>
      <c r="G75" s="131"/>
      <c r="H75" s="131"/>
      <c r="I75" s="131"/>
      <c r="J75" s="131"/>
      <c r="K75" s="131"/>
      <c r="L75" s="140"/>
      <c r="M75" s="140"/>
      <c r="N75" s="129"/>
      <c r="O75" s="140"/>
      <c r="P75" s="442">
        <f>'S4c.PQ RAB Value Rolled F.'!P75</f>
        <v>0</v>
      </c>
      <c r="Q75" s="203"/>
      <c r="R75" s="466"/>
      <c r="S75" s="454"/>
      <c r="T75" s="454"/>
    </row>
    <row r="76" spans="1:20" ht="15" customHeight="1" x14ac:dyDescent="0.45">
      <c r="A76" s="582">
        <v>76</v>
      </c>
      <c r="B76" s="140"/>
      <c r="C76" s="140"/>
      <c r="D76" s="131"/>
      <c r="E76" s="131"/>
      <c r="F76" s="140"/>
      <c r="G76" s="131"/>
      <c r="H76" s="131"/>
      <c r="I76" s="131"/>
      <c r="J76" s="131"/>
      <c r="K76" s="131"/>
      <c r="L76" s="140"/>
      <c r="M76" s="140"/>
      <c r="N76" s="129"/>
      <c r="O76" s="140"/>
      <c r="P76" s="140"/>
      <c r="Q76" s="203"/>
      <c r="R76" s="466"/>
      <c r="S76" s="454"/>
      <c r="T76" s="454"/>
    </row>
    <row r="77" spans="1:20" ht="30" customHeight="1" x14ac:dyDescent="0.55000000000000004">
      <c r="A77" s="582">
        <v>77</v>
      </c>
      <c r="B77" s="140"/>
      <c r="C77" s="137" t="s">
        <v>837</v>
      </c>
      <c r="D77" s="140"/>
      <c r="E77" s="140"/>
      <c r="F77" s="140"/>
      <c r="G77" s="140"/>
      <c r="H77" s="140"/>
      <c r="I77" s="140"/>
      <c r="J77" s="140"/>
      <c r="K77" s="140"/>
      <c r="L77" s="129"/>
      <c r="M77" s="1084"/>
      <c r="N77" s="1084"/>
      <c r="O77" s="1084"/>
      <c r="P77" s="1084"/>
      <c r="Q77" s="203"/>
      <c r="R77" s="466"/>
      <c r="S77" s="454"/>
      <c r="T77" s="454"/>
    </row>
    <row r="78" spans="1:20" ht="12.75" customHeight="1" x14ac:dyDescent="0.45">
      <c r="A78" s="582">
        <v>78</v>
      </c>
      <c r="B78" s="140"/>
      <c r="C78" s="140"/>
      <c r="D78" s="140"/>
      <c r="E78" s="140"/>
      <c r="F78" s="140"/>
      <c r="G78" s="140"/>
      <c r="H78" s="140"/>
      <c r="I78" s="140"/>
      <c r="J78" s="140"/>
      <c r="K78" s="140"/>
      <c r="L78" s="140"/>
      <c r="M78" s="1080" t="s">
        <v>62</v>
      </c>
      <c r="N78" s="1080"/>
      <c r="O78" s="1080" t="s">
        <v>32</v>
      </c>
      <c r="P78" s="1080"/>
      <c r="Q78" s="203"/>
      <c r="R78" s="466"/>
      <c r="S78" s="454"/>
      <c r="T78" s="454"/>
    </row>
    <row r="79" spans="1:20" ht="15" customHeight="1" x14ac:dyDescent="0.45">
      <c r="A79" s="582">
        <v>79</v>
      </c>
      <c r="B79" s="140"/>
      <c r="C79" s="140"/>
      <c r="D79" s="140"/>
      <c r="E79" s="140"/>
      <c r="F79" s="140"/>
      <c r="G79" s="140"/>
      <c r="H79" s="140"/>
      <c r="I79" s="140"/>
      <c r="J79" s="140"/>
      <c r="K79" s="140"/>
      <c r="L79" s="140"/>
      <c r="M79" s="274" t="s">
        <v>19</v>
      </c>
      <c r="N79" s="274" t="s">
        <v>19</v>
      </c>
      <c r="O79" s="274" t="s">
        <v>19</v>
      </c>
      <c r="P79" s="274" t="s">
        <v>19</v>
      </c>
      <c r="Q79" s="203"/>
      <c r="R79" s="467"/>
      <c r="S79" s="454"/>
      <c r="T79" s="454"/>
    </row>
    <row r="80" spans="1:20" ht="15" customHeight="1" x14ac:dyDescent="0.45">
      <c r="A80" s="582">
        <v>80</v>
      </c>
      <c r="B80" s="140"/>
      <c r="C80" s="140"/>
      <c r="D80" s="140"/>
      <c r="E80" s="140"/>
      <c r="F80" s="134" t="s">
        <v>209</v>
      </c>
      <c r="G80" s="140"/>
      <c r="H80" s="140"/>
      <c r="I80" s="140"/>
      <c r="J80" s="140"/>
      <c r="K80" s="140"/>
      <c r="L80" s="140"/>
      <c r="M80" s="442">
        <f>'S4c.PQ RAB Value Rolled F.'!M80+'S4d. ID-only RAB Value Rolled F'!M76</f>
        <v>0</v>
      </c>
      <c r="N80" s="128"/>
      <c r="O80" s="442">
        <f>'S4c.PQ RAB Value Rolled F.'!O80+'S4d. ID-only RAB Value Rolled F'!O76</f>
        <v>0</v>
      </c>
      <c r="P80" s="128"/>
      <c r="Q80" s="203"/>
      <c r="R80" s="466"/>
      <c r="S80" s="454"/>
      <c r="T80" s="454"/>
    </row>
    <row r="81" spans="1:20" ht="15" customHeight="1" thickBot="1" x14ac:dyDescent="0.5">
      <c r="A81" s="582">
        <v>81</v>
      </c>
      <c r="B81" s="140"/>
      <c r="C81" s="140"/>
      <c r="D81" s="149"/>
      <c r="E81" s="140"/>
      <c r="F81" s="134" t="s">
        <v>210</v>
      </c>
      <c r="G81" s="140"/>
      <c r="H81" s="140"/>
      <c r="I81" s="140"/>
      <c r="J81" s="140"/>
      <c r="K81" s="140"/>
      <c r="L81" s="140"/>
      <c r="M81" s="442">
        <f>'S4c.PQ RAB Value Rolled F.'!M81+'S4d. ID-only RAB Value Rolled F'!M77</f>
        <v>0</v>
      </c>
      <c r="N81" s="128"/>
      <c r="O81" s="442">
        <f>'S4c.PQ RAB Value Rolled F.'!O81+'S4d. ID-only RAB Value Rolled F'!O77</f>
        <v>0</v>
      </c>
      <c r="P81" s="128"/>
      <c r="Q81" s="203"/>
      <c r="R81" s="466"/>
      <c r="S81" s="454"/>
      <c r="T81" s="454"/>
    </row>
    <row r="82" spans="1:20" ht="15" customHeight="1" thickBot="1" x14ac:dyDescent="0.5">
      <c r="A82" s="582">
        <v>82</v>
      </c>
      <c r="B82" s="140"/>
      <c r="C82" s="140"/>
      <c r="D82" s="140"/>
      <c r="E82" s="147" t="s">
        <v>35</v>
      </c>
      <c r="F82" s="140"/>
      <c r="G82" s="140"/>
      <c r="H82" s="140"/>
      <c r="I82" s="140"/>
      <c r="J82" s="140"/>
      <c r="K82" s="140"/>
      <c r="L82" s="140"/>
      <c r="M82" s="128"/>
      <c r="N82" s="269">
        <f>SUM(M80:M81)</f>
        <v>0</v>
      </c>
      <c r="O82" s="128"/>
      <c r="P82" s="269">
        <f>SUM(O80:O81)</f>
        <v>0</v>
      </c>
      <c r="Q82" s="203"/>
      <c r="R82" s="466"/>
      <c r="S82" s="454"/>
      <c r="T82" s="454"/>
    </row>
    <row r="83" spans="1:20" x14ac:dyDescent="0.45">
      <c r="A83" s="582">
        <v>83</v>
      </c>
      <c r="B83" s="140"/>
      <c r="C83" s="140"/>
      <c r="D83" s="140"/>
      <c r="E83" s="140"/>
      <c r="F83" s="140"/>
      <c r="G83" s="140"/>
      <c r="H83" s="140"/>
      <c r="I83" s="140"/>
      <c r="J83" s="140"/>
      <c r="K83" s="140"/>
      <c r="L83" s="140"/>
      <c r="M83" s="140"/>
      <c r="N83" s="140"/>
      <c r="O83" s="140"/>
      <c r="P83" s="140"/>
      <c r="Q83" s="126"/>
      <c r="R83" s="466"/>
      <c r="S83" s="454"/>
      <c r="T83" s="454"/>
    </row>
    <row r="84" spans="1:20" ht="30" customHeight="1" x14ac:dyDescent="0.55000000000000004">
      <c r="A84" s="582">
        <v>84</v>
      </c>
      <c r="B84" s="140"/>
      <c r="C84" s="137" t="s">
        <v>838</v>
      </c>
      <c r="D84" s="140"/>
      <c r="E84" s="140"/>
      <c r="F84" s="140"/>
      <c r="G84" s="140"/>
      <c r="H84" s="140"/>
      <c r="I84" s="140"/>
      <c r="J84" s="140"/>
      <c r="K84" s="140"/>
      <c r="L84" s="1079" t="s">
        <v>13</v>
      </c>
      <c r="M84" s="1079"/>
      <c r="N84" s="1079"/>
      <c r="O84" s="1079"/>
      <c r="P84" s="1079"/>
      <c r="Q84" s="203"/>
      <c r="R84" s="466"/>
      <c r="S84" s="454"/>
      <c r="T84" s="454"/>
    </row>
    <row r="85" spans="1:20" ht="67.5" customHeight="1" x14ac:dyDescent="0.45">
      <c r="A85" s="582">
        <v>85</v>
      </c>
      <c r="B85" s="140"/>
      <c r="C85" s="281"/>
      <c r="D85" s="281"/>
      <c r="E85" s="281"/>
      <c r="F85" s="147" t="s">
        <v>262</v>
      </c>
      <c r="G85" s="281"/>
      <c r="H85" s="281"/>
      <c r="I85" s="281"/>
      <c r="J85" s="282" t="s">
        <v>211</v>
      </c>
      <c r="K85" s="282"/>
      <c r="L85" s="282"/>
      <c r="M85" s="282"/>
      <c r="N85" s="202" t="s">
        <v>70</v>
      </c>
      <c r="O85" s="202" t="s">
        <v>212</v>
      </c>
      <c r="P85" s="202" t="s">
        <v>213</v>
      </c>
      <c r="Q85" s="203"/>
      <c r="R85" s="466"/>
      <c r="S85" s="454"/>
      <c r="T85" s="454"/>
    </row>
    <row r="86" spans="1:20" ht="15" customHeight="1" x14ac:dyDescent="0.45">
      <c r="A86" s="582">
        <v>86</v>
      </c>
      <c r="B86" s="140"/>
      <c r="C86" s="1074"/>
      <c r="D86" s="1074"/>
      <c r="E86" s="281"/>
      <c r="F86" s="1075"/>
      <c r="G86" s="1076"/>
      <c r="H86" s="1076"/>
      <c r="I86" s="1077"/>
      <c r="J86" s="1078"/>
      <c r="K86" s="1076"/>
      <c r="L86" s="1076"/>
      <c r="M86" s="1077"/>
      <c r="N86" s="143"/>
      <c r="O86" s="143"/>
      <c r="P86" s="143"/>
      <c r="Q86" s="203"/>
    </row>
    <row r="87" spans="1:20" ht="15" customHeight="1" x14ac:dyDescent="0.45">
      <c r="A87" s="582">
        <v>87</v>
      </c>
      <c r="B87" s="140"/>
      <c r="C87" s="1074"/>
      <c r="D87" s="1074"/>
      <c r="E87" s="281"/>
      <c r="F87" s="1075"/>
      <c r="G87" s="1076"/>
      <c r="H87" s="1076"/>
      <c r="I87" s="1077"/>
      <c r="J87" s="1078"/>
      <c r="K87" s="1076"/>
      <c r="L87" s="1076"/>
      <c r="M87" s="1077"/>
      <c r="N87" s="143"/>
      <c r="O87" s="143"/>
      <c r="P87" s="143"/>
      <c r="Q87" s="203"/>
    </row>
    <row r="88" spans="1:20" ht="15" customHeight="1" x14ac:dyDescent="0.45">
      <c r="A88" s="582">
        <v>88</v>
      </c>
      <c r="B88" s="140"/>
      <c r="C88" s="207"/>
      <c r="D88" s="207"/>
      <c r="E88" s="281"/>
      <c r="F88" s="1075"/>
      <c r="G88" s="1076"/>
      <c r="H88" s="1076"/>
      <c r="I88" s="1077"/>
      <c r="J88" s="1078"/>
      <c r="K88" s="1076"/>
      <c r="L88" s="1076"/>
      <c r="M88" s="1077"/>
      <c r="N88" s="143"/>
      <c r="O88" s="143"/>
      <c r="P88" s="143"/>
      <c r="Q88" s="203"/>
    </row>
    <row r="89" spans="1:20" ht="15" customHeight="1" x14ac:dyDescent="0.45">
      <c r="A89" s="582">
        <v>89</v>
      </c>
      <c r="B89" s="140"/>
      <c r="C89" s="207"/>
      <c r="D89" s="207"/>
      <c r="E89" s="281"/>
      <c r="F89" s="1075"/>
      <c r="G89" s="1076"/>
      <c r="H89" s="1076"/>
      <c r="I89" s="1077"/>
      <c r="J89" s="1078"/>
      <c r="K89" s="1076"/>
      <c r="L89" s="1076"/>
      <c r="M89" s="1077"/>
      <c r="N89" s="143"/>
      <c r="O89" s="143"/>
      <c r="P89" s="143"/>
      <c r="Q89" s="203"/>
    </row>
    <row r="90" spans="1:20" ht="15" customHeight="1" x14ac:dyDescent="0.45">
      <c r="A90" s="582">
        <v>90</v>
      </c>
      <c r="B90" s="140"/>
      <c r="C90" s="207"/>
      <c r="D90" s="207"/>
      <c r="E90" s="281"/>
      <c r="F90" s="1075"/>
      <c r="G90" s="1076"/>
      <c r="H90" s="1076"/>
      <c r="I90" s="1077"/>
      <c r="J90" s="1078"/>
      <c r="K90" s="1076"/>
      <c r="L90" s="1076"/>
      <c r="M90" s="1077"/>
      <c r="N90" s="143"/>
      <c r="O90" s="143"/>
      <c r="P90" s="143"/>
      <c r="Q90" s="203"/>
    </row>
    <row r="91" spans="1:20" ht="15" customHeight="1" x14ac:dyDescent="0.45">
      <c r="A91" s="582">
        <v>91</v>
      </c>
      <c r="B91" s="140"/>
      <c r="C91" s="1074"/>
      <c r="D91" s="1074"/>
      <c r="E91" s="281"/>
      <c r="F91" s="1075"/>
      <c r="G91" s="1076"/>
      <c r="H91" s="1076"/>
      <c r="I91" s="1077"/>
      <c r="J91" s="1078"/>
      <c r="K91" s="1076"/>
      <c r="L91" s="1076"/>
      <c r="M91" s="1077"/>
      <c r="N91" s="143"/>
      <c r="O91" s="143"/>
      <c r="P91" s="143"/>
      <c r="Q91" s="203"/>
    </row>
    <row r="92" spans="1:20" ht="15" customHeight="1" x14ac:dyDescent="0.45">
      <c r="A92" s="582">
        <v>92</v>
      </c>
      <c r="B92" s="140"/>
      <c r="C92" s="1074"/>
      <c r="D92" s="1074"/>
      <c r="E92" s="281"/>
      <c r="F92" s="1075"/>
      <c r="G92" s="1076"/>
      <c r="H92" s="1076"/>
      <c r="I92" s="1077"/>
      <c r="J92" s="1078"/>
      <c r="K92" s="1076"/>
      <c r="L92" s="1076"/>
      <c r="M92" s="1077"/>
      <c r="N92" s="143"/>
      <c r="O92" s="143"/>
      <c r="P92" s="143"/>
      <c r="Q92" s="203"/>
    </row>
    <row r="93" spans="1:20" ht="15" customHeight="1" x14ac:dyDescent="0.45">
      <c r="A93" s="582">
        <v>93</v>
      </c>
      <c r="B93" s="140"/>
      <c r="C93" s="1074"/>
      <c r="D93" s="1074"/>
      <c r="E93" s="281"/>
      <c r="F93" s="1075"/>
      <c r="G93" s="1076"/>
      <c r="H93" s="1076"/>
      <c r="I93" s="1077"/>
      <c r="J93" s="1078"/>
      <c r="K93" s="1076"/>
      <c r="L93" s="1076"/>
      <c r="M93" s="1077"/>
      <c r="N93" s="143"/>
      <c r="O93" s="143"/>
      <c r="P93" s="143"/>
      <c r="Q93" s="203"/>
    </row>
    <row r="94" spans="1:20" ht="15" customHeight="1" x14ac:dyDescent="0.45">
      <c r="A94" s="582">
        <v>94</v>
      </c>
      <c r="B94" s="140"/>
      <c r="C94" s="207"/>
      <c r="D94" s="207"/>
      <c r="E94" s="281"/>
      <c r="F94" s="265" t="s">
        <v>141</v>
      </c>
      <c r="G94" s="207"/>
      <c r="H94" s="207"/>
      <c r="I94" s="281"/>
      <c r="J94" s="281"/>
      <c r="K94" s="281"/>
      <c r="L94" s="207"/>
      <c r="M94" s="281"/>
      <c r="N94" s="207"/>
      <c r="O94" s="281"/>
      <c r="P94" s="281"/>
      <c r="Q94" s="203"/>
    </row>
    <row r="95" spans="1:20" ht="30" customHeight="1" thickBot="1" x14ac:dyDescent="0.6">
      <c r="A95" s="582">
        <v>95</v>
      </c>
      <c r="B95" s="140"/>
      <c r="C95" s="137" t="s">
        <v>839</v>
      </c>
      <c r="D95" s="140"/>
      <c r="E95" s="140"/>
      <c r="F95" s="140"/>
      <c r="G95" s="140"/>
      <c r="H95" s="140"/>
      <c r="I95" s="140"/>
      <c r="J95" s="140"/>
      <c r="K95" s="140"/>
      <c r="L95" s="129"/>
      <c r="M95" s="129"/>
      <c r="N95" s="129"/>
      <c r="O95" s="308"/>
      <c r="P95" s="308"/>
      <c r="Q95" s="203"/>
    </row>
    <row r="96" spans="1:20" ht="27.4" thickBot="1" x14ac:dyDescent="0.55000000000000004">
      <c r="A96" s="582">
        <v>96</v>
      </c>
      <c r="B96" s="140"/>
      <c r="C96" s="140"/>
      <c r="D96" s="140"/>
      <c r="E96" s="312" t="s">
        <v>239</v>
      </c>
      <c r="F96" s="140"/>
      <c r="G96" s="314" t="s">
        <v>218</v>
      </c>
      <c r="H96" s="314" t="s">
        <v>254</v>
      </c>
      <c r="I96" s="314" t="s">
        <v>255</v>
      </c>
      <c r="J96" s="314" t="s">
        <v>256</v>
      </c>
      <c r="K96" s="314" t="s">
        <v>257</v>
      </c>
      <c r="L96" s="314" t="s">
        <v>252</v>
      </c>
      <c r="M96" s="314" t="s">
        <v>253</v>
      </c>
      <c r="N96" s="202" t="s">
        <v>12</v>
      </c>
      <c r="O96" s="315" t="s">
        <v>79</v>
      </c>
      <c r="P96" s="316" t="s">
        <v>260</v>
      </c>
      <c r="Q96" s="126"/>
      <c r="S96" s="181" t="s">
        <v>142</v>
      </c>
      <c r="T96" s="27" t="s">
        <v>143</v>
      </c>
    </row>
    <row r="97" spans="1:20" ht="15" customHeight="1" x14ac:dyDescent="0.45">
      <c r="A97" s="582">
        <v>97</v>
      </c>
      <c r="B97" s="140"/>
      <c r="C97" s="130"/>
      <c r="D97" s="309"/>
      <c r="E97" s="309" t="s">
        <v>237</v>
      </c>
      <c r="F97" s="140"/>
      <c r="G97" s="442">
        <f>'S4c.PQ RAB Value Rolled F.'!G97+'S4d. ID-only RAB Value Rolled F'!G93</f>
        <v>0</v>
      </c>
      <c r="H97" s="442">
        <f>'S4c.PQ RAB Value Rolled F.'!H97+'S4d. ID-only RAB Value Rolled F'!H93</f>
        <v>0</v>
      </c>
      <c r="I97" s="442">
        <f>'S4c.PQ RAB Value Rolled F.'!I97+'S4d. ID-only RAB Value Rolled F'!I93</f>
        <v>0</v>
      </c>
      <c r="J97" s="442">
        <f>'S4c.PQ RAB Value Rolled F.'!J97+'S4d. ID-only RAB Value Rolled F'!J93</f>
        <v>0</v>
      </c>
      <c r="K97" s="442">
        <f>'S4c.PQ RAB Value Rolled F.'!K97+'S4d. ID-only RAB Value Rolled F'!K93</f>
        <v>0</v>
      </c>
      <c r="L97" s="442">
        <f>'S4c.PQ RAB Value Rolled F.'!L97+'S4d. ID-only RAB Value Rolled F'!L93</f>
        <v>0</v>
      </c>
      <c r="M97" s="442">
        <f>'S4c.PQ RAB Value Rolled F.'!M97+'S4d. ID-only RAB Value Rolled F'!M93</f>
        <v>0</v>
      </c>
      <c r="N97" s="148">
        <f>G97-H97+I97+J97-K97+L97+M97</f>
        <v>0</v>
      </c>
      <c r="O97" s="143"/>
      <c r="P97" s="143"/>
      <c r="Q97" s="126"/>
      <c r="S97" s="43">
        <f>P29</f>
        <v>0</v>
      </c>
      <c r="T97" s="30" t="b">
        <f>ROUND(S97,0)=ROUND(G127,0)</f>
        <v>1</v>
      </c>
    </row>
    <row r="98" spans="1:20" ht="15" customHeight="1" x14ac:dyDescent="0.45">
      <c r="A98" s="582">
        <v>98</v>
      </c>
      <c r="B98" s="140"/>
      <c r="C98" s="149"/>
      <c r="D98" s="310"/>
      <c r="E98" s="310" t="s">
        <v>240</v>
      </c>
      <c r="F98" s="140"/>
      <c r="G98" s="442">
        <f>'S4c.PQ RAB Value Rolled F.'!G98+'S4d. ID-only RAB Value Rolled F'!G94</f>
        <v>0</v>
      </c>
      <c r="H98" s="442">
        <f>'S4c.PQ RAB Value Rolled F.'!H98+'S4d. ID-only RAB Value Rolled F'!H94</f>
        <v>0</v>
      </c>
      <c r="I98" s="442">
        <f>'S4c.PQ RAB Value Rolled F.'!I98+'S4d. ID-only RAB Value Rolled F'!I94</f>
        <v>0</v>
      </c>
      <c r="J98" s="442">
        <f>'S4c.PQ RAB Value Rolled F.'!J98+'S4d. ID-only RAB Value Rolled F'!J94</f>
        <v>0</v>
      </c>
      <c r="K98" s="442">
        <f>'S4c.PQ RAB Value Rolled F.'!K98+'S4d. ID-only RAB Value Rolled F'!K94</f>
        <v>0</v>
      </c>
      <c r="L98" s="442">
        <f>'S4c.PQ RAB Value Rolled F.'!L98+'S4d. ID-only RAB Value Rolled F'!L94</f>
        <v>0</v>
      </c>
      <c r="M98" s="442">
        <f>'S4c.PQ RAB Value Rolled F.'!M98+'S4d. ID-only RAB Value Rolled F'!M94</f>
        <v>0</v>
      </c>
      <c r="N98" s="148">
        <f t="shared" ref="N98:N104" si="0">G98-H98+I98+J98-K98+L98+M98</f>
        <v>0</v>
      </c>
      <c r="O98" s="143"/>
      <c r="P98" s="143"/>
      <c r="Q98" s="126"/>
      <c r="S98" s="43">
        <f>P32</f>
        <v>0</v>
      </c>
      <c r="T98" s="28" t="b">
        <f>ROUND(S98,0)=ROUND(H127,0)</f>
        <v>1</v>
      </c>
    </row>
    <row r="99" spans="1:20" ht="15" customHeight="1" x14ac:dyDescent="0.45">
      <c r="A99" s="582">
        <v>99</v>
      </c>
      <c r="B99" s="140"/>
      <c r="C99" s="149"/>
      <c r="D99" s="310"/>
      <c r="E99" s="310" t="s">
        <v>241</v>
      </c>
      <c r="F99" s="140"/>
      <c r="G99" s="442">
        <f>'S4c.PQ RAB Value Rolled F.'!G99+'S4d. ID-only RAB Value Rolled F'!G95</f>
        <v>0</v>
      </c>
      <c r="H99" s="442">
        <f>'S4c.PQ RAB Value Rolled F.'!H99+'S4d. ID-only RAB Value Rolled F'!H95</f>
        <v>0</v>
      </c>
      <c r="I99" s="442">
        <f>'S4c.PQ RAB Value Rolled F.'!I99+'S4d. ID-only RAB Value Rolled F'!I95</f>
        <v>0</v>
      </c>
      <c r="J99" s="442">
        <f>'S4c.PQ RAB Value Rolled F.'!J99+'S4d. ID-only RAB Value Rolled F'!J95</f>
        <v>0</v>
      </c>
      <c r="K99" s="442">
        <f>'S4c.PQ RAB Value Rolled F.'!K99+'S4d. ID-only RAB Value Rolled F'!K95</f>
        <v>0</v>
      </c>
      <c r="L99" s="442">
        <f>'S4c.PQ RAB Value Rolled F.'!L99+'S4d. ID-only RAB Value Rolled F'!L95</f>
        <v>0</v>
      </c>
      <c r="M99" s="442">
        <f>'S4c.PQ RAB Value Rolled F.'!M99+'S4d. ID-only RAB Value Rolled F'!M95</f>
        <v>0</v>
      </c>
      <c r="N99" s="148">
        <f t="shared" si="0"/>
        <v>0</v>
      </c>
      <c r="O99" s="143"/>
      <c r="P99" s="143"/>
      <c r="Q99" s="126"/>
      <c r="S99" s="43">
        <f>P34</f>
        <v>0</v>
      </c>
      <c r="T99" s="28" t="b">
        <f>ROUND(S99,0)=ROUND(I127,0)</f>
        <v>1</v>
      </c>
    </row>
    <row r="100" spans="1:20" ht="15" customHeight="1" x14ac:dyDescent="0.45">
      <c r="A100" s="582">
        <v>100</v>
      </c>
      <c r="B100" s="140"/>
      <c r="C100" s="149"/>
      <c r="D100" s="310"/>
      <c r="E100" s="310" t="s">
        <v>436</v>
      </c>
      <c r="F100" s="140"/>
      <c r="G100" s="442">
        <f>'S4c.PQ RAB Value Rolled F.'!G100+'S4d. ID-only RAB Value Rolled F'!G96</f>
        <v>0</v>
      </c>
      <c r="H100" s="442">
        <f>'S4c.PQ RAB Value Rolled F.'!H100+'S4d. ID-only RAB Value Rolled F'!H96</f>
        <v>0</v>
      </c>
      <c r="I100" s="442">
        <f>'S4c.PQ RAB Value Rolled F.'!I100+'S4d. ID-only RAB Value Rolled F'!I96</f>
        <v>0</v>
      </c>
      <c r="J100" s="442">
        <f>'S4c.PQ RAB Value Rolled F.'!J100+'S4d. ID-only RAB Value Rolled F'!J96</f>
        <v>0</v>
      </c>
      <c r="K100" s="442">
        <f>'S4c.PQ RAB Value Rolled F.'!K100+'S4d. ID-only RAB Value Rolled F'!K96</f>
        <v>0</v>
      </c>
      <c r="L100" s="442">
        <f>'S4c.PQ RAB Value Rolled F.'!L100+'S4d. ID-only RAB Value Rolled F'!L96</f>
        <v>0</v>
      </c>
      <c r="M100" s="442">
        <f>'S4c.PQ RAB Value Rolled F.'!M100+'S4d. ID-only RAB Value Rolled F'!M96</f>
        <v>0</v>
      </c>
      <c r="N100" s="148">
        <f t="shared" si="0"/>
        <v>0</v>
      </c>
      <c r="O100" s="143"/>
      <c r="P100" s="143"/>
      <c r="Q100" s="126"/>
      <c r="S100" s="43">
        <f>P39</f>
        <v>0</v>
      </c>
      <c r="T100" s="28" t="b">
        <f>ROUND(S100,0)=ROUND(J127,0)</f>
        <v>1</v>
      </c>
    </row>
    <row r="101" spans="1:20" ht="15" customHeight="1" x14ac:dyDescent="0.45">
      <c r="A101" s="582">
        <v>101</v>
      </c>
      <c r="B101" s="140"/>
      <c r="C101" s="149"/>
      <c r="D101" s="310"/>
      <c r="E101" s="310" t="s">
        <v>243</v>
      </c>
      <c r="F101" s="140"/>
      <c r="G101" s="442">
        <f>'S4c.PQ RAB Value Rolled F.'!G101+'S4d. ID-only RAB Value Rolled F'!G97</f>
        <v>0</v>
      </c>
      <c r="H101" s="442">
        <f>'S4c.PQ RAB Value Rolled F.'!H101+'S4d. ID-only RAB Value Rolled F'!H97</f>
        <v>0</v>
      </c>
      <c r="I101" s="442">
        <f>'S4c.PQ RAB Value Rolled F.'!I101+'S4d. ID-only RAB Value Rolled F'!I97</f>
        <v>0</v>
      </c>
      <c r="J101" s="442">
        <f>'S4c.PQ RAB Value Rolled F.'!J101+'S4d. ID-only RAB Value Rolled F'!J97</f>
        <v>0</v>
      </c>
      <c r="K101" s="442">
        <f>'S4c.PQ RAB Value Rolled F.'!K101+'S4d. ID-only RAB Value Rolled F'!K97</f>
        <v>0</v>
      </c>
      <c r="L101" s="442">
        <f>'S4c.PQ RAB Value Rolled F.'!L101+'S4d. ID-only RAB Value Rolled F'!L97</f>
        <v>0</v>
      </c>
      <c r="M101" s="442">
        <f>'S4c.PQ RAB Value Rolled F.'!M101+'S4d. ID-only RAB Value Rolled F'!M97</f>
        <v>0</v>
      </c>
      <c r="N101" s="148">
        <f t="shared" si="0"/>
        <v>0</v>
      </c>
      <c r="O101" s="143"/>
      <c r="P101" s="143"/>
      <c r="Q101" s="126"/>
      <c r="S101" s="43">
        <f>P44</f>
        <v>0</v>
      </c>
      <c r="T101" s="28" t="b">
        <f>ROUND(S101,0)=ROUND(K127,0)</f>
        <v>1</v>
      </c>
    </row>
    <row r="102" spans="1:20" ht="15" customHeight="1" x14ac:dyDescent="0.45">
      <c r="A102" s="582">
        <v>102</v>
      </c>
      <c r="B102" s="140"/>
      <c r="C102" s="149"/>
      <c r="D102" s="310"/>
      <c r="E102" s="310" t="s">
        <v>244</v>
      </c>
      <c r="F102" s="140"/>
      <c r="G102" s="442">
        <f>'S4c.PQ RAB Value Rolled F.'!G102+'S4d. ID-only RAB Value Rolled F'!G98</f>
        <v>0</v>
      </c>
      <c r="H102" s="442">
        <f>'S4c.PQ RAB Value Rolled F.'!H102+'S4d. ID-only RAB Value Rolled F'!H98</f>
        <v>0</v>
      </c>
      <c r="I102" s="442">
        <f>'S4c.PQ RAB Value Rolled F.'!I102+'S4d. ID-only RAB Value Rolled F'!I98</f>
        <v>0</v>
      </c>
      <c r="J102" s="442">
        <f>'S4c.PQ RAB Value Rolled F.'!J102+'S4d. ID-only RAB Value Rolled F'!J98</f>
        <v>0</v>
      </c>
      <c r="K102" s="442">
        <f>'S4c.PQ RAB Value Rolled F.'!K102+'S4d. ID-only RAB Value Rolled F'!K98</f>
        <v>0</v>
      </c>
      <c r="L102" s="442">
        <f>'S4c.PQ RAB Value Rolled F.'!L102+'S4d. ID-only RAB Value Rolled F'!L98</f>
        <v>0</v>
      </c>
      <c r="M102" s="442">
        <f>'S4c.PQ RAB Value Rolled F.'!M102+'S4d. ID-only RAB Value Rolled F'!M98</f>
        <v>0</v>
      </c>
      <c r="N102" s="148">
        <f t="shared" si="0"/>
        <v>0</v>
      </c>
      <c r="O102" s="143"/>
      <c r="P102" s="143"/>
      <c r="Q102" s="126"/>
      <c r="S102" s="43">
        <f>P48</f>
        <v>0</v>
      </c>
      <c r="T102" s="28" t="b">
        <f>ROUND(S102,0)=ROUND(L127,0)</f>
        <v>1</v>
      </c>
    </row>
    <row r="103" spans="1:20" ht="15" customHeight="1" x14ac:dyDescent="0.45">
      <c r="A103" s="582">
        <v>103</v>
      </c>
      <c r="B103" s="140"/>
      <c r="C103" s="149"/>
      <c r="D103" s="310"/>
      <c r="E103" s="310" t="s">
        <v>245</v>
      </c>
      <c r="F103" s="140"/>
      <c r="G103" s="442">
        <f>'S4c.PQ RAB Value Rolled F.'!G103+'S4d. ID-only RAB Value Rolled F'!G99</f>
        <v>0</v>
      </c>
      <c r="H103" s="442">
        <f>'S4c.PQ RAB Value Rolled F.'!H103+'S4d. ID-only RAB Value Rolled F'!H99</f>
        <v>0</v>
      </c>
      <c r="I103" s="442">
        <f>'S4c.PQ RAB Value Rolled F.'!I103+'S4d. ID-only RAB Value Rolled F'!I99</f>
        <v>0</v>
      </c>
      <c r="J103" s="442">
        <f>'S4c.PQ RAB Value Rolled F.'!J103+'S4d. ID-only RAB Value Rolled F'!J99</f>
        <v>0</v>
      </c>
      <c r="K103" s="442">
        <f>'S4c.PQ RAB Value Rolled F.'!K103+'S4d. ID-only RAB Value Rolled F'!K99</f>
        <v>0</v>
      </c>
      <c r="L103" s="442">
        <f>'S4c.PQ RAB Value Rolled F.'!L103+'S4d. ID-only RAB Value Rolled F'!L99</f>
        <v>0</v>
      </c>
      <c r="M103" s="442">
        <f>'S4c.PQ RAB Value Rolled F.'!M103+'S4d. ID-only RAB Value Rolled F'!M99</f>
        <v>0</v>
      </c>
      <c r="N103" s="148">
        <f t="shared" si="0"/>
        <v>0</v>
      </c>
      <c r="O103" s="143"/>
      <c r="P103" s="143"/>
      <c r="Q103" s="126"/>
      <c r="S103" s="43"/>
      <c r="T103" s="28"/>
    </row>
    <row r="104" spans="1:20" ht="15" customHeight="1" thickBot="1" x14ac:dyDescent="0.5">
      <c r="A104" s="582">
        <v>104</v>
      </c>
      <c r="B104" s="140"/>
      <c r="C104" s="149"/>
      <c r="D104" s="311"/>
      <c r="E104" s="200" t="s">
        <v>273</v>
      </c>
      <c r="F104" s="140"/>
      <c r="G104" s="442">
        <f>'S4c.PQ RAB Value Rolled F.'!G104+'S4d. ID-only RAB Value Rolled F'!G100</f>
        <v>0</v>
      </c>
      <c r="H104" s="442">
        <f>'S4c.PQ RAB Value Rolled F.'!H104+'S4d. ID-only RAB Value Rolled F'!H100</f>
        <v>0</v>
      </c>
      <c r="I104" s="442">
        <f>'S4c.PQ RAB Value Rolled F.'!I104+'S4d. ID-only RAB Value Rolled F'!I100</f>
        <v>0</v>
      </c>
      <c r="J104" s="442">
        <f>'S4c.PQ RAB Value Rolled F.'!J104+'S4d. ID-only RAB Value Rolled F'!J100</f>
        <v>0</v>
      </c>
      <c r="K104" s="442">
        <f>'S4c.PQ RAB Value Rolled F.'!K104+'S4d. ID-only RAB Value Rolled F'!K100</f>
        <v>0</v>
      </c>
      <c r="L104" s="442">
        <f>'S4c.PQ RAB Value Rolled F.'!L104+'S4d. ID-only RAB Value Rolled F'!L100</f>
        <v>0</v>
      </c>
      <c r="M104" s="442">
        <f>'S4c.PQ RAB Value Rolled F.'!M104+'S4d. ID-only RAB Value Rolled F'!M100</f>
        <v>0</v>
      </c>
      <c r="N104" s="148">
        <f t="shared" si="0"/>
        <v>0</v>
      </c>
      <c r="O104" s="143"/>
      <c r="P104" s="143"/>
      <c r="Q104" s="126"/>
      <c r="S104" s="44">
        <f>P50</f>
        <v>0</v>
      </c>
      <c r="T104" s="29" t="b">
        <f>ROUND(S104,0)=ROUND(N127,0)</f>
        <v>1</v>
      </c>
    </row>
    <row r="105" spans="1:20" ht="15" customHeight="1" thickBot="1" x14ac:dyDescent="0.5">
      <c r="A105" s="582">
        <v>105</v>
      </c>
      <c r="B105" s="140"/>
      <c r="C105" s="130"/>
      <c r="D105" s="140"/>
      <c r="E105" s="147" t="s">
        <v>238</v>
      </c>
      <c r="F105" s="134"/>
      <c r="G105" s="142">
        <f>SUM(G97:G104)</f>
        <v>0</v>
      </c>
      <c r="H105" s="142">
        <f t="shared" ref="H105:M105" si="1">SUM(H97:H104)</f>
        <v>0</v>
      </c>
      <c r="I105" s="142">
        <f t="shared" si="1"/>
        <v>0</v>
      </c>
      <c r="J105" s="142">
        <f t="shared" si="1"/>
        <v>0</v>
      </c>
      <c r="K105" s="142">
        <f t="shared" si="1"/>
        <v>0</v>
      </c>
      <c r="L105" s="142">
        <f t="shared" si="1"/>
        <v>0</v>
      </c>
      <c r="M105" s="142">
        <f t="shared" si="1"/>
        <v>0</v>
      </c>
      <c r="N105" s="142">
        <f>SUM(N97:N104)</f>
        <v>0</v>
      </c>
      <c r="O105" s="307"/>
      <c r="P105" s="307"/>
      <c r="Q105" s="126"/>
      <c r="R105" s="307" t="str">
        <f>IF(G105-H105+I105+J105-K105+L105+M105=N105,"OK","ERROR")</f>
        <v>OK</v>
      </c>
    </row>
    <row r="106" spans="1:20" ht="15" customHeight="1" x14ac:dyDescent="0.45">
      <c r="A106" s="582">
        <v>106</v>
      </c>
      <c r="B106" s="140"/>
      <c r="C106" s="130"/>
      <c r="D106" s="140"/>
      <c r="E106" s="147"/>
      <c r="F106" s="134"/>
      <c r="G106" s="134"/>
      <c r="H106" s="134"/>
      <c r="I106" s="134"/>
      <c r="J106" s="134"/>
      <c r="K106" s="134"/>
      <c r="L106" s="134"/>
      <c r="M106" s="134"/>
      <c r="N106" s="134"/>
      <c r="O106" s="307"/>
      <c r="P106" s="307"/>
      <c r="Q106" s="126"/>
      <c r="S106" s="305"/>
      <c r="T106" s="306"/>
    </row>
    <row r="107" spans="1:20" ht="42" customHeight="1" x14ac:dyDescent="0.5">
      <c r="A107" s="582">
        <v>107</v>
      </c>
      <c r="B107" s="140"/>
      <c r="C107" s="130"/>
      <c r="D107" s="140"/>
      <c r="E107" s="312" t="s">
        <v>246</v>
      </c>
      <c r="F107" s="134"/>
      <c r="G107" s="314" t="s">
        <v>218</v>
      </c>
      <c r="H107" s="314" t="s">
        <v>254</v>
      </c>
      <c r="I107" s="314" t="s">
        <v>255</v>
      </c>
      <c r="J107" s="314" t="s">
        <v>256</v>
      </c>
      <c r="K107" s="314" t="s">
        <v>257</v>
      </c>
      <c r="L107" s="314" t="s">
        <v>252</v>
      </c>
      <c r="M107" s="314" t="s">
        <v>253</v>
      </c>
      <c r="N107" s="202" t="s">
        <v>12</v>
      </c>
      <c r="O107" s="315" t="s">
        <v>79</v>
      </c>
      <c r="P107" s="316" t="s">
        <v>260</v>
      </c>
      <c r="Q107" s="126"/>
      <c r="S107" s="305"/>
      <c r="T107" s="306"/>
    </row>
    <row r="108" spans="1:20" ht="15" customHeight="1" x14ac:dyDescent="0.45">
      <c r="A108" s="582">
        <v>108</v>
      </c>
      <c r="B108" s="140"/>
      <c r="C108" s="130"/>
      <c r="D108" s="140"/>
      <c r="E108" s="310" t="s">
        <v>243</v>
      </c>
      <c r="F108" s="140"/>
      <c r="G108" s="442">
        <f>'S4c.PQ RAB Value Rolled F.'!G108+'S4d. ID-only RAB Value Rolled F'!G104</f>
        <v>0</v>
      </c>
      <c r="H108" s="442">
        <f>'S4c.PQ RAB Value Rolled F.'!H108+'S4d. ID-only RAB Value Rolled F'!H104</f>
        <v>0</v>
      </c>
      <c r="I108" s="442">
        <f>'S4c.PQ RAB Value Rolled F.'!I108+'S4d. ID-only RAB Value Rolled F'!I104</f>
        <v>0</v>
      </c>
      <c r="J108" s="442">
        <f>'S4c.PQ RAB Value Rolled F.'!J108+'S4d. ID-only RAB Value Rolled F'!J104</f>
        <v>0</v>
      </c>
      <c r="K108" s="442">
        <f>'S4c.PQ RAB Value Rolled F.'!K108+'S4d. ID-only RAB Value Rolled F'!K104</f>
        <v>0</v>
      </c>
      <c r="L108" s="442">
        <f>'S4c.PQ RAB Value Rolled F.'!L108+'S4d. ID-only RAB Value Rolled F'!L104</f>
        <v>0</v>
      </c>
      <c r="M108" s="442">
        <f>'S4c.PQ RAB Value Rolled F.'!M108+'S4d. ID-only RAB Value Rolled F'!M104</f>
        <v>0</v>
      </c>
      <c r="N108" s="148">
        <f>G108-H108+I108+J108-K108+L108+M108</f>
        <v>0</v>
      </c>
      <c r="O108" s="143"/>
      <c r="P108" s="143"/>
      <c r="Q108" s="126"/>
      <c r="S108" s="305"/>
      <c r="T108" s="306"/>
    </row>
    <row r="109" spans="1:20" ht="15" customHeight="1" x14ac:dyDescent="0.45">
      <c r="A109" s="582">
        <v>109</v>
      </c>
      <c r="B109" s="140"/>
      <c r="C109" s="130"/>
      <c r="D109" s="140"/>
      <c r="E109" s="310" t="s">
        <v>244</v>
      </c>
      <c r="F109" s="140"/>
      <c r="G109" s="442">
        <f>'S4c.PQ RAB Value Rolled F.'!G109+'S4d. ID-only RAB Value Rolled F'!G105</f>
        <v>0</v>
      </c>
      <c r="H109" s="442">
        <f>'S4c.PQ RAB Value Rolled F.'!H109+'S4d. ID-only RAB Value Rolled F'!H105</f>
        <v>0</v>
      </c>
      <c r="I109" s="442">
        <f>'S4c.PQ RAB Value Rolled F.'!I109+'S4d. ID-only RAB Value Rolled F'!I105</f>
        <v>0</v>
      </c>
      <c r="J109" s="442">
        <f>'S4c.PQ RAB Value Rolled F.'!J109+'S4d. ID-only RAB Value Rolled F'!J105</f>
        <v>0</v>
      </c>
      <c r="K109" s="442">
        <f>'S4c.PQ RAB Value Rolled F.'!K109+'S4d. ID-only RAB Value Rolled F'!K105</f>
        <v>0</v>
      </c>
      <c r="L109" s="442">
        <f>'S4c.PQ RAB Value Rolled F.'!L109+'S4d. ID-only RAB Value Rolled F'!L105</f>
        <v>0</v>
      </c>
      <c r="M109" s="442">
        <f>'S4c.PQ RAB Value Rolled F.'!M109+'S4d. ID-only RAB Value Rolled F'!M105</f>
        <v>0</v>
      </c>
      <c r="N109" s="148">
        <f t="shared" ref="N109:N115" si="2">G109-H109+I109+J109-K109+L109+M109</f>
        <v>0</v>
      </c>
      <c r="O109" s="143"/>
      <c r="P109" s="143"/>
      <c r="Q109" s="126"/>
      <c r="S109" s="305"/>
      <c r="T109" s="306"/>
    </row>
    <row r="110" spans="1:20" ht="15" customHeight="1" x14ac:dyDescent="0.45">
      <c r="A110" s="582">
        <v>110</v>
      </c>
      <c r="B110" s="140"/>
      <c r="C110" s="130"/>
      <c r="D110" s="140"/>
      <c r="E110" s="310" t="s">
        <v>245</v>
      </c>
      <c r="F110" s="140"/>
      <c r="G110" s="442">
        <f>'S4c.PQ RAB Value Rolled F.'!G110+'S4d. ID-only RAB Value Rolled F'!G106</f>
        <v>0</v>
      </c>
      <c r="H110" s="442">
        <f>'S4c.PQ RAB Value Rolled F.'!H110+'S4d. ID-only RAB Value Rolled F'!H106</f>
        <v>0</v>
      </c>
      <c r="I110" s="442">
        <f>'S4c.PQ RAB Value Rolled F.'!I110+'S4d. ID-only RAB Value Rolled F'!I106</f>
        <v>0</v>
      </c>
      <c r="J110" s="442">
        <f>'S4c.PQ RAB Value Rolled F.'!J110+'S4d. ID-only RAB Value Rolled F'!J106</f>
        <v>0</v>
      </c>
      <c r="K110" s="442">
        <f>'S4c.PQ RAB Value Rolled F.'!K110+'S4d. ID-only RAB Value Rolled F'!K106</f>
        <v>0</v>
      </c>
      <c r="L110" s="442">
        <f>'S4c.PQ RAB Value Rolled F.'!L110+'S4d. ID-only RAB Value Rolled F'!L106</f>
        <v>0</v>
      </c>
      <c r="M110" s="442">
        <f>'S4c.PQ RAB Value Rolled F.'!M110+'S4d. ID-only RAB Value Rolled F'!M106</f>
        <v>0</v>
      </c>
      <c r="N110" s="148">
        <f t="shared" si="2"/>
        <v>0</v>
      </c>
      <c r="O110" s="143"/>
      <c r="P110" s="143"/>
      <c r="Q110" s="126"/>
      <c r="S110" s="305"/>
      <c r="T110" s="306"/>
    </row>
    <row r="111" spans="1:20" ht="15" customHeight="1" thickBot="1" x14ac:dyDescent="0.5">
      <c r="A111" s="582">
        <v>111</v>
      </c>
      <c r="B111" s="140"/>
      <c r="C111" s="130"/>
      <c r="D111" s="140"/>
      <c r="E111" s="200" t="s">
        <v>274</v>
      </c>
      <c r="F111" s="140"/>
      <c r="G111" s="442">
        <f>'S4c.PQ RAB Value Rolled F.'!G111+'S4d. ID-only RAB Value Rolled F'!G107</f>
        <v>0</v>
      </c>
      <c r="H111" s="442">
        <f>'S4c.PQ RAB Value Rolled F.'!H111+'S4d. ID-only RAB Value Rolled F'!H107</f>
        <v>0</v>
      </c>
      <c r="I111" s="442">
        <f>'S4c.PQ RAB Value Rolled F.'!I111+'S4d. ID-only RAB Value Rolled F'!I107</f>
        <v>0</v>
      </c>
      <c r="J111" s="442">
        <f>'S4c.PQ RAB Value Rolled F.'!J111+'S4d. ID-only RAB Value Rolled F'!J107</f>
        <v>0</v>
      </c>
      <c r="K111" s="442">
        <f>'S4c.PQ RAB Value Rolled F.'!K111+'S4d. ID-only RAB Value Rolled F'!K107</f>
        <v>0</v>
      </c>
      <c r="L111" s="442">
        <f>'S4c.PQ RAB Value Rolled F.'!L111+'S4d. ID-only RAB Value Rolled F'!L107</f>
        <v>0</v>
      </c>
      <c r="M111" s="442">
        <f>'S4c.PQ RAB Value Rolled F.'!M111+'S4d. ID-only RAB Value Rolled F'!M107</f>
        <v>0</v>
      </c>
      <c r="N111" s="148">
        <f t="shared" si="2"/>
        <v>0</v>
      </c>
      <c r="O111" s="143"/>
      <c r="P111" s="143"/>
      <c r="Q111" s="126"/>
      <c r="S111" s="305"/>
      <c r="T111" s="306"/>
    </row>
    <row r="112" spans="1:20" ht="15" customHeight="1" thickBot="1" x14ac:dyDescent="0.5">
      <c r="A112" s="582">
        <v>112</v>
      </c>
      <c r="B112" s="140"/>
      <c r="C112" s="130"/>
      <c r="D112" s="140"/>
      <c r="E112" s="147" t="s">
        <v>258</v>
      </c>
      <c r="F112" s="140"/>
      <c r="G112" s="142">
        <f>SUM(G108:G111)</f>
        <v>0</v>
      </c>
      <c r="H112" s="142">
        <f t="shared" ref="H112:M112" si="3">SUM(H108:H111)</f>
        <v>0</v>
      </c>
      <c r="I112" s="142">
        <f t="shared" si="3"/>
        <v>0</v>
      </c>
      <c r="J112" s="142">
        <f t="shared" si="3"/>
        <v>0</v>
      </c>
      <c r="K112" s="142">
        <f t="shared" si="3"/>
        <v>0</v>
      </c>
      <c r="L112" s="142">
        <f t="shared" si="3"/>
        <v>0</v>
      </c>
      <c r="M112" s="142">
        <f t="shared" si="3"/>
        <v>0</v>
      </c>
      <c r="N112" s="142">
        <f>SUM(N108:N111)</f>
        <v>0</v>
      </c>
      <c r="O112" s="304"/>
      <c r="P112" s="304"/>
      <c r="Q112" s="126"/>
      <c r="R112" s="307" t="str">
        <f>IF(G112-H112+I112+J112-K112+L112+M112=N112,"OK","ERROR")</f>
        <v>OK</v>
      </c>
      <c r="S112" s="305"/>
      <c r="T112" s="306"/>
    </row>
    <row r="113" spans="1:20" ht="40.5" customHeight="1" thickBot="1" x14ac:dyDescent="0.55000000000000004">
      <c r="A113" s="582">
        <v>113</v>
      </c>
      <c r="B113" s="140"/>
      <c r="C113" s="130"/>
      <c r="D113" s="140"/>
      <c r="E113" s="312" t="s">
        <v>275</v>
      </c>
      <c r="F113" s="140"/>
      <c r="G113" s="314" t="s">
        <v>218</v>
      </c>
      <c r="H113" s="314" t="s">
        <v>254</v>
      </c>
      <c r="I113" s="314" t="s">
        <v>255</v>
      </c>
      <c r="J113" s="314" t="s">
        <v>256</v>
      </c>
      <c r="K113" s="314" t="s">
        <v>257</v>
      </c>
      <c r="L113" s="314" t="s">
        <v>252</v>
      </c>
      <c r="M113" s="314" t="s">
        <v>253</v>
      </c>
      <c r="N113" s="449" t="s">
        <v>12</v>
      </c>
      <c r="O113" s="315" t="s">
        <v>79</v>
      </c>
      <c r="P113" s="316" t="s">
        <v>260</v>
      </c>
      <c r="Q113" s="126"/>
      <c r="S113" s="305"/>
      <c r="T113" s="306"/>
    </row>
    <row r="114" spans="1:20" ht="15" customHeight="1" x14ac:dyDescent="0.45">
      <c r="A114" s="582">
        <v>114</v>
      </c>
      <c r="B114" s="140"/>
      <c r="C114" s="130"/>
      <c r="D114" s="140"/>
      <c r="E114" s="200" t="s">
        <v>247</v>
      </c>
      <c r="F114" s="134"/>
      <c r="G114" s="442">
        <f>'S4c.PQ RAB Value Rolled F.'!G114+'S4d. ID-only RAB Value Rolled F'!G110</f>
        <v>0</v>
      </c>
      <c r="H114" s="442">
        <f>'S4c.PQ RAB Value Rolled F.'!H114+'S4d. ID-only RAB Value Rolled F'!H110</f>
        <v>0</v>
      </c>
      <c r="I114" s="442">
        <f>'S4c.PQ RAB Value Rolled F.'!I114+'S4d. ID-only RAB Value Rolled F'!I110</f>
        <v>0</v>
      </c>
      <c r="J114" s="442">
        <f>'S4c.PQ RAB Value Rolled F.'!J114+'S4d. ID-only RAB Value Rolled F'!J110</f>
        <v>0</v>
      </c>
      <c r="K114" s="442">
        <f>'S4c.PQ RAB Value Rolled F.'!K114+'S4d. ID-only RAB Value Rolled F'!K110</f>
        <v>0</v>
      </c>
      <c r="L114" s="442">
        <f>'S4c.PQ RAB Value Rolled F.'!L114+'S4d. ID-only RAB Value Rolled F'!L110</f>
        <v>0</v>
      </c>
      <c r="M114" s="442">
        <f>'S4c.PQ RAB Value Rolled F.'!M114+'S4d. ID-only RAB Value Rolled F'!M110</f>
        <v>0</v>
      </c>
      <c r="N114" s="148">
        <f t="shared" si="2"/>
        <v>0</v>
      </c>
      <c r="O114" s="143"/>
      <c r="P114" s="143"/>
      <c r="Q114" s="126"/>
      <c r="S114" s="305"/>
      <c r="T114" s="306"/>
    </row>
    <row r="115" spans="1:20" ht="15" customHeight="1" thickBot="1" x14ac:dyDescent="0.5">
      <c r="A115" s="582">
        <v>115</v>
      </c>
      <c r="B115" s="140"/>
      <c r="C115" s="130"/>
      <c r="D115" s="140"/>
      <c r="E115" s="200" t="s">
        <v>110</v>
      </c>
      <c r="F115" s="134"/>
      <c r="G115" s="442">
        <f>'S4c.PQ RAB Value Rolled F.'!G115+'S4d. ID-only RAB Value Rolled F'!G111</f>
        <v>0</v>
      </c>
      <c r="H115" s="442">
        <f>'S4c.PQ RAB Value Rolled F.'!H115+'S4d. ID-only RAB Value Rolled F'!H111</f>
        <v>0</v>
      </c>
      <c r="I115" s="442">
        <f>'S4c.PQ RAB Value Rolled F.'!I115+'S4d. ID-only RAB Value Rolled F'!I111</f>
        <v>0</v>
      </c>
      <c r="J115" s="442">
        <f>'S4c.PQ RAB Value Rolled F.'!J115+'S4d. ID-only RAB Value Rolled F'!J111</f>
        <v>0</v>
      </c>
      <c r="K115" s="442">
        <f>'S4c.PQ RAB Value Rolled F.'!K115+'S4d. ID-only RAB Value Rolled F'!K111</f>
        <v>0</v>
      </c>
      <c r="L115" s="442">
        <f>'S4c.PQ RAB Value Rolled F.'!L115+'S4d. ID-only RAB Value Rolled F'!L111</f>
        <v>0</v>
      </c>
      <c r="M115" s="442">
        <f>'S4c.PQ RAB Value Rolled F.'!M115+'S4d. ID-only RAB Value Rolled F'!M111</f>
        <v>0</v>
      </c>
      <c r="N115" s="148">
        <f t="shared" si="2"/>
        <v>0</v>
      </c>
      <c r="O115" s="143"/>
      <c r="P115" s="143"/>
      <c r="Q115" s="126"/>
    </row>
    <row r="116" spans="1:20" ht="15" customHeight="1" thickBot="1" x14ac:dyDescent="0.55000000000000004">
      <c r="A116" s="582">
        <v>116</v>
      </c>
      <c r="B116" s="140"/>
      <c r="C116" s="130"/>
      <c r="D116" s="140"/>
      <c r="E116" s="313" t="s">
        <v>248</v>
      </c>
      <c r="F116" s="134"/>
      <c r="G116" s="449">
        <f>G105+G112+G114+G115</f>
        <v>0</v>
      </c>
      <c r="H116" s="449">
        <f t="shared" ref="H116:N116" si="4">H105+H112+H114+H115</f>
        <v>0</v>
      </c>
      <c r="I116" s="449">
        <f t="shared" si="4"/>
        <v>0</v>
      </c>
      <c r="J116" s="449">
        <f t="shared" si="4"/>
        <v>0</v>
      </c>
      <c r="K116" s="449">
        <f t="shared" si="4"/>
        <v>0</v>
      </c>
      <c r="L116" s="449">
        <f t="shared" si="4"/>
        <v>0</v>
      </c>
      <c r="M116" s="449">
        <f t="shared" si="4"/>
        <v>0</v>
      </c>
      <c r="N116" s="449">
        <f t="shared" si="4"/>
        <v>0</v>
      </c>
      <c r="O116" s="129"/>
      <c r="P116" s="129"/>
      <c r="Q116" s="126"/>
      <c r="R116" s="307" t="str">
        <f>IF(G116-H116+I116+J116-K116+L116+M116=N116,"OK","ERROR")</f>
        <v>OK</v>
      </c>
    </row>
    <row r="117" spans="1:20" ht="39" customHeight="1" x14ac:dyDescent="0.5">
      <c r="A117" s="582">
        <v>117</v>
      </c>
      <c r="B117" s="140"/>
      <c r="C117" s="130"/>
      <c r="D117" s="140"/>
      <c r="E117" s="312" t="s">
        <v>276</v>
      </c>
      <c r="F117" s="134"/>
      <c r="G117" s="314" t="s">
        <v>218</v>
      </c>
      <c r="H117" s="314" t="s">
        <v>254</v>
      </c>
      <c r="I117" s="314" t="s">
        <v>255</v>
      </c>
      <c r="J117" s="314" t="s">
        <v>256</v>
      </c>
      <c r="K117" s="314" t="s">
        <v>257</v>
      </c>
      <c r="L117" s="314" t="s">
        <v>252</v>
      </c>
      <c r="M117" s="314" t="s">
        <v>253</v>
      </c>
      <c r="N117" s="202" t="s">
        <v>12</v>
      </c>
      <c r="O117" s="315" t="s">
        <v>79</v>
      </c>
      <c r="P117" s="316" t="s">
        <v>260</v>
      </c>
      <c r="Q117" s="126"/>
    </row>
    <row r="118" spans="1:20" ht="15" customHeight="1" x14ac:dyDescent="0.45">
      <c r="A118" s="582">
        <v>118</v>
      </c>
      <c r="B118" s="140"/>
      <c r="C118" s="130"/>
      <c r="D118" s="140"/>
      <c r="E118" s="200" t="s">
        <v>259</v>
      </c>
      <c r="F118" s="134"/>
      <c r="G118" s="442">
        <f>'S4c.PQ RAB Value Rolled F.'!G118+'S4d. ID-only RAB Value Rolled F'!G114</f>
        <v>0</v>
      </c>
      <c r="H118" s="442">
        <f>'S4c.PQ RAB Value Rolled F.'!H118+'S4d. ID-only RAB Value Rolled F'!H114</f>
        <v>0</v>
      </c>
      <c r="I118" s="442">
        <f>'S4c.PQ RAB Value Rolled F.'!I118+'S4d. ID-only RAB Value Rolled F'!I114</f>
        <v>0</v>
      </c>
      <c r="J118" s="442">
        <f>'S4c.PQ RAB Value Rolled F.'!J118+'S4d. ID-only RAB Value Rolled F'!J114</f>
        <v>0</v>
      </c>
      <c r="K118" s="442">
        <f>'S4c.PQ RAB Value Rolled F.'!K118+'S4d. ID-only RAB Value Rolled F'!K114</f>
        <v>0</v>
      </c>
      <c r="L118" s="442">
        <f>'S4c.PQ RAB Value Rolled F.'!L118+'S4d. ID-only RAB Value Rolled F'!L114</f>
        <v>0</v>
      </c>
      <c r="M118" s="442">
        <f>'S4c.PQ RAB Value Rolled F.'!M118+'S4d. ID-only RAB Value Rolled F'!M114</f>
        <v>0</v>
      </c>
      <c r="N118" s="148">
        <f t="shared" ref="N118:N120" si="5">G118-H118+I118+J118-K118+L118+M118</f>
        <v>0</v>
      </c>
      <c r="O118" s="143"/>
      <c r="P118" s="143"/>
      <c r="Q118" s="126"/>
    </row>
    <row r="119" spans="1:20" ht="15" customHeight="1" x14ac:dyDescent="0.45">
      <c r="A119" s="582">
        <v>119</v>
      </c>
      <c r="B119" s="140"/>
      <c r="C119" s="130"/>
      <c r="D119" s="140"/>
      <c r="E119" s="200" t="s">
        <v>249</v>
      </c>
      <c r="F119" s="134"/>
      <c r="G119" s="442">
        <f>'S4c.PQ RAB Value Rolled F.'!G119+'S4d. ID-only RAB Value Rolled F'!G115</f>
        <v>0</v>
      </c>
      <c r="H119" s="442">
        <f>'S4c.PQ RAB Value Rolled F.'!H119+'S4d. ID-only RAB Value Rolled F'!H115</f>
        <v>0</v>
      </c>
      <c r="I119" s="442">
        <f>'S4c.PQ RAB Value Rolled F.'!I119+'S4d. ID-only RAB Value Rolled F'!I115</f>
        <v>0</v>
      </c>
      <c r="J119" s="442">
        <f>'S4c.PQ RAB Value Rolled F.'!J119+'S4d. ID-only RAB Value Rolled F'!J115</f>
        <v>0</v>
      </c>
      <c r="K119" s="442">
        <f>'S4c.PQ RAB Value Rolled F.'!K119+'S4d. ID-only RAB Value Rolled F'!K115</f>
        <v>0</v>
      </c>
      <c r="L119" s="442">
        <f>'S4c.PQ RAB Value Rolled F.'!L119+'S4d. ID-only RAB Value Rolled F'!L115</f>
        <v>0</v>
      </c>
      <c r="M119" s="442">
        <f>'S4c.PQ RAB Value Rolled F.'!M119+'S4d. ID-only RAB Value Rolled F'!M115</f>
        <v>0</v>
      </c>
      <c r="N119" s="148">
        <f t="shared" si="5"/>
        <v>0</v>
      </c>
      <c r="O119" s="143"/>
      <c r="P119" s="143"/>
      <c r="Q119" s="126"/>
      <c r="R119" s="307"/>
    </row>
    <row r="120" spans="1:20" ht="15" customHeight="1" thickBot="1" x14ac:dyDescent="0.5">
      <c r="A120" s="582">
        <v>120</v>
      </c>
      <c r="B120" s="140"/>
      <c r="C120" s="130"/>
      <c r="D120" s="140"/>
      <c r="E120" s="200" t="s">
        <v>250</v>
      </c>
      <c r="F120" s="134"/>
      <c r="G120" s="442">
        <f>'S4c.PQ RAB Value Rolled F.'!G120+'S4d. ID-only RAB Value Rolled F'!G116</f>
        <v>0</v>
      </c>
      <c r="H120" s="442">
        <f>'S4c.PQ RAB Value Rolled F.'!H120+'S4d. ID-only RAB Value Rolled F'!H116</f>
        <v>0</v>
      </c>
      <c r="I120" s="442">
        <f>'S4c.PQ RAB Value Rolled F.'!I120+'S4d. ID-only RAB Value Rolled F'!I116</f>
        <v>0</v>
      </c>
      <c r="J120" s="442">
        <f>'S4c.PQ RAB Value Rolled F.'!J120+'S4d. ID-only RAB Value Rolled F'!J116</f>
        <v>0</v>
      </c>
      <c r="K120" s="442">
        <f>'S4c.PQ RAB Value Rolled F.'!K120+'S4d. ID-only RAB Value Rolled F'!K116</f>
        <v>0</v>
      </c>
      <c r="L120" s="442">
        <f>'S4c.PQ RAB Value Rolled F.'!L120+'S4d. ID-only RAB Value Rolled F'!L116</f>
        <v>0</v>
      </c>
      <c r="M120" s="442">
        <f>'S4c.PQ RAB Value Rolled F.'!M120+'S4d. ID-only RAB Value Rolled F'!M116</f>
        <v>0</v>
      </c>
      <c r="N120" s="148">
        <f t="shared" si="5"/>
        <v>0</v>
      </c>
      <c r="O120" s="129"/>
      <c r="P120" s="129"/>
      <c r="Q120" s="126"/>
    </row>
    <row r="121" spans="1:20" ht="15" customHeight="1" thickBot="1" x14ac:dyDescent="0.55000000000000004">
      <c r="A121" s="582">
        <v>121</v>
      </c>
      <c r="B121" s="140"/>
      <c r="C121" s="130"/>
      <c r="D121" s="140"/>
      <c r="E121" s="313" t="s">
        <v>251</v>
      </c>
      <c r="F121" s="134"/>
      <c r="G121" s="142">
        <f>SUM(G118:G120)</f>
        <v>0</v>
      </c>
      <c r="H121" s="142">
        <f t="shared" ref="H121:N121" si="6">SUM(H118:H120)</f>
        <v>0</v>
      </c>
      <c r="I121" s="142">
        <f t="shared" si="6"/>
        <v>0</v>
      </c>
      <c r="J121" s="142">
        <f t="shared" si="6"/>
        <v>0</v>
      </c>
      <c r="K121" s="142">
        <f t="shared" si="6"/>
        <v>0</v>
      </c>
      <c r="L121" s="142">
        <f t="shared" si="6"/>
        <v>0</v>
      </c>
      <c r="M121" s="142">
        <f t="shared" si="6"/>
        <v>0</v>
      </c>
      <c r="N121" s="449">
        <f t="shared" si="6"/>
        <v>0</v>
      </c>
      <c r="O121" s="129"/>
      <c r="P121" s="129"/>
      <c r="Q121" s="126"/>
      <c r="R121" s="307" t="str">
        <f>IF(G121-H121+I121+J121-K121+L121+M121=N121,"OK","ERROR")</f>
        <v>OK</v>
      </c>
    </row>
    <row r="122" spans="1:20" ht="15" customHeight="1" thickBot="1" x14ac:dyDescent="0.55000000000000004">
      <c r="A122" s="582">
        <v>122</v>
      </c>
      <c r="B122" s="140"/>
      <c r="C122" s="130"/>
      <c r="D122" s="140"/>
      <c r="E122" s="313"/>
      <c r="F122" s="134"/>
      <c r="G122" s="304"/>
      <c r="H122" s="304"/>
      <c r="I122" s="304"/>
      <c r="J122" s="304"/>
      <c r="K122" s="304"/>
      <c r="L122" s="304"/>
      <c r="M122" s="304"/>
      <c r="N122" s="304"/>
      <c r="O122" s="129"/>
      <c r="P122" s="129"/>
      <c r="Q122" s="126"/>
      <c r="R122" s="307"/>
    </row>
    <row r="123" spans="1:20" ht="15" customHeight="1" thickBot="1" x14ac:dyDescent="0.55000000000000004">
      <c r="A123" s="582">
        <v>123</v>
      </c>
      <c r="B123" s="140"/>
      <c r="C123" s="130"/>
      <c r="D123" s="140"/>
      <c r="E123" s="313"/>
      <c r="F123" s="313" t="s">
        <v>803</v>
      </c>
      <c r="G123" s="142">
        <f>G116+G121</f>
        <v>0</v>
      </c>
      <c r="H123" s="142">
        <f t="shared" ref="H123:N123" si="7">H116+H121</f>
        <v>0</v>
      </c>
      <c r="I123" s="142">
        <f t="shared" si="7"/>
        <v>0</v>
      </c>
      <c r="J123" s="142">
        <f t="shared" si="7"/>
        <v>0</v>
      </c>
      <c r="K123" s="142">
        <f t="shared" si="7"/>
        <v>0</v>
      </c>
      <c r="L123" s="142">
        <f t="shared" si="7"/>
        <v>0</v>
      </c>
      <c r="M123" s="142">
        <f t="shared" si="7"/>
        <v>0</v>
      </c>
      <c r="N123" s="449">
        <f t="shared" si="7"/>
        <v>0</v>
      </c>
      <c r="O123" s="129"/>
      <c r="P123" s="129"/>
      <c r="Q123" s="126"/>
      <c r="R123" s="307" t="str">
        <f>IF(G123-H123+I123+J123-K123+L123+M123=N123,"OK","ERROR")</f>
        <v>OK</v>
      </c>
    </row>
    <row r="124" spans="1:20" ht="42.75" customHeight="1" thickBot="1" x14ac:dyDescent="0.5">
      <c r="A124" s="582">
        <v>124</v>
      </c>
      <c r="B124" s="140"/>
      <c r="C124" s="130"/>
      <c r="D124" s="130"/>
      <c r="E124" s="130"/>
      <c r="F124" s="130"/>
      <c r="G124" s="314" t="s">
        <v>218</v>
      </c>
      <c r="H124" s="314" t="s">
        <v>254</v>
      </c>
      <c r="I124" s="314" t="s">
        <v>255</v>
      </c>
      <c r="J124" s="130"/>
      <c r="K124" s="604" t="s">
        <v>388</v>
      </c>
      <c r="L124" s="130"/>
      <c r="M124" s="130"/>
      <c r="N124" s="336" t="s">
        <v>12</v>
      </c>
      <c r="O124" s="315" t="s">
        <v>79</v>
      </c>
      <c r="P124" s="316" t="s">
        <v>260</v>
      </c>
      <c r="Q124" s="126"/>
    </row>
    <row r="125" spans="1:20" ht="15" customHeight="1" thickBot="1" x14ac:dyDescent="0.55000000000000004">
      <c r="A125" s="582">
        <v>125</v>
      </c>
      <c r="B125" s="140"/>
      <c r="C125" s="130"/>
      <c r="D125" s="130"/>
      <c r="E125" s="313"/>
      <c r="F125" s="313" t="s">
        <v>281</v>
      </c>
      <c r="G125" s="442">
        <f>'S4c.PQ RAB Value Rolled F.'!G125</f>
        <v>0</v>
      </c>
      <c r="H125" s="442">
        <f>'S4c.PQ RAB Value Rolled F.'!H125</f>
        <v>0</v>
      </c>
      <c r="I125" s="442">
        <f>'S4c.PQ RAB Value Rolled F.'!I125</f>
        <v>0</v>
      </c>
      <c r="J125" s="130"/>
      <c r="K125" s="442">
        <f>'S4c.PQ RAB Value Rolled F.'!K125</f>
        <v>0</v>
      </c>
      <c r="L125" s="130"/>
      <c r="M125" s="130"/>
      <c r="N125" s="291">
        <f>G125-H125+I125-K125</f>
        <v>0</v>
      </c>
      <c r="O125" s="345"/>
      <c r="P125" s="143"/>
      <c r="Q125" s="126"/>
    </row>
    <row r="126" spans="1:20" ht="15" customHeight="1" thickBot="1" x14ac:dyDescent="0.5">
      <c r="A126" s="582">
        <v>126</v>
      </c>
      <c r="B126" s="140"/>
      <c r="C126" s="130"/>
      <c r="D126" s="130"/>
      <c r="E126" s="130"/>
      <c r="F126" s="130"/>
      <c r="G126" s="130"/>
      <c r="H126" s="130"/>
      <c r="I126" s="130"/>
      <c r="J126" s="130"/>
      <c r="K126" s="130"/>
      <c r="L126" s="130"/>
      <c r="M126" s="130"/>
      <c r="N126" s="130"/>
      <c r="O126" s="130"/>
      <c r="P126" s="129"/>
      <c r="Q126" s="126"/>
    </row>
    <row r="127" spans="1:20" ht="15" customHeight="1" thickBot="1" x14ac:dyDescent="0.55000000000000004">
      <c r="A127" s="582">
        <v>127</v>
      </c>
      <c r="B127" s="140"/>
      <c r="C127" s="130"/>
      <c r="D127" s="140"/>
      <c r="E127" s="313" t="s">
        <v>261</v>
      </c>
      <c r="F127" s="134"/>
      <c r="G127" s="142">
        <f>G123+G125</f>
        <v>0</v>
      </c>
      <c r="H127" s="142">
        <f t="shared" ref="H127:N127" si="8">H123+H125</f>
        <v>0</v>
      </c>
      <c r="I127" s="142">
        <f t="shared" si="8"/>
        <v>0</v>
      </c>
      <c r="J127" s="142">
        <f t="shared" si="8"/>
        <v>0</v>
      </c>
      <c r="K127" s="142">
        <f t="shared" si="8"/>
        <v>0</v>
      </c>
      <c r="L127" s="142">
        <f t="shared" si="8"/>
        <v>0</v>
      </c>
      <c r="M127" s="142">
        <f t="shared" si="8"/>
        <v>0</v>
      </c>
      <c r="N127" s="449">
        <f t="shared" si="8"/>
        <v>0</v>
      </c>
      <c r="O127" s="129"/>
      <c r="P127" s="129"/>
      <c r="Q127" s="126"/>
      <c r="R127" s="307" t="str">
        <f>IF(G127-H127+I127+J127-K127+L127+M127=N127,"OK","ERROR")</f>
        <v>OK</v>
      </c>
    </row>
    <row r="128" spans="1:20" ht="15" customHeight="1" x14ac:dyDescent="0.45">
      <c r="A128" s="582">
        <v>128</v>
      </c>
      <c r="B128" s="140"/>
      <c r="C128" s="130"/>
      <c r="D128" s="140"/>
      <c r="E128" s="200"/>
      <c r="F128" s="134"/>
      <c r="G128" s="304"/>
      <c r="H128" s="304"/>
      <c r="I128" s="304"/>
      <c r="J128" s="304"/>
      <c r="K128" s="304"/>
      <c r="L128" s="304"/>
      <c r="M128" s="304"/>
      <c r="N128" s="447"/>
      <c r="O128" s="129"/>
      <c r="P128" s="129"/>
      <c r="Q128" s="126"/>
    </row>
  </sheetData>
  <sheetProtection formatRows="0" insertRows="0"/>
  <mergeCells count="35">
    <mergeCell ref="M78:N78"/>
    <mergeCell ref="O78:P78"/>
    <mergeCell ref="N2:P2"/>
    <mergeCell ref="N3:P3"/>
    <mergeCell ref="A5:Q5"/>
    <mergeCell ref="M27:N27"/>
    <mergeCell ref="O27:P27"/>
    <mergeCell ref="C51:P51"/>
    <mergeCell ref="M59:N59"/>
    <mergeCell ref="O59:P59"/>
    <mergeCell ref="M68:N68"/>
    <mergeCell ref="O68:P68"/>
    <mergeCell ref="M77:P77"/>
    <mergeCell ref="L84:P84"/>
    <mergeCell ref="C86:D86"/>
    <mergeCell ref="F86:I86"/>
    <mergeCell ref="J86:M86"/>
    <mergeCell ref="C87:D87"/>
    <mergeCell ref="F87:I87"/>
    <mergeCell ref="J87:M87"/>
    <mergeCell ref="F88:I88"/>
    <mergeCell ref="J88:M88"/>
    <mergeCell ref="F89:I89"/>
    <mergeCell ref="J89:M89"/>
    <mergeCell ref="F90:I90"/>
    <mergeCell ref="J90:M90"/>
    <mergeCell ref="C93:D93"/>
    <mergeCell ref="F93:I93"/>
    <mergeCell ref="J93:M93"/>
    <mergeCell ref="C91:D91"/>
    <mergeCell ref="F91:I91"/>
    <mergeCell ref="J91:M91"/>
    <mergeCell ref="C92:D92"/>
    <mergeCell ref="F92:I92"/>
    <mergeCell ref="J92:M92"/>
  </mergeCells>
  <conditionalFormatting sqref="N97:N104 N114:N115">
    <cfRule type="expression" dxfId="30" priority="24" stopIfTrue="1">
      <formula>$T$97&lt;&gt;TRUE</formula>
    </cfRule>
  </conditionalFormatting>
  <conditionalFormatting sqref="N107:N111">
    <cfRule type="expression" dxfId="29" priority="16" stopIfTrue="1">
      <formula>$T$97&lt;&gt;TRUE</formula>
    </cfRule>
  </conditionalFormatting>
  <conditionalFormatting sqref="N118:N120">
    <cfRule type="expression" dxfId="28" priority="12" stopIfTrue="1">
      <formula>$T$97&lt;&gt;TRUE</formula>
    </cfRule>
  </conditionalFormatting>
  <conditionalFormatting sqref="N117">
    <cfRule type="expression" dxfId="27" priority="9" stopIfTrue="1">
      <formula>$T$97&lt;&gt;TRUE</formula>
    </cfRule>
  </conditionalFormatting>
  <conditionalFormatting sqref="N105 N112 N115">
    <cfRule type="expression" dxfId="26" priority="32" stopIfTrue="1">
      <formula>$T$104&lt;&gt;TRUE</formula>
    </cfRule>
  </conditionalFormatting>
  <conditionalFormatting sqref="N124">
    <cfRule type="expression" dxfId="25" priority="7" stopIfTrue="1">
      <formula>$T$97&lt;&gt;TRUE</formula>
    </cfRule>
  </conditionalFormatting>
  <conditionalFormatting sqref="N125">
    <cfRule type="expression" dxfId="24" priority="6" stopIfTrue="1">
      <formula>$T$97&lt;&gt;TRUE</formula>
    </cfRule>
  </conditionalFormatting>
  <conditionalFormatting sqref="N113">
    <cfRule type="expression" dxfId="23" priority="5" stopIfTrue="1">
      <formula>$T$104&lt;&gt;TRUE</formula>
    </cfRule>
  </conditionalFormatting>
  <conditionalFormatting sqref="N121">
    <cfRule type="expression" dxfId="22" priority="3" stopIfTrue="1">
      <formula>$T$104&lt;&gt;TRUE</formula>
    </cfRule>
  </conditionalFormatting>
  <conditionalFormatting sqref="N123">
    <cfRule type="expression" dxfId="21" priority="2" stopIfTrue="1">
      <formula>$T$104&lt;&gt;TRUE</formula>
    </cfRule>
  </conditionalFormatting>
  <conditionalFormatting sqref="N127">
    <cfRule type="expression" dxfId="20" priority="1" stopIfTrue="1">
      <formula>$T$104&lt;&gt;TRUE</formula>
    </cfRule>
  </conditionalFormatting>
  <dataValidations count="2">
    <dataValidation allowBlank="1" showErrorMessage="1" sqref="F94:P94" xr:uid="{4F7935E2-1674-440D-A2FE-194B8D55A043}"/>
    <dataValidation allowBlank="1" showInputMessage="1" showErrorMessage="1" prompt="Please enter text" sqref="F86:F93 J86:J93" xr:uid="{D7AA6797-3960-488B-BA28-53AB6E6AC218}"/>
  </dataValidations>
  <pageMargins left="0.70866141732283472" right="0.70866141732283472" top="0.74803149606299213" bottom="0.74803149606299213" header="0.31496062992125984" footer="0.31496062992125984"/>
  <pageSetup paperSize="9" scale="55" fitToHeight="3" orientation="landscape" r:id="rId1"/>
  <headerFooter alignWithMargins="0">
    <oddHeader>&amp;CCommerce Commission Information Disclosure Template</oddHeader>
    <oddFooter>&amp;L&amp;F&amp;C&amp;P&amp;R&amp;A</oddFooter>
  </headerFooter>
  <rowBreaks count="2" manualBreakCount="2">
    <brk id="51" max="15" man="1"/>
    <brk id="76" max="15" man="1"/>
  </rowBreaks>
  <ignoredErrors>
    <ignoredError sqref="S102" formula="1"/>
    <ignoredError sqref="L9:P9 M79:P79" numberStoredAsText="1"/>
    <ignoredError sqref="P4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FBF2-8628-489B-A519-7CEE022F3F5F}">
  <sheetPr codeName="Sheet8">
    <tabColor rgb="FF99CCFF"/>
  </sheetPr>
  <dimension ref="A1:T128"/>
  <sheetViews>
    <sheetView showGridLines="0" zoomScaleNormal="100" zoomScaleSheetLayoutView="100" workbookViewId="0">
      <selection activeCell="F33" sqref="F33"/>
    </sheetView>
  </sheetViews>
  <sheetFormatPr defaultColWidth="9.1328125" defaultRowHeight="14.25" x14ac:dyDescent="0.45"/>
  <cols>
    <col min="1" max="1" width="5.1328125" style="454" customWidth="1"/>
    <col min="2" max="2" width="3.1328125" style="454" customWidth="1"/>
    <col min="3" max="3" width="6.1328125" style="454" customWidth="1"/>
    <col min="4" max="4" width="2.265625" style="465" customWidth="1"/>
    <col min="5" max="5" width="1.73046875" style="454" customWidth="1"/>
    <col min="6" max="6" width="41.265625" style="454" customWidth="1"/>
    <col min="7" max="11" width="16" style="454" customWidth="1"/>
    <col min="12" max="16" width="16.1328125" style="454" customWidth="1"/>
    <col min="17" max="17" width="2.73046875" style="454" customWidth="1"/>
    <col min="18" max="18" width="20.73046875" style="468" customWidth="1"/>
    <col min="19" max="19" width="33.1328125" style="454" customWidth="1"/>
    <col min="20" max="20" width="14" style="454" customWidth="1"/>
    <col min="21" max="16384" width="9.1328125" style="454"/>
  </cols>
  <sheetData>
    <row r="1" spans="1:20" s="456" customFormat="1" ht="15" customHeight="1" x14ac:dyDescent="0.45">
      <c r="A1" s="452"/>
      <c r="B1" s="534"/>
      <c r="C1" s="534"/>
      <c r="D1" s="534"/>
      <c r="E1" s="534"/>
      <c r="F1" s="534"/>
      <c r="G1" s="534"/>
      <c r="H1" s="534"/>
      <c r="I1" s="534"/>
      <c r="J1" s="534"/>
      <c r="K1" s="534"/>
      <c r="L1" s="534"/>
      <c r="M1" s="534"/>
      <c r="N1" s="534"/>
      <c r="O1" s="534"/>
      <c r="P1" s="534"/>
      <c r="Q1" s="580"/>
      <c r="R1" s="468"/>
      <c r="S1" s="454"/>
      <c r="T1" s="454"/>
    </row>
    <row r="2" spans="1:20" s="456" customFormat="1" ht="18" customHeight="1" x14ac:dyDescent="0.5">
      <c r="A2" s="533"/>
      <c r="B2" s="527"/>
      <c r="C2" s="527"/>
      <c r="D2" s="527"/>
      <c r="E2" s="527"/>
      <c r="F2" s="527"/>
      <c r="G2" s="527"/>
      <c r="H2" s="527"/>
      <c r="I2" s="527"/>
      <c r="J2" s="527"/>
      <c r="K2" s="527"/>
      <c r="L2" s="527"/>
      <c r="M2" s="532" t="s">
        <v>8</v>
      </c>
      <c r="N2" s="1047" t="s">
        <v>337</v>
      </c>
      <c r="O2" s="1048"/>
      <c r="P2" s="1049"/>
      <c r="Q2" s="581"/>
      <c r="R2" s="468"/>
      <c r="S2" s="454"/>
      <c r="T2" s="454"/>
    </row>
    <row r="3" spans="1:20" s="456" customFormat="1" ht="18" customHeight="1" x14ac:dyDescent="0.5">
      <c r="A3" s="533"/>
      <c r="B3" s="527"/>
      <c r="C3" s="527"/>
      <c r="D3" s="527"/>
      <c r="E3" s="527"/>
      <c r="F3" s="527"/>
      <c r="G3" s="527"/>
      <c r="H3" s="527"/>
      <c r="I3" s="527"/>
      <c r="J3" s="527"/>
      <c r="K3" s="527"/>
      <c r="L3" s="527"/>
      <c r="M3" s="532" t="s">
        <v>109</v>
      </c>
      <c r="N3" s="1050" t="str">
        <f>IF(ISNUMBER(CoverSheet!$C$11),CoverSheet!$C$11,"")</f>
        <v/>
      </c>
      <c r="O3" s="1051"/>
      <c r="P3" s="1052"/>
      <c r="Q3" s="581"/>
      <c r="R3" s="468"/>
      <c r="S3" s="454"/>
      <c r="T3" s="454"/>
    </row>
    <row r="4" spans="1:20" s="456" customFormat="1" ht="20.25" customHeight="1" x14ac:dyDescent="0.65">
      <c r="A4" s="531" t="s">
        <v>868</v>
      </c>
      <c r="B4" s="527"/>
      <c r="C4" s="527"/>
      <c r="D4" s="527"/>
      <c r="E4" s="527"/>
      <c r="F4" s="527"/>
      <c r="G4" s="527"/>
      <c r="H4" s="527"/>
      <c r="I4" s="527"/>
      <c r="J4" s="527"/>
      <c r="K4" s="527"/>
      <c r="L4" s="527"/>
      <c r="M4" s="529"/>
      <c r="N4" s="527"/>
      <c r="O4" s="527"/>
      <c r="P4" s="527"/>
      <c r="Q4" s="581"/>
      <c r="R4" s="466"/>
      <c r="S4" s="454"/>
      <c r="T4" s="454"/>
    </row>
    <row r="5" spans="1:20" ht="48" customHeight="1" x14ac:dyDescent="0.45">
      <c r="A5" s="1045" t="s">
        <v>1023</v>
      </c>
      <c r="B5" s="1046"/>
      <c r="C5" s="1046"/>
      <c r="D5" s="1046"/>
      <c r="E5" s="1046"/>
      <c r="F5" s="1046"/>
      <c r="G5" s="1046"/>
      <c r="H5" s="1046"/>
      <c r="I5" s="1046"/>
      <c r="J5" s="1046"/>
      <c r="K5" s="1046"/>
      <c r="L5" s="1046"/>
      <c r="M5" s="1046"/>
      <c r="N5" s="1046"/>
      <c r="O5" s="1046"/>
      <c r="P5" s="1046"/>
      <c r="Q5" s="1081"/>
      <c r="R5" s="466"/>
    </row>
    <row r="6" spans="1:20" s="456" customFormat="1" ht="15" customHeight="1" x14ac:dyDescent="0.45">
      <c r="A6" s="530" t="s">
        <v>122</v>
      </c>
      <c r="B6" s="529"/>
      <c r="C6" s="528"/>
      <c r="D6" s="527"/>
      <c r="E6" s="527"/>
      <c r="F6" s="527"/>
      <c r="G6" s="527"/>
      <c r="H6" s="527"/>
      <c r="I6" s="527"/>
      <c r="J6" s="527"/>
      <c r="K6" s="527"/>
      <c r="L6" s="527"/>
      <c r="M6" s="527"/>
      <c r="N6" s="527"/>
      <c r="O6" s="527"/>
      <c r="P6" s="527"/>
      <c r="Q6" s="581"/>
      <c r="R6" s="466"/>
      <c r="S6" s="454"/>
      <c r="T6" s="454"/>
    </row>
    <row r="7" spans="1:20" ht="30" customHeight="1" x14ac:dyDescent="0.55000000000000004">
      <c r="A7" s="582">
        <v>7</v>
      </c>
      <c r="B7" s="513"/>
      <c r="C7" s="542" t="s">
        <v>869</v>
      </c>
      <c r="D7" s="513"/>
      <c r="E7" s="513"/>
      <c r="F7" s="513"/>
      <c r="G7" s="513"/>
      <c r="H7" s="513"/>
      <c r="I7" s="513"/>
      <c r="J7" s="520"/>
      <c r="K7" s="520"/>
      <c r="L7" s="554" t="s">
        <v>32</v>
      </c>
      <c r="M7" s="554" t="s">
        <v>32</v>
      </c>
      <c r="N7" s="554" t="s">
        <v>32</v>
      </c>
      <c r="O7" s="554" t="s">
        <v>32</v>
      </c>
      <c r="P7" s="554" t="s">
        <v>32</v>
      </c>
      <c r="Q7" s="555"/>
      <c r="R7" s="466"/>
    </row>
    <row r="8" spans="1:20" x14ac:dyDescent="0.45">
      <c r="A8" s="582">
        <v>8</v>
      </c>
      <c r="B8" s="513"/>
      <c r="C8" s="520"/>
      <c r="D8" s="520"/>
      <c r="E8" s="520"/>
      <c r="F8" s="520"/>
      <c r="G8" s="520"/>
      <c r="H8" s="520"/>
      <c r="I8" s="520"/>
      <c r="J8" s="520"/>
      <c r="K8" s="520" t="s">
        <v>338</v>
      </c>
      <c r="L8" s="583" t="s">
        <v>339</v>
      </c>
      <c r="M8" s="583" t="s">
        <v>340</v>
      </c>
      <c r="N8" s="583" t="s">
        <v>14</v>
      </c>
      <c r="O8" s="583" t="s">
        <v>15</v>
      </c>
      <c r="P8" s="583" t="s">
        <v>341</v>
      </c>
      <c r="Q8" s="555"/>
      <c r="R8" s="466"/>
    </row>
    <row r="9" spans="1:20" ht="15" customHeight="1" x14ac:dyDescent="0.45">
      <c r="A9" s="582">
        <v>9</v>
      </c>
      <c r="B9" s="513"/>
      <c r="C9" s="520"/>
      <c r="D9" s="520"/>
      <c r="E9" s="520"/>
      <c r="F9" s="518"/>
      <c r="G9" s="520"/>
      <c r="H9" s="520"/>
      <c r="I9" s="520"/>
      <c r="J9" s="520"/>
      <c r="K9" s="520"/>
      <c r="L9" s="584" t="s">
        <v>19</v>
      </c>
      <c r="M9" s="584" t="s">
        <v>19</v>
      </c>
      <c r="N9" s="584" t="s">
        <v>19</v>
      </c>
      <c r="O9" s="584" t="s">
        <v>19</v>
      </c>
      <c r="P9" s="584" t="s">
        <v>19</v>
      </c>
      <c r="Q9" s="555"/>
      <c r="R9" s="467"/>
    </row>
    <row r="10" spans="1:20" ht="15" customHeight="1" x14ac:dyDescent="0.45">
      <c r="A10" s="582">
        <v>10</v>
      </c>
      <c r="B10" s="513"/>
      <c r="C10" s="520"/>
      <c r="D10" s="520"/>
      <c r="E10" s="524" t="s">
        <v>20</v>
      </c>
      <c r="F10" s="524"/>
      <c r="G10" s="520"/>
      <c r="H10" s="520"/>
      <c r="I10" s="520"/>
      <c r="J10" s="520"/>
      <c r="K10" s="520"/>
      <c r="L10" s="700"/>
      <c r="M10" s="701"/>
      <c r="N10" s="701"/>
      <c r="O10" s="701"/>
      <c r="P10" s="701">
        <f>O24</f>
        <v>0</v>
      </c>
      <c r="Q10" s="555"/>
      <c r="R10" s="466" t="s">
        <v>217</v>
      </c>
      <c r="S10" s="466" t="s">
        <v>173</v>
      </c>
    </row>
    <row r="11" spans="1:20" ht="15" customHeight="1" x14ac:dyDescent="0.45">
      <c r="A11" s="582">
        <v>11</v>
      </c>
      <c r="B11" s="513"/>
      <c r="C11" s="520"/>
      <c r="D11" s="520"/>
      <c r="E11" s="524"/>
      <c r="F11" s="524"/>
      <c r="G11" s="520"/>
      <c r="H11" s="520"/>
      <c r="I11" s="520"/>
      <c r="J11" s="520"/>
      <c r="K11" s="520"/>
      <c r="L11" s="513"/>
      <c r="M11" s="513"/>
      <c r="N11" s="513"/>
      <c r="O11" s="513"/>
      <c r="P11" s="513"/>
      <c r="Q11" s="555"/>
      <c r="R11" s="466"/>
      <c r="S11" s="474"/>
    </row>
    <row r="12" spans="1:20" ht="15" customHeight="1" x14ac:dyDescent="0.45">
      <c r="A12" s="582">
        <v>12</v>
      </c>
      <c r="B12" s="513"/>
      <c r="C12" s="547"/>
      <c r="D12" s="525" t="s">
        <v>5</v>
      </c>
      <c r="E12" s="524" t="s">
        <v>201</v>
      </c>
      <c r="F12" s="524"/>
      <c r="G12" s="520"/>
      <c r="H12" s="520"/>
      <c r="I12" s="520"/>
      <c r="J12" s="520"/>
      <c r="K12" s="520"/>
      <c r="L12" s="427"/>
      <c r="M12" s="427"/>
      <c r="N12" s="427"/>
      <c r="O12" s="427"/>
      <c r="P12" s="431">
        <f>P32</f>
        <v>0</v>
      </c>
      <c r="Q12" s="555"/>
      <c r="R12" s="466" t="s">
        <v>346</v>
      </c>
      <c r="S12" s="466" t="s">
        <v>168</v>
      </c>
    </row>
    <row r="13" spans="1:20" ht="15" customHeight="1" x14ac:dyDescent="0.45">
      <c r="A13" s="582">
        <v>13</v>
      </c>
      <c r="B13" s="513"/>
      <c r="C13" s="520"/>
      <c r="D13" s="525"/>
      <c r="E13" s="524"/>
      <c r="F13" s="524"/>
      <c r="G13" s="520"/>
      <c r="H13" s="520"/>
      <c r="I13" s="520"/>
      <c r="J13" s="520"/>
      <c r="K13" s="520"/>
      <c r="L13" s="513"/>
      <c r="M13" s="513"/>
      <c r="N13" s="513"/>
      <c r="O13" s="513"/>
      <c r="P13" s="513"/>
      <c r="Q13" s="555"/>
      <c r="R13" s="466"/>
      <c r="S13" s="474"/>
    </row>
    <row r="14" spans="1:20" ht="15" customHeight="1" x14ac:dyDescent="0.45">
      <c r="A14" s="582">
        <v>14</v>
      </c>
      <c r="B14" s="513"/>
      <c r="C14" s="547"/>
      <c r="D14" s="525" t="s">
        <v>6</v>
      </c>
      <c r="E14" s="524" t="s">
        <v>200</v>
      </c>
      <c r="F14" s="524"/>
      <c r="G14" s="520"/>
      <c r="H14" s="520"/>
      <c r="I14" s="520"/>
      <c r="J14" s="520"/>
      <c r="K14" s="520"/>
      <c r="L14" s="427"/>
      <c r="M14" s="427"/>
      <c r="N14" s="427"/>
      <c r="O14" s="427"/>
      <c r="P14" s="431">
        <f>P34</f>
        <v>0</v>
      </c>
      <c r="Q14" s="555"/>
      <c r="R14" s="466" t="s">
        <v>347</v>
      </c>
      <c r="S14" s="466" t="s">
        <v>169</v>
      </c>
    </row>
    <row r="15" spans="1:20" ht="15" customHeight="1" x14ac:dyDescent="0.45">
      <c r="A15" s="582">
        <v>15</v>
      </c>
      <c r="B15" s="513"/>
      <c r="C15" s="520"/>
      <c r="D15" s="525"/>
      <c r="E15" s="524"/>
      <c r="F15" s="524"/>
      <c r="G15" s="520"/>
      <c r="H15" s="520"/>
      <c r="I15" s="520"/>
      <c r="J15" s="520"/>
      <c r="K15" s="520"/>
      <c r="L15" s="513"/>
      <c r="M15" s="513"/>
      <c r="N15" s="513"/>
      <c r="O15" s="513"/>
      <c r="P15" s="513"/>
      <c r="Q15" s="555"/>
      <c r="R15" s="466"/>
      <c r="S15" s="474"/>
    </row>
    <row r="16" spans="1:20" ht="15" customHeight="1" x14ac:dyDescent="0.45">
      <c r="A16" s="582">
        <v>16</v>
      </c>
      <c r="B16" s="513"/>
      <c r="C16" s="547"/>
      <c r="D16" s="525" t="s">
        <v>6</v>
      </c>
      <c r="E16" s="524" t="s">
        <v>60</v>
      </c>
      <c r="F16" s="524"/>
      <c r="G16" s="520"/>
      <c r="H16" s="520"/>
      <c r="I16" s="520"/>
      <c r="J16" s="520"/>
      <c r="K16" s="520"/>
      <c r="L16" s="427"/>
      <c r="M16" s="427"/>
      <c r="N16" s="427"/>
      <c r="O16" s="427"/>
      <c r="P16" s="431">
        <f>P39</f>
        <v>0</v>
      </c>
      <c r="Q16" s="555"/>
      <c r="R16" s="466" t="s">
        <v>1064</v>
      </c>
      <c r="S16" s="466" t="s">
        <v>170</v>
      </c>
    </row>
    <row r="17" spans="1:20" s="457" customFormat="1" ht="15" customHeight="1" x14ac:dyDescent="0.45">
      <c r="A17" s="582">
        <v>17</v>
      </c>
      <c r="B17" s="513"/>
      <c r="C17" s="520"/>
      <c r="D17" s="525"/>
      <c r="E17" s="524"/>
      <c r="F17" s="524"/>
      <c r="G17" s="520"/>
      <c r="H17" s="520"/>
      <c r="I17" s="520"/>
      <c r="J17" s="520"/>
      <c r="K17" s="520"/>
      <c r="L17" s="513"/>
      <c r="M17" s="513"/>
      <c r="N17" s="513"/>
      <c r="O17" s="513"/>
      <c r="P17" s="513"/>
      <c r="Q17" s="555"/>
      <c r="R17" s="466"/>
      <c r="S17" s="474"/>
      <c r="T17" s="454"/>
    </row>
    <row r="18" spans="1:20" s="455" customFormat="1" ht="15" customHeight="1" x14ac:dyDescent="0.45">
      <c r="A18" s="582">
        <v>18</v>
      </c>
      <c r="B18" s="513"/>
      <c r="C18" s="547"/>
      <c r="D18" s="525" t="s">
        <v>5</v>
      </c>
      <c r="E18" s="524" t="s">
        <v>24</v>
      </c>
      <c r="F18" s="524"/>
      <c r="G18" s="520"/>
      <c r="H18" s="520"/>
      <c r="I18" s="520"/>
      <c r="J18" s="520"/>
      <c r="K18" s="520"/>
      <c r="L18" s="427"/>
      <c r="M18" s="427"/>
      <c r="N18" s="427"/>
      <c r="O18" s="427"/>
      <c r="P18" s="431">
        <f>P44</f>
        <v>0</v>
      </c>
      <c r="Q18" s="555"/>
      <c r="R18" s="466" t="s">
        <v>1065</v>
      </c>
      <c r="S18" s="466" t="s">
        <v>171</v>
      </c>
      <c r="T18" s="454"/>
    </row>
    <row r="19" spans="1:20" s="455" customFormat="1" ht="15" customHeight="1" x14ac:dyDescent="0.45">
      <c r="A19" s="582">
        <v>19</v>
      </c>
      <c r="B19" s="513"/>
      <c r="C19" s="547"/>
      <c r="D19" s="525"/>
      <c r="E19" s="524"/>
      <c r="F19" s="524"/>
      <c r="G19" s="520"/>
      <c r="H19" s="520"/>
      <c r="I19" s="520"/>
      <c r="J19" s="520"/>
      <c r="K19" s="520"/>
      <c r="L19" s="602"/>
      <c r="M19" s="602"/>
      <c r="N19" s="602"/>
      <c r="O19" s="602"/>
      <c r="P19" s="329"/>
      <c r="Q19" s="555"/>
      <c r="R19" s="466"/>
      <c r="S19" s="466"/>
      <c r="T19" s="454"/>
    </row>
    <row r="20" spans="1:20" s="455" customFormat="1" ht="15" customHeight="1" x14ac:dyDescent="0.45">
      <c r="A20" s="582">
        <v>20</v>
      </c>
      <c r="B20" s="513"/>
      <c r="C20" s="547"/>
      <c r="D20" s="525" t="s">
        <v>5</v>
      </c>
      <c r="E20" s="524" t="s">
        <v>794</v>
      </c>
      <c r="F20" s="524"/>
      <c r="G20" s="520"/>
      <c r="H20" s="520"/>
      <c r="I20" s="520"/>
      <c r="J20" s="520"/>
      <c r="K20" s="520"/>
      <c r="L20" s="427"/>
      <c r="M20" s="427"/>
      <c r="N20" s="427"/>
      <c r="O20" s="427"/>
      <c r="P20" s="275">
        <f>P46</f>
        <v>0</v>
      </c>
      <c r="Q20" s="555"/>
      <c r="R20" s="466" t="s">
        <v>1066</v>
      </c>
      <c r="S20" s="466" t="s">
        <v>236</v>
      </c>
      <c r="T20" s="454"/>
    </row>
    <row r="21" spans="1:20" s="455" customFormat="1" ht="15" customHeight="1" x14ac:dyDescent="0.45">
      <c r="A21" s="582">
        <v>21</v>
      </c>
      <c r="B21" s="513"/>
      <c r="C21" s="520"/>
      <c r="D21" s="525"/>
      <c r="E21" s="524"/>
      <c r="F21" s="524"/>
      <c r="G21" s="520"/>
      <c r="H21" s="520"/>
      <c r="I21" s="520"/>
      <c r="J21" s="520"/>
      <c r="K21" s="520"/>
      <c r="L21" s="513"/>
      <c r="M21" s="513"/>
      <c r="N21" s="513"/>
      <c r="O21" s="513"/>
      <c r="P21" s="513"/>
      <c r="Q21" s="555"/>
      <c r="R21" s="466"/>
      <c r="S21" s="474"/>
      <c r="T21" s="454"/>
    </row>
    <row r="22" spans="1:20" s="455" customFormat="1" ht="15" customHeight="1" x14ac:dyDescent="0.45">
      <c r="A22" s="582">
        <v>22</v>
      </c>
      <c r="B22" s="513"/>
      <c r="C22" s="547"/>
      <c r="D22" s="525" t="s">
        <v>6</v>
      </c>
      <c r="E22" s="524" t="s">
        <v>26</v>
      </c>
      <c r="F22" s="524"/>
      <c r="G22" s="520"/>
      <c r="H22" s="520"/>
      <c r="I22" s="520"/>
      <c r="J22" s="520"/>
      <c r="K22" s="520"/>
      <c r="L22" s="427"/>
      <c r="M22" s="427"/>
      <c r="N22" s="427"/>
      <c r="O22" s="427"/>
      <c r="P22" s="431">
        <f>P48</f>
        <v>0</v>
      </c>
      <c r="Q22" s="555"/>
      <c r="R22" s="466" t="s">
        <v>1067</v>
      </c>
      <c r="S22" s="466" t="s">
        <v>172</v>
      </c>
      <c r="T22" s="454"/>
    </row>
    <row r="23" spans="1:20" s="455" customFormat="1" ht="15" customHeight="1" thickBot="1" x14ac:dyDescent="0.5">
      <c r="A23" s="582">
        <v>23</v>
      </c>
      <c r="B23" s="513"/>
      <c r="C23" s="520"/>
      <c r="D23" s="520"/>
      <c r="E23" s="524"/>
      <c r="F23" s="524"/>
      <c r="G23" s="520"/>
      <c r="H23" s="520"/>
      <c r="I23" s="520"/>
      <c r="J23" s="520"/>
      <c r="K23" s="520"/>
      <c r="L23" s="513"/>
      <c r="M23" s="513"/>
      <c r="N23" s="513"/>
      <c r="O23" s="513"/>
      <c r="P23" s="513"/>
      <c r="Q23" s="555"/>
      <c r="R23" s="466"/>
      <c r="S23" s="474"/>
      <c r="T23" s="454"/>
    </row>
    <row r="24" spans="1:20" s="455" customFormat="1" ht="15" customHeight="1" thickBot="1" x14ac:dyDescent="0.5">
      <c r="A24" s="582">
        <v>24</v>
      </c>
      <c r="B24" s="513"/>
      <c r="C24" s="515"/>
      <c r="D24" s="515"/>
      <c r="E24" s="524" t="s">
        <v>61</v>
      </c>
      <c r="F24" s="524"/>
      <c r="G24" s="520"/>
      <c r="H24" s="520"/>
      <c r="I24" s="520"/>
      <c r="J24" s="520"/>
      <c r="K24" s="520"/>
      <c r="L24" s="579">
        <f>L10-L12+L14+L16-L18-L20+L22</f>
        <v>0</v>
      </c>
      <c r="M24" s="579">
        <f t="shared" ref="M24:P24" si="0">M10-M12+M14+M16-M18-M20+M22</f>
        <v>0</v>
      </c>
      <c r="N24" s="579">
        <f t="shared" si="0"/>
        <v>0</v>
      </c>
      <c r="O24" s="579">
        <f t="shared" si="0"/>
        <v>0</v>
      </c>
      <c r="P24" s="579">
        <f t="shared" si="0"/>
        <v>0</v>
      </c>
      <c r="Q24" s="555"/>
      <c r="R24" s="466" t="s">
        <v>1068</v>
      </c>
      <c r="S24" s="466"/>
      <c r="T24" s="454"/>
    </row>
    <row r="25" spans="1:20" s="455" customFormat="1" x14ac:dyDescent="0.45">
      <c r="A25" s="582">
        <v>25</v>
      </c>
      <c r="B25" s="513"/>
      <c r="C25" s="515"/>
      <c r="D25" s="520"/>
      <c r="E25" s="520"/>
      <c r="F25" s="518"/>
      <c r="G25" s="520"/>
      <c r="H25" s="520"/>
      <c r="I25" s="520"/>
      <c r="J25" s="520"/>
      <c r="K25" s="520"/>
      <c r="L25" s="514"/>
      <c r="M25" s="514"/>
      <c r="N25" s="514"/>
      <c r="O25" s="514"/>
      <c r="P25" s="514"/>
      <c r="Q25" s="555"/>
      <c r="R25" s="466"/>
      <c r="S25" s="454"/>
      <c r="T25" s="454"/>
    </row>
    <row r="26" spans="1:20" ht="30" customHeight="1" x14ac:dyDescent="0.55000000000000004">
      <c r="A26" s="582">
        <v>26</v>
      </c>
      <c r="B26" s="513"/>
      <c r="C26" s="542" t="s">
        <v>840</v>
      </c>
      <c r="D26" s="520"/>
      <c r="E26" s="520"/>
      <c r="F26" s="520"/>
      <c r="G26" s="520"/>
      <c r="H26" s="520"/>
      <c r="I26" s="520"/>
      <c r="J26" s="520"/>
      <c r="K26" s="520"/>
      <c r="L26" s="514"/>
      <c r="M26" s="514"/>
      <c r="N26" s="514"/>
      <c r="O26" s="514"/>
      <c r="P26" s="514"/>
      <c r="Q26" s="555"/>
      <c r="R26" s="466"/>
    </row>
    <row r="27" spans="1:20" x14ac:dyDescent="0.45">
      <c r="A27" s="582">
        <v>27</v>
      </c>
      <c r="B27" s="526"/>
      <c r="C27" s="514"/>
      <c r="D27" s="520"/>
      <c r="E27" s="520"/>
      <c r="F27" s="518"/>
      <c r="G27" s="520"/>
      <c r="H27" s="520"/>
      <c r="I27" s="520"/>
      <c r="J27" s="520"/>
      <c r="K27" s="520"/>
      <c r="L27" s="520"/>
      <c r="M27" s="1080" t="s">
        <v>62</v>
      </c>
      <c r="N27" s="1080"/>
      <c r="O27" s="1080" t="s">
        <v>32</v>
      </c>
      <c r="P27" s="1080"/>
      <c r="Q27" s="555"/>
      <c r="R27" s="466"/>
    </row>
    <row r="28" spans="1:20" x14ac:dyDescent="0.45">
      <c r="A28" s="582">
        <v>28</v>
      </c>
      <c r="B28" s="513"/>
      <c r="C28" s="520"/>
      <c r="D28" s="520"/>
      <c r="E28" s="520"/>
      <c r="F28" s="518"/>
      <c r="G28" s="520"/>
      <c r="H28" s="520"/>
      <c r="I28" s="520"/>
      <c r="J28" s="520"/>
      <c r="K28" s="520"/>
      <c r="L28" s="520"/>
      <c r="M28" s="584" t="s">
        <v>19</v>
      </c>
      <c r="N28" s="584" t="s">
        <v>19</v>
      </c>
      <c r="O28" s="584" t="s">
        <v>19</v>
      </c>
      <c r="P28" s="584" t="s">
        <v>19</v>
      </c>
      <c r="Q28" s="555"/>
      <c r="R28" s="467"/>
    </row>
    <row r="29" spans="1:20" ht="15" customHeight="1" x14ac:dyDescent="0.45">
      <c r="A29" s="582">
        <v>29</v>
      </c>
      <c r="B29" s="513"/>
      <c r="C29" s="520"/>
      <c r="D29" s="520"/>
      <c r="E29" s="524" t="s">
        <v>20</v>
      </c>
      <c r="F29" s="524"/>
      <c r="G29" s="520"/>
      <c r="H29" s="520"/>
      <c r="I29" s="520"/>
      <c r="J29" s="520"/>
      <c r="K29" s="520"/>
      <c r="L29" s="520"/>
      <c r="M29" s="513"/>
      <c r="N29" s="427"/>
      <c r="O29" s="513"/>
      <c r="P29" s="431">
        <f>P10</f>
        <v>0</v>
      </c>
      <c r="Q29" s="555"/>
      <c r="R29" s="466" t="s">
        <v>234</v>
      </c>
      <c r="S29" s="466" t="s">
        <v>342</v>
      </c>
    </row>
    <row r="30" spans="1:20" ht="15" customHeight="1" x14ac:dyDescent="0.45">
      <c r="A30" s="582">
        <v>30</v>
      </c>
      <c r="B30" s="513"/>
      <c r="C30" s="520"/>
      <c r="D30" s="520"/>
      <c r="E30" s="524"/>
      <c r="F30" s="524"/>
      <c r="G30" s="520"/>
      <c r="H30" s="520"/>
      <c r="I30" s="520"/>
      <c r="J30" s="520"/>
      <c r="K30" s="520"/>
      <c r="L30" s="520"/>
      <c r="M30" s="513"/>
      <c r="N30" s="513"/>
      <c r="O30" s="513"/>
      <c r="P30" s="329"/>
      <c r="Q30" s="555"/>
      <c r="R30" s="466"/>
      <c r="S30" s="466"/>
    </row>
    <row r="31" spans="1:20" ht="15" customHeight="1" x14ac:dyDescent="0.45">
      <c r="A31" s="582">
        <v>31</v>
      </c>
      <c r="B31" s="513"/>
      <c r="C31" s="520"/>
      <c r="D31" s="525" t="s">
        <v>5</v>
      </c>
      <c r="E31" s="524"/>
      <c r="F31" s="524"/>
      <c r="G31" s="520"/>
      <c r="H31" s="520"/>
      <c r="I31" s="520"/>
      <c r="J31" s="520"/>
      <c r="K31" s="520"/>
      <c r="L31" s="520"/>
      <c r="M31" s="513"/>
      <c r="N31" s="513"/>
      <c r="O31" s="513"/>
      <c r="P31" s="513"/>
      <c r="Q31" s="555"/>
      <c r="R31" s="466"/>
    </row>
    <row r="32" spans="1:20" ht="15" customHeight="1" x14ac:dyDescent="0.45">
      <c r="A32" s="582">
        <v>32</v>
      </c>
      <c r="B32" s="513"/>
      <c r="C32" s="520"/>
      <c r="D32" s="525"/>
      <c r="E32" s="524" t="s">
        <v>201</v>
      </c>
      <c r="F32" s="524"/>
      <c r="G32" s="520"/>
      <c r="H32" s="520"/>
      <c r="I32" s="520"/>
      <c r="J32" s="520"/>
      <c r="K32" s="520"/>
      <c r="L32" s="520"/>
      <c r="M32" s="513"/>
      <c r="N32" s="431">
        <f>N82</f>
        <v>0</v>
      </c>
      <c r="O32" s="513"/>
      <c r="P32" s="431">
        <f>P82</f>
        <v>0</v>
      </c>
      <c r="Q32" s="555"/>
      <c r="R32" s="466" t="s">
        <v>348</v>
      </c>
    </row>
    <row r="33" spans="1:20" ht="15" customHeight="1" x14ac:dyDescent="0.45">
      <c r="A33" s="582">
        <v>33</v>
      </c>
      <c r="B33" s="513"/>
      <c r="C33" s="520"/>
      <c r="D33" s="525" t="s">
        <v>6</v>
      </c>
      <c r="E33" s="524"/>
      <c r="F33" s="524"/>
      <c r="G33" s="520"/>
      <c r="H33" s="520"/>
      <c r="I33" s="520"/>
      <c r="J33" s="520"/>
      <c r="K33" s="520"/>
      <c r="L33" s="520"/>
      <c r="M33" s="513"/>
      <c r="N33" s="513"/>
      <c r="O33" s="513"/>
      <c r="P33" s="513"/>
      <c r="Q33" s="555"/>
      <c r="R33" s="466"/>
    </row>
    <row r="34" spans="1:20" ht="15" customHeight="1" x14ac:dyDescent="0.45">
      <c r="A34" s="582">
        <v>34</v>
      </c>
      <c r="B34" s="513"/>
      <c r="C34" s="520"/>
      <c r="D34" s="525"/>
      <c r="E34" s="524" t="s">
        <v>200</v>
      </c>
      <c r="F34" s="524"/>
      <c r="G34" s="520"/>
      <c r="H34" s="520"/>
      <c r="I34" s="520"/>
      <c r="J34" s="520"/>
      <c r="K34" s="520"/>
      <c r="L34" s="520"/>
      <c r="M34" s="513"/>
      <c r="N34" s="431">
        <f>N65</f>
        <v>0</v>
      </c>
      <c r="O34" s="513"/>
      <c r="P34" s="431">
        <f>P65</f>
        <v>0</v>
      </c>
      <c r="Q34" s="555"/>
      <c r="R34" s="466" t="s">
        <v>349</v>
      </c>
    </row>
    <row r="35" spans="1:20" ht="15" customHeight="1" x14ac:dyDescent="0.45">
      <c r="A35" s="582">
        <v>35</v>
      </c>
      <c r="B35" s="513"/>
      <c r="C35" s="520"/>
      <c r="D35" s="525" t="s">
        <v>6</v>
      </c>
      <c r="E35" s="524"/>
      <c r="F35" s="520"/>
      <c r="G35" s="520"/>
      <c r="H35" s="520"/>
      <c r="I35" s="520"/>
      <c r="J35" s="520"/>
      <c r="K35" s="520"/>
      <c r="L35" s="520"/>
      <c r="M35" s="513"/>
      <c r="N35" s="513"/>
      <c r="O35" s="513"/>
      <c r="P35" s="513"/>
      <c r="Q35" s="555"/>
      <c r="R35" s="466"/>
    </row>
    <row r="36" spans="1:20" s="462" customFormat="1" ht="15" customHeight="1" x14ac:dyDescent="0.45">
      <c r="A36" s="582">
        <v>36</v>
      </c>
      <c r="B36" s="513"/>
      <c r="C36" s="520"/>
      <c r="D36" s="525"/>
      <c r="E36" s="524"/>
      <c r="F36" s="520" t="s">
        <v>63</v>
      </c>
      <c r="G36" s="520"/>
      <c r="H36" s="520"/>
      <c r="I36" s="520"/>
      <c r="J36" s="520"/>
      <c r="K36" s="520"/>
      <c r="L36" s="520"/>
      <c r="M36" s="427"/>
      <c r="N36" s="513"/>
      <c r="O36" s="427"/>
      <c r="P36" s="513"/>
      <c r="Q36" s="555"/>
      <c r="R36" s="466"/>
      <c r="S36" s="454"/>
      <c r="T36" s="454"/>
    </row>
    <row r="37" spans="1:20" s="462" customFormat="1" ht="15" customHeight="1" x14ac:dyDescent="0.45">
      <c r="A37" s="582">
        <v>37</v>
      </c>
      <c r="B37" s="513"/>
      <c r="C37" s="520"/>
      <c r="D37" s="525"/>
      <c r="E37" s="524"/>
      <c r="F37" s="520" t="s">
        <v>64</v>
      </c>
      <c r="G37" s="520"/>
      <c r="H37" s="520"/>
      <c r="I37" s="520"/>
      <c r="J37" s="520"/>
      <c r="K37" s="520"/>
      <c r="L37" s="520"/>
      <c r="M37" s="427"/>
      <c r="N37" s="513"/>
      <c r="O37" s="427"/>
      <c r="P37" s="513"/>
      <c r="Q37" s="555"/>
      <c r="R37" s="466"/>
      <c r="S37" s="454"/>
      <c r="T37" s="454"/>
    </row>
    <row r="38" spans="1:20" s="462" customFormat="1" ht="15" customHeight="1" x14ac:dyDescent="0.45">
      <c r="A38" s="582">
        <v>38</v>
      </c>
      <c r="B38" s="513"/>
      <c r="C38" s="520"/>
      <c r="D38" s="525"/>
      <c r="E38" s="524"/>
      <c r="F38" s="520" t="s">
        <v>65</v>
      </c>
      <c r="G38" s="520"/>
      <c r="H38" s="520"/>
      <c r="I38" s="520"/>
      <c r="J38" s="520"/>
      <c r="K38" s="520"/>
      <c r="L38" s="520"/>
      <c r="M38" s="427"/>
      <c r="N38" s="513"/>
      <c r="O38" s="427"/>
      <c r="P38" s="513"/>
      <c r="Q38" s="555"/>
      <c r="R38" s="466"/>
      <c r="S38" s="454"/>
      <c r="T38" s="454"/>
    </row>
    <row r="39" spans="1:20" s="462" customFormat="1" ht="15" customHeight="1" x14ac:dyDescent="0.45">
      <c r="A39" s="582">
        <v>39</v>
      </c>
      <c r="B39" s="513"/>
      <c r="C39" s="520"/>
      <c r="D39" s="525"/>
      <c r="E39" s="524" t="s">
        <v>60</v>
      </c>
      <c r="F39" s="520"/>
      <c r="G39" s="520"/>
      <c r="H39" s="520"/>
      <c r="I39" s="520"/>
      <c r="J39" s="520"/>
      <c r="K39" s="520"/>
      <c r="L39" s="520"/>
      <c r="M39" s="513"/>
      <c r="N39" s="431">
        <f>SUM(M36:M38)</f>
        <v>0</v>
      </c>
      <c r="O39" s="513"/>
      <c r="P39" s="431">
        <f>SUM(O36:O38)</f>
        <v>0</v>
      </c>
      <c r="Q39" s="555"/>
      <c r="R39" s="466" t="s">
        <v>120</v>
      </c>
      <c r="S39" s="454"/>
      <c r="T39" s="454"/>
    </row>
    <row r="40" spans="1:20" s="462" customFormat="1" ht="15" customHeight="1" x14ac:dyDescent="0.45">
      <c r="A40" s="582">
        <v>40</v>
      </c>
      <c r="B40" s="513"/>
      <c r="C40" s="520"/>
      <c r="D40" s="525" t="s">
        <v>66</v>
      </c>
      <c r="E40" s="524"/>
      <c r="F40" s="520"/>
      <c r="G40" s="520"/>
      <c r="H40" s="520"/>
      <c r="I40" s="520"/>
      <c r="J40" s="520"/>
      <c r="K40" s="520"/>
      <c r="L40" s="520"/>
      <c r="M40" s="513"/>
      <c r="N40" s="513"/>
      <c r="O40" s="513"/>
      <c r="P40" s="513"/>
      <c r="Q40" s="555"/>
      <c r="R40" s="466"/>
      <c r="S40" s="454"/>
      <c r="T40" s="454"/>
    </row>
    <row r="41" spans="1:20" s="462" customFormat="1" ht="15" customHeight="1" x14ac:dyDescent="0.45">
      <c r="A41" s="582">
        <v>41</v>
      </c>
      <c r="B41" s="513"/>
      <c r="C41" s="547"/>
      <c r="D41" s="525"/>
      <c r="E41" s="524"/>
      <c r="F41" s="520" t="s">
        <v>67</v>
      </c>
      <c r="G41" s="520"/>
      <c r="H41" s="520"/>
      <c r="I41" s="520"/>
      <c r="J41" s="520"/>
      <c r="K41" s="520"/>
      <c r="L41" s="520"/>
      <c r="M41" s="427"/>
      <c r="N41" s="513"/>
      <c r="O41" s="427"/>
      <c r="P41" s="513"/>
      <c r="Q41" s="555"/>
      <c r="R41" s="466"/>
      <c r="S41" s="454"/>
      <c r="T41" s="454"/>
    </row>
    <row r="42" spans="1:20" s="462" customFormat="1" ht="15" customHeight="1" x14ac:dyDescent="0.45">
      <c r="A42" s="582">
        <v>42</v>
      </c>
      <c r="B42" s="513"/>
      <c r="C42" s="520"/>
      <c r="D42" s="525"/>
      <c r="E42" s="524"/>
      <c r="F42" s="520" t="s">
        <v>68</v>
      </c>
      <c r="G42" s="520"/>
      <c r="H42" s="520"/>
      <c r="I42" s="520"/>
      <c r="J42" s="520"/>
      <c r="K42" s="520"/>
      <c r="L42" s="520"/>
      <c r="M42" s="427"/>
      <c r="N42" s="513"/>
      <c r="O42" s="427"/>
      <c r="P42" s="513"/>
      <c r="Q42" s="555"/>
      <c r="R42" s="466"/>
      <c r="S42" s="454"/>
      <c r="T42" s="454"/>
    </row>
    <row r="43" spans="1:20" s="462" customFormat="1" ht="15" customHeight="1" x14ac:dyDescent="0.45">
      <c r="A43" s="582">
        <v>43</v>
      </c>
      <c r="B43" s="513"/>
      <c r="C43" s="520"/>
      <c r="D43" s="525"/>
      <c r="E43" s="524"/>
      <c r="F43" s="520" t="s">
        <v>69</v>
      </c>
      <c r="G43" s="520"/>
      <c r="H43" s="520"/>
      <c r="I43" s="520"/>
      <c r="J43" s="520"/>
      <c r="K43" s="520"/>
      <c r="L43" s="520"/>
      <c r="M43" s="427"/>
      <c r="N43" s="513"/>
      <c r="O43" s="427"/>
      <c r="P43" s="513"/>
      <c r="Q43" s="555"/>
      <c r="R43" s="466"/>
      <c r="S43" s="454"/>
      <c r="T43" s="454"/>
    </row>
    <row r="44" spans="1:20" s="462" customFormat="1" ht="15" customHeight="1" x14ac:dyDescent="0.45">
      <c r="A44" s="582">
        <v>44</v>
      </c>
      <c r="B44" s="513"/>
      <c r="C44" s="520"/>
      <c r="D44" s="525"/>
      <c r="E44" s="524" t="s">
        <v>24</v>
      </c>
      <c r="F44" s="520"/>
      <c r="G44" s="520"/>
      <c r="H44" s="520"/>
      <c r="I44" s="520"/>
      <c r="J44" s="520"/>
      <c r="K44" s="520"/>
      <c r="L44" s="520"/>
      <c r="M44" s="513"/>
      <c r="N44" s="431">
        <f>SUM(M41:M43)</f>
        <v>0</v>
      </c>
      <c r="O44" s="513"/>
      <c r="P44" s="431">
        <f>SUM(O41:O43)</f>
        <v>0</v>
      </c>
      <c r="Q44" s="555"/>
      <c r="R44" s="466" t="s">
        <v>119</v>
      </c>
      <c r="S44" s="454"/>
      <c r="T44" s="454"/>
    </row>
    <row r="45" spans="1:20" s="462" customFormat="1" ht="15" customHeight="1" x14ac:dyDescent="0.45">
      <c r="A45" s="582">
        <v>45</v>
      </c>
      <c r="B45" s="513"/>
      <c r="C45" s="520"/>
      <c r="D45" s="525"/>
      <c r="E45" s="524"/>
      <c r="F45" s="520"/>
      <c r="G45" s="520"/>
      <c r="H45" s="520"/>
      <c r="I45" s="520"/>
      <c r="J45" s="520"/>
      <c r="K45" s="520"/>
      <c r="L45" s="520"/>
      <c r="M45" s="513"/>
      <c r="N45" s="329"/>
      <c r="O45" s="513"/>
      <c r="P45" s="329"/>
      <c r="Q45" s="555"/>
      <c r="R45" s="466"/>
      <c r="S45" s="454"/>
      <c r="T45" s="454"/>
    </row>
    <row r="46" spans="1:20" s="462" customFormat="1" ht="15" customHeight="1" x14ac:dyDescent="0.45">
      <c r="A46" s="582">
        <v>46</v>
      </c>
      <c r="B46" s="513"/>
      <c r="C46" s="520"/>
      <c r="D46" s="525" t="s">
        <v>5</v>
      </c>
      <c r="E46" s="524" t="s">
        <v>267</v>
      </c>
      <c r="F46" s="520"/>
      <c r="G46" s="520"/>
      <c r="H46" s="520"/>
      <c r="I46" s="520"/>
      <c r="J46" s="520"/>
      <c r="K46" s="520"/>
      <c r="L46" s="520"/>
      <c r="M46" s="513"/>
      <c r="N46" s="329"/>
      <c r="O46" s="513"/>
      <c r="P46" s="431">
        <f>K125</f>
        <v>0</v>
      </c>
      <c r="Q46" s="555"/>
      <c r="R46" s="466" t="s">
        <v>345</v>
      </c>
      <c r="S46" s="454"/>
      <c r="T46" s="454"/>
    </row>
    <row r="47" spans="1:20" ht="15" customHeight="1" x14ac:dyDescent="0.45">
      <c r="A47" s="582">
        <v>47</v>
      </c>
      <c r="B47" s="513"/>
      <c r="C47" s="520"/>
      <c r="D47" s="525"/>
      <c r="E47" s="524"/>
      <c r="F47" s="518"/>
      <c r="G47" s="520"/>
      <c r="H47" s="520"/>
      <c r="I47" s="520"/>
      <c r="J47" s="520"/>
      <c r="K47" s="520"/>
      <c r="L47" s="520"/>
      <c r="M47" s="513"/>
      <c r="N47" s="513"/>
      <c r="O47" s="513"/>
      <c r="P47" s="513"/>
      <c r="Q47" s="555"/>
      <c r="R47" s="466"/>
    </row>
    <row r="48" spans="1:20" ht="15" customHeight="1" x14ac:dyDescent="0.45">
      <c r="A48" s="582">
        <v>48</v>
      </c>
      <c r="B48" s="513"/>
      <c r="C48" s="547"/>
      <c r="D48" s="525" t="s">
        <v>6</v>
      </c>
      <c r="E48" s="524" t="s">
        <v>26</v>
      </c>
      <c r="F48" s="520"/>
      <c r="G48" s="520"/>
      <c r="H48" s="520"/>
      <c r="I48" s="520"/>
      <c r="J48" s="520"/>
      <c r="K48" s="520"/>
      <c r="L48" s="520"/>
      <c r="M48" s="513"/>
      <c r="N48" s="513"/>
      <c r="O48" s="513"/>
      <c r="P48" s="431">
        <f>P50-(P29-P32+P34+P39-P44+P46)</f>
        <v>0</v>
      </c>
      <c r="Q48" s="555"/>
      <c r="R48" s="466" t="s">
        <v>350</v>
      </c>
    </row>
    <row r="49" spans="1:19" ht="15" customHeight="1" thickBot="1" x14ac:dyDescent="0.5">
      <c r="A49" s="582">
        <v>49</v>
      </c>
      <c r="B49" s="513"/>
      <c r="C49" s="520"/>
      <c r="D49" s="520"/>
      <c r="E49" s="524"/>
      <c r="F49" s="520"/>
      <c r="G49" s="520"/>
      <c r="H49" s="520"/>
      <c r="I49" s="520"/>
      <c r="J49" s="520"/>
      <c r="K49" s="520"/>
      <c r="L49" s="520"/>
      <c r="M49" s="513"/>
      <c r="N49" s="513"/>
      <c r="O49" s="513"/>
      <c r="P49" s="513"/>
      <c r="Q49" s="555"/>
      <c r="R49" s="466"/>
    </row>
    <row r="50" spans="1:19" ht="15" customHeight="1" thickBot="1" x14ac:dyDescent="0.5">
      <c r="A50" s="582">
        <v>50</v>
      </c>
      <c r="B50" s="513"/>
      <c r="C50" s="524"/>
      <c r="D50" s="520"/>
      <c r="E50" s="524" t="s">
        <v>61</v>
      </c>
      <c r="F50" s="520"/>
      <c r="G50" s="520"/>
      <c r="H50" s="520"/>
      <c r="I50" s="520"/>
      <c r="J50" s="520"/>
      <c r="K50" s="520"/>
      <c r="L50" s="520"/>
      <c r="M50" s="513"/>
      <c r="N50" s="579">
        <f>N29-N32+N34+N39-N44</f>
        <v>0</v>
      </c>
      <c r="O50" s="513"/>
      <c r="P50" s="579">
        <f>'S4a.Asset Allocations'!J87</f>
        <v>0</v>
      </c>
      <c r="Q50" s="555"/>
      <c r="R50" s="466" t="s">
        <v>1069</v>
      </c>
    </row>
    <row r="51" spans="1:19" ht="42" customHeight="1" x14ac:dyDescent="0.45">
      <c r="A51" s="582">
        <v>51</v>
      </c>
      <c r="B51" s="513"/>
      <c r="C51" s="1082" t="s">
        <v>208</v>
      </c>
      <c r="D51" s="1082"/>
      <c r="E51" s="1082"/>
      <c r="F51" s="1082"/>
      <c r="G51" s="1082"/>
      <c r="H51" s="1082"/>
      <c r="I51" s="1082"/>
      <c r="J51" s="1082"/>
      <c r="K51" s="1082"/>
      <c r="L51" s="1082"/>
      <c r="M51" s="1082"/>
      <c r="N51" s="1082"/>
      <c r="O51" s="1082"/>
      <c r="P51" s="1082"/>
      <c r="Q51" s="555"/>
      <c r="R51" s="466"/>
    </row>
    <row r="52" spans="1:19" ht="17.25" customHeight="1" x14ac:dyDescent="0.45">
      <c r="A52" s="582">
        <v>52</v>
      </c>
      <c r="B52" s="513"/>
      <c r="C52" s="603"/>
      <c r="D52" s="603"/>
      <c r="E52" s="603"/>
      <c r="F52" s="603"/>
      <c r="G52" s="603"/>
      <c r="H52" s="603"/>
      <c r="I52" s="603"/>
      <c r="J52" s="603"/>
      <c r="K52" s="603"/>
      <c r="L52" s="603"/>
      <c r="M52" s="603"/>
      <c r="N52" s="603"/>
      <c r="O52" s="603"/>
      <c r="P52" s="603"/>
      <c r="Q52" s="555"/>
      <c r="R52" s="466"/>
    </row>
    <row r="53" spans="1:19" ht="30" customHeight="1" x14ac:dyDescent="0.55000000000000004">
      <c r="A53" s="582">
        <v>53</v>
      </c>
      <c r="B53" s="520"/>
      <c r="C53" s="519" t="s">
        <v>870</v>
      </c>
      <c r="D53" s="520"/>
      <c r="E53" s="520"/>
      <c r="F53" s="520"/>
      <c r="G53" s="520"/>
      <c r="H53" s="520"/>
      <c r="I53" s="520"/>
      <c r="J53" s="520"/>
      <c r="K53" s="520"/>
      <c r="L53" s="514"/>
      <c r="M53" s="514"/>
      <c r="N53" s="514"/>
      <c r="O53" s="514"/>
      <c r="P53" s="514"/>
      <c r="Q53" s="555"/>
      <c r="R53" s="466"/>
    </row>
    <row r="54" spans="1:19" x14ac:dyDescent="0.45">
      <c r="A54" s="582">
        <v>54</v>
      </c>
      <c r="B54" s="514"/>
      <c r="C54" s="514"/>
      <c r="D54" s="514"/>
      <c r="E54" s="514"/>
      <c r="F54" s="514"/>
      <c r="G54" s="514"/>
      <c r="H54" s="514"/>
      <c r="I54" s="514"/>
      <c r="J54" s="520"/>
      <c r="K54" s="514"/>
      <c r="L54" s="514"/>
      <c r="M54" s="514"/>
      <c r="N54" s="514"/>
      <c r="O54" s="514"/>
      <c r="P54" s="514"/>
      <c r="Q54" s="555"/>
      <c r="R54" s="466"/>
    </row>
    <row r="55" spans="1:19" ht="15" customHeight="1" x14ac:dyDescent="0.45">
      <c r="A55" s="582">
        <v>55</v>
      </c>
      <c r="B55" s="520"/>
      <c r="C55" s="520"/>
      <c r="D55" s="520"/>
      <c r="E55" s="520"/>
      <c r="F55" s="520" t="s">
        <v>795</v>
      </c>
      <c r="G55" s="520"/>
      <c r="H55" s="520"/>
      <c r="I55" s="520"/>
      <c r="J55" s="520"/>
      <c r="K55" s="520"/>
      <c r="L55" s="520"/>
      <c r="M55" s="520"/>
      <c r="N55" s="520"/>
      <c r="O55" s="520"/>
      <c r="P55" s="427"/>
      <c r="Q55" s="555"/>
      <c r="R55" s="466"/>
      <c r="S55" s="466" t="s">
        <v>146</v>
      </c>
    </row>
    <row r="56" spans="1:19" ht="15" customHeight="1" x14ac:dyDescent="0.45">
      <c r="A56" s="582">
        <v>56</v>
      </c>
      <c r="B56" s="520"/>
      <c r="C56" s="520"/>
      <c r="D56" s="520"/>
      <c r="E56" s="520"/>
      <c r="F56" s="520" t="s">
        <v>796</v>
      </c>
      <c r="G56" s="520"/>
      <c r="H56" s="520"/>
      <c r="I56" s="520"/>
      <c r="J56" s="520"/>
      <c r="K56" s="520"/>
      <c r="L56" s="520"/>
      <c r="M56" s="520"/>
      <c r="N56" s="520"/>
      <c r="O56" s="520"/>
      <c r="P56" s="427"/>
      <c r="Q56" s="555"/>
      <c r="R56" s="466"/>
      <c r="S56" s="466" t="s">
        <v>146</v>
      </c>
    </row>
    <row r="57" spans="1:19" ht="15" customHeight="1" x14ac:dyDescent="0.45">
      <c r="A57" s="582">
        <v>57</v>
      </c>
      <c r="B57" s="520"/>
      <c r="C57" s="520"/>
      <c r="D57" s="520"/>
      <c r="E57" s="520"/>
      <c r="F57" s="520" t="s">
        <v>71</v>
      </c>
      <c r="G57" s="520"/>
      <c r="H57" s="520"/>
      <c r="I57" s="520"/>
      <c r="J57" s="520"/>
      <c r="K57" s="520"/>
      <c r="L57" s="520"/>
      <c r="M57" s="520"/>
      <c r="N57" s="520"/>
      <c r="O57" s="520"/>
      <c r="P57" s="278">
        <f>IF(P55&lt;&gt;0,P55/P56-1, 0)</f>
        <v>0</v>
      </c>
      <c r="Q57" s="555"/>
      <c r="R57" s="466"/>
    </row>
    <row r="58" spans="1:19" ht="15" customHeight="1" x14ac:dyDescent="0.45">
      <c r="A58" s="582">
        <v>58</v>
      </c>
      <c r="B58" s="520"/>
      <c r="C58" s="520"/>
      <c r="D58" s="520"/>
      <c r="E58" s="520"/>
      <c r="F58" s="520"/>
      <c r="G58" s="520"/>
      <c r="H58" s="520"/>
      <c r="I58" s="520"/>
      <c r="J58" s="520"/>
      <c r="K58" s="520"/>
      <c r="L58" s="520"/>
      <c r="M58" s="558"/>
      <c r="N58" s="558"/>
      <c r="O58" s="558"/>
      <c r="P58" s="558"/>
      <c r="Q58" s="555"/>
      <c r="R58" s="466"/>
    </row>
    <row r="59" spans="1:19" ht="15" customHeight="1" x14ac:dyDescent="0.45">
      <c r="A59" s="582">
        <v>59</v>
      </c>
      <c r="B59" s="520"/>
      <c r="C59" s="520"/>
      <c r="D59" s="520"/>
      <c r="E59" s="520"/>
      <c r="F59" s="520"/>
      <c r="G59" s="520"/>
      <c r="H59" s="520"/>
      <c r="I59" s="520"/>
      <c r="J59" s="520"/>
      <c r="K59" s="520"/>
      <c r="L59" s="520"/>
      <c r="M59" s="1083" t="s">
        <v>62</v>
      </c>
      <c r="N59" s="1083"/>
      <c r="O59" s="1083" t="s">
        <v>32</v>
      </c>
      <c r="P59" s="1083"/>
      <c r="Q59" s="555"/>
      <c r="R59" s="466"/>
    </row>
    <row r="60" spans="1:19" ht="15" customHeight="1" x14ac:dyDescent="0.45">
      <c r="A60" s="582">
        <v>60</v>
      </c>
      <c r="B60" s="520"/>
      <c r="C60" s="520"/>
      <c r="D60" s="520"/>
      <c r="E60" s="520"/>
      <c r="F60" s="520"/>
      <c r="G60" s="520"/>
      <c r="H60" s="520"/>
      <c r="I60" s="520"/>
      <c r="J60" s="520"/>
      <c r="K60" s="520"/>
      <c r="L60" s="520"/>
      <c r="M60" s="585" t="s">
        <v>19</v>
      </c>
      <c r="N60" s="585" t="s">
        <v>19</v>
      </c>
      <c r="O60" s="585" t="s">
        <v>19</v>
      </c>
      <c r="P60" s="585" t="s">
        <v>19</v>
      </c>
      <c r="Q60" s="555"/>
      <c r="R60" s="467"/>
    </row>
    <row r="61" spans="1:19" ht="15" customHeight="1" x14ac:dyDescent="0.45">
      <c r="A61" s="582">
        <v>61</v>
      </c>
      <c r="B61" s="520"/>
      <c r="C61" s="520"/>
      <c r="D61" s="520"/>
      <c r="E61" s="520"/>
      <c r="F61" s="520" t="s">
        <v>20</v>
      </c>
      <c r="G61" s="520"/>
      <c r="H61" s="520"/>
      <c r="I61" s="520"/>
      <c r="J61" s="520"/>
      <c r="K61" s="520"/>
      <c r="L61" s="520"/>
      <c r="M61" s="430">
        <f>N29</f>
        <v>0</v>
      </c>
      <c r="N61" s="513"/>
      <c r="O61" s="430">
        <f>P29</f>
        <v>0</v>
      </c>
      <c r="P61" s="513"/>
      <c r="Q61" s="555"/>
      <c r="R61" s="466" t="s">
        <v>343</v>
      </c>
    </row>
    <row r="62" spans="1:19" ht="15" customHeight="1" x14ac:dyDescent="0.45">
      <c r="A62" s="582">
        <v>62</v>
      </c>
      <c r="B62" s="514"/>
      <c r="C62" s="547"/>
      <c r="D62" s="525" t="s">
        <v>5</v>
      </c>
      <c r="E62" s="547"/>
      <c r="F62" s="516" t="s">
        <v>797</v>
      </c>
      <c r="G62" s="516"/>
      <c r="H62" s="516"/>
      <c r="I62" s="516"/>
      <c r="J62" s="516"/>
      <c r="K62" s="516"/>
      <c r="L62" s="520"/>
      <c r="M62" s="427"/>
      <c r="N62" s="513"/>
      <c r="O62" s="427"/>
      <c r="P62" s="513"/>
      <c r="Q62" s="555"/>
      <c r="R62" s="466"/>
    </row>
    <row r="63" spans="1:19" ht="15" customHeight="1" x14ac:dyDescent="0.45">
      <c r="A63" s="582">
        <v>63</v>
      </c>
      <c r="B63" s="520"/>
      <c r="C63" s="520"/>
      <c r="D63" s="520"/>
      <c r="E63" s="520"/>
      <c r="F63" s="520"/>
      <c r="G63" s="520"/>
      <c r="H63" s="520"/>
      <c r="I63" s="520"/>
      <c r="J63" s="520"/>
      <c r="K63" s="520"/>
      <c r="L63" s="520"/>
      <c r="M63" s="513"/>
      <c r="N63" s="513"/>
      <c r="O63" s="513"/>
      <c r="P63" s="513"/>
      <c r="Q63" s="555"/>
      <c r="R63" s="466"/>
    </row>
    <row r="64" spans="1:19" ht="15" customHeight="1" thickBot="1" x14ac:dyDescent="0.5">
      <c r="A64" s="582">
        <v>64</v>
      </c>
      <c r="B64" s="520"/>
      <c r="C64" s="520"/>
      <c r="D64" s="516"/>
      <c r="E64" s="516"/>
      <c r="F64" s="516" t="s">
        <v>72</v>
      </c>
      <c r="G64" s="516"/>
      <c r="H64" s="516"/>
      <c r="I64" s="516"/>
      <c r="J64" s="516"/>
      <c r="K64" s="516"/>
      <c r="L64" s="520"/>
      <c r="M64" s="430">
        <f>M61-M62</f>
        <v>0</v>
      </c>
      <c r="N64" s="513"/>
      <c r="O64" s="430">
        <f>O61-O62</f>
        <v>0</v>
      </c>
      <c r="P64" s="513"/>
      <c r="Q64" s="555"/>
      <c r="R64" s="466"/>
    </row>
    <row r="65" spans="1:20" ht="15" customHeight="1" thickBot="1" x14ac:dyDescent="0.5">
      <c r="A65" s="582">
        <v>65</v>
      </c>
      <c r="B65" s="520"/>
      <c r="C65" s="520"/>
      <c r="D65" s="520"/>
      <c r="E65" s="586" t="s">
        <v>200</v>
      </c>
      <c r="F65" s="520"/>
      <c r="G65" s="520"/>
      <c r="H65" s="520"/>
      <c r="I65" s="520"/>
      <c r="J65" s="520"/>
      <c r="K65" s="520"/>
      <c r="L65" s="520"/>
      <c r="M65" s="513"/>
      <c r="N65" s="521">
        <f>IF(M64&lt;&gt;0,M64*$P57,0)</f>
        <v>0</v>
      </c>
      <c r="O65" s="513"/>
      <c r="P65" s="521">
        <f>IF(O64&lt;&gt;0,O64*$P57,0)</f>
        <v>0</v>
      </c>
      <c r="Q65" s="555"/>
      <c r="R65" s="466" t="s">
        <v>352</v>
      </c>
    </row>
    <row r="66" spans="1:20" s="455" customFormat="1" x14ac:dyDescent="0.45">
      <c r="A66" s="582">
        <v>66</v>
      </c>
      <c r="B66" s="520"/>
      <c r="C66" s="520"/>
      <c r="D66" s="520"/>
      <c r="E66" s="520"/>
      <c r="F66" s="520"/>
      <c r="G66" s="520"/>
      <c r="H66" s="520"/>
      <c r="I66" s="520"/>
      <c r="J66" s="520"/>
      <c r="K66" s="520"/>
      <c r="L66" s="520"/>
      <c r="M66" s="520"/>
      <c r="N66" s="520"/>
      <c r="O66" s="520"/>
      <c r="P66" s="520"/>
      <c r="Q66" s="555"/>
      <c r="R66" s="466"/>
      <c r="S66" s="454"/>
      <c r="T66" s="454"/>
    </row>
    <row r="67" spans="1:20" ht="30" customHeight="1" x14ac:dyDescent="0.55000000000000004">
      <c r="A67" s="582">
        <v>67</v>
      </c>
      <c r="B67" s="520"/>
      <c r="C67" s="519" t="s">
        <v>841</v>
      </c>
      <c r="D67" s="520"/>
      <c r="E67" s="520"/>
      <c r="F67" s="520"/>
      <c r="G67" s="520"/>
      <c r="H67" s="520"/>
      <c r="I67" s="520"/>
      <c r="J67" s="520"/>
      <c r="K67" s="520"/>
      <c r="L67" s="514"/>
      <c r="M67" s="514"/>
      <c r="N67" s="514"/>
      <c r="O67" s="514"/>
      <c r="P67" s="514"/>
      <c r="Q67" s="555"/>
      <c r="R67" s="466"/>
    </row>
    <row r="68" spans="1:20" ht="35.25" customHeight="1" x14ac:dyDescent="0.45">
      <c r="A68" s="582">
        <v>68</v>
      </c>
      <c r="B68" s="520"/>
      <c r="C68" s="520"/>
      <c r="D68" s="520"/>
      <c r="E68" s="520"/>
      <c r="F68" s="520"/>
      <c r="G68" s="520"/>
      <c r="H68" s="520"/>
      <c r="I68" s="520"/>
      <c r="J68" s="520"/>
      <c r="K68" s="520"/>
      <c r="L68" s="520"/>
      <c r="M68" s="1080" t="s">
        <v>73</v>
      </c>
      <c r="N68" s="1080"/>
      <c r="O68" s="1080" t="s">
        <v>74</v>
      </c>
      <c r="P68" s="1080"/>
      <c r="Q68" s="555"/>
      <c r="R68" s="466"/>
    </row>
    <row r="69" spans="1:20" ht="15" customHeight="1" x14ac:dyDescent="0.45">
      <c r="A69" s="582">
        <v>69</v>
      </c>
      <c r="B69" s="520"/>
      <c r="C69" s="520"/>
      <c r="D69" s="516"/>
      <c r="E69" s="524" t="s">
        <v>75</v>
      </c>
      <c r="F69" s="516"/>
      <c r="G69" s="516"/>
      <c r="H69" s="516"/>
      <c r="I69" s="516"/>
      <c r="J69" s="516"/>
      <c r="K69" s="516"/>
      <c r="L69" s="520"/>
      <c r="M69" s="513"/>
      <c r="N69" s="427"/>
      <c r="O69" s="513"/>
      <c r="P69" s="427"/>
      <c r="Q69" s="555"/>
      <c r="R69" s="466"/>
      <c r="S69" s="466" t="s">
        <v>147</v>
      </c>
    </row>
    <row r="70" spans="1:20" ht="15" customHeight="1" x14ac:dyDescent="0.45">
      <c r="A70" s="582">
        <v>70</v>
      </c>
      <c r="B70" s="520"/>
      <c r="C70" s="525"/>
      <c r="D70" s="525" t="s">
        <v>6</v>
      </c>
      <c r="E70" s="524"/>
      <c r="F70" s="520" t="s">
        <v>76</v>
      </c>
      <c r="G70" s="515"/>
      <c r="H70" s="515"/>
      <c r="I70" s="515"/>
      <c r="J70" s="515"/>
      <c r="K70" s="515"/>
      <c r="L70" s="520"/>
      <c r="M70" s="427"/>
      <c r="N70" s="513"/>
      <c r="O70" s="430">
        <f>'S6.Actual Expenditure Capex'!J35</f>
        <v>0</v>
      </c>
      <c r="P70" s="513"/>
      <c r="Q70" s="555"/>
      <c r="R70" s="466" t="s">
        <v>235</v>
      </c>
    </row>
    <row r="71" spans="1:20" ht="15" customHeight="1" x14ac:dyDescent="0.45">
      <c r="A71" s="582">
        <v>71</v>
      </c>
      <c r="B71" s="520"/>
      <c r="C71" s="525"/>
      <c r="D71" s="525" t="s">
        <v>5</v>
      </c>
      <c r="E71" s="524"/>
      <c r="F71" s="520" t="s">
        <v>23</v>
      </c>
      <c r="G71" s="515"/>
      <c r="H71" s="515"/>
      <c r="I71" s="515"/>
      <c r="J71" s="515"/>
      <c r="K71" s="515"/>
      <c r="L71" s="520"/>
      <c r="M71" s="430">
        <f>N39</f>
        <v>0</v>
      </c>
      <c r="N71" s="513"/>
      <c r="O71" s="430">
        <f>P39</f>
        <v>0</v>
      </c>
      <c r="P71" s="513"/>
      <c r="Q71" s="555"/>
      <c r="R71" s="475" t="s">
        <v>344</v>
      </c>
    </row>
    <row r="72" spans="1:20" ht="15" customHeight="1" thickBot="1" x14ac:dyDescent="0.5">
      <c r="A72" s="582">
        <v>72</v>
      </c>
      <c r="B72" s="520"/>
      <c r="C72" s="525"/>
      <c r="D72" s="525" t="s">
        <v>6</v>
      </c>
      <c r="E72" s="524"/>
      <c r="F72" s="520" t="s">
        <v>26</v>
      </c>
      <c r="G72" s="515"/>
      <c r="H72" s="515"/>
      <c r="I72" s="515"/>
      <c r="J72" s="515"/>
      <c r="K72" s="515"/>
      <c r="L72" s="520"/>
      <c r="M72" s="513"/>
      <c r="N72" s="513"/>
      <c r="O72" s="427"/>
      <c r="P72" s="513"/>
      <c r="Q72" s="555"/>
      <c r="R72" s="466"/>
    </row>
    <row r="73" spans="1:20" ht="15" customHeight="1" thickBot="1" x14ac:dyDescent="0.5">
      <c r="A73" s="582">
        <v>73</v>
      </c>
      <c r="B73" s="520"/>
      <c r="C73" s="520"/>
      <c r="D73" s="516"/>
      <c r="E73" s="524" t="s">
        <v>77</v>
      </c>
      <c r="F73" s="516"/>
      <c r="G73" s="516"/>
      <c r="H73" s="516"/>
      <c r="I73" s="516"/>
      <c r="J73" s="516"/>
      <c r="K73" s="516"/>
      <c r="L73" s="520"/>
      <c r="M73" s="513"/>
      <c r="N73" s="521">
        <f>N69+M70-M71</f>
        <v>0</v>
      </c>
      <c r="O73" s="513"/>
      <c r="P73" s="521">
        <f>P69+O70-O71+O72</f>
        <v>0</v>
      </c>
      <c r="Q73" s="555"/>
      <c r="R73" s="466"/>
    </row>
    <row r="74" spans="1:20" ht="15" customHeight="1" x14ac:dyDescent="0.45">
      <c r="A74" s="582">
        <v>74</v>
      </c>
      <c r="B74" s="520"/>
      <c r="C74" s="520"/>
      <c r="D74" s="516"/>
      <c r="E74" s="516"/>
      <c r="F74" s="516"/>
      <c r="G74" s="516"/>
      <c r="H74" s="516"/>
      <c r="I74" s="516"/>
      <c r="J74" s="516"/>
      <c r="K74" s="516"/>
      <c r="L74" s="520"/>
      <c r="M74" s="520"/>
      <c r="N74" s="514"/>
      <c r="O74" s="520"/>
      <c r="P74" s="520"/>
      <c r="Q74" s="555"/>
      <c r="R74" s="466"/>
    </row>
    <row r="75" spans="1:20" ht="15" customHeight="1" x14ac:dyDescent="0.45">
      <c r="A75" s="582">
        <v>75</v>
      </c>
      <c r="B75" s="520"/>
      <c r="C75" s="520"/>
      <c r="D75" s="516"/>
      <c r="E75" s="516"/>
      <c r="F75" s="520" t="s">
        <v>78</v>
      </c>
      <c r="G75" s="516"/>
      <c r="H75" s="516"/>
      <c r="I75" s="516"/>
      <c r="J75" s="516"/>
      <c r="K75" s="516"/>
      <c r="L75" s="520"/>
      <c r="M75" s="520"/>
      <c r="N75" s="514"/>
      <c r="O75" s="520"/>
      <c r="P75" s="428"/>
      <c r="Q75" s="555"/>
      <c r="R75" s="466"/>
    </row>
    <row r="76" spans="1:20" ht="15" customHeight="1" x14ac:dyDescent="0.45">
      <c r="A76" s="582">
        <v>76</v>
      </c>
      <c r="B76" s="520"/>
      <c r="C76" s="520"/>
      <c r="D76" s="516"/>
      <c r="E76" s="516"/>
      <c r="F76" s="520"/>
      <c r="G76" s="516"/>
      <c r="H76" s="516"/>
      <c r="I76" s="516"/>
      <c r="J76" s="516"/>
      <c r="K76" s="516"/>
      <c r="L76" s="520"/>
      <c r="M76" s="520"/>
      <c r="N76" s="514"/>
      <c r="O76" s="520"/>
      <c r="P76" s="520"/>
      <c r="Q76" s="555"/>
      <c r="R76" s="466"/>
    </row>
    <row r="77" spans="1:20" ht="30" customHeight="1" x14ac:dyDescent="0.55000000000000004">
      <c r="A77" s="582">
        <v>77</v>
      </c>
      <c r="B77" s="520"/>
      <c r="C77" s="519" t="s">
        <v>842</v>
      </c>
      <c r="D77" s="520"/>
      <c r="E77" s="520"/>
      <c r="F77" s="520"/>
      <c r="G77" s="520"/>
      <c r="H77" s="520"/>
      <c r="I77" s="520"/>
      <c r="J77" s="520"/>
      <c r="K77" s="520"/>
      <c r="L77" s="514"/>
      <c r="M77" s="1084"/>
      <c r="N77" s="1084"/>
      <c r="O77" s="1084"/>
      <c r="P77" s="1084"/>
      <c r="Q77" s="555"/>
      <c r="R77" s="466"/>
    </row>
    <row r="78" spans="1:20" ht="12.75" customHeight="1" x14ac:dyDescent="0.45">
      <c r="A78" s="582">
        <v>78</v>
      </c>
      <c r="B78" s="520"/>
      <c r="C78" s="520"/>
      <c r="D78" s="520"/>
      <c r="E78" s="520"/>
      <c r="F78" s="520"/>
      <c r="G78" s="520"/>
      <c r="H78" s="520"/>
      <c r="I78" s="520"/>
      <c r="J78" s="520"/>
      <c r="K78" s="520"/>
      <c r="L78" s="520"/>
      <c r="M78" s="1080" t="s">
        <v>62</v>
      </c>
      <c r="N78" s="1080"/>
      <c r="O78" s="1080" t="s">
        <v>32</v>
      </c>
      <c r="P78" s="1080"/>
      <c r="Q78" s="555"/>
      <c r="R78" s="466"/>
    </row>
    <row r="79" spans="1:20" ht="15" customHeight="1" x14ac:dyDescent="0.45">
      <c r="A79" s="582">
        <v>79</v>
      </c>
      <c r="B79" s="520"/>
      <c r="C79" s="520"/>
      <c r="D79" s="520"/>
      <c r="E79" s="520"/>
      <c r="F79" s="520"/>
      <c r="G79" s="520"/>
      <c r="H79" s="520"/>
      <c r="I79" s="520"/>
      <c r="J79" s="520"/>
      <c r="K79" s="520"/>
      <c r="L79" s="520"/>
      <c r="M79" s="584" t="s">
        <v>19</v>
      </c>
      <c r="N79" s="584" t="s">
        <v>19</v>
      </c>
      <c r="O79" s="584" t="s">
        <v>19</v>
      </c>
      <c r="P79" s="584" t="s">
        <v>19</v>
      </c>
      <c r="Q79" s="555"/>
      <c r="R79" s="467"/>
    </row>
    <row r="80" spans="1:20" ht="15" customHeight="1" x14ac:dyDescent="0.45">
      <c r="A80" s="582">
        <v>80</v>
      </c>
      <c r="B80" s="520"/>
      <c r="C80" s="520"/>
      <c r="D80" s="520"/>
      <c r="E80" s="520"/>
      <c r="F80" s="518" t="s">
        <v>209</v>
      </c>
      <c r="G80" s="520"/>
      <c r="H80" s="520"/>
      <c r="I80" s="520"/>
      <c r="J80" s="520"/>
      <c r="K80" s="520"/>
      <c r="L80" s="520"/>
      <c r="M80" s="427"/>
      <c r="N80" s="513"/>
      <c r="O80" s="427"/>
      <c r="P80" s="513"/>
      <c r="Q80" s="555"/>
      <c r="R80" s="466"/>
    </row>
    <row r="81" spans="1:20" ht="15" customHeight="1" thickBot="1" x14ac:dyDescent="0.5">
      <c r="A81" s="582">
        <v>81</v>
      </c>
      <c r="B81" s="520"/>
      <c r="C81" s="520"/>
      <c r="D81" s="525"/>
      <c r="E81" s="520"/>
      <c r="F81" s="518" t="s">
        <v>210</v>
      </c>
      <c r="G81" s="520"/>
      <c r="H81" s="520"/>
      <c r="I81" s="520"/>
      <c r="J81" s="520"/>
      <c r="K81" s="520"/>
      <c r="L81" s="520"/>
      <c r="M81" s="427"/>
      <c r="N81" s="513"/>
      <c r="O81" s="427"/>
      <c r="P81" s="513"/>
      <c r="Q81" s="555"/>
      <c r="R81" s="466"/>
    </row>
    <row r="82" spans="1:20" ht="15" customHeight="1" thickBot="1" x14ac:dyDescent="0.5">
      <c r="A82" s="582">
        <v>82</v>
      </c>
      <c r="B82" s="520"/>
      <c r="C82" s="520"/>
      <c r="D82" s="520"/>
      <c r="E82" s="524" t="s">
        <v>35</v>
      </c>
      <c r="F82" s="520"/>
      <c r="G82" s="520"/>
      <c r="H82" s="520"/>
      <c r="I82" s="520"/>
      <c r="J82" s="520"/>
      <c r="K82" s="520"/>
      <c r="L82" s="520"/>
      <c r="M82" s="513"/>
      <c r="N82" s="579">
        <f>SUM(M80:M81)</f>
        <v>0</v>
      </c>
      <c r="O82" s="513"/>
      <c r="P82" s="579">
        <f>SUM(O80:O81)</f>
        <v>0</v>
      </c>
      <c r="Q82" s="555"/>
      <c r="R82" s="466" t="s">
        <v>353</v>
      </c>
    </row>
    <row r="83" spans="1:20" x14ac:dyDescent="0.45">
      <c r="A83" s="582">
        <v>83</v>
      </c>
      <c r="B83" s="520"/>
      <c r="C83" s="520"/>
      <c r="D83" s="520"/>
      <c r="E83" s="520"/>
      <c r="F83" s="520"/>
      <c r="G83" s="520"/>
      <c r="H83" s="520"/>
      <c r="I83" s="520"/>
      <c r="J83" s="520"/>
      <c r="K83" s="520"/>
      <c r="L83" s="520"/>
      <c r="M83" s="520"/>
      <c r="N83" s="520"/>
      <c r="O83" s="520"/>
      <c r="P83" s="520"/>
      <c r="Q83" s="512"/>
      <c r="R83" s="466"/>
    </row>
    <row r="84" spans="1:20" ht="30" customHeight="1" x14ac:dyDescent="0.55000000000000004">
      <c r="A84" s="582">
        <v>84</v>
      </c>
      <c r="B84" s="520"/>
      <c r="C84" s="519" t="s">
        <v>843</v>
      </c>
      <c r="D84" s="520"/>
      <c r="E84" s="520"/>
      <c r="F84" s="520"/>
      <c r="G84" s="520"/>
      <c r="H84" s="520"/>
      <c r="I84" s="520"/>
      <c r="J84" s="520"/>
      <c r="K84" s="520"/>
      <c r="L84" s="1079" t="s">
        <v>13</v>
      </c>
      <c r="M84" s="1079"/>
      <c r="N84" s="1079"/>
      <c r="O84" s="1079"/>
      <c r="P84" s="1079"/>
      <c r="Q84" s="555"/>
      <c r="R84" s="466"/>
    </row>
    <row r="85" spans="1:20" ht="67.5" customHeight="1" x14ac:dyDescent="0.45">
      <c r="A85" s="582">
        <v>85</v>
      </c>
      <c r="B85" s="520"/>
      <c r="C85" s="587"/>
      <c r="D85" s="587"/>
      <c r="E85" s="587"/>
      <c r="F85" s="524" t="s">
        <v>262</v>
      </c>
      <c r="G85" s="587"/>
      <c r="H85" s="587"/>
      <c r="I85" s="587"/>
      <c r="J85" s="588" t="s">
        <v>211</v>
      </c>
      <c r="K85" s="588"/>
      <c r="L85" s="588"/>
      <c r="M85" s="588"/>
      <c r="N85" s="554" t="s">
        <v>70</v>
      </c>
      <c r="O85" s="554" t="s">
        <v>212</v>
      </c>
      <c r="P85" s="554" t="s">
        <v>213</v>
      </c>
      <c r="Q85" s="555"/>
      <c r="R85" s="466"/>
    </row>
    <row r="86" spans="1:20" ht="15" customHeight="1" x14ac:dyDescent="0.45">
      <c r="A86" s="582">
        <v>86</v>
      </c>
      <c r="B86" s="520"/>
      <c r="C86" s="1074"/>
      <c r="D86" s="1074"/>
      <c r="E86" s="587"/>
      <c r="F86" s="1075"/>
      <c r="G86" s="1076"/>
      <c r="H86" s="1076"/>
      <c r="I86" s="1077"/>
      <c r="J86" s="1078"/>
      <c r="K86" s="1076"/>
      <c r="L86" s="1076"/>
      <c r="M86" s="1077"/>
      <c r="N86" s="427"/>
      <c r="O86" s="427"/>
      <c r="P86" s="427"/>
      <c r="Q86" s="555"/>
    </row>
    <row r="87" spans="1:20" ht="15" customHeight="1" x14ac:dyDescent="0.45">
      <c r="A87" s="582">
        <v>87</v>
      </c>
      <c r="B87" s="520"/>
      <c r="C87" s="1074"/>
      <c r="D87" s="1074"/>
      <c r="E87" s="587"/>
      <c r="F87" s="1075"/>
      <c r="G87" s="1076"/>
      <c r="H87" s="1076"/>
      <c r="I87" s="1077"/>
      <c r="J87" s="1078"/>
      <c r="K87" s="1076"/>
      <c r="L87" s="1076"/>
      <c r="M87" s="1077"/>
      <c r="N87" s="427"/>
      <c r="O87" s="427"/>
      <c r="P87" s="427"/>
      <c r="Q87" s="555"/>
    </row>
    <row r="88" spans="1:20" ht="15" customHeight="1" x14ac:dyDescent="0.45">
      <c r="A88" s="582">
        <v>88</v>
      </c>
      <c r="B88" s="520"/>
      <c r="C88" s="558"/>
      <c r="D88" s="558"/>
      <c r="E88" s="587"/>
      <c r="F88" s="1075"/>
      <c r="G88" s="1076"/>
      <c r="H88" s="1076"/>
      <c r="I88" s="1077"/>
      <c r="J88" s="1078"/>
      <c r="K88" s="1076"/>
      <c r="L88" s="1076"/>
      <c r="M88" s="1077"/>
      <c r="N88" s="427"/>
      <c r="O88" s="427"/>
      <c r="P88" s="427"/>
      <c r="Q88" s="555"/>
    </row>
    <row r="89" spans="1:20" ht="15" customHeight="1" x14ac:dyDescent="0.45">
      <c r="A89" s="582">
        <v>89</v>
      </c>
      <c r="B89" s="520"/>
      <c r="C89" s="558"/>
      <c r="D89" s="558"/>
      <c r="E89" s="587"/>
      <c r="F89" s="1075"/>
      <c r="G89" s="1076"/>
      <c r="H89" s="1076"/>
      <c r="I89" s="1077"/>
      <c r="J89" s="1078"/>
      <c r="K89" s="1076"/>
      <c r="L89" s="1076"/>
      <c r="M89" s="1077"/>
      <c r="N89" s="427"/>
      <c r="O89" s="427"/>
      <c r="P89" s="427"/>
      <c r="Q89" s="555"/>
    </row>
    <row r="90" spans="1:20" ht="15" customHeight="1" x14ac:dyDescent="0.45">
      <c r="A90" s="582">
        <v>90</v>
      </c>
      <c r="B90" s="520"/>
      <c r="C90" s="558"/>
      <c r="D90" s="558"/>
      <c r="E90" s="587"/>
      <c r="F90" s="1075"/>
      <c r="G90" s="1076"/>
      <c r="H90" s="1076"/>
      <c r="I90" s="1077"/>
      <c r="J90" s="1078"/>
      <c r="K90" s="1076"/>
      <c r="L90" s="1076"/>
      <c r="M90" s="1077"/>
      <c r="N90" s="427"/>
      <c r="O90" s="427"/>
      <c r="P90" s="427"/>
      <c r="Q90" s="555"/>
    </row>
    <row r="91" spans="1:20" ht="15" customHeight="1" x14ac:dyDescent="0.45">
      <c r="A91" s="582">
        <v>91</v>
      </c>
      <c r="B91" s="520"/>
      <c r="C91" s="1074"/>
      <c r="D91" s="1074"/>
      <c r="E91" s="587"/>
      <c r="F91" s="1075"/>
      <c r="G91" s="1076"/>
      <c r="H91" s="1076"/>
      <c r="I91" s="1077"/>
      <c r="J91" s="1078"/>
      <c r="K91" s="1076"/>
      <c r="L91" s="1076"/>
      <c r="M91" s="1077"/>
      <c r="N91" s="427"/>
      <c r="O91" s="427"/>
      <c r="P91" s="427"/>
      <c r="Q91" s="555"/>
    </row>
    <row r="92" spans="1:20" ht="15" customHeight="1" x14ac:dyDescent="0.45">
      <c r="A92" s="582">
        <v>92</v>
      </c>
      <c r="B92" s="520"/>
      <c r="C92" s="1074"/>
      <c r="D92" s="1074"/>
      <c r="E92" s="587"/>
      <c r="F92" s="1075"/>
      <c r="G92" s="1076"/>
      <c r="H92" s="1076"/>
      <c r="I92" s="1077"/>
      <c r="J92" s="1078"/>
      <c r="K92" s="1076"/>
      <c r="L92" s="1076"/>
      <c r="M92" s="1077"/>
      <c r="N92" s="427"/>
      <c r="O92" s="427"/>
      <c r="P92" s="427"/>
      <c r="Q92" s="555"/>
    </row>
    <row r="93" spans="1:20" ht="15" customHeight="1" x14ac:dyDescent="0.45">
      <c r="A93" s="582">
        <v>93</v>
      </c>
      <c r="B93" s="520"/>
      <c r="C93" s="1074"/>
      <c r="D93" s="1074"/>
      <c r="E93" s="587"/>
      <c r="F93" s="1075"/>
      <c r="G93" s="1076"/>
      <c r="H93" s="1076"/>
      <c r="I93" s="1077"/>
      <c r="J93" s="1078"/>
      <c r="K93" s="1076"/>
      <c r="L93" s="1076"/>
      <c r="M93" s="1077"/>
      <c r="N93" s="427"/>
      <c r="O93" s="427"/>
      <c r="P93" s="427"/>
      <c r="Q93" s="555"/>
    </row>
    <row r="94" spans="1:20" ht="15" customHeight="1" x14ac:dyDescent="0.45">
      <c r="A94" s="582">
        <v>94</v>
      </c>
      <c r="B94" s="520"/>
      <c r="C94" s="558"/>
      <c r="D94" s="558"/>
      <c r="E94" s="587"/>
      <c r="F94" s="578" t="s">
        <v>141</v>
      </c>
      <c r="G94" s="558"/>
      <c r="H94" s="558"/>
      <c r="I94" s="587"/>
      <c r="J94" s="587"/>
      <c r="K94" s="587"/>
      <c r="L94" s="558"/>
      <c r="M94" s="587"/>
      <c r="N94" s="558"/>
      <c r="O94" s="587"/>
      <c r="P94" s="587"/>
      <c r="Q94" s="555"/>
    </row>
    <row r="95" spans="1:20" ht="30" customHeight="1" thickBot="1" x14ac:dyDescent="0.6">
      <c r="A95" s="582">
        <v>95</v>
      </c>
      <c r="B95" s="520"/>
      <c r="C95" s="519" t="s">
        <v>844</v>
      </c>
      <c r="D95" s="520"/>
      <c r="E95" s="520"/>
      <c r="F95" s="520"/>
      <c r="G95" s="520"/>
      <c r="H95" s="520"/>
      <c r="I95" s="520"/>
      <c r="J95" s="520"/>
      <c r="K95" s="520"/>
      <c r="L95" s="514"/>
      <c r="M95" s="514"/>
      <c r="N95" s="514"/>
      <c r="O95" s="593"/>
      <c r="P95" s="593"/>
      <c r="Q95" s="555"/>
    </row>
    <row r="96" spans="1:20" ht="27.4" thickBot="1" x14ac:dyDescent="0.55000000000000004">
      <c r="A96" s="582">
        <v>96</v>
      </c>
      <c r="B96" s="520"/>
      <c r="C96" s="520"/>
      <c r="D96" s="520"/>
      <c r="E96" s="597" t="s">
        <v>239</v>
      </c>
      <c r="F96" s="520"/>
      <c r="G96" s="599" t="s">
        <v>218</v>
      </c>
      <c r="H96" s="599" t="s">
        <v>254</v>
      </c>
      <c r="I96" s="599" t="s">
        <v>255</v>
      </c>
      <c r="J96" s="599" t="s">
        <v>256</v>
      </c>
      <c r="K96" s="599" t="s">
        <v>257</v>
      </c>
      <c r="L96" s="599" t="s">
        <v>252</v>
      </c>
      <c r="M96" s="599" t="s">
        <v>253</v>
      </c>
      <c r="N96" s="554" t="s">
        <v>12</v>
      </c>
      <c r="O96" s="600" t="s">
        <v>79</v>
      </c>
      <c r="P96" s="601" t="s">
        <v>260</v>
      </c>
      <c r="Q96" s="512"/>
      <c r="S96" s="540" t="s">
        <v>142</v>
      </c>
      <c r="T96" s="470" t="s">
        <v>143</v>
      </c>
    </row>
    <row r="97" spans="1:20" ht="15" customHeight="1" x14ac:dyDescent="0.45">
      <c r="A97" s="582">
        <v>97</v>
      </c>
      <c r="B97" s="520"/>
      <c r="C97" s="515"/>
      <c r="D97" s="594"/>
      <c r="E97" s="594" t="s">
        <v>237</v>
      </c>
      <c r="F97" s="520"/>
      <c r="G97" s="427"/>
      <c r="H97" s="427"/>
      <c r="I97" s="427"/>
      <c r="J97" s="427"/>
      <c r="K97" s="427"/>
      <c r="L97" s="427"/>
      <c r="M97" s="427"/>
      <c r="N97" s="429">
        <f>G97-H97+I97+J97-K97+L97+M97</f>
        <v>0</v>
      </c>
      <c r="O97" s="427"/>
      <c r="P97" s="427"/>
      <c r="Q97" s="512"/>
      <c r="S97" s="479">
        <f>P29</f>
        <v>0</v>
      </c>
      <c r="T97" s="473" t="b">
        <f>ROUND(S97,0)=ROUND(G127,0)</f>
        <v>1</v>
      </c>
    </row>
    <row r="98" spans="1:20" ht="15" customHeight="1" x14ac:dyDescent="0.45">
      <c r="A98" s="582">
        <v>98</v>
      </c>
      <c r="B98" s="520"/>
      <c r="C98" s="525"/>
      <c r="D98" s="595"/>
      <c r="E98" s="595" t="s">
        <v>240</v>
      </c>
      <c r="F98" s="520"/>
      <c r="G98" s="427"/>
      <c r="H98" s="427"/>
      <c r="I98" s="427"/>
      <c r="J98" s="427"/>
      <c r="K98" s="427"/>
      <c r="L98" s="427"/>
      <c r="M98" s="427"/>
      <c r="N98" s="429">
        <f t="shared" ref="N98:N104" si="1">G98-H98+I98+J98-K98+L98+M98</f>
        <v>0</v>
      </c>
      <c r="O98" s="427"/>
      <c r="P98" s="427"/>
      <c r="Q98" s="512"/>
      <c r="S98" s="479">
        <f>P32</f>
        <v>0</v>
      </c>
      <c r="T98" s="471" t="b">
        <f>ROUND(S98,0)=ROUND(H127,0)</f>
        <v>1</v>
      </c>
    </row>
    <row r="99" spans="1:20" ht="15" customHeight="1" x14ac:dyDescent="0.45">
      <c r="A99" s="582">
        <v>99</v>
      </c>
      <c r="B99" s="520"/>
      <c r="C99" s="525"/>
      <c r="D99" s="595"/>
      <c r="E99" s="595" t="s">
        <v>241</v>
      </c>
      <c r="F99" s="520"/>
      <c r="G99" s="427"/>
      <c r="H99" s="427"/>
      <c r="I99" s="427"/>
      <c r="J99" s="427"/>
      <c r="K99" s="427"/>
      <c r="L99" s="427"/>
      <c r="M99" s="427"/>
      <c r="N99" s="429">
        <f t="shared" si="1"/>
        <v>0</v>
      </c>
      <c r="O99" s="427"/>
      <c r="P99" s="427"/>
      <c r="Q99" s="512"/>
      <c r="S99" s="479">
        <f>P34</f>
        <v>0</v>
      </c>
      <c r="T99" s="471" t="b">
        <f>ROUND(S99,0)=ROUND(I127,0)</f>
        <v>1</v>
      </c>
    </row>
    <row r="100" spans="1:20" ht="15" customHeight="1" x14ac:dyDescent="0.45">
      <c r="A100" s="582">
        <v>100</v>
      </c>
      <c r="B100" s="520"/>
      <c r="C100" s="525"/>
      <c r="D100" s="595"/>
      <c r="E100" s="595" t="s">
        <v>242</v>
      </c>
      <c r="F100" s="520"/>
      <c r="G100" s="427"/>
      <c r="H100" s="427"/>
      <c r="I100" s="427"/>
      <c r="J100" s="427"/>
      <c r="K100" s="427"/>
      <c r="L100" s="427"/>
      <c r="M100" s="427"/>
      <c r="N100" s="429">
        <f t="shared" si="1"/>
        <v>0</v>
      </c>
      <c r="O100" s="427"/>
      <c r="P100" s="427"/>
      <c r="Q100" s="512"/>
      <c r="S100" s="479">
        <f>P39</f>
        <v>0</v>
      </c>
      <c r="T100" s="471" t="b">
        <f>ROUND(S100,0)=ROUND(J127,0)</f>
        <v>1</v>
      </c>
    </row>
    <row r="101" spans="1:20" ht="15" customHeight="1" x14ac:dyDescent="0.45">
      <c r="A101" s="582">
        <v>101</v>
      </c>
      <c r="B101" s="520"/>
      <c r="C101" s="525"/>
      <c r="D101" s="595"/>
      <c r="E101" s="595" t="s">
        <v>243</v>
      </c>
      <c r="F101" s="520"/>
      <c r="G101" s="427"/>
      <c r="H101" s="427"/>
      <c r="I101" s="427"/>
      <c r="J101" s="427"/>
      <c r="K101" s="427"/>
      <c r="L101" s="427"/>
      <c r="M101" s="427"/>
      <c r="N101" s="429">
        <f t="shared" si="1"/>
        <v>0</v>
      </c>
      <c r="O101" s="427"/>
      <c r="P101" s="427"/>
      <c r="Q101" s="512"/>
      <c r="S101" s="479">
        <f>P44</f>
        <v>0</v>
      </c>
      <c r="T101" s="471" t="b">
        <f>ROUND(S101,0)=ROUND(K127,0)</f>
        <v>1</v>
      </c>
    </row>
    <row r="102" spans="1:20" ht="15" customHeight="1" x14ac:dyDescent="0.45">
      <c r="A102" s="582">
        <v>102</v>
      </c>
      <c r="B102" s="520"/>
      <c r="C102" s="525"/>
      <c r="D102" s="595"/>
      <c r="E102" s="595" t="s">
        <v>244</v>
      </c>
      <c r="F102" s="520"/>
      <c r="G102" s="427"/>
      <c r="H102" s="427"/>
      <c r="I102" s="427"/>
      <c r="J102" s="427"/>
      <c r="K102" s="427"/>
      <c r="L102" s="427"/>
      <c r="M102" s="427"/>
      <c r="N102" s="429">
        <f t="shared" si="1"/>
        <v>0</v>
      </c>
      <c r="O102" s="427"/>
      <c r="P102" s="427"/>
      <c r="Q102" s="512"/>
      <c r="S102" s="479">
        <f>P48</f>
        <v>0</v>
      </c>
      <c r="T102" s="471" t="b">
        <f>ROUND(S102,0)=ROUND(L127,0)</f>
        <v>1</v>
      </c>
    </row>
    <row r="103" spans="1:20" ht="15" customHeight="1" x14ac:dyDescent="0.45">
      <c r="A103" s="582">
        <v>103</v>
      </c>
      <c r="B103" s="520"/>
      <c r="C103" s="525"/>
      <c r="D103" s="595"/>
      <c r="E103" s="595" t="s">
        <v>245</v>
      </c>
      <c r="F103" s="520"/>
      <c r="G103" s="427"/>
      <c r="H103" s="427"/>
      <c r="I103" s="427"/>
      <c r="J103" s="427"/>
      <c r="K103" s="427"/>
      <c r="L103" s="427"/>
      <c r="M103" s="427"/>
      <c r="N103" s="429">
        <f t="shared" si="1"/>
        <v>0</v>
      </c>
      <c r="O103" s="427"/>
      <c r="P103" s="427"/>
      <c r="Q103" s="512"/>
      <c r="S103" s="479"/>
      <c r="T103" s="471"/>
    </row>
    <row r="104" spans="1:20" ht="15" customHeight="1" thickBot="1" x14ac:dyDescent="0.5">
      <c r="A104" s="582">
        <v>104</v>
      </c>
      <c r="B104" s="520"/>
      <c r="C104" s="525"/>
      <c r="D104" s="596"/>
      <c r="E104" s="552" t="s">
        <v>273</v>
      </c>
      <c r="F104" s="520"/>
      <c r="G104" s="427"/>
      <c r="H104" s="427"/>
      <c r="I104" s="427"/>
      <c r="J104" s="427"/>
      <c r="K104" s="427"/>
      <c r="L104" s="427"/>
      <c r="M104" s="427"/>
      <c r="N104" s="429">
        <f t="shared" si="1"/>
        <v>0</v>
      </c>
      <c r="O104" s="427"/>
      <c r="P104" s="427"/>
      <c r="Q104" s="512"/>
      <c r="S104" s="480">
        <f>P50</f>
        <v>0</v>
      </c>
      <c r="T104" s="472" t="b">
        <f>ROUND(S104,0)=ROUND(N127,0)</f>
        <v>1</v>
      </c>
    </row>
    <row r="105" spans="1:20" ht="15" customHeight="1" thickBot="1" x14ac:dyDescent="0.5">
      <c r="A105" s="582">
        <v>105</v>
      </c>
      <c r="B105" s="520"/>
      <c r="C105" s="515"/>
      <c r="D105" s="520"/>
      <c r="E105" s="524" t="s">
        <v>238</v>
      </c>
      <c r="F105" s="518"/>
      <c r="G105" s="521">
        <f>SUM(G97:G104)</f>
        <v>0</v>
      </c>
      <c r="H105" s="521">
        <f t="shared" ref="H105:M105" si="2">SUM(H97:H104)</f>
        <v>0</v>
      </c>
      <c r="I105" s="521">
        <f t="shared" si="2"/>
        <v>0</v>
      </c>
      <c r="J105" s="521">
        <f t="shared" si="2"/>
        <v>0</v>
      </c>
      <c r="K105" s="521">
        <f t="shared" si="2"/>
        <v>0</v>
      </c>
      <c r="L105" s="521">
        <f t="shared" si="2"/>
        <v>0</v>
      </c>
      <c r="M105" s="521">
        <f t="shared" si="2"/>
        <v>0</v>
      </c>
      <c r="N105" s="521">
        <f>SUM(N97:N104)</f>
        <v>0</v>
      </c>
      <c r="O105" s="592"/>
      <c r="P105" s="592"/>
      <c r="Q105" s="512"/>
      <c r="R105" s="592" t="str">
        <f>IF(G105-H105+I105+J105-K105+L105+M105=N105,"OK","ERROR")</f>
        <v>OK</v>
      </c>
    </row>
    <row r="106" spans="1:20" ht="15" customHeight="1" x14ac:dyDescent="0.45">
      <c r="A106" s="582">
        <v>106</v>
      </c>
      <c r="B106" s="520"/>
      <c r="C106" s="515"/>
      <c r="D106" s="520"/>
      <c r="E106" s="524"/>
      <c r="F106" s="518"/>
      <c r="G106" s="518"/>
      <c r="H106" s="518"/>
      <c r="I106" s="518"/>
      <c r="J106" s="518"/>
      <c r="K106" s="518"/>
      <c r="L106" s="518"/>
      <c r="M106" s="518"/>
      <c r="N106" s="518"/>
      <c r="O106" s="592"/>
      <c r="P106" s="592"/>
      <c r="Q106" s="512"/>
      <c r="S106" s="590"/>
      <c r="T106" s="591"/>
    </row>
    <row r="107" spans="1:20" ht="42" customHeight="1" x14ac:dyDescent="0.5">
      <c r="A107" s="582">
        <v>107</v>
      </c>
      <c r="B107" s="520"/>
      <c r="C107" s="515"/>
      <c r="D107" s="520"/>
      <c r="E107" s="597" t="s">
        <v>246</v>
      </c>
      <c r="F107" s="518"/>
      <c r="G107" s="599" t="s">
        <v>218</v>
      </c>
      <c r="H107" s="599" t="s">
        <v>254</v>
      </c>
      <c r="I107" s="599" t="s">
        <v>255</v>
      </c>
      <c r="J107" s="599" t="s">
        <v>256</v>
      </c>
      <c r="K107" s="599" t="s">
        <v>257</v>
      </c>
      <c r="L107" s="599" t="s">
        <v>252</v>
      </c>
      <c r="M107" s="599" t="s">
        <v>253</v>
      </c>
      <c r="N107" s="554" t="s">
        <v>12</v>
      </c>
      <c r="O107" s="600" t="s">
        <v>79</v>
      </c>
      <c r="P107" s="601" t="s">
        <v>260</v>
      </c>
      <c r="Q107" s="512"/>
      <c r="S107" s="590"/>
      <c r="T107" s="591"/>
    </row>
    <row r="108" spans="1:20" ht="15" customHeight="1" x14ac:dyDescent="0.45">
      <c r="A108" s="582">
        <v>108</v>
      </c>
      <c r="B108" s="520"/>
      <c r="C108" s="515"/>
      <c r="D108" s="520"/>
      <c r="E108" s="595" t="s">
        <v>243</v>
      </c>
      <c r="F108" s="520"/>
      <c r="G108" s="427"/>
      <c r="H108" s="427"/>
      <c r="I108" s="427"/>
      <c r="J108" s="427"/>
      <c r="K108" s="427"/>
      <c r="L108" s="427"/>
      <c r="M108" s="427"/>
      <c r="N108" s="429">
        <f>G108-H108+I108+J108-K108+L108+M108</f>
        <v>0</v>
      </c>
      <c r="O108" s="427"/>
      <c r="P108" s="427"/>
      <c r="Q108" s="512"/>
      <c r="S108" s="590"/>
      <c r="T108" s="591"/>
    </row>
    <row r="109" spans="1:20" ht="15" customHeight="1" x14ac:dyDescent="0.45">
      <c r="A109" s="582">
        <v>109</v>
      </c>
      <c r="B109" s="520"/>
      <c r="C109" s="515"/>
      <c r="D109" s="520"/>
      <c r="E109" s="595" t="s">
        <v>244</v>
      </c>
      <c r="F109" s="520"/>
      <c r="G109" s="427"/>
      <c r="H109" s="427"/>
      <c r="I109" s="427"/>
      <c r="J109" s="427"/>
      <c r="K109" s="427"/>
      <c r="L109" s="427"/>
      <c r="M109" s="427"/>
      <c r="N109" s="429">
        <f t="shared" ref="N109:N115" si="3">G109-H109+I109+J109-K109+L109+M109</f>
        <v>0</v>
      </c>
      <c r="O109" s="427"/>
      <c r="P109" s="427"/>
      <c r="Q109" s="512"/>
      <c r="S109" s="590"/>
      <c r="T109" s="591"/>
    </row>
    <row r="110" spans="1:20" ht="15" customHeight="1" x14ac:dyDescent="0.45">
      <c r="A110" s="582">
        <v>110</v>
      </c>
      <c r="B110" s="520"/>
      <c r="C110" s="515"/>
      <c r="D110" s="520"/>
      <c r="E110" s="595" t="s">
        <v>245</v>
      </c>
      <c r="F110" s="520"/>
      <c r="G110" s="427"/>
      <c r="H110" s="427"/>
      <c r="I110" s="427"/>
      <c r="J110" s="427"/>
      <c r="K110" s="427"/>
      <c r="L110" s="427"/>
      <c r="M110" s="427"/>
      <c r="N110" s="429">
        <f t="shared" si="3"/>
        <v>0</v>
      </c>
      <c r="O110" s="427"/>
      <c r="P110" s="427"/>
      <c r="Q110" s="512"/>
      <c r="S110" s="590"/>
      <c r="T110" s="591"/>
    </row>
    <row r="111" spans="1:20" ht="15" customHeight="1" thickBot="1" x14ac:dyDescent="0.5">
      <c r="A111" s="582">
        <v>111</v>
      </c>
      <c r="B111" s="520"/>
      <c r="C111" s="515"/>
      <c r="D111" s="520"/>
      <c r="E111" s="552" t="s">
        <v>274</v>
      </c>
      <c r="F111" s="520"/>
      <c r="G111" s="427"/>
      <c r="H111" s="427"/>
      <c r="I111" s="427"/>
      <c r="J111" s="427"/>
      <c r="K111" s="427"/>
      <c r="L111" s="427"/>
      <c r="M111" s="427"/>
      <c r="N111" s="429">
        <f t="shared" si="3"/>
        <v>0</v>
      </c>
      <c r="O111" s="427"/>
      <c r="P111" s="427"/>
      <c r="Q111" s="512"/>
      <c r="S111" s="590"/>
      <c r="T111" s="591"/>
    </row>
    <row r="112" spans="1:20" ht="15" customHeight="1" thickBot="1" x14ac:dyDescent="0.5">
      <c r="A112" s="582">
        <v>112</v>
      </c>
      <c r="B112" s="520"/>
      <c r="C112" s="515"/>
      <c r="D112" s="520"/>
      <c r="E112" s="524" t="s">
        <v>258</v>
      </c>
      <c r="F112" s="520"/>
      <c r="G112" s="521">
        <f>SUM(G108:G111)</f>
        <v>0</v>
      </c>
      <c r="H112" s="521">
        <f t="shared" ref="H112:M112" si="4">SUM(H108:H111)</f>
        <v>0</v>
      </c>
      <c r="I112" s="521">
        <f t="shared" si="4"/>
        <v>0</v>
      </c>
      <c r="J112" s="521">
        <f t="shared" si="4"/>
        <v>0</v>
      </c>
      <c r="K112" s="521">
        <f t="shared" si="4"/>
        <v>0</v>
      </c>
      <c r="L112" s="521">
        <f t="shared" si="4"/>
        <v>0</v>
      </c>
      <c r="M112" s="521">
        <f t="shared" si="4"/>
        <v>0</v>
      </c>
      <c r="N112" s="521">
        <f>SUM(N108:N111)</f>
        <v>0</v>
      </c>
      <c r="O112" s="589"/>
      <c r="P112" s="589"/>
      <c r="Q112" s="512"/>
      <c r="R112" s="592" t="str">
        <f>IF(G112-H112+I112+J112-K112+L112+M112=N112,"OK","ERROR")</f>
        <v>OK</v>
      </c>
      <c r="S112" s="590"/>
      <c r="T112" s="591"/>
    </row>
    <row r="113" spans="1:20" ht="40.5" customHeight="1" thickBot="1" x14ac:dyDescent="0.55000000000000004">
      <c r="A113" s="582">
        <v>113</v>
      </c>
      <c r="B113" s="520"/>
      <c r="C113" s="515"/>
      <c r="D113" s="520"/>
      <c r="E113" s="597" t="s">
        <v>275</v>
      </c>
      <c r="F113" s="520"/>
      <c r="G113" s="599" t="s">
        <v>218</v>
      </c>
      <c r="H113" s="599" t="s">
        <v>254</v>
      </c>
      <c r="I113" s="599" t="s">
        <v>255</v>
      </c>
      <c r="J113" s="599" t="s">
        <v>256</v>
      </c>
      <c r="K113" s="599" t="s">
        <v>257</v>
      </c>
      <c r="L113" s="599" t="s">
        <v>252</v>
      </c>
      <c r="M113" s="599" t="s">
        <v>253</v>
      </c>
      <c r="N113" s="521" t="s">
        <v>12</v>
      </c>
      <c r="O113" s="600" t="s">
        <v>79</v>
      </c>
      <c r="P113" s="601" t="s">
        <v>260</v>
      </c>
      <c r="Q113" s="512"/>
      <c r="S113" s="590"/>
      <c r="T113" s="591"/>
    </row>
    <row r="114" spans="1:20" ht="15" customHeight="1" x14ac:dyDescent="0.45">
      <c r="A114" s="582">
        <v>114</v>
      </c>
      <c r="B114" s="520"/>
      <c r="C114" s="515"/>
      <c r="D114" s="520"/>
      <c r="E114" s="552" t="s">
        <v>247</v>
      </c>
      <c r="F114" s="518"/>
      <c r="G114" s="427"/>
      <c r="H114" s="427"/>
      <c r="I114" s="427"/>
      <c r="J114" s="427"/>
      <c r="K114" s="427"/>
      <c r="L114" s="427"/>
      <c r="M114" s="427"/>
      <c r="N114" s="429">
        <f t="shared" si="3"/>
        <v>0</v>
      </c>
      <c r="O114" s="427"/>
      <c r="P114" s="427"/>
      <c r="Q114" s="512"/>
      <c r="S114" s="590"/>
      <c r="T114" s="591"/>
    </row>
    <row r="115" spans="1:20" ht="15" customHeight="1" thickBot="1" x14ac:dyDescent="0.5">
      <c r="A115" s="582">
        <v>115</v>
      </c>
      <c r="B115" s="520"/>
      <c r="C115" s="515"/>
      <c r="D115" s="520"/>
      <c r="E115" s="552" t="s">
        <v>110</v>
      </c>
      <c r="F115" s="518"/>
      <c r="G115" s="427"/>
      <c r="H115" s="427"/>
      <c r="I115" s="427"/>
      <c r="J115" s="427"/>
      <c r="K115" s="427"/>
      <c r="L115" s="427"/>
      <c r="M115" s="427"/>
      <c r="N115" s="429">
        <f t="shared" si="3"/>
        <v>0</v>
      </c>
      <c r="O115" s="427"/>
      <c r="P115" s="427"/>
      <c r="Q115" s="512"/>
    </row>
    <row r="116" spans="1:20" ht="15" customHeight="1" thickBot="1" x14ac:dyDescent="0.55000000000000004">
      <c r="A116" s="582">
        <v>116</v>
      </c>
      <c r="B116" s="520"/>
      <c r="C116" s="515"/>
      <c r="D116" s="520"/>
      <c r="E116" s="598" t="s">
        <v>248</v>
      </c>
      <c r="F116" s="518"/>
      <c r="G116" s="521">
        <f>G105+G112+G114+G115</f>
        <v>0</v>
      </c>
      <c r="H116" s="521">
        <f t="shared" ref="H116:N116" si="5">H105+H112+H114+H115</f>
        <v>0</v>
      </c>
      <c r="I116" s="521">
        <f t="shared" si="5"/>
        <v>0</v>
      </c>
      <c r="J116" s="521">
        <f t="shared" si="5"/>
        <v>0</v>
      </c>
      <c r="K116" s="521">
        <f t="shared" si="5"/>
        <v>0</v>
      </c>
      <c r="L116" s="521">
        <f t="shared" si="5"/>
        <v>0</v>
      </c>
      <c r="M116" s="521">
        <f t="shared" si="5"/>
        <v>0</v>
      </c>
      <c r="N116" s="521">
        <f t="shared" si="5"/>
        <v>0</v>
      </c>
      <c r="O116" s="514"/>
      <c r="P116" s="514"/>
      <c r="Q116" s="512"/>
      <c r="R116" s="592" t="str">
        <f>IF(G116-H116+I116+J116-K116+L116+M116=N116,"OK","ERROR")</f>
        <v>OK</v>
      </c>
    </row>
    <row r="117" spans="1:20" ht="39" customHeight="1" x14ac:dyDescent="0.5">
      <c r="A117" s="582">
        <v>117</v>
      </c>
      <c r="B117" s="520"/>
      <c r="C117" s="515"/>
      <c r="D117" s="520"/>
      <c r="E117" s="597" t="s">
        <v>276</v>
      </c>
      <c r="F117" s="518"/>
      <c r="G117" s="599" t="s">
        <v>218</v>
      </c>
      <c r="H117" s="599" t="s">
        <v>254</v>
      </c>
      <c r="I117" s="599" t="s">
        <v>255</v>
      </c>
      <c r="J117" s="599" t="s">
        <v>256</v>
      </c>
      <c r="K117" s="599" t="s">
        <v>257</v>
      </c>
      <c r="L117" s="599" t="s">
        <v>252</v>
      </c>
      <c r="M117" s="599" t="s">
        <v>253</v>
      </c>
      <c r="N117" s="554" t="s">
        <v>12</v>
      </c>
      <c r="O117" s="600" t="s">
        <v>79</v>
      </c>
      <c r="P117" s="601" t="s">
        <v>260</v>
      </c>
      <c r="Q117" s="512"/>
    </row>
    <row r="118" spans="1:20" ht="15" customHeight="1" x14ac:dyDescent="0.45">
      <c r="A118" s="582">
        <v>118</v>
      </c>
      <c r="B118" s="520"/>
      <c r="C118" s="515"/>
      <c r="D118" s="520"/>
      <c r="E118" s="552" t="s">
        <v>259</v>
      </c>
      <c r="F118" s="518"/>
      <c r="G118" s="427"/>
      <c r="H118" s="427"/>
      <c r="I118" s="427"/>
      <c r="J118" s="427"/>
      <c r="K118" s="427"/>
      <c r="L118" s="427"/>
      <c r="M118" s="427"/>
      <c r="N118" s="429">
        <f t="shared" ref="N118:N120" si="6">G118-H118+I118+J118-K118+L118+M118</f>
        <v>0</v>
      </c>
      <c r="O118" s="427"/>
      <c r="P118" s="427"/>
      <c r="Q118" s="512"/>
    </row>
    <row r="119" spans="1:20" ht="15" customHeight="1" x14ac:dyDescent="0.45">
      <c r="A119" s="582">
        <v>119</v>
      </c>
      <c r="B119" s="520"/>
      <c r="C119" s="515"/>
      <c r="D119" s="520"/>
      <c r="E119" s="552" t="s">
        <v>249</v>
      </c>
      <c r="F119" s="518"/>
      <c r="G119" s="427"/>
      <c r="H119" s="427"/>
      <c r="I119" s="427"/>
      <c r="J119" s="427"/>
      <c r="K119" s="427"/>
      <c r="L119" s="427"/>
      <c r="M119" s="427"/>
      <c r="N119" s="429">
        <f t="shared" si="6"/>
        <v>0</v>
      </c>
      <c r="O119" s="427"/>
      <c r="P119" s="427"/>
      <c r="Q119" s="512"/>
      <c r="R119" s="592"/>
    </row>
    <row r="120" spans="1:20" ht="15" customHeight="1" thickBot="1" x14ac:dyDescent="0.5">
      <c r="A120" s="582">
        <v>120</v>
      </c>
      <c r="B120" s="520"/>
      <c r="C120" s="515"/>
      <c r="D120" s="520"/>
      <c r="E120" s="552" t="s">
        <v>250</v>
      </c>
      <c r="F120" s="518"/>
      <c r="G120" s="427"/>
      <c r="H120" s="427"/>
      <c r="I120" s="427"/>
      <c r="J120" s="427"/>
      <c r="K120" s="427"/>
      <c r="L120" s="427"/>
      <c r="M120" s="427"/>
      <c r="N120" s="429">
        <f t="shared" si="6"/>
        <v>0</v>
      </c>
      <c r="O120" s="514"/>
      <c r="P120" s="514"/>
      <c r="Q120" s="512"/>
    </row>
    <row r="121" spans="1:20" ht="15" customHeight="1" thickBot="1" x14ac:dyDescent="0.55000000000000004">
      <c r="A121" s="582">
        <v>121</v>
      </c>
      <c r="B121" s="520"/>
      <c r="C121" s="515"/>
      <c r="D121" s="520"/>
      <c r="E121" s="598" t="s">
        <v>251</v>
      </c>
      <c r="F121" s="518"/>
      <c r="G121" s="521">
        <f>SUM(G118:G120)</f>
        <v>0</v>
      </c>
      <c r="H121" s="521">
        <f t="shared" ref="H121:N121" si="7">SUM(H118:H120)</f>
        <v>0</v>
      </c>
      <c r="I121" s="521">
        <f t="shared" si="7"/>
        <v>0</v>
      </c>
      <c r="J121" s="521">
        <f t="shared" si="7"/>
        <v>0</v>
      </c>
      <c r="K121" s="521">
        <f t="shared" si="7"/>
        <v>0</v>
      </c>
      <c r="L121" s="521">
        <f t="shared" si="7"/>
        <v>0</v>
      </c>
      <c r="M121" s="521">
        <f t="shared" si="7"/>
        <v>0</v>
      </c>
      <c r="N121" s="521">
        <f t="shared" si="7"/>
        <v>0</v>
      </c>
      <c r="O121" s="514"/>
      <c r="P121" s="514"/>
      <c r="Q121" s="512"/>
      <c r="R121" s="592" t="str">
        <f>IF(G121-H121+I121+J121-K121+L121+M121=N121,"OK","ERROR")</f>
        <v>OK</v>
      </c>
    </row>
    <row r="122" spans="1:20" ht="15" customHeight="1" thickBot="1" x14ac:dyDescent="0.55000000000000004">
      <c r="A122" s="582">
        <v>122</v>
      </c>
      <c r="B122" s="520"/>
      <c r="C122" s="515"/>
      <c r="D122" s="520"/>
      <c r="E122" s="598"/>
      <c r="F122" s="518"/>
      <c r="G122" s="589"/>
      <c r="H122" s="589"/>
      <c r="I122" s="589"/>
      <c r="J122" s="589"/>
      <c r="K122" s="589"/>
      <c r="L122" s="589"/>
      <c r="M122" s="589"/>
      <c r="N122" s="589"/>
      <c r="O122" s="514"/>
      <c r="P122" s="514"/>
      <c r="Q122" s="512"/>
      <c r="R122" s="592"/>
    </row>
    <row r="123" spans="1:20" ht="15" customHeight="1" thickBot="1" x14ac:dyDescent="0.55000000000000004">
      <c r="A123" s="582">
        <v>123</v>
      </c>
      <c r="B123" s="520"/>
      <c r="C123" s="515"/>
      <c r="D123" s="520"/>
      <c r="E123" s="598"/>
      <c r="F123" s="598" t="s">
        <v>801</v>
      </c>
      <c r="G123" s="521">
        <f>G116+G121</f>
        <v>0</v>
      </c>
      <c r="H123" s="521">
        <f t="shared" ref="H123:N123" si="8">H116+H121</f>
        <v>0</v>
      </c>
      <c r="I123" s="521">
        <f t="shared" si="8"/>
        <v>0</v>
      </c>
      <c r="J123" s="521">
        <f t="shared" si="8"/>
        <v>0</v>
      </c>
      <c r="K123" s="521">
        <f t="shared" si="8"/>
        <v>0</v>
      </c>
      <c r="L123" s="521">
        <f t="shared" si="8"/>
        <v>0</v>
      </c>
      <c r="M123" s="521">
        <f t="shared" si="8"/>
        <v>0</v>
      </c>
      <c r="N123" s="521">
        <f t="shared" si="8"/>
        <v>0</v>
      </c>
      <c r="O123" s="514"/>
      <c r="P123" s="514"/>
      <c r="Q123" s="512"/>
      <c r="R123" s="592" t="str">
        <f>IF(G123-H123+I123+J123-K123+L123+M123=N123,"OK","ERROR")</f>
        <v>OK</v>
      </c>
    </row>
    <row r="124" spans="1:20" ht="42.75" customHeight="1" thickBot="1" x14ac:dyDescent="0.5">
      <c r="A124" s="582">
        <v>124</v>
      </c>
      <c r="B124" s="520"/>
      <c r="C124" s="515"/>
      <c r="D124" s="515"/>
      <c r="E124" s="515"/>
      <c r="F124" s="515"/>
      <c r="G124" s="599" t="s">
        <v>218</v>
      </c>
      <c r="H124" s="599" t="s">
        <v>254</v>
      </c>
      <c r="I124" s="599" t="s">
        <v>255</v>
      </c>
      <c r="J124" s="515"/>
      <c r="K124" s="604" t="s">
        <v>388</v>
      </c>
      <c r="L124" s="515"/>
      <c r="M124" s="515"/>
      <c r="N124" s="554" t="s">
        <v>12</v>
      </c>
      <c r="O124" s="600" t="s">
        <v>804</v>
      </c>
      <c r="P124" s="601" t="s">
        <v>805</v>
      </c>
      <c r="Q124" s="512"/>
    </row>
    <row r="125" spans="1:20" ht="15" customHeight="1" thickBot="1" x14ac:dyDescent="0.55000000000000004">
      <c r="A125" s="582">
        <v>125</v>
      </c>
      <c r="B125" s="520"/>
      <c r="C125" s="515"/>
      <c r="D125" s="515"/>
      <c r="E125" s="598"/>
      <c r="F125" s="598" t="s">
        <v>281</v>
      </c>
      <c r="G125" s="427"/>
      <c r="H125" s="427"/>
      <c r="I125" s="427"/>
      <c r="J125" s="515"/>
      <c r="K125" s="427"/>
      <c r="L125" s="515"/>
      <c r="M125" s="515"/>
      <c r="N125" s="559">
        <f>G125-H125+I125-K125</f>
        <v>0</v>
      </c>
      <c r="O125" s="345"/>
      <c r="P125" s="427"/>
      <c r="Q125" s="512"/>
    </row>
    <row r="126" spans="1:20" ht="15" customHeight="1" thickBot="1" x14ac:dyDescent="0.5">
      <c r="A126" s="582">
        <v>126</v>
      </c>
      <c r="B126" s="520"/>
      <c r="C126" s="515"/>
      <c r="D126" s="515"/>
      <c r="E126" s="515"/>
      <c r="F126" s="515"/>
      <c r="G126" s="515"/>
      <c r="H126" s="515"/>
      <c r="I126" s="515"/>
      <c r="J126" s="515"/>
      <c r="K126" s="515"/>
      <c r="L126" s="515"/>
      <c r="M126" s="515"/>
      <c r="N126" s="515"/>
      <c r="O126" s="515"/>
      <c r="P126" s="514"/>
      <c r="Q126" s="512"/>
    </row>
    <row r="127" spans="1:20" ht="15" customHeight="1" thickBot="1" x14ac:dyDescent="0.55000000000000004">
      <c r="A127" s="582">
        <v>127</v>
      </c>
      <c r="B127" s="520"/>
      <c r="C127" s="515"/>
      <c r="D127" s="520"/>
      <c r="E127" s="598" t="s">
        <v>261</v>
      </c>
      <c r="F127" s="518"/>
      <c r="G127" s="521">
        <f>G123+G125</f>
        <v>0</v>
      </c>
      <c r="H127" s="521">
        <f t="shared" ref="H127:N127" si="9">H123+H125</f>
        <v>0</v>
      </c>
      <c r="I127" s="521">
        <f t="shared" si="9"/>
        <v>0</v>
      </c>
      <c r="J127" s="521">
        <f t="shared" si="9"/>
        <v>0</v>
      </c>
      <c r="K127" s="521">
        <f t="shared" si="9"/>
        <v>0</v>
      </c>
      <c r="L127" s="521">
        <f t="shared" si="9"/>
        <v>0</v>
      </c>
      <c r="M127" s="521">
        <f t="shared" si="9"/>
        <v>0</v>
      </c>
      <c r="N127" s="521">
        <f t="shared" si="9"/>
        <v>0</v>
      </c>
      <c r="O127" s="514"/>
      <c r="P127" s="514"/>
      <c r="Q127" s="512"/>
      <c r="R127" s="592" t="str">
        <f>IF(G127-H127+I127+J127-K127+L127+M127=N127,"OK","ERROR")</f>
        <v>OK</v>
      </c>
    </row>
    <row r="128" spans="1:20" ht="15" customHeight="1" x14ac:dyDescent="0.45">
      <c r="A128" s="582">
        <v>128</v>
      </c>
      <c r="B128" s="520"/>
      <c r="C128" s="515"/>
      <c r="D128" s="520"/>
      <c r="E128" s="552"/>
      <c r="F128" s="518"/>
      <c r="G128" s="589"/>
      <c r="H128" s="589"/>
      <c r="I128" s="589"/>
      <c r="J128" s="589"/>
      <c r="K128" s="589"/>
      <c r="L128" s="589"/>
      <c r="M128" s="589"/>
      <c r="N128" s="514"/>
      <c r="O128" s="514"/>
      <c r="P128" s="514"/>
      <c r="Q128" s="512"/>
    </row>
  </sheetData>
  <sheetProtection formatRows="0" insertRows="0"/>
  <mergeCells count="35">
    <mergeCell ref="M78:N78"/>
    <mergeCell ref="O78:P78"/>
    <mergeCell ref="N2:P2"/>
    <mergeCell ref="N3:P3"/>
    <mergeCell ref="A5:Q5"/>
    <mergeCell ref="M27:N27"/>
    <mergeCell ref="O27:P27"/>
    <mergeCell ref="C51:P51"/>
    <mergeCell ref="M59:N59"/>
    <mergeCell ref="O59:P59"/>
    <mergeCell ref="M68:N68"/>
    <mergeCell ref="O68:P68"/>
    <mergeCell ref="M77:P77"/>
    <mergeCell ref="L84:P84"/>
    <mergeCell ref="C86:D86"/>
    <mergeCell ref="F86:I86"/>
    <mergeCell ref="J86:M86"/>
    <mergeCell ref="C87:D87"/>
    <mergeCell ref="F87:I87"/>
    <mergeCell ref="J87:M87"/>
    <mergeCell ref="F88:I88"/>
    <mergeCell ref="J88:M88"/>
    <mergeCell ref="F89:I89"/>
    <mergeCell ref="J89:M89"/>
    <mergeCell ref="F90:I90"/>
    <mergeCell ref="J90:M90"/>
    <mergeCell ref="C93:D93"/>
    <mergeCell ref="F93:I93"/>
    <mergeCell ref="J93:M93"/>
    <mergeCell ref="C91:D91"/>
    <mergeCell ref="F91:I91"/>
    <mergeCell ref="J91:M91"/>
    <mergeCell ref="C92:D92"/>
    <mergeCell ref="F92:I92"/>
    <mergeCell ref="J92:M92"/>
  </mergeCells>
  <conditionalFormatting sqref="N97:N104 N114:N115">
    <cfRule type="expression" dxfId="19" priority="10" stopIfTrue="1">
      <formula>$T$97&lt;&gt;TRUE</formula>
    </cfRule>
  </conditionalFormatting>
  <conditionalFormatting sqref="N107:N111">
    <cfRule type="expression" dxfId="18" priority="9" stopIfTrue="1">
      <formula>$T$97&lt;&gt;TRUE</formula>
    </cfRule>
  </conditionalFormatting>
  <conditionalFormatting sqref="N118:N120">
    <cfRule type="expression" dxfId="17" priority="8" stopIfTrue="1">
      <formula>$T$97&lt;&gt;TRUE</formula>
    </cfRule>
  </conditionalFormatting>
  <conditionalFormatting sqref="N117">
    <cfRule type="expression" dxfId="16" priority="7" stopIfTrue="1">
      <formula>$T$97&lt;&gt;TRUE</formula>
    </cfRule>
  </conditionalFormatting>
  <conditionalFormatting sqref="N105 N112 N115">
    <cfRule type="expression" dxfId="15" priority="11" stopIfTrue="1">
      <formula>$T$104&lt;&gt;TRUE</formula>
    </cfRule>
  </conditionalFormatting>
  <conditionalFormatting sqref="N124">
    <cfRule type="expression" dxfId="14" priority="6" stopIfTrue="1">
      <formula>$T$97&lt;&gt;TRUE</formula>
    </cfRule>
  </conditionalFormatting>
  <conditionalFormatting sqref="N125">
    <cfRule type="expression" dxfId="13" priority="5" stopIfTrue="1">
      <formula>$T$97&lt;&gt;TRUE</formula>
    </cfRule>
  </conditionalFormatting>
  <conditionalFormatting sqref="N113">
    <cfRule type="expression" dxfId="12" priority="4" stopIfTrue="1">
      <formula>$T$104&lt;&gt;TRUE</formula>
    </cfRule>
  </conditionalFormatting>
  <conditionalFormatting sqref="N121">
    <cfRule type="expression" dxfId="11" priority="3" stopIfTrue="1">
      <formula>$T$104&lt;&gt;TRUE</formula>
    </cfRule>
  </conditionalFormatting>
  <conditionalFormatting sqref="N123">
    <cfRule type="expression" dxfId="10" priority="2" stopIfTrue="1">
      <formula>$T$104&lt;&gt;TRUE</formula>
    </cfRule>
  </conditionalFormatting>
  <conditionalFormatting sqref="N127">
    <cfRule type="expression" dxfId="9" priority="1" stopIfTrue="1">
      <formula>$T$104&lt;&gt;TRUE</formula>
    </cfRule>
  </conditionalFormatting>
  <dataValidations count="2">
    <dataValidation allowBlank="1" showInputMessage="1" showErrorMessage="1" prompt="Please enter text" sqref="F86:F93 J86:J93" xr:uid="{7942A4C4-180C-4491-95D2-E9D826CD8423}"/>
    <dataValidation allowBlank="1" showErrorMessage="1" sqref="F94:P94" xr:uid="{6F4FE19C-ACF1-4EAD-8D03-F33B57378EED}"/>
  </dataValidations>
  <pageMargins left="0.70866141732283472" right="0.70866141732283472" top="0.74803149606299213" bottom="0.74803149606299213" header="0.31496062992125984" footer="0.31496062992125984"/>
  <pageSetup paperSize="9" scale="55" fitToHeight="3" orientation="landscape" r:id="rId1"/>
  <headerFooter alignWithMargins="0">
    <oddHeader>&amp;CCommerce Commission Information Disclosure Template</oddHeader>
    <oddFooter>&amp;L&amp;F&amp;C&amp;P&amp;R&amp;A</oddFooter>
  </headerFooter>
  <rowBreaks count="2" manualBreakCount="2">
    <brk id="51" max="15" man="1"/>
    <brk id="76"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264F-567A-44F7-8370-E71C12CCFBAD}">
  <sheetPr codeName="Sheet9">
    <tabColor rgb="FF99CCFF"/>
  </sheetPr>
  <dimension ref="A1:T122"/>
  <sheetViews>
    <sheetView showGridLines="0" zoomScaleNormal="100" zoomScaleSheetLayoutView="100" workbookViewId="0">
      <selection activeCell="N121" sqref="N121"/>
    </sheetView>
  </sheetViews>
  <sheetFormatPr defaultColWidth="9.1328125" defaultRowHeight="14.25" x14ac:dyDescent="0.45"/>
  <cols>
    <col min="1" max="1" width="5.1328125" style="454" customWidth="1"/>
    <col min="2" max="2" width="3.1328125" style="454" customWidth="1"/>
    <col min="3" max="3" width="6.1328125" style="454" customWidth="1"/>
    <col min="4" max="4" width="2.265625" style="465" customWidth="1"/>
    <col min="5" max="5" width="1.73046875" style="454" customWidth="1"/>
    <col min="6" max="6" width="41.265625" style="454" customWidth="1"/>
    <col min="7" max="11" width="16" style="454" customWidth="1"/>
    <col min="12" max="16" width="16.1328125" style="454" customWidth="1"/>
    <col min="17" max="17" width="2.73046875" style="454" customWidth="1"/>
    <col min="18" max="18" width="20.73046875" style="468" customWidth="1"/>
    <col min="19" max="19" width="33.1328125" style="454" customWidth="1"/>
    <col min="20" max="20" width="14" style="454" customWidth="1"/>
    <col min="21" max="16384" width="9.1328125" style="454"/>
  </cols>
  <sheetData>
    <row r="1" spans="1:20" s="456" customFormat="1" ht="15" customHeight="1" x14ac:dyDescent="0.45">
      <c r="A1" s="452"/>
      <c r="B1" s="534"/>
      <c r="C1" s="534"/>
      <c r="D1" s="534"/>
      <c r="E1" s="534"/>
      <c r="F1" s="534"/>
      <c r="G1" s="534"/>
      <c r="H1" s="534"/>
      <c r="I1" s="534"/>
      <c r="J1" s="534"/>
      <c r="K1" s="534"/>
      <c r="L1" s="534"/>
      <c r="M1" s="534"/>
      <c r="N1" s="534"/>
      <c r="O1" s="534"/>
      <c r="P1" s="534"/>
      <c r="Q1" s="580"/>
      <c r="R1" s="468"/>
      <c r="S1" s="454"/>
      <c r="T1" s="454"/>
    </row>
    <row r="2" spans="1:20" s="456" customFormat="1" ht="18" customHeight="1" x14ac:dyDescent="0.5">
      <c r="A2" s="533"/>
      <c r="B2" s="527"/>
      <c r="C2" s="527"/>
      <c r="D2" s="527"/>
      <c r="E2" s="527"/>
      <c r="F2" s="527"/>
      <c r="G2" s="527"/>
      <c r="H2" s="527"/>
      <c r="I2" s="527"/>
      <c r="J2" s="527"/>
      <c r="K2" s="527"/>
      <c r="L2" s="527"/>
      <c r="M2" s="532" t="s">
        <v>8</v>
      </c>
      <c r="N2" s="1047" t="s">
        <v>337</v>
      </c>
      <c r="O2" s="1048"/>
      <c r="P2" s="1049"/>
      <c r="Q2" s="581"/>
      <c r="R2" s="468"/>
      <c r="S2" s="454"/>
      <c r="T2" s="454"/>
    </row>
    <row r="3" spans="1:20" s="456" customFormat="1" ht="18" customHeight="1" x14ac:dyDescent="0.5">
      <c r="A3" s="533"/>
      <c r="B3" s="527"/>
      <c r="C3" s="527"/>
      <c r="D3" s="527"/>
      <c r="E3" s="527"/>
      <c r="F3" s="527"/>
      <c r="G3" s="527"/>
      <c r="H3" s="527"/>
      <c r="I3" s="527"/>
      <c r="J3" s="527"/>
      <c r="K3" s="527"/>
      <c r="L3" s="527"/>
      <c r="M3" s="532" t="s">
        <v>109</v>
      </c>
      <c r="N3" s="1050" t="str">
        <f>IF(ISNUMBER(CoverSheet!$C$11),CoverSheet!$C$11,"")</f>
        <v/>
      </c>
      <c r="O3" s="1051"/>
      <c r="P3" s="1052"/>
      <c r="Q3" s="581"/>
      <c r="R3" s="468"/>
      <c r="S3" s="454"/>
      <c r="T3" s="454"/>
    </row>
    <row r="4" spans="1:20" s="456" customFormat="1" ht="20.25" customHeight="1" x14ac:dyDescent="0.65">
      <c r="A4" s="531" t="s">
        <v>871</v>
      </c>
      <c r="B4" s="527"/>
      <c r="C4" s="527"/>
      <c r="D4" s="527"/>
      <c r="E4" s="527"/>
      <c r="F4" s="527"/>
      <c r="G4" s="527"/>
      <c r="H4" s="527"/>
      <c r="I4" s="527"/>
      <c r="J4" s="527"/>
      <c r="K4" s="527"/>
      <c r="L4" s="527"/>
      <c r="M4" s="529"/>
      <c r="N4" s="527"/>
      <c r="O4" s="527"/>
      <c r="P4" s="527"/>
      <c r="Q4" s="581"/>
      <c r="R4" s="466"/>
      <c r="S4" s="454"/>
      <c r="T4" s="454"/>
    </row>
    <row r="5" spans="1:20" ht="48" customHeight="1" x14ac:dyDescent="0.45">
      <c r="A5" s="1045" t="s">
        <v>1024</v>
      </c>
      <c r="B5" s="1046"/>
      <c r="C5" s="1046"/>
      <c r="D5" s="1046"/>
      <c r="E5" s="1046"/>
      <c r="F5" s="1046"/>
      <c r="G5" s="1046"/>
      <c r="H5" s="1046"/>
      <c r="I5" s="1046"/>
      <c r="J5" s="1046"/>
      <c r="K5" s="1046"/>
      <c r="L5" s="1046"/>
      <c r="M5" s="1046"/>
      <c r="N5" s="1046"/>
      <c r="O5" s="1046"/>
      <c r="P5" s="1046"/>
      <c r="Q5" s="1081"/>
      <c r="R5" s="466"/>
    </row>
    <row r="6" spans="1:20" s="456" customFormat="1" ht="15" customHeight="1" x14ac:dyDescent="0.45">
      <c r="A6" s="530" t="s">
        <v>122</v>
      </c>
      <c r="B6" s="529"/>
      <c r="C6" s="528"/>
      <c r="D6" s="527"/>
      <c r="E6" s="527"/>
      <c r="F6" s="527"/>
      <c r="G6" s="527"/>
      <c r="H6" s="527"/>
      <c r="I6" s="527"/>
      <c r="J6" s="527"/>
      <c r="K6" s="527"/>
      <c r="L6" s="527"/>
      <c r="M6" s="527"/>
      <c r="N6" s="527"/>
      <c r="O6" s="527"/>
      <c r="P6" s="527"/>
      <c r="Q6" s="581"/>
      <c r="R6" s="466"/>
      <c r="S6" s="454"/>
      <c r="T6" s="454"/>
    </row>
    <row r="7" spans="1:20" ht="30" customHeight="1" x14ac:dyDescent="0.55000000000000004">
      <c r="A7" s="582">
        <v>7</v>
      </c>
      <c r="B7" s="513"/>
      <c r="C7" s="542" t="s">
        <v>872</v>
      </c>
      <c r="D7" s="513"/>
      <c r="E7" s="513"/>
      <c r="F7" s="513"/>
      <c r="G7" s="513"/>
      <c r="H7" s="513"/>
      <c r="I7" s="513"/>
      <c r="J7" s="520"/>
      <c r="K7" s="520"/>
      <c r="L7" s="554" t="s">
        <v>32</v>
      </c>
      <c r="M7" s="554" t="s">
        <v>32</v>
      </c>
      <c r="N7" s="554" t="s">
        <v>32</v>
      </c>
      <c r="O7" s="554" t="s">
        <v>32</v>
      </c>
      <c r="P7" s="554" t="s">
        <v>32</v>
      </c>
      <c r="Q7" s="555"/>
      <c r="R7" s="466"/>
    </row>
    <row r="8" spans="1:20" x14ac:dyDescent="0.45">
      <c r="A8" s="582">
        <v>8</v>
      </c>
      <c r="B8" s="513"/>
      <c r="C8" s="520"/>
      <c r="D8" s="520"/>
      <c r="E8" s="520"/>
      <c r="F8" s="520"/>
      <c r="G8" s="520"/>
      <c r="H8" s="520"/>
      <c r="I8" s="520"/>
      <c r="J8" s="520"/>
      <c r="K8" s="520" t="s">
        <v>338</v>
      </c>
      <c r="L8" s="583" t="s">
        <v>339</v>
      </c>
      <c r="M8" s="583" t="s">
        <v>340</v>
      </c>
      <c r="N8" s="583" t="s">
        <v>14</v>
      </c>
      <c r="O8" s="583" t="s">
        <v>15</v>
      </c>
      <c r="P8" s="583" t="s">
        <v>341</v>
      </c>
      <c r="Q8" s="555"/>
      <c r="R8" s="466"/>
    </row>
    <row r="9" spans="1:20" ht="15" customHeight="1" x14ac:dyDescent="0.45">
      <c r="A9" s="582">
        <v>9</v>
      </c>
      <c r="B9" s="513"/>
      <c r="C9" s="520"/>
      <c r="D9" s="520"/>
      <c r="E9" s="520"/>
      <c r="F9" s="518"/>
      <c r="G9" s="520"/>
      <c r="H9" s="520"/>
      <c r="I9" s="520"/>
      <c r="J9" s="520"/>
      <c r="K9" s="520"/>
      <c r="L9" s="584" t="s">
        <v>19</v>
      </c>
      <c r="M9" s="584" t="s">
        <v>19</v>
      </c>
      <c r="N9" s="584" t="s">
        <v>19</v>
      </c>
      <c r="O9" s="584" t="s">
        <v>19</v>
      </c>
      <c r="P9" s="584" t="s">
        <v>19</v>
      </c>
      <c r="Q9" s="555"/>
      <c r="R9" s="467"/>
    </row>
    <row r="10" spans="1:20" ht="15" customHeight="1" x14ac:dyDescent="0.45">
      <c r="A10" s="582">
        <v>10</v>
      </c>
      <c r="B10" s="513"/>
      <c r="C10" s="520"/>
      <c r="D10" s="520"/>
      <c r="E10" s="524" t="s">
        <v>20</v>
      </c>
      <c r="F10" s="524"/>
      <c r="G10" s="520"/>
      <c r="H10" s="520"/>
      <c r="I10" s="520"/>
      <c r="J10" s="520"/>
      <c r="K10" s="520"/>
      <c r="L10" s="700"/>
      <c r="M10" s="701"/>
      <c r="N10" s="701"/>
      <c r="O10" s="701"/>
      <c r="P10" s="701">
        <f>O22</f>
        <v>0</v>
      </c>
      <c r="Q10" s="555"/>
      <c r="R10" s="466" t="s">
        <v>1070</v>
      </c>
      <c r="S10" s="466" t="s">
        <v>173</v>
      </c>
    </row>
    <row r="11" spans="1:20" ht="15" customHeight="1" x14ac:dyDescent="0.45">
      <c r="A11" s="582">
        <v>11</v>
      </c>
      <c r="B11" s="513"/>
      <c r="C11" s="520"/>
      <c r="D11" s="520"/>
      <c r="E11" s="524"/>
      <c r="F11" s="524"/>
      <c r="G11" s="520"/>
      <c r="H11" s="520"/>
      <c r="I11" s="520"/>
      <c r="J11" s="520"/>
      <c r="K11" s="520"/>
      <c r="L11" s="513"/>
      <c r="M11" s="513"/>
      <c r="N11" s="513"/>
      <c r="O11" s="513"/>
      <c r="P11" s="513"/>
      <c r="Q11" s="555"/>
      <c r="R11" s="466"/>
      <c r="S11" s="474"/>
    </row>
    <row r="12" spans="1:20" ht="15" customHeight="1" x14ac:dyDescent="0.45">
      <c r="A12" s="582">
        <v>12</v>
      </c>
      <c r="B12" s="513"/>
      <c r="C12" s="547"/>
      <c r="D12" s="525" t="s">
        <v>5</v>
      </c>
      <c r="E12" s="524" t="s">
        <v>201</v>
      </c>
      <c r="F12" s="524"/>
      <c r="G12" s="520"/>
      <c r="H12" s="520"/>
      <c r="I12" s="520"/>
      <c r="J12" s="520"/>
      <c r="K12" s="520"/>
      <c r="L12" s="427"/>
      <c r="M12" s="427"/>
      <c r="N12" s="427"/>
      <c r="O12" s="427"/>
      <c r="P12" s="431">
        <f>P30</f>
        <v>0</v>
      </c>
      <c r="Q12" s="555"/>
      <c r="R12" s="466" t="s">
        <v>1071</v>
      </c>
      <c r="S12" s="466" t="s">
        <v>168</v>
      </c>
    </row>
    <row r="13" spans="1:20" ht="15" customHeight="1" x14ac:dyDescent="0.45">
      <c r="A13" s="582">
        <v>13</v>
      </c>
      <c r="B13" s="513"/>
      <c r="C13" s="520"/>
      <c r="D13" s="525"/>
      <c r="E13" s="524"/>
      <c r="F13" s="524"/>
      <c r="G13" s="520"/>
      <c r="H13" s="520"/>
      <c r="I13" s="520"/>
      <c r="J13" s="520"/>
      <c r="K13" s="520"/>
      <c r="L13" s="513"/>
      <c r="M13" s="513"/>
      <c r="N13" s="513"/>
      <c r="O13" s="513"/>
      <c r="P13" s="513"/>
      <c r="Q13" s="555"/>
      <c r="R13" s="466"/>
      <c r="S13" s="474"/>
    </row>
    <row r="14" spans="1:20" ht="15" customHeight="1" x14ac:dyDescent="0.45">
      <c r="A14" s="582">
        <v>14</v>
      </c>
      <c r="B14" s="513"/>
      <c r="C14" s="547"/>
      <c r="D14" s="525" t="s">
        <v>6</v>
      </c>
      <c r="E14" s="524" t="s">
        <v>200</v>
      </c>
      <c r="F14" s="524"/>
      <c r="G14" s="520"/>
      <c r="H14" s="520"/>
      <c r="I14" s="520"/>
      <c r="J14" s="520"/>
      <c r="K14" s="520"/>
      <c r="L14" s="427"/>
      <c r="M14" s="427"/>
      <c r="N14" s="427"/>
      <c r="O14" s="427"/>
      <c r="P14" s="431">
        <f>P32</f>
        <v>0</v>
      </c>
      <c r="Q14" s="555"/>
      <c r="R14" s="466" t="s">
        <v>346</v>
      </c>
      <c r="S14" s="466" t="s">
        <v>169</v>
      </c>
    </row>
    <row r="15" spans="1:20" ht="15" customHeight="1" x14ac:dyDescent="0.45">
      <c r="A15" s="582">
        <v>15</v>
      </c>
      <c r="B15" s="513"/>
      <c r="C15" s="520"/>
      <c r="D15" s="525"/>
      <c r="E15" s="524"/>
      <c r="F15" s="524"/>
      <c r="G15" s="520"/>
      <c r="H15" s="520"/>
      <c r="I15" s="520"/>
      <c r="J15" s="520"/>
      <c r="K15" s="520"/>
      <c r="L15" s="513"/>
      <c r="M15" s="513"/>
      <c r="N15" s="513"/>
      <c r="O15" s="513"/>
      <c r="P15" s="513"/>
      <c r="Q15" s="555"/>
      <c r="R15" s="466"/>
      <c r="S15" s="474"/>
    </row>
    <row r="16" spans="1:20" ht="15" customHeight="1" x14ac:dyDescent="0.45">
      <c r="A16" s="582">
        <v>16</v>
      </c>
      <c r="B16" s="513"/>
      <c r="C16" s="547"/>
      <c r="D16" s="525" t="s">
        <v>6</v>
      </c>
      <c r="E16" s="524" t="s">
        <v>60</v>
      </c>
      <c r="F16" s="524"/>
      <c r="G16" s="520"/>
      <c r="H16" s="520"/>
      <c r="I16" s="520"/>
      <c r="J16" s="520"/>
      <c r="K16" s="520"/>
      <c r="L16" s="427"/>
      <c r="M16" s="427"/>
      <c r="N16" s="427"/>
      <c r="O16" s="427"/>
      <c r="P16" s="431">
        <f>P37</f>
        <v>0</v>
      </c>
      <c r="Q16" s="555"/>
      <c r="R16" s="466" t="s">
        <v>1072</v>
      </c>
      <c r="S16" s="466" t="s">
        <v>170</v>
      </c>
    </row>
    <row r="17" spans="1:20" s="457" customFormat="1" ht="15" customHeight="1" x14ac:dyDescent="0.45">
      <c r="A17" s="582">
        <v>17</v>
      </c>
      <c r="B17" s="513"/>
      <c r="C17" s="520"/>
      <c r="D17" s="525"/>
      <c r="E17" s="524"/>
      <c r="F17" s="524"/>
      <c r="G17" s="520"/>
      <c r="H17" s="520"/>
      <c r="I17" s="520"/>
      <c r="J17" s="520"/>
      <c r="K17" s="520"/>
      <c r="L17" s="513"/>
      <c r="M17" s="513"/>
      <c r="N17" s="513"/>
      <c r="O17" s="513"/>
      <c r="P17" s="513"/>
      <c r="Q17" s="555"/>
      <c r="R17" s="466"/>
      <c r="S17" s="474"/>
      <c r="T17" s="454"/>
    </row>
    <row r="18" spans="1:20" s="455" customFormat="1" ht="15" customHeight="1" x14ac:dyDescent="0.45">
      <c r="A18" s="582">
        <v>18</v>
      </c>
      <c r="B18" s="513"/>
      <c r="C18" s="547"/>
      <c r="D18" s="525" t="s">
        <v>5</v>
      </c>
      <c r="E18" s="524" t="s">
        <v>24</v>
      </c>
      <c r="F18" s="524"/>
      <c r="G18" s="520"/>
      <c r="H18" s="520"/>
      <c r="I18" s="520"/>
      <c r="J18" s="520"/>
      <c r="K18" s="520"/>
      <c r="L18" s="427"/>
      <c r="M18" s="427"/>
      <c r="N18" s="427"/>
      <c r="O18" s="427"/>
      <c r="P18" s="431">
        <f>P42</f>
        <v>0</v>
      </c>
      <c r="Q18" s="555"/>
      <c r="R18" s="466" t="s">
        <v>1038</v>
      </c>
      <c r="S18" s="466" t="s">
        <v>171</v>
      </c>
      <c r="T18" s="454"/>
    </row>
    <row r="19" spans="1:20" s="455" customFormat="1" ht="15" customHeight="1" x14ac:dyDescent="0.45">
      <c r="A19" s="582">
        <v>19</v>
      </c>
      <c r="B19" s="513"/>
      <c r="C19" s="547"/>
      <c r="D19" s="525"/>
      <c r="E19" s="524"/>
      <c r="F19" s="524"/>
      <c r="G19" s="520"/>
      <c r="H19" s="520"/>
      <c r="I19" s="520"/>
      <c r="J19" s="520"/>
      <c r="K19" s="520"/>
      <c r="L19" s="602"/>
      <c r="M19" s="602"/>
      <c r="N19" s="602"/>
      <c r="O19" s="602"/>
      <c r="P19" s="329"/>
      <c r="Q19" s="555"/>
      <c r="R19" s="466"/>
      <c r="S19" s="466"/>
      <c r="T19" s="454"/>
    </row>
    <row r="20" spans="1:20" s="455" customFormat="1" ht="15" customHeight="1" x14ac:dyDescent="0.45">
      <c r="A20" s="582">
        <v>20</v>
      </c>
      <c r="B20" s="513"/>
      <c r="C20" s="547"/>
      <c r="D20" s="525" t="s">
        <v>6</v>
      </c>
      <c r="E20" s="524" t="s">
        <v>26</v>
      </c>
      <c r="F20" s="524"/>
      <c r="G20" s="520"/>
      <c r="H20" s="520"/>
      <c r="I20" s="520"/>
      <c r="J20" s="520"/>
      <c r="K20" s="520"/>
      <c r="L20" s="427"/>
      <c r="M20" s="427"/>
      <c r="N20" s="427"/>
      <c r="O20" s="427"/>
      <c r="P20" s="431">
        <f>P44</f>
        <v>0</v>
      </c>
      <c r="Q20" s="555"/>
      <c r="R20" s="466" t="s">
        <v>355</v>
      </c>
      <c r="S20" s="466" t="s">
        <v>172</v>
      </c>
      <c r="T20" s="454"/>
    </row>
    <row r="21" spans="1:20" s="455" customFormat="1" ht="15" customHeight="1" thickBot="1" x14ac:dyDescent="0.5">
      <c r="A21" s="582">
        <v>21</v>
      </c>
      <c r="B21" s="513"/>
      <c r="C21" s="520"/>
      <c r="D21" s="520"/>
      <c r="E21" s="524"/>
      <c r="F21" s="524"/>
      <c r="G21" s="520"/>
      <c r="H21" s="520"/>
      <c r="I21" s="520"/>
      <c r="J21" s="520"/>
      <c r="K21" s="520"/>
      <c r="L21" s="513"/>
      <c r="M21" s="513"/>
      <c r="N21" s="513"/>
      <c r="O21" s="513"/>
      <c r="P21" s="513"/>
      <c r="Q21" s="555"/>
      <c r="R21" s="466"/>
      <c r="S21" s="474"/>
      <c r="T21" s="454"/>
    </row>
    <row r="22" spans="1:20" s="455" customFormat="1" ht="15" customHeight="1" thickBot="1" x14ac:dyDescent="0.5">
      <c r="A22" s="582">
        <v>22</v>
      </c>
      <c r="B22" s="513"/>
      <c r="C22" s="515"/>
      <c r="D22" s="515"/>
      <c r="E22" s="524" t="s">
        <v>61</v>
      </c>
      <c r="F22" s="524"/>
      <c r="G22" s="520"/>
      <c r="H22" s="520"/>
      <c r="I22" s="520"/>
      <c r="J22" s="520"/>
      <c r="K22" s="520"/>
      <c r="L22" s="579">
        <f>L10-L12+L14+L16-L18+L20</f>
        <v>0</v>
      </c>
      <c r="M22" s="579">
        <f t="shared" ref="M22:P22" si="0">M10-M12+M14+M16-M18+M20</f>
        <v>0</v>
      </c>
      <c r="N22" s="579">
        <f t="shared" si="0"/>
        <v>0</v>
      </c>
      <c r="O22" s="579">
        <f t="shared" si="0"/>
        <v>0</v>
      </c>
      <c r="P22" s="579">
        <f t="shared" si="0"/>
        <v>0</v>
      </c>
      <c r="Q22" s="555"/>
      <c r="R22" s="466" t="s">
        <v>1073</v>
      </c>
      <c r="S22" s="466"/>
      <c r="T22" s="454"/>
    </row>
    <row r="23" spans="1:20" s="455" customFormat="1" x14ac:dyDescent="0.45">
      <c r="A23" s="582">
        <v>23</v>
      </c>
      <c r="B23" s="513"/>
      <c r="C23" s="515"/>
      <c r="D23" s="520"/>
      <c r="E23" s="520"/>
      <c r="F23" s="518"/>
      <c r="G23" s="520"/>
      <c r="H23" s="520"/>
      <c r="I23" s="520"/>
      <c r="J23" s="520"/>
      <c r="K23" s="520"/>
      <c r="L23" s="514"/>
      <c r="M23" s="514"/>
      <c r="N23" s="514"/>
      <c r="O23" s="514"/>
      <c r="P23" s="514"/>
      <c r="Q23" s="555"/>
      <c r="R23" s="466"/>
      <c r="S23" s="454"/>
      <c r="T23" s="454"/>
    </row>
    <row r="24" spans="1:20" ht="30" customHeight="1" x14ac:dyDescent="0.55000000000000004">
      <c r="A24" s="582">
        <v>24</v>
      </c>
      <c r="B24" s="513"/>
      <c r="C24" s="542" t="s">
        <v>873</v>
      </c>
      <c r="D24" s="520"/>
      <c r="E24" s="520"/>
      <c r="F24" s="520"/>
      <c r="G24" s="520"/>
      <c r="H24" s="520"/>
      <c r="I24" s="520"/>
      <c r="J24" s="520"/>
      <c r="K24" s="520"/>
      <c r="L24" s="514"/>
      <c r="M24" s="514"/>
      <c r="N24" s="514"/>
      <c r="O24" s="514"/>
      <c r="P24" s="514"/>
      <c r="Q24" s="555"/>
      <c r="R24" s="466"/>
    </row>
    <row r="25" spans="1:20" x14ac:dyDescent="0.45">
      <c r="A25" s="582">
        <v>25</v>
      </c>
      <c r="B25" s="526"/>
      <c r="C25" s="514"/>
      <c r="D25" s="520"/>
      <c r="E25" s="520"/>
      <c r="F25" s="518"/>
      <c r="G25" s="520"/>
      <c r="H25" s="520"/>
      <c r="I25" s="520"/>
      <c r="J25" s="520"/>
      <c r="K25" s="520"/>
      <c r="L25" s="520"/>
      <c r="M25" s="1080" t="s">
        <v>62</v>
      </c>
      <c r="N25" s="1080"/>
      <c r="O25" s="1080" t="s">
        <v>32</v>
      </c>
      <c r="P25" s="1080"/>
      <c r="Q25" s="555"/>
      <c r="R25" s="466"/>
    </row>
    <row r="26" spans="1:20" x14ac:dyDescent="0.45">
      <c r="A26" s="582">
        <v>26</v>
      </c>
      <c r="B26" s="513"/>
      <c r="C26" s="520"/>
      <c r="D26" s="520"/>
      <c r="E26" s="520"/>
      <c r="F26" s="518"/>
      <c r="G26" s="520"/>
      <c r="H26" s="520"/>
      <c r="I26" s="520"/>
      <c r="J26" s="520"/>
      <c r="K26" s="520"/>
      <c r="L26" s="520"/>
      <c r="M26" s="584" t="s">
        <v>19</v>
      </c>
      <c r="N26" s="584" t="s">
        <v>19</v>
      </c>
      <c r="O26" s="584" t="s">
        <v>19</v>
      </c>
      <c r="P26" s="584" t="s">
        <v>19</v>
      </c>
      <c r="Q26" s="555"/>
      <c r="R26" s="467"/>
    </row>
    <row r="27" spans="1:20" ht="15" customHeight="1" x14ac:dyDescent="0.45">
      <c r="A27" s="582">
        <v>27</v>
      </c>
      <c r="B27" s="513"/>
      <c r="C27" s="520"/>
      <c r="D27" s="520"/>
      <c r="E27" s="524" t="s">
        <v>20</v>
      </c>
      <c r="F27" s="524"/>
      <c r="G27" s="520"/>
      <c r="H27" s="520"/>
      <c r="I27" s="520"/>
      <c r="J27" s="520"/>
      <c r="K27" s="520"/>
      <c r="L27" s="520"/>
      <c r="M27" s="513"/>
      <c r="N27" s="427"/>
      <c r="O27" s="513"/>
      <c r="P27" s="431">
        <f>P10</f>
        <v>0</v>
      </c>
      <c r="Q27" s="555"/>
      <c r="R27" s="466" t="s">
        <v>234</v>
      </c>
      <c r="S27" s="466" t="s">
        <v>342</v>
      </c>
    </row>
    <row r="28" spans="1:20" ht="15" customHeight="1" x14ac:dyDescent="0.45">
      <c r="A28" s="582">
        <v>28</v>
      </c>
      <c r="B28" s="513"/>
      <c r="C28" s="520"/>
      <c r="D28" s="520"/>
      <c r="E28" s="524"/>
      <c r="F28" s="524"/>
      <c r="G28" s="520"/>
      <c r="H28" s="520"/>
      <c r="I28" s="520"/>
      <c r="J28" s="520"/>
      <c r="K28" s="520"/>
      <c r="L28" s="520"/>
      <c r="M28" s="513"/>
      <c r="N28" s="513"/>
      <c r="O28" s="513"/>
      <c r="P28" s="329"/>
      <c r="Q28" s="555"/>
      <c r="R28" s="466"/>
      <c r="S28" s="466"/>
    </row>
    <row r="29" spans="1:20" ht="15" customHeight="1" x14ac:dyDescent="0.45">
      <c r="A29" s="582">
        <v>29</v>
      </c>
      <c r="B29" s="513"/>
      <c r="C29" s="520"/>
      <c r="D29" s="525" t="s">
        <v>5</v>
      </c>
      <c r="E29" s="524"/>
      <c r="F29" s="524"/>
      <c r="G29" s="520"/>
      <c r="H29" s="520"/>
      <c r="I29" s="520"/>
      <c r="J29" s="520"/>
      <c r="K29" s="520"/>
      <c r="L29" s="520"/>
      <c r="M29" s="513"/>
      <c r="N29" s="513"/>
      <c r="O29" s="513"/>
      <c r="P29" s="513"/>
      <c r="Q29" s="555"/>
      <c r="R29" s="466"/>
    </row>
    <row r="30" spans="1:20" ht="15" customHeight="1" x14ac:dyDescent="0.45">
      <c r="A30" s="582">
        <v>30</v>
      </c>
      <c r="B30" s="513"/>
      <c r="C30" s="520"/>
      <c r="D30" s="525"/>
      <c r="E30" s="524" t="s">
        <v>201</v>
      </c>
      <c r="F30" s="524"/>
      <c r="G30" s="520"/>
      <c r="H30" s="520"/>
      <c r="I30" s="520"/>
      <c r="J30" s="520"/>
      <c r="K30" s="520"/>
      <c r="L30" s="520"/>
      <c r="M30" s="513"/>
      <c r="N30" s="431">
        <f>N78</f>
        <v>0</v>
      </c>
      <c r="O30" s="513"/>
      <c r="P30" s="431">
        <f>P78</f>
        <v>0</v>
      </c>
      <c r="Q30" s="555"/>
      <c r="R30" s="466" t="s">
        <v>1074</v>
      </c>
    </row>
    <row r="31" spans="1:20" ht="15" customHeight="1" x14ac:dyDescent="0.45">
      <c r="A31" s="582">
        <v>31</v>
      </c>
      <c r="B31" s="513"/>
      <c r="C31" s="520"/>
      <c r="D31" s="525" t="s">
        <v>6</v>
      </c>
      <c r="E31" s="524"/>
      <c r="F31" s="524"/>
      <c r="G31" s="520"/>
      <c r="H31" s="520"/>
      <c r="I31" s="520"/>
      <c r="J31" s="520"/>
      <c r="K31" s="520"/>
      <c r="L31" s="520"/>
      <c r="M31" s="513"/>
      <c r="N31" s="513"/>
      <c r="O31" s="513"/>
      <c r="P31" s="513"/>
      <c r="Q31" s="555"/>
      <c r="R31" s="466"/>
    </row>
    <row r="32" spans="1:20" ht="15" customHeight="1" x14ac:dyDescent="0.45">
      <c r="A32" s="582">
        <v>32</v>
      </c>
      <c r="B32" s="513"/>
      <c r="C32" s="520"/>
      <c r="D32" s="525"/>
      <c r="E32" s="524" t="s">
        <v>200</v>
      </c>
      <c r="F32" s="524"/>
      <c r="G32" s="520"/>
      <c r="H32" s="520"/>
      <c r="I32" s="520"/>
      <c r="J32" s="520"/>
      <c r="K32" s="520"/>
      <c r="L32" s="520"/>
      <c r="M32" s="513"/>
      <c r="N32" s="431">
        <f>N61</f>
        <v>0</v>
      </c>
      <c r="O32" s="513"/>
      <c r="P32" s="431">
        <f>P61</f>
        <v>0</v>
      </c>
      <c r="Q32" s="555"/>
      <c r="R32" s="466" t="s">
        <v>1075</v>
      </c>
    </row>
    <row r="33" spans="1:20" ht="15" customHeight="1" x14ac:dyDescent="0.45">
      <c r="A33" s="582">
        <v>33</v>
      </c>
      <c r="B33" s="513"/>
      <c r="C33" s="520"/>
      <c r="D33" s="525" t="s">
        <v>6</v>
      </c>
      <c r="E33" s="524"/>
      <c r="F33" s="520"/>
      <c r="G33" s="520"/>
      <c r="H33" s="520"/>
      <c r="I33" s="520"/>
      <c r="J33" s="520"/>
      <c r="K33" s="520"/>
      <c r="L33" s="520"/>
      <c r="M33" s="513"/>
      <c r="N33" s="513"/>
      <c r="O33" s="513"/>
      <c r="P33" s="513"/>
      <c r="Q33" s="555"/>
      <c r="R33" s="466"/>
    </row>
    <row r="34" spans="1:20" s="462" customFormat="1" ht="15" customHeight="1" x14ac:dyDescent="0.45">
      <c r="A34" s="582">
        <v>34</v>
      </c>
      <c r="B34" s="513"/>
      <c r="C34" s="520"/>
      <c r="D34" s="525"/>
      <c r="E34" s="524"/>
      <c r="F34" s="520" t="s">
        <v>63</v>
      </c>
      <c r="G34" s="520"/>
      <c r="H34" s="520"/>
      <c r="I34" s="520"/>
      <c r="J34" s="520"/>
      <c r="K34" s="520"/>
      <c r="L34" s="520"/>
      <c r="M34" s="427"/>
      <c r="N34" s="513"/>
      <c r="O34" s="427"/>
      <c r="P34" s="513"/>
      <c r="Q34" s="555"/>
      <c r="R34" s="466"/>
      <c r="S34" s="454"/>
      <c r="T34" s="454"/>
    </row>
    <row r="35" spans="1:20" s="462" customFormat="1" ht="15" customHeight="1" x14ac:dyDescent="0.45">
      <c r="A35" s="582">
        <v>35</v>
      </c>
      <c r="B35" s="513"/>
      <c r="C35" s="520"/>
      <c r="D35" s="525"/>
      <c r="E35" s="524"/>
      <c r="F35" s="520" t="s">
        <v>64</v>
      </c>
      <c r="G35" s="520"/>
      <c r="H35" s="520"/>
      <c r="I35" s="520"/>
      <c r="J35" s="520"/>
      <c r="K35" s="520"/>
      <c r="L35" s="520"/>
      <c r="M35" s="427"/>
      <c r="N35" s="513"/>
      <c r="O35" s="427"/>
      <c r="P35" s="513"/>
      <c r="Q35" s="555"/>
      <c r="R35" s="466"/>
      <c r="S35" s="454"/>
      <c r="T35" s="454"/>
    </row>
    <row r="36" spans="1:20" s="462" customFormat="1" ht="15" customHeight="1" x14ac:dyDescent="0.45">
      <c r="A36" s="582">
        <v>36</v>
      </c>
      <c r="B36" s="513"/>
      <c r="C36" s="520"/>
      <c r="D36" s="525"/>
      <c r="E36" s="524"/>
      <c r="F36" s="520" t="s">
        <v>65</v>
      </c>
      <c r="G36" s="520"/>
      <c r="H36" s="520"/>
      <c r="I36" s="520"/>
      <c r="J36" s="520"/>
      <c r="K36" s="520"/>
      <c r="L36" s="520"/>
      <c r="M36" s="427"/>
      <c r="N36" s="513"/>
      <c r="O36" s="427"/>
      <c r="P36" s="513"/>
      <c r="Q36" s="555"/>
      <c r="R36" s="466"/>
      <c r="S36" s="454"/>
      <c r="T36" s="454"/>
    </row>
    <row r="37" spans="1:20" s="462" customFormat="1" ht="15" customHeight="1" x14ac:dyDescent="0.45">
      <c r="A37" s="582">
        <v>37</v>
      </c>
      <c r="B37" s="513"/>
      <c r="C37" s="520"/>
      <c r="D37" s="525"/>
      <c r="E37" s="524" t="s">
        <v>60</v>
      </c>
      <c r="F37" s="520"/>
      <c r="G37" s="520"/>
      <c r="H37" s="520"/>
      <c r="I37" s="520"/>
      <c r="J37" s="520"/>
      <c r="K37" s="520"/>
      <c r="L37" s="520"/>
      <c r="M37" s="513"/>
      <c r="N37" s="431">
        <f>SUM(M34:M36)</f>
        <v>0</v>
      </c>
      <c r="O37" s="513"/>
      <c r="P37" s="431">
        <f>SUM(O34:O36)</f>
        <v>0</v>
      </c>
      <c r="Q37" s="555"/>
      <c r="R37" s="466" t="s">
        <v>1076</v>
      </c>
      <c r="S37" s="454"/>
      <c r="T37" s="454"/>
    </row>
    <row r="38" spans="1:20" s="462" customFormat="1" ht="15" customHeight="1" x14ac:dyDescent="0.45">
      <c r="A38" s="582">
        <v>38</v>
      </c>
      <c r="B38" s="513"/>
      <c r="C38" s="520"/>
      <c r="D38" s="525" t="s">
        <v>66</v>
      </c>
      <c r="E38" s="524"/>
      <c r="F38" s="520"/>
      <c r="G38" s="520"/>
      <c r="H38" s="520"/>
      <c r="I38" s="520"/>
      <c r="J38" s="520"/>
      <c r="K38" s="520"/>
      <c r="L38" s="520"/>
      <c r="M38" s="513"/>
      <c r="N38" s="513"/>
      <c r="O38" s="513"/>
      <c r="P38" s="513"/>
      <c r="Q38" s="555"/>
      <c r="R38" s="466"/>
      <c r="S38" s="454"/>
      <c r="T38" s="454"/>
    </row>
    <row r="39" spans="1:20" s="462" customFormat="1" ht="15" customHeight="1" x14ac:dyDescent="0.45">
      <c r="A39" s="582">
        <v>39</v>
      </c>
      <c r="B39" s="513"/>
      <c r="C39" s="547"/>
      <c r="D39" s="525"/>
      <c r="E39" s="524"/>
      <c r="F39" s="520" t="s">
        <v>67</v>
      </c>
      <c r="G39" s="520"/>
      <c r="H39" s="520"/>
      <c r="I39" s="520"/>
      <c r="J39" s="520"/>
      <c r="K39" s="520"/>
      <c r="L39" s="520"/>
      <c r="M39" s="427"/>
      <c r="N39" s="513"/>
      <c r="O39" s="427"/>
      <c r="P39" s="513"/>
      <c r="Q39" s="555"/>
      <c r="R39" s="466"/>
      <c r="S39" s="454"/>
      <c r="T39" s="454"/>
    </row>
    <row r="40" spans="1:20" s="462" customFormat="1" ht="15" customHeight="1" x14ac:dyDescent="0.45">
      <c r="A40" s="582">
        <v>40</v>
      </c>
      <c r="B40" s="513"/>
      <c r="C40" s="520"/>
      <c r="D40" s="525"/>
      <c r="E40" s="524"/>
      <c r="F40" s="520" t="s">
        <v>68</v>
      </c>
      <c r="G40" s="520"/>
      <c r="H40" s="520"/>
      <c r="I40" s="520"/>
      <c r="J40" s="520"/>
      <c r="K40" s="520"/>
      <c r="L40" s="520"/>
      <c r="M40" s="427"/>
      <c r="N40" s="513"/>
      <c r="O40" s="427"/>
      <c r="P40" s="513"/>
      <c r="Q40" s="555"/>
      <c r="R40" s="466"/>
      <c r="S40" s="454"/>
      <c r="T40" s="454"/>
    </row>
    <row r="41" spans="1:20" s="462" customFormat="1" ht="15" customHeight="1" x14ac:dyDescent="0.45">
      <c r="A41" s="582">
        <v>41</v>
      </c>
      <c r="B41" s="513"/>
      <c r="C41" s="520"/>
      <c r="D41" s="525"/>
      <c r="E41" s="524"/>
      <c r="F41" s="520" t="s">
        <v>69</v>
      </c>
      <c r="G41" s="520"/>
      <c r="H41" s="520"/>
      <c r="I41" s="520"/>
      <c r="J41" s="520"/>
      <c r="K41" s="520"/>
      <c r="L41" s="520"/>
      <c r="M41" s="427"/>
      <c r="N41" s="513"/>
      <c r="O41" s="427"/>
      <c r="P41" s="513"/>
      <c r="Q41" s="555"/>
      <c r="R41" s="466"/>
      <c r="S41" s="454"/>
      <c r="T41" s="454"/>
    </row>
    <row r="42" spans="1:20" s="462" customFormat="1" ht="15" customHeight="1" x14ac:dyDescent="0.45">
      <c r="A42" s="582">
        <v>42</v>
      </c>
      <c r="B42" s="513"/>
      <c r="C42" s="520"/>
      <c r="D42" s="525"/>
      <c r="E42" s="524" t="s">
        <v>24</v>
      </c>
      <c r="F42" s="520"/>
      <c r="G42" s="520"/>
      <c r="H42" s="520"/>
      <c r="I42" s="520"/>
      <c r="J42" s="520"/>
      <c r="K42" s="520"/>
      <c r="L42" s="520"/>
      <c r="M42" s="513"/>
      <c r="N42" s="431">
        <f>SUM(M39:M41)</f>
        <v>0</v>
      </c>
      <c r="O42" s="513"/>
      <c r="P42" s="431">
        <f>SUM(O39:O41)</f>
        <v>0</v>
      </c>
      <c r="Q42" s="555"/>
      <c r="R42" s="466" t="s">
        <v>119</v>
      </c>
      <c r="S42" s="454"/>
      <c r="T42" s="454"/>
    </row>
    <row r="43" spans="1:20" ht="15" customHeight="1" x14ac:dyDescent="0.45">
      <c r="A43" s="582">
        <v>43</v>
      </c>
      <c r="B43" s="513"/>
      <c r="C43" s="520"/>
      <c r="D43" s="525"/>
      <c r="E43" s="524"/>
      <c r="F43" s="518"/>
      <c r="G43" s="520"/>
      <c r="H43" s="520"/>
      <c r="I43" s="520"/>
      <c r="J43" s="520"/>
      <c r="K43" s="520"/>
      <c r="L43" s="520"/>
      <c r="M43" s="513"/>
      <c r="N43" s="513"/>
      <c r="O43" s="513"/>
      <c r="P43" s="513"/>
      <c r="Q43" s="555"/>
      <c r="R43" s="466"/>
    </row>
    <row r="44" spans="1:20" ht="15" customHeight="1" x14ac:dyDescent="0.45">
      <c r="A44" s="582">
        <v>44</v>
      </c>
      <c r="B44" s="513"/>
      <c r="C44" s="547"/>
      <c r="D44" s="525" t="s">
        <v>6</v>
      </c>
      <c r="E44" s="524" t="s">
        <v>26</v>
      </c>
      <c r="F44" s="520"/>
      <c r="G44" s="520"/>
      <c r="H44" s="520"/>
      <c r="I44" s="520"/>
      <c r="J44" s="520"/>
      <c r="K44" s="520"/>
      <c r="L44" s="520"/>
      <c r="M44" s="513"/>
      <c r="N44" s="513"/>
      <c r="O44" s="513"/>
      <c r="P44" s="431">
        <f>P46-(P27-P30+P32+P37-P42)</f>
        <v>0</v>
      </c>
      <c r="Q44" s="555"/>
      <c r="R44" s="466" t="s">
        <v>1077</v>
      </c>
    </row>
    <row r="45" spans="1:20" ht="15" customHeight="1" thickBot="1" x14ac:dyDescent="0.5">
      <c r="A45" s="582">
        <v>45</v>
      </c>
      <c r="B45" s="513"/>
      <c r="C45" s="520"/>
      <c r="D45" s="520"/>
      <c r="E45" s="524"/>
      <c r="F45" s="520"/>
      <c r="G45" s="520"/>
      <c r="H45" s="520"/>
      <c r="I45" s="520"/>
      <c r="J45" s="520"/>
      <c r="K45" s="520"/>
      <c r="L45" s="520"/>
      <c r="M45" s="513"/>
      <c r="N45" s="513"/>
      <c r="O45" s="513"/>
      <c r="P45" s="513"/>
      <c r="Q45" s="555"/>
      <c r="R45" s="466"/>
    </row>
    <row r="46" spans="1:20" ht="15" customHeight="1" thickBot="1" x14ac:dyDescent="0.5">
      <c r="A46" s="582">
        <v>46</v>
      </c>
      <c r="B46" s="513"/>
      <c r="C46" s="524"/>
      <c r="D46" s="520"/>
      <c r="E46" s="524" t="s">
        <v>61</v>
      </c>
      <c r="F46" s="520"/>
      <c r="G46" s="520"/>
      <c r="H46" s="520"/>
      <c r="I46" s="520"/>
      <c r="J46" s="520"/>
      <c r="K46" s="520"/>
      <c r="L46" s="520"/>
      <c r="M46" s="513"/>
      <c r="N46" s="579">
        <f>N27-N30+N32+N37-N42</f>
        <v>0</v>
      </c>
      <c r="O46" s="513"/>
      <c r="P46" s="579">
        <f>'S4a.Asset Allocations'!K87</f>
        <v>0</v>
      </c>
      <c r="Q46" s="555"/>
      <c r="R46" s="466" t="s">
        <v>1069</v>
      </c>
    </row>
    <row r="47" spans="1:20" ht="42" customHeight="1" x14ac:dyDescent="0.45">
      <c r="A47" s="582">
        <v>47</v>
      </c>
      <c r="B47" s="513"/>
      <c r="C47" s="1082" t="s">
        <v>208</v>
      </c>
      <c r="D47" s="1082"/>
      <c r="E47" s="1082"/>
      <c r="F47" s="1082"/>
      <c r="G47" s="1082"/>
      <c r="H47" s="1082"/>
      <c r="I47" s="1082"/>
      <c r="J47" s="1082"/>
      <c r="K47" s="1082"/>
      <c r="L47" s="1082"/>
      <c r="M47" s="1082"/>
      <c r="N47" s="1082"/>
      <c r="O47" s="1082"/>
      <c r="P47" s="1082"/>
      <c r="Q47" s="555"/>
      <c r="R47" s="466"/>
    </row>
    <row r="48" spans="1:20" ht="17.25" customHeight="1" x14ac:dyDescent="0.45">
      <c r="A48" s="582">
        <v>48</v>
      </c>
      <c r="B48" s="513"/>
      <c r="C48" s="603"/>
      <c r="D48" s="603"/>
      <c r="E48" s="603"/>
      <c r="F48" s="603"/>
      <c r="G48" s="603"/>
      <c r="H48" s="603"/>
      <c r="I48" s="603"/>
      <c r="J48" s="603"/>
      <c r="K48" s="603"/>
      <c r="L48" s="603"/>
      <c r="M48" s="603"/>
      <c r="N48" s="603"/>
      <c r="O48" s="603"/>
      <c r="P48" s="603"/>
      <c r="Q48" s="555"/>
      <c r="R48" s="466"/>
    </row>
    <row r="49" spans="1:20" ht="30" customHeight="1" x14ac:dyDescent="0.55000000000000004">
      <c r="A49" s="582">
        <v>49</v>
      </c>
      <c r="B49" s="520"/>
      <c r="C49" s="519" t="s">
        <v>874</v>
      </c>
      <c r="D49" s="520"/>
      <c r="E49" s="520"/>
      <c r="F49" s="520"/>
      <c r="G49" s="520"/>
      <c r="H49" s="520"/>
      <c r="I49" s="520"/>
      <c r="J49" s="520"/>
      <c r="K49" s="520"/>
      <c r="L49" s="514"/>
      <c r="M49" s="514"/>
      <c r="N49" s="514"/>
      <c r="O49" s="514"/>
      <c r="P49" s="514"/>
      <c r="Q49" s="555"/>
      <c r="R49" s="466"/>
    </row>
    <row r="50" spans="1:20" x14ac:dyDescent="0.45">
      <c r="A50" s="582">
        <v>50</v>
      </c>
      <c r="B50" s="514"/>
      <c r="C50" s="514"/>
      <c r="D50" s="514"/>
      <c r="E50" s="514"/>
      <c r="F50" s="514"/>
      <c r="G50" s="514"/>
      <c r="H50" s="514"/>
      <c r="I50" s="514"/>
      <c r="J50" s="520"/>
      <c r="K50" s="514"/>
      <c r="L50" s="514"/>
      <c r="M50" s="514"/>
      <c r="N50" s="514"/>
      <c r="O50" s="514"/>
      <c r="P50" s="514"/>
      <c r="Q50" s="555"/>
      <c r="R50" s="466"/>
    </row>
    <row r="51" spans="1:20" ht="15" customHeight="1" x14ac:dyDescent="0.45">
      <c r="A51" s="582">
        <v>51</v>
      </c>
      <c r="B51" s="520"/>
      <c r="C51" s="520"/>
      <c r="D51" s="520"/>
      <c r="E51" s="520"/>
      <c r="F51" s="520" t="s">
        <v>795</v>
      </c>
      <c r="G51" s="520"/>
      <c r="H51" s="520"/>
      <c r="I51" s="520"/>
      <c r="J51" s="520"/>
      <c r="K51" s="520"/>
      <c r="L51" s="520"/>
      <c r="M51" s="520"/>
      <c r="N51" s="520"/>
      <c r="O51" s="520"/>
      <c r="P51" s="427"/>
      <c r="Q51" s="555"/>
      <c r="R51" s="466"/>
      <c r="S51" s="466" t="s">
        <v>146</v>
      </c>
    </row>
    <row r="52" spans="1:20" ht="15" customHeight="1" x14ac:dyDescent="0.45">
      <c r="A52" s="582">
        <v>52</v>
      </c>
      <c r="B52" s="520"/>
      <c r="C52" s="520"/>
      <c r="D52" s="520"/>
      <c r="E52" s="520"/>
      <c r="F52" s="520" t="s">
        <v>796</v>
      </c>
      <c r="G52" s="520"/>
      <c r="H52" s="520"/>
      <c r="I52" s="520"/>
      <c r="J52" s="520"/>
      <c r="K52" s="520"/>
      <c r="L52" s="520"/>
      <c r="M52" s="520"/>
      <c r="N52" s="520"/>
      <c r="O52" s="520"/>
      <c r="P52" s="427"/>
      <c r="Q52" s="555"/>
      <c r="R52" s="466"/>
      <c r="S52" s="466" t="s">
        <v>146</v>
      </c>
    </row>
    <row r="53" spans="1:20" ht="15" customHeight="1" x14ac:dyDescent="0.45">
      <c r="A53" s="582">
        <v>53</v>
      </c>
      <c r="B53" s="520"/>
      <c r="C53" s="520"/>
      <c r="D53" s="520"/>
      <c r="E53" s="520"/>
      <c r="F53" s="520" t="s">
        <v>71</v>
      </c>
      <c r="G53" s="520"/>
      <c r="H53" s="520"/>
      <c r="I53" s="520"/>
      <c r="J53" s="520"/>
      <c r="K53" s="520"/>
      <c r="L53" s="520"/>
      <c r="M53" s="520"/>
      <c r="N53" s="520"/>
      <c r="O53" s="520"/>
      <c r="P53" s="278">
        <f>IF(P51&lt;&gt;0,P51/P52-1, 0)</f>
        <v>0</v>
      </c>
      <c r="Q53" s="555"/>
      <c r="R53" s="466"/>
    </row>
    <row r="54" spans="1:20" ht="15" customHeight="1" x14ac:dyDescent="0.45">
      <c r="A54" s="582">
        <v>54</v>
      </c>
      <c r="B54" s="520"/>
      <c r="C54" s="520"/>
      <c r="D54" s="520"/>
      <c r="E54" s="520"/>
      <c r="F54" s="520"/>
      <c r="G54" s="520"/>
      <c r="H54" s="520"/>
      <c r="I54" s="520"/>
      <c r="J54" s="520"/>
      <c r="K54" s="520"/>
      <c r="L54" s="520"/>
      <c r="M54" s="558"/>
      <c r="N54" s="558"/>
      <c r="O54" s="558"/>
      <c r="P54" s="558"/>
      <c r="Q54" s="555"/>
      <c r="R54" s="466"/>
    </row>
    <row r="55" spans="1:20" ht="15" customHeight="1" x14ac:dyDescent="0.45">
      <c r="A55" s="582">
        <v>55</v>
      </c>
      <c r="B55" s="520"/>
      <c r="C55" s="520"/>
      <c r="D55" s="520"/>
      <c r="E55" s="520"/>
      <c r="F55" s="520"/>
      <c r="G55" s="520"/>
      <c r="H55" s="520"/>
      <c r="I55" s="520"/>
      <c r="J55" s="520"/>
      <c r="K55" s="520"/>
      <c r="L55" s="520"/>
      <c r="M55" s="1083" t="s">
        <v>62</v>
      </c>
      <c r="N55" s="1083"/>
      <c r="O55" s="1083" t="s">
        <v>32</v>
      </c>
      <c r="P55" s="1083"/>
      <c r="Q55" s="555"/>
      <c r="R55" s="466"/>
    </row>
    <row r="56" spans="1:20" ht="15" customHeight="1" x14ac:dyDescent="0.45">
      <c r="A56" s="582">
        <v>56</v>
      </c>
      <c r="B56" s="520"/>
      <c r="C56" s="520"/>
      <c r="D56" s="520"/>
      <c r="E56" s="520"/>
      <c r="F56" s="520"/>
      <c r="G56" s="520"/>
      <c r="H56" s="520"/>
      <c r="I56" s="520"/>
      <c r="J56" s="520"/>
      <c r="K56" s="520"/>
      <c r="L56" s="520"/>
      <c r="M56" s="585" t="s">
        <v>19</v>
      </c>
      <c r="N56" s="585" t="s">
        <v>19</v>
      </c>
      <c r="O56" s="585" t="s">
        <v>19</v>
      </c>
      <c r="P56" s="585" t="s">
        <v>19</v>
      </c>
      <c r="Q56" s="555"/>
      <c r="R56" s="467"/>
    </row>
    <row r="57" spans="1:20" ht="15" customHeight="1" x14ac:dyDescent="0.45">
      <c r="A57" s="582">
        <v>57</v>
      </c>
      <c r="B57" s="520"/>
      <c r="C57" s="520"/>
      <c r="D57" s="520"/>
      <c r="E57" s="520"/>
      <c r="F57" s="520" t="s">
        <v>20</v>
      </c>
      <c r="G57" s="520"/>
      <c r="H57" s="520"/>
      <c r="I57" s="520"/>
      <c r="J57" s="520"/>
      <c r="K57" s="520"/>
      <c r="L57" s="520"/>
      <c r="M57" s="430">
        <f>N27</f>
        <v>0</v>
      </c>
      <c r="N57" s="513"/>
      <c r="O57" s="430">
        <f>P27</f>
        <v>0</v>
      </c>
      <c r="P57" s="513"/>
      <c r="Q57" s="555"/>
      <c r="R57" s="466" t="s">
        <v>1078</v>
      </c>
    </row>
    <row r="58" spans="1:20" ht="15" customHeight="1" x14ac:dyDescent="0.45">
      <c r="A58" s="582">
        <v>58</v>
      </c>
      <c r="B58" s="514"/>
      <c r="C58" s="547"/>
      <c r="D58" s="525" t="s">
        <v>5</v>
      </c>
      <c r="E58" s="547"/>
      <c r="F58" s="516" t="s">
        <v>797</v>
      </c>
      <c r="G58" s="516"/>
      <c r="H58" s="516"/>
      <c r="I58" s="516"/>
      <c r="J58" s="516"/>
      <c r="K58" s="516"/>
      <c r="L58" s="520"/>
      <c r="M58" s="427"/>
      <c r="N58" s="513"/>
      <c r="O58" s="427"/>
      <c r="P58" s="513"/>
      <c r="Q58" s="555"/>
      <c r="R58" s="466"/>
    </row>
    <row r="59" spans="1:20" ht="15" customHeight="1" x14ac:dyDescent="0.45">
      <c r="A59" s="582">
        <v>59</v>
      </c>
      <c r="B59" s="520"/>
      <c r="C59" s="520"/>
      <c r="D59" s="520"/>
      <c r="E59" s="520"/>
      <c r="F59" s="520"/>
      <c r="G59" s="520"/>
      <c r="H59" s="520"/>
      <c r="I59" s="520"/>
      <c r="J59" s="520"/>
      <c r="K59" s="520"/>
      <c r="L59" s="520"/>
      <c r="M59" s="513"/>
      <c r="N59" s="513"/>
      <c r="O59" s="513"/>
      <c r="P59" s="513"/>
      <c r="Q59" s="555"/>
      <c r="R59" s="466"/>
    </row>
    <row r="60" spans="1:20" ht="15" customHeight="1" thickBot="1" x14ac:dyDescent="0.5">
      <c r="A60" s="582">
        <v>60</v>
      </c>
      <c r="B60" s="520"/>
      <c r="C60" s="520"/>
      <c r="D60" s="516"/>
      <c r="E60" s="516"/>
      <c r="F60" s="516" t="s">
        <v>72</v>
      </c>
      <c r="G60" s="516"/>
      <c r="H60" s="516"/>
      <c r="I60" s="516"/>
      <c r="J60" s="516"/>
      <c r="K60" s="516"/>
      <c r="L60" s="520"/>
      <c r="M60" s="430">
        <f>M57-M58</f>
        <v>0</v>
      </c>
      <c r="N60" s="513"/>
      <c r="O60" s="430">
        <f>O57-O58</f>
        <v>0</v>
      </c>
      <c r="P60" s="513"/>
      <c r="Q60" s="555"/>
      <c r="R60" s="466"/>
    </row>
    <row r="61" spans="1:20" ht="15" customHeight="1" thickBot="1" x14ac:dyDescent="0.5">
      <c r="A61" s="582">
        <v>61</v>
      </c>
      <c r="B61" s="520"/>
      <c r="C61" s="520"/>
      <c r="D61" s="520"/>
      <c r="E61" s="586" t="s">
        <v>200</v>
      </c>
      <c r="F61" s="520"/>
      <c r="G61" s="520"/>
      <c r="H61" s="520"/>
      <c r="I61" s="520"/>
      <c r="J61" s="520"/>
      <c r="K61" s="520"/>
      <c r="L61" s="520"/>
      <c r="M61" s="513"/>
      <c r="N61" s="521">
        <f>IF(M60&lt;&gt;0,M60*$P53,0)</f>
        <v>0</v>
      </c>
      <c r="O61" s="513"/>
      <c r="P61" s="521">
        <f>IF(O60&lt;&gt;0,O60*$P53,0)</f>
        <v>0</v>
      </c>
      <c r="Q61" s="555"/>
      <c r="R61" s="466" t="s">
        <v>1079</v>
      </c>
    </row>
    <row r="62" spans="1:20" s="455" customFormat="1" x14ac:dyDescent="0.45">
      <c r="A62" s="582">
        <v>62</v>
      </c>
      <c r="B62" s="520"/>
      <c r="C62" s="520"/>
      <c r="D62" s="520"/>
      <c r="E62" s="520"/>
      <c r="F62" s="520"/>
      <c r="G62" s="520"/>
      <c r="H62" s="520"/>
      <c r="I62" s="520"/>
      <c r="J62" s="520"/>
      <c r="K62" s="520"/>
      <c r="L62" s="520"/>
      <c r="M62" s="520"/>
      <c r="N62" s="520"/>
      <c r="O62" s="520"/>
      <c r="P62" s="520"/>
      <c r="Q62" s="555"/>
      <c r="R62" s="466"/>
      <c r="S62" s="454"/>
      <c r="T62" s="454"/>
    </row>
    <row r="63" spans="1:20" ht="30" customHeight="1" x14ac:dyDescent="0.55000000000000004">
      <c r="A63" s="582">
        <v>63</v>
      </c>
      <c r="B63" s="520"/>
      <c r="C63" s="519" t="s">
        <v>875</v>
      </c>
      <c r="D63" s="520"/>
      <c r="E63" s="520"/>
      <c r="F63" s="520"/>
      <c r="G63" s="520"/>
      <c r="H63" s="520"/>
      <c r="I63" s="520"/>
      <c r="J63" s="520"/>
      <c r="K63" s="520"/>
      <c r="L63" s="514"/>
      <c r="M63" s="514"/>
      <c r="N63" s="514"/>
      <c r="O63" s="514"/>
      <c r="P63" s="514"/>
      <c r="Q63" s="555"/>
      <c r="R63" s="466"/>
    </row>
    <row r="64" spans="1:20" ht="35.25" customHeight="1" x14ac:dyDescent="0.45">
      <c r="A64" s="582">
        <v>64</v>
      </c>
      <c r="B64" s="520"/>
      <c r="C64" s="520"/>
      <c r="D64" s="520"/>
      <c r="E64" s="520"/>
      <c r="F64" s="520"/>
      <c r="G64" s="520"/>
      <c r="H64" s="520"/>
      <c r="I64" s="520"/>
      <c r="J64" s="520"/>
      <c r="K64" s="520"/>
      <c r="L64" s="520"/>
      <c r="M64" s="1080" t="s">
        <v>73</v>
      </c>
      <c r="N64" s="1080"/>
      <c r="O64" s="1080" t="s">
        <v>74</v>
      </c>
      <c r="P64" s="1080"/>
      <c r="Q64" s="555"/>
      <c r="R64" s="466"/>
    </row>
    <row r="65" spans="1:19" ht="15" customHeight="1" x14ac:dyDescent="0.45">
      <c r="A65" s="582">
        <v>65</v>
      </c>
      <c r="B65" s="520"/>
      <c r="C65" s="520"/>
      <c r="D65" s="516"/>
      <c r="E65" s="524" t="s">
        <v>75</v>
      </c>
      <c r="F65" s="516"/>
      <c r="G65" s="516"/>
      <c r="H65" s="516"/>
      <c r="I65" s="516"/>
      <c r="J65" s="516"/>
      <c r="K65" s="516"/>
      <c r="L65" s="520"/>
      <c r="M65" s="513"/>
      <c r="N65" s="427"/>
      <c r="O65" s="513"/>
      <c r="P65" s="427"/>
      <c r="Q65" s="555"/>
      <c r="R65" s="466"/>
      <c r="S65" s="466" t="s">
        <v>147</v>
      </c>
    </row>
    <row r="66" spans="1:19" ht="15" customHeight="1" x14ac:dyDescent="0.45">
      <c r="A66" s="582">
        <v>66</v>
      </c>
      <c r="B66" s="520"/>
      <c r="C66" s="525"/>
      <c r="D66" s="525" t="s">
        <v>6</v>
      </c>
      <c r="E66" s="524"/>
      <c r="F66" s="520" t="s">
        <v>76</v>
      </c>
      <c r="G66" s="515"/>
      <c r="H66" s="515"/>
      <c r="I66" s="515"/>
      <c r="J66" s="515"/>
      <c r="K66" s="515"/>
      <c r="L66" s="520"/>
      <c r="M66" s="427"/>
      <c r="N66" s="513"/>
      <c r="O66" s="430">
        <f>'S6.Actual Expenditure Capex'!K35</f>
        <v>0</v>
      </c>
      <c r="P66" s="513"/>
      <c r="Q66" s="555"/>
      <c r="R66" s="466" t="s">
        <v>235</v>
      </c>
    </row>
    <row r="67" spans="1:19" ht="15" customHeight="1" x14ac:dyDescent="0.45">
      <c r="A67" s="582">
        <v>67</v>
      </c>
      <c r="B67" s="520"/>
      <c r="C67" s="525"/>
      <c r="D67" s="525" t="s">
        <v>5</v>
      </c>
      <c r="E67" s="524"/>
      <c r="F67" s="520" t="s">
        <v>23</v>
      </c>
      <c r="G67" s="515"/>
      <c r="H67" s="515"/>
      <c r="I67" s="515"/>
      <c r="J67" s="515"/>
      <c r="K67" s="515"/>
      <c r="L67" s="520"/>
      <c r="M67" s="430">
        <f>N37</f>
        <v>0</v>
      </c>
      <c r="N67" s="513"/>
      <c r="O67" s="430">
        <f>P37</f>
        <v>0</v>
      </c>
      <c r="P67" s="513"/>
      <c r="Q67" s="555"/>
      <c r="R67" s="475" t="s">
        <v>1072</v>
      </c>
    </row>
    <row r="68" spans="1:19" ht="15" customHeight="1" thickBot="1" x14ac:dyDescent="0.5">
      <c r="A68" s="582">
        <v>68</v>
      </c>
      <c r="B68" s="520"/>
      <c r="C68" s="525"/>
      <c r="D68" s="525" t="s">
        <v>6</v>
      </c>
      <c r="E68" s="524"/>
      <c r="F68" s="520" t="s">
        <v>26</v>
      </c>
      <c r="G68" s="515"/>
      <c r="H68" s="515"/>
      <c r="I68" s="515"/>
      <c r="J68" s="515"/>
      <c r="K68" s="515"/>
      <c r="L68" s="520"/>
      <c r="M68" s="513"/>
      <c r="N68" s="513"/>
      <c r="O68" s="427"/>
      <c r="P68" s="513"/>
      <c r="Q68" s="555"/>
      <c r="R68" s="466"/>
    </row>
    <row r="69" spans="1:19" ht="15" customHeight="1" thickBot="1" x14ac:dyDescent="0.5">
      <c r="A69" s="582">
        <v>69</v>
      </c>
      <c r="B69" s="520"/>
      <c r="C69" s="520"/>
      <c r="D69" s="516"/>
      <c r="E69" s="524" t="s">
        <v>77</v>
      </c>
      <c r="F69" s="516"/>
      <c r="G69" s="516"/>
      <c r="H69" s="516"/>
      <c r="I69" s="516"/>
      <c r="J69" s="516"/>
      <c r="K69" s="516"/>
      <c r="L69" s="520"/>
      <c r="M69" s="513"/>
      <c r="N69" s="521">
        <f>N65+M66-M67</f>
        <v>0</v>
      </c>
      <c r="O69" s="513"/>
      <c r="P69" s="521">
        <f>P65+O66-O67+O68</f>
        <v>0</v>
      </c>
      <c r="Q69" s="555"/>
      <c r="R69" s="466"/>
    </row>
    <row r="70" spans="1:19" ht="15" customHeight="1" x14ac:dyDescent="0.45">
      <c r="A70" s="582">
        <v>70</v>
      </c>
      <c r="B70" s="520"/>
      <c r="C70" s="520"/>
      <c r="D70" s="516"/>
      <c r="E70" s="516"/>
      <c r="F70" s="516"/>
      <c r="G70" s="516"/>
      <c r="H70" s="516"/>
      <c r="I70" s="516"/>
      <c r="J70" s="516"/>
      <c r="K70" s="516"/>
      <c r="L70" s="520"/>
      <c r="M70" s="520"/>
      <c r="N70" s="514"/>
      <c r="O70" s="520"/>
      <c r="P70" s="520"/>
      <c r="Q70" s="555"/>
      <c r="R70" s="466"/>
    </row>
    <row r="71" spans="1:19" ht="15" customHeight="1" x14ac:dyDescent="0.45">
      <c r="A71" s="582">
        <v>71</v>
      </c>
      <c r="B71" s="520"/>
      <c r="C71" s="520"/>
      <c r="D71" s="516"/>
      <c r="E71" s="516"/>
      <c r="F71" s="520" t="s">
        <v>78</v>
      </c>
      <c r="G71" s="516"/>
      <c r="H71" s="516"/>
      <c r="I71" s="516"/>
      <c r="J71" s="516"/>
      <c r="K71" s="516"/>
      <c r="L71" s="520"/>
      <c r="M71" s="520"/>
      <c r="N71" s="514"/>
      <c r="O71" s="520"/>
      <c r="P71" s="428"/>
      <c r="Q71" s="555"/>
      <c r="R71" s="466"/>
    </row>
    <row r="72" spans="1:19" ht="15" customHeight="1" x14ac:dyDescent="0.45">
      <c r="A72" s="582">
        <v>72</v>
      </c>
      <c r="B72" s="520"/>
      <c r="C72" s="520"/>
      <c r="D72" s="516"/>
      <c r="E72" s="516"/>
      <c r="F72" s="520"/>
      <c r="G72" s="516"/>
      <c r="H72" s="516"/>
      <c r="I72" s="516"/>
      <c r="J72" s="516"/>
      <c r="K72" s="516"/>
      <c r="L72" s="520"/>
      <c r="M72" s="520"/>
      <c r="N72" s="514"/>
      <c r="O72" s="520"/>
      <c r="P72" s="520"/>
      <c r="Q72" s="555"/>
      <c r="R72" s="466"/>
    </row>
    <row r="73" spans="1:19" ht="30" customHeight="1" x14ac:dyDescent="0.55000000000000004">
      <c r="A73" s="582">
        <v>73</v>
      </c>
      <c r="B73" s="520"/>
      <c r="C73" s="519" t="s">
        <v>876</v>
      </c>
      <c r="D73" s="520"/>
      <c r="E73" s="520"/>
      <c r="F73" s="520"/>
      <c r="G73" s="520"/>
      <c r="H73" s="520"/>
      <c r="I73" s="520"/>
      <c r="J73" s="520"/>
      <c r="K73" s="520"/>
      <c r="L73" s="514"/>
      <c r="M73" s="1084"/>
      <c r="N73" s="1084"/>
      <c r="O73" s="1084"/>
      <c r="P73" s="1084"/>
      <c r="Q73" s="555"/>
      <c r="R73" s="466"/>
    </row>
    <row r="74" spans="1:19" ht="12.75" customHeight="1" x14ac:dyDescent="0.45">
      <c r="A74" s="582">
        <v>74</v>
      </c>
      <c r="B74" s="520"/>
      <c r="C74" s="520"/>
      <c r="D74" s="520"/>
      <c r="E74" s="520"/>
      <c r="F74" s="520"/>
      <c r="G74" s="520"/>
      <c r="H74" s="520"/>
      <c r="I74" s="520"/>
      <c r="J74" s="520"/>
      <c r="K74" s="520"/>
      <c r="L74" s="520"/>
      <c r="M74" s="1080" t="s">
        <v>62</v>
      </c>
      <c r="N74" s="1080"/>
      <c r="O74" s="1080" t="s">
        <v>32</v>
      </c>
      <c r="P74" s="1080"/>
      <c r="Q74" s="555"/>
      <c r="R74" s="466"/>
    </row>
    <row r="75" spans="1:19" ht="15" customHeight="1" x14ac:dyDescent="0.45">
      <c r="A75" s="582">
        <v>75</v>
      </c>
      <c r="B75" s="520"/>
      <c r="C75" s="520"/>
      <c r="D75" s="520"/>
      <c r="E75" s="520"/>
      <c r="F75" s="520"/>
      <c r="G75" s="520"/>
      <c r="H75" s="520"/>
      <c r="I75" s="520"/>
      <c r="J75" s="520"/>
      <c r="K75" s="520"/>
      <c r="L75" s="520"/>
      <c r="M75" s="584" t="s">
        <v>19</v>
      </c>
      <c r="N75" s="584" t="s">
        <v>19</v>
      </c>
      <c r="O75" s="584" t="s">
        <v>19</v>
      </c>
      <c r="P75" s="584" t="s">
        <v>19</v>
      </c>
      <c r="Q75" s="555"/>
      <c r="R75" s="467"/>
    </row>
    <row r="76" spans="1:19" ht="15" customHeight="1" x14ac:dyDescent="0.45">
      <c r="A76" s="582">
        <v>76</v>
      </c>
      <c r="B76" s="520"/>
      <c r="C76" s="520"/>
      <c r="D76" s="520"/>
      <c r="E76" s="520"/>
      <c r="F76" s="518" t="s">
        <v>209</v>
      </c>
      <c r="G76" s="520"/>
      <c r="H76" s="520"/>
      <c r="I76" s="520"/>
      <c r="J76" s="520"/>
      <c r="K76" s="520"/>
      <c r="L76" s="520"/>
      <c r="M76" s="427"/>
      <c r="N76" s="513"/>
      <c r="O76" s="427"/>
      <c r="P76" s="513"/>
      <c r="Q76" s="555"/>
      <c r="R76" s="466"/>
    </row>
    <row r="77" spans="1:19" ht="15" customHeight="1" thickBot="1" x14ac:dyDescent="0.5">
      <c r="A77" s="582">
        <v>77</v>
      </c>
      <c r="B77" s="520"/>
      <c r="C77" s="520"/>
      <c r="D77" s="525"/>
      <c r="E77" s="520"/>
      <c r="F77" s="518" t="s">
        <v>210</v>
      </c>
      <c r="G77" s="520"/>
      <c r="H77" s="520"/>
      <c r="I77" s="520"/>
      <c r="J77" s="520"/>
      <c r="K77" s="520"/>
      <c r="L77" s="520"/>
      <c r="M77" s="427"/>
      <c r="N77" s="513"/>
      <c r="O77" s="427"/>
      <c r="P77" s="513"/>
      <c r="Q77" s="555"/>
      <c r="R77" s="466"/>
    </row>
    <row r="78" spans="1:19" ht="15" customHeight="1" thickBot="1" x14ac:dyDescent="0.5">
      <c r="A78" s="582">
        <v>78</v>
      </c>
      <c r="B78" s="520"/>
      <c r="C78" s="520"/>
      <c r="D78" s="520"/>
      <c r="E78" s="524" t="s">
        <v>35</v>
      </c>
      <c r="F78" s="520"/>
      <c r="G78" s="520"/>
      <c r="H78" s="520"/>
      <c r="I78" s="520"/>
      <c r="J78" s="520"/>
      <c r="K78" s="520"/>
      <c r="L78" s="520"/>
      <c r="M78" s="513"/>
      <c r="N78" s="579">
        <f>SUM(M76:M77)</f>
        <v>0</v>
      </c>
      <c r="O78" s="513"/>
      <c r="P78" s="579">
        <f>SUM(O76:O77)</f>
        <v>0</v>
      </c>
      <c r="Q78" s="555"/>
      <c r="R78" s="466" t="s">
        <v>1080</v>
      </c>
    </row>
    <row r="79" spans="1:19" x14ac:dyDescent="0.45">
      <c r="A79" s="582">
        <v>79</v>
      </c>
      <c r="B79" s="520"/>
      <c r="C79" s="520"/>
      <c r="D79" s="520"/>
      <c r="E79" s="520"/>
      <c r="F79" s="520"/>
      <c r="G79" s="520"/>
      <c r="H79" s="520"/>
      <c r="I79" s="520"/>
      <c r="J79" s="520"/>
      <c r="K79" s="520"/>
      <c r="L79" s="520"/>
      <c r="M79" s="520"/>
      <c r="N79" s="520"/>
      <c r="O79" s="520"/>
      <c r="P79" s="520"/>
      <c r="Q79" s="512"/>
      <c r="R79" s="466"/>
    </row>
    <row r="80" spans="1:19" ht="30" customHeight="1" x14ac:dyDescent="0.55000000000000004">
      <c r="A80" s="582">
        <v>80</v>
      </c>
      <c r="B80" s="520"/>
      <c r="C80" s="519" t="s">
        <v>877</v>
      </c>
      <c r="D80" s="520"/>
      <c r="E80" s="520"/>
      <c r="F80" s="520"/>
      <c r="G80" s="520"/>
      <c r="H80" s="520"/>
      <c r="I80" s="520"/>
      <c r="J80" s="520"/>
      <c r="K80" s="520"/>
      <c r="L80" s="1079" t="s">
        <v>13</v>
      </c>
      <c r="M80" s="1079"/>
      <c r="N80" s="1079"/>
      <c r="O80" s="1079"/>
      <c r="P80" s="1079"/>
      <c r="Q80" s="555"/>
      <c r="R80" s="466"/>
    </row>
    <row r="81" spans="1:20" ht="67.5" customHeight="1" x14ac:dyDescent="0.45">
      <c r="A81" s="582">
        <v>81</v>
      </c>
      <c r="B81" s="520"/>
      <c r="C81" s="587"/>
      <c r="D81" s="587"/>
      <c r="E81" s="587"/>
      <c r="F81" s="524" t="s">
        <v>262</v>
      </c>
      <c r="G81" s="587"/>
      <c r="H81" s="587"/>
      <c r="I81" s="587"/>
      <c r="J81" s="588" t="s">
        <v>211</v>
      </c>
      <c r="K81" s="588"/>
      <c r="L81" s="588"/>
      <c r="M81" s="588"/>
      <c r="N81" s="554" t="s">
        <v>70</v>
      </c>
      <c r="O81" s="554" t="s">
        <v>212</v>
      </c>
      <c r="P81" s="554" t="s">
        <v>213</v>
      </c>
      <c r="Q81" s="555"/>
      <c r="R81" s="466"/>
    </row>
    <row r="82" spans="1:20" ht="15" customHeight="1" x14ac:dyDescent="0.45">
      <c r="A82" s="582">
        <v>82</v>
      </c>
      <c r="B82" s="520"/>
      <c r="C82" s="1074"/>
      <c r="D82" s="1074"/>
      <c r="E82" s="587"/>
      <c r="F82" s="1075"/>
      <c r="G82" s="1076"/>
      <c r="H82" s="1076"/>
      <c r="I82" s="1077"/>
      <c r="J82" s="1078"/>
      <c r="K82" s="1076"/>
      <c r="L82" s="1076"/>
      <c r="M82" s="1077"/>
      <c r="N82" s="427"/>
      <c r="O82" s="427"/>
      <c r="P82" s="427"/>
      <c r="Q82" s="555"/>
    </row>
    <row r="83" spans="1:20" ht="15" customHeight="1" x14ac:dyDescent="0.45">
      <c r="A83" s="582">
        <v>83</v>
      </c>
      <c r="B83" s="520"/>
      <c r="C83" s="1074"/>
      <c r="D83" s="1074"/>
      <c r="E83" s="587"/>
      <c r="F83" s="1075"/>
      <c r="G83" s="1076"/>
      <c r="H83" s="1076"/>
      <c r="I83" s="1077"/>
      <c r="J83" s="1078"/>
      <c r="K83" s="1076"/>
      <c r="L83" s="1076"/>
      <c r="M83" s="1077"/>
      <c r="N83" s="427"/>
      <c r="O83" s="427"/>
      <c r="P83" s="427"/>
      <c r="Q83" s="555"/>
    </row>
    <row r="84" spans="1:20" ht="15" customHeight="1" x14ac:dyDescent="0.45">
      <c r="A84" s="582">
        <v>84</v>
      </c>
      <c r="B84" s="520"/>
      <c r="C84" s="558"/>
      <c r="D84" s="558"/>
      <c r="E84" s="587"/>
      <c r="F84" s="1075"/>
      <c r="G84" s="1076"/>
      <c r="H84" s="1076"/>
      <c r="I84" s="1077"/>
      <c r="J84" s="1078"/>
      <c r="K84" s="1076"/>
      <c r="L84" s="1076"/>
      <c r="M84" s="1077"/>
      <c r="N84" s="427"/>
      <c r="O84" s="427"/>
      <c r="P84" s="427"/>
      <c r="Q84" s="555"/>
    </row>
    <row r="85" spans="1:20" ht="15" customHeight="1" x14ac:dyDescent="0.45">
      <c r="A85" s="582">
        <v>85</v>
      </c>
      <c r="B85" s="520"/>
      <c r="C85" s="558"/>
      <c r="D85" s="558"/>
      <c r="E85" s="587"/>
      <c r="F85" s="1075"/>
      <c r="G85" s="1076"/>
      <c r="H85" s="1076"/>
      <c r="I85" s="1077"/>
      <c r="J85" s="1078"/>
      <c r="K85" s="1076"/>
      <c r="L85" s="1076"/>
      <c r="M85" s="1077"/>
      <c r="N85" s="427"/>
      <c r="O85" s="427"/>
      <c r="P85" s="427"/>
      <c r="Q85" s="555"/>
    </row>
    <row r="86" spans="1:20" ht="15" customHeight="1" x14ac:dyDescent="0.45">
      <c r="A86" s="582">
        <v>86</v>
      </c>
      <c r="B86" s="520"/>
      <c r="C86" s="558"/>
      <c r="D86" s="558"/>
      <c r="E86" s="587"/>
      <c r="F86" s="1075"/>
      <c r="G86" s="1076"/>
      <c r="H86" s="1076"/>
      <c r="I86" s="1077"/>
      <c r="J86" s="1078"/>
      <c r="K86" s="1076"/>
      <c r="L86" s="1076"/>
      <c r="M86" s="1077"/>
      <c r="N86" s="427"/>
      <c r="O86" s="427"/>
      <c r="P86" s="427"/>
      <c r="Q86" s="555"/>
    </row>
    <row r="87" spans="1:20" ht="15" customHeight="1" x14ac:dyDescent="0.45">
      <c r="A87" s="582">
        <v>87</v>
      </c>
      <c r="B87" s="520"/>
      <c r="C87" s="1074"/>
      <c r="D87" s="1074"/>
      <c r="E87" s="587"/>
      <c r="F87" s="1075"/>
      <c r="G87" s="1076"/>
      <c r="H87" s="1076"/>
      <c r="I87" s="1077"/>
      <c r="J87" s="1078"/>
      <c r="K87" s="1076"/>
      <c r="L87" s="1076"/>
      <c r="M87" s="1077"/>
      <c r="N87" s="427"/>
      <c r="O87" s="427"/>
      <c r="P87" s="427"/>
      <c r="Q87" s="555"/>
    </row>
    <row r="88" spans="1:20" ht="15" customHeight="1" x14ac:dyDescent="0.45">
      <c r="A88" s="582">
        <v>88</v>
      </c>
      <c r="B88" s="520"/>
      <c r="C88" s="1074"/>
      <c r="D88" s="1074"/>
      <c r="E88" s="587"/>
      <c r="F88" s="1075"/>
      <c r="G88" s="1076"/>
      <c r="H88" s="1076"/>
      <c r="I88" s="1077"/>
      <c r="J88" s="1078"/>
      <c r="K88" s="1076"/>
      <c r="L88" s="1076"/>
      <c r="M88" s="1077"/>
      <c r="N88" s="427"/>
      <c r="O88" s="427"/>
      <c r="P88" s="427"/>
      <c r="Q88" s="555"/>
    </row>
    <row r="89" spans="1:20" ht="15" customHeight="1" x14ac:dyDescent="0.45">
      <c r="A89" s="582">
        <v>89</v>
      </c>
      <c r="B89" s="520"/>
      <c r="C89" s="1074"/>
      <c r="D89" s="1074"/>
      <c r="E89" s="587"/>
      <c r="F89" s="1075"/>
      <c r="G89" s="1076"/>
      <c r="H89" s="1076"/>
      <c r="I89" s="1077"/>
      <c r="J89" s="1078"/>
      <c r="K89" s="1076"/>
      <c r="L89" s="1076"/>
      <c r="M89" s="1077"/>
      <c r="N89" s="427"/>
      <c r="O89" s="427"/>
      <c r="P89" s="427"/>
      <c r="Q89" s="555"/>
    </row>
    <row r="90" spans="1:20" ht="15" customHeight="1" x14ac:dyDescent="0.45">
      <c r="A90" s="582">
        <v>90</v>
      </c>
      <c r="B90" s="520"/>
      <c r="C90" s="558"/>
      <c r="D90" s="558"/>
      <c r="E90" s="587"/>
      <c r="F90" s="578" t="s">
        <v>141</v>
      </c>
      <c r="G90" s="558"/>
      <c r="H90" s="558"/>
      <c r="I90" s="587"/>
      <c r="J90" s="587"/>
      <c r="K90" s="587"/>
      <c r="L90" s="558"/>
      <c r="M90" s="587"/>
      <c r="N90" s="558"/>
      <c r="O90" s="587"/>
      <c r="P90" s="587"/>
      <c r="Q90" s="555"/>
    </row>
    <row r="91" spans="1:20" ht="30" customHeight="1" thickBot="1" x14ac:dyDescent="0.6">
      <c r="A91" s="582">
        <v>91</v>
      </c>
      <c r="B91" s="520"/>
      <c r="C91" s="519" t="s">
        <v>878</v>
      </c>
      <c r="D91" s="520"/>
      <c r="E91" s="520"/>
      <c r="F91" s="520"/>
      <c r="G91" s="520"/>
      <c r="H91" s="520"/>
      <c r="I91" s="520"/>
      <c r="J91" s="520"/>
      <c r="K91" s="520"/>
      <c r="L91" s="514"/>
      <c r="M91" s="514"/>
      <c r="N91" s="514"/>
      <c r="O91" s="593"/>
      <c r="P91" s="593"/>
      <c r="Q91" s="555"/>
    </row>
    <row r="92" spans="1:20" ht="27.4" thickBot="1" x14ac:dyDescent="0.55000000000000004">
      <c r="A92" s="582">
        <v>92</v>
      </c>
      <c r="B92" s="520"/>
      <c r="C92" s="520"/>
      <c r="D92" s="520"/>
      <c r="E92" s="597" t="s">
        <v>239</v>
      </c>
      <c r="F92" s="520"/>
      <c r="G92" s="599" t="s">
        <v>218</v>
      </c>
      <c r="H92" s="599" t="s">
        <v>254</v>
      </c>
      <c r="I92" s="599" t="s">
        <v>255</v>
      </c>
      <c r="J92" s="599" t="s">
        <v>256</v>
      </c>
      <c r="K92" s="599" t="s">
        <v>257</v>
      </c>
      <c r="L92" s="599" t="s">
        <v>252</v>
      </c>
      <c r="M92" s="599" t="s">
        <v>253</v>
      </c>
      <c r="N92" s="554" t="s">
        <v>12</v>
      </c>
      <c r="O92" s="600" t="s">
        <v>79</v>
      </c>
      <c r="P92" s="601" t="s">
        <v>260</v>
      </c>
      <c r="Q92" s="512"/>
      <c r="S92" s="540" t="s">
        <v>142</v>
      </c>
      <c r="T92" s="470" t="s">
        <v>143</v>
      </c>
    </row>
    <row r="93" spans="1:20" ht="15" customHeight="1" x14ac:dyDescent="0.45">
      <c r="A93" s="582">
        <v>93</v>
      </c>
      <c r="B93" s="520"/>
      <c r="C93" s="515"/>
      <c r="D93" s="594"/>
      <c r="E93" s="594" t="s">
        <v>237</v>
      </c>
      <c r="F93" s="520"/>
      <c r="G93" s="427"/>
      <c r="H93" s="427"/>
      <c r="I93" s="427"/>
      <c r="J93" s="427"/>
      <c r="K93" s="427"/>
      <c r="L93" s="427"/>
      <c r="M93" s="427"/>
      <c r="N93" s="429">
        <f>G93-H93+I93+J93-K93+L93+M93</f>
        <v>0</v>
      </c>
      <c r="O93" s="427"/>
      <c r="P93" s="427"/>
      <c r="Q93" s="512"/>
      <c r="S93" s="479">
        <f>P27</f>
        <v>0</v>
      </c>
      <c r="T93" s="473" t="b">
        <f>ROUND(S93,0)=ROUND(G121,0)</f>
        <v>1</v>
      </c>
    </row>
    <row r="94" spans="1:20" ht="15" customHeight="1" x14ac:dyDescent="0.45">
      <c r="A94" s="582">
        <v>94</v>
      </c>
      <c r="B94" s="520"/>
      <c r="C94" s="525"/>
      <c r="D94" s="595"/>
      <c r="E94" s="595" t="s">
        <v>240</v>
      </c>
      <c r="F94" s="520"/>
      <c r="G94" s="427"/>
      <c r="H94" s="427"/>
      <c r="I94" s="427"/>
      <c r="J94" s="427"/>
      <c r="K94" s="427"/>
      <c r="L94" s="427"/>
      <c r="M94" s="427"/>
      <c r="N94" s="429">
        <f t="shared" ref="N94:N100" si="1">G94-H94+I94+J94-K94+L94+M94</f>
        <v>0</v>
      </c>
      <c r="O94" s="427"/>
      <c r="P94" s="427"/>
      <c r="Q94" s="512"/>
      <c r="S94" s="479">
        <f>P30</f>
        <v>0</v>
      </c>
      <c r="T94" s="471" t="b">
        <f>ROUND(S94,0)=ROUND(H121,0)</f>
        <v>1</v>
      </c>
    </row>
    <row r="95" spans="1:20" ht="15" customHeight="1" x14ac:dyDescent="0.45">
      <c r="A95" s="582">
        <v>95</v>
      </c>
      <c r="B95" s="520"/>
      <c r="C95" s="525"/>
      <c r="D95" s="595"/>
      <c r="E95" s="595" t="s">
        <v>241</v>
      </c>
      <c r="F95" s="520"/>
      <c r="G95" s="427"/>
      <c r="H95" s="427"/>
      <c r="I95" s="427"/>
      <c r="J95" s="427"/>
      <c r="K95" s="427"/>
      <c r="L95" s="427"/>
      <c r="M95" s="427"/>
      <c r="N95" s="429">
        <f t="shared" si="1"/>
        <v>0</v>
      </c>
      <c r="O95" s="427"/>
      <c r="P95" s="427"/>
      <c r="Q95" s="512"/>
      <c r="S95" s="479">
        <f>P32</f>
        <v>0</v>
      </c>
      <c r="T95" s="471" t="b">
        <f>ROUND(S95,0)=ROUND(I121,0)</f>
        <v>1</v>
      </c>
    </row>
    <row r="96" spans="1:20" ht="15" customHeight="1" x14ac:dyDescent="0.45">
      <c r="A96" s="582">
        <v>96</v>
      </c>
      <c r="B96" s="520"/>
      <c r="C96" s="525"/>
      <c r="D96" s="595"/>
      <c r="E96" s="595" t="s">
        <v>242</v>
      </c>
      <c r="F96" s="520"/>
      <c r="G96" s="427"/>
      <c r="H96" s="427"/>
      <c r="I96" s="427"/>
      <c r="J96" s="427"/>
      <c r="K96" s="427"/>
      <c r="L96" s="427"/>
      <c r="M96" s="427"/>
      <c r="N96" s="429">
        <f t="shared" si="1"/>
        <v>0</v>
      </c>
      <c r="O96" s="427"/>
      <c r="P96" s="427"/>
      <c r="Q96" s="512"/>
      <c r="S96" s="479">
        <f>P37</f>
        <v>0</v>
      </c>
      <c r="T96" s="471" t="b">
        <f>ROUND(S96,0)=ROUND(J121,0)</f>
        <v>1</v>
      </c>
    </row>
    <row r="97" spans="1:20" ht="15" customHeight="1" x14ac:dyDescent="0.45">
      <c r="A97" s="582">
        <v>97</v>
      </c>
      <c r="B97" s="520"/>
      <c r="C97" s="525"/>
      <c r="D97" s="595"/>
      <c r="E97" s="595" t="s">
        <v>243</v>
      </c>
      <c r="F97" s="520"/>
      <c r="G97" s="427"/>
      <c r="H97" s="427"/>
      <c r="I97" s="427"/>
      <c r="J97" s="427"/>
      <c r="K97" s="427"/>
      <c r="L97" s="427"/>
      <c r="M97" s="427"/>
      <c r="N97" s="429">
        <f t="shared" si="1"/>
        <v>0</v>
      </c>
      <c r="O97" s="427"/>
      <c r="P97" s="427"/>
      <c r="Q97" s="512"/>
      <c r="S97" s="479">
        <f>P42</f>
        <v>0</v>
      </c>
      <c r="T97" s="471" t="b">
        <f>ROUND(S97,0)=ROUND(K121,0)</f>
        <v>1</v>
      </c>
    </row>
    <row r="98" spans="1:20" ht="15" customHeight="1" x14ac:dyDescent="0.45">
      <c r="A98" s="582">
        <v>98</v>
      </c>
      <c r="B98" s="520"/>
      <c r="C98" s="525"/>
      <c r="D98" s="595"/>
      <c r="E98" s="595" t="s">
        <v>244</v>
      </c>
      <c r="F98" s="520"/>
      <c r="G98" s="427"/>
      <c r="H98" s="427"/>
      <c r="I98" s="427"/>
      <c r="J98" s="427"/>
      <c r="K98" s="427"/>
      <c r="L98" s="427"/>
      <c r="M98" s="427"/>
      <c r="N98" s="429">
        <f t="shared" si="1"/>
        <v>0</v>
      </c>
      <c r="O98" s="427"/>
      <c r="P98" s="427"/>
      <c r="Q98" s="512"/>
      <c r="S98" s="479">
        <f>P44</f>
        <v>0</v>
      </c>
      <c r="T98" s="471" t="b">
        <f>ROUND(S98,0)=ROUND(L121,0)</f>
        <v>1</v>
      </c>
    </row>
    <row r="99" spans="1:20" ht="15" customHeight="1" x14ac:dyDescent="0.45">
      <c r="A99" s="582">
        <v>99</v>
      </c>
      <c r="B99" s="520"/>
      <c r="C99" s="525"/>
      <c r="D99" s="595"/>
      <c r="E99" s="595" t="s">
        <v>245</v>
      </c>
      <c r="F99" s="520"/>
      <c r="G99" s="427"/>
      <c r="H99" s="427"/>
      <c r="I99" s="427"/>
      <c r="J99" s="427"/>
      <c r="K99" s="427"/>
      <c r="L99" s="427"/>
      <c r="M99" s="427"/>
      <c r="N99" s="429">
        <f t="shared" si="1"/>
        <v>0</v>
      </c>
      <c r="O99" s="427"/>
      <c r="P99" s="427"/>
      <c r="Q99" s="512"/>
      <c r="S99" s="479"/>
      <c r="T99" s="471"/>
    </row>
    <row r="100" spans="1:20" ht="15" customHeight="1" thickBot="1" x14ac:dyDescent="0.5">
      <c r="A100" s="582">
        <v>100</v>
      </c>
      <c r="B100" s="520"/>
      <c r="C100" s="525"/>
      <c r="D100" s="596"/>
      <c r="E100" s="552" t="s">
        <v>273</v>
      </c>
      <c r="F100" s="520"/>
      <c r="G100" s="427"/>
      <c r="H100" s="427"/>
      <c r="I100" s="427"/>
      <c r="J100" s="427"/>
      <c r="K100" s="427"/>
      <c r="L100" s="427"/>
      <c r="M100" s="427"/>
      <c r="N100" s="429">
        <f t="shared" si="1"/>
        <v>0</v>
      </c>
      <c r="O100" s="427"/>
      <c r="P100" s="427"/>
      <c r="Q100" s="512"/>
      <c r="S100" s="480">
        <f>P46</f>
        <v>0</v>
      </c>
      <c r="T100" s="472" t="b">
        <f>ROUND(S100,0)=ROUND(N121,0)</f>
        <v>1</v>
      </c>
    </row>
    <row r="101" spans="1:20" ht="15" customHeight="1" thickBot="1" x14ac:dyDescent="0.5">
      <c r="A101" s="582">
        <v>101</v>
      </c>
      <c r="B101" s="520"/>
      <c r="C101" s="515"/>
      <c r="D101" s="520"/>
      <c r="E101" s="524" t="s">
        <v>238</v>
      </c>
      <c r="F101" s="518"/>
      <c r="G101" s="521">
        <f>SUM(G93:G100)</f>
        <v>0</v>
      </c>
      <c r="H101" s="521">
        <f t="shared" ref="H101:M101" si="2">SUM(H93:H100)</f>
        <v>0</v>
      </c>
      <c r="I101" s="521">
        <f t="shared" si="2"/>
        <v>0</v>
      </c>
      <c r="J101" s="521">
        <f t="shared" si="2"/>
        <v>0</v>
      </c>
      <c r="K101" s="521">
        <f t="shared" si="2"/>
        <v>0</v>
      </c>
      <c r="L101" s="521">
        <f t="shared" si="2"/>
        <v>0</v>
      </c>
      <c r="M101" s="521">
        <f t="shared" si="2"/>
        <v>0</v>
      </c>
      <c r="N101" s="521">
        <f>SUM(N93:N100)</f>
        <v>0</v>
      </c>
      <c r="O101" s="592"/>
      <c r="P101" s="592"/>
      <c r="Q101" s="512"/>
      <c r="R101" s="592" t="str">
        <f>IF(G101-H101+I101+J101-K101+L101+M101=N101,"OK","ERROR")</f>
        <v>OK</v>
      </c>
    </row>
    <row r="102" spans="1:20" ht="15" customHeight="1" x14ac:dyDescent="0.45">
      <c r="A102" s="582">
        <v>102</v>
      </c>
      <c r="B102" s="520"/>
      <c r="C102" s="515"/>
      <c r="D102" s="520"/>
      <c r="E102" s="524"/>
      <c r="F102" s="518"/>
      <c r="G102" s="518"/>
      <c r="H102" s="518"/>
      <c r="I102" s="518"/>
      <c r="J102" s="518"/>
      <c r="K102" s="518"/>
      <c r="L102" s="518"/>
      <c r="M102" s="518"/>
      <c r="N102" s="518"/>
      <c r="O102" s="592"/>
      <c r="P102" s="592"/>
      <c r="Q102" s="512"/>
      <c r="S102" s="590"/>
      <c r="T102" s="591"/>
    </row>
    <row r="103" spans="1:20" ht="42" customHeight="1" x14ac:dyDescent="0.5">
      <c r="A103" s="582">
        <v>103</v>
      </c>
      <c r="B103" s="520"/>
      <c r="C103" s="515"/>
      <c r="D103" s="520"/>
      <c r="E103" s="597" t="s">
        <v>246</v>
      </c>
      <c r="F103" s="518"/>
      <c r="G103" s="599" t="s">
        <v>218</v>
      </c>
      <c r="H103" s="599" t="s">
        <v>254</v>
      </c>
      <c r="I103" s="599" t="s">
        <v>255</v>
      </c>
      <c r="J103" s="599" t="s">
        <v>256</v>
      </c>
      <c r="K103" s="599" t="s">
        <v>257</v>
      </c>
      <c r="L103" s="599" t="s">
        <v>252</v>
      </c>
      <c r="M103" s="599" t="s">
        <v>253</v>
      </c>
      <c r="N103" s="554" t="s">
        <v>12</v>
      </c>
      <c r="O103" s="600" t="s">
        <v>79</v>
      </c>
      <c r="P103" s="601" t="s">
        <v>260</v>
      </c>
      <c r="Q103" s="512"/>
      <c r="S103" s="590"/>
      <c r="T103" s="591"/>
    </row>
    <row r="104" spans="1:20" ht="15" customHeight="1" x14ac:dyDescent="0.45">
      <c r="A104" s="582">
        <v>104</v>
      </c>
      <c r="B104" s="520"/>
      <c r="C104" s="515"/>
      <c r="D104" s="520"/>
      <c r="E104" s="595" t="s">
        <v>243</v>
      </c>
      <c r="F104" s="520"/>
      <c r="G104" s="427"/>
      <c r="H104" s="427"/>
      <c r="I104" s="427"/>
      <c r="J104" s="427"/>
      <c r="K104" s="427"/>
      <c r="L104" s="427"/>
      <c r="M104" s="427"/>
      <c r="N104" s="429">
        <f>G104-H104+I104+J104-K104+L104+M104</f>
        <v>0</v>
      </c>
      <c r="O104" s="427"/>
      <c r="P104" s="427"/>
      <c r="Q104" s="512"/>
      <c r="S104" s="590"/>
      <c r="T104" s="591"/>
    </row>
    <row r="105" spans="1:20" ht="15" customHeight="1" x14ac:dyDescent="0.45">
      <c r="A105" s="582">
        <v>105</v>
      </c>
      <c r="B105" s="520"/>
      <c r="C105" s="515"/>
      <c r="D105" s="520"/>
      <c r="E105" s="595" t="s">
        <v>244</v>
      </c>
      <c r="F105" s="520"/>
      <c r="G105" s="427"/>
      <c r="H105" s="427"/>
      <c r="I105" s="427"/>
      <c r="J105" s="427"/>
      <c r="K105" s="427"/>
      <c r="L105" s="427"/>
      <c r="M105" s="427"/>
      <c r="N105" s="429">
        <f t="shared" ref="N105:N111" si="3">G105-H105+I105+J105-K105+L105+M105</f>
        <v>0</v>
      </c>
      <c r="O105" s="427"/>
      <c r="P105" s="427"/>
      <c r="Q105" s="512"/>
      <c r="S105" s="590"/>
      <c r="T105" s="591"/>
    </row>
    <row r="106" spans="1:20" ht="15" customHeight="1" x14ac:dyDescent="0.45">
      <c r="A106" s="582">
        <v>106</v>
      </c>
      <c r="B106" s="520"/>
      <c r="C106" s="515"/>
      <c r="D106" s="520"/>
      <c r="E106" s="595" t="s">
        <v>245</v>
      </c>
      <c r="F106" s="520"/>
      <c r="G106" s="427"/>
      <c r="H106" s="427"/>
      <c r="I106" s="427"/>
      <c r="J106" s="427"/>
      <c r="K106" s="427"/>
      <c r="L106" s="427"/>
      <c r="M106" s="427"/>
      <c r="N106" s="429">
        <f t="shared" si="3"/>
        <v>0</v>
      </c>
      <c r="O106" s="427"/>
      <c r="P106" s="427"/>
      <c r="Q106" s="512"/>
      <c r="S106" s="590"/>
      <c r="T106" s="591"/>
    </row>
    <row r="107" spans="1:20" ht="15" customHeight="1" thickBot="1" x14ac:dyDescent="0.5">
      <c r="A107" s="582">
        <v>107</v>
      </c>
      <c r="B107" s="520"/>
      <c r="C107" s="515"/>
      <c r="D107" s="520"/>
      <c r="E107" s="552" t="s">
        <v>274</v>
      </c>
      <c r="F107" s="520"/>
      <c r="G107" s="427"/>
      <c r="H107" s="427"/>
      <c r="I107" s="427"/>
      <c r="J107" s="427"/>
      <c r="K107" s="427"/>
      <c r="L107" s="427"/>
      <c r="M107" s="427"/>
      <c r="N107" s="429">
        <f t="shared" si="3"/>
        <v>0</v>
      </c>
      <c r="O107" s="427"/>
      <c r="P107" s="427"/>
      <c r="Q107" s="512"/>
      <c r="S107" s="590"/>
      <c r="T107" s="591"/>
    </row>
    <row r="108" spans="1:20" ht="15" customHeight="1" thickBot="1" x14ac:dyDescent="0.5">
      <c r="A108" s="582">
        <v>108</v>
      </c>
      <c r="B108" s="520"/>
      <c r="C108" s="515"/>
      <c r="D108" s="520"/>
      <c r="E108" s="524" t="s">
        <v>258</v>
      </c>
      <c r="F108" s="520"/>
      <c r="G108" s="521">
        <f>SUM(G104:G107)</f>
        <v>0</v>
      </c>
      <c r="H108" s="521">
        <f t="shared" ref="H108:M108" si="4">SUM(H104:H107)</f>
        <v>0</v>
      </c>
      <c r="I108" s="521">
        <f t="shared" si="4"/>
        <v>0</v>
      </c>
      <c r="J108" s="521">
        <f t="shared" si="4"/>
        <v>0</v>
      </c>
      <c r="K108" s="521">
        <f t="shared" si="4"/>
        <v>0</v>
      </c>
      <c r="L108" s="521">
        <f t="shared" si="4"/>
        <v>0</v>
      </c>
      <c r="M108" s="521">
        <f t="shared" si="4"/>
        <v>0</v>
      </c>
      <c r="N108" s="521">
        <f>SUM(N104:N107)</f>
        <v>0</v>
      </c>
      <c r="O108" s="589"/>
      <c r="P108" s="589"/>
      <c r="Q108" s="512"/>
      <c r="R108" s="592" t="str">
        <f>IF(G108-H108+I108+J108-K108+L108+M108=N108,"OK","ERROR")</f>
        <v>OK</v>
      </c>
      <c r="S108" s="590"/>
      <c r="T108" s="591"/>
    </row>
    <row r="109" spans="1:20" ht="40.5" customHeight="1" thickBot="1" x14ac:dyDescent="0.55000000000000004">
      <c r="A109" s="582">
        <v>109</v>
      </c>
      <c r="B109" s="520"/>
      <c r="C109" s="515"/>
      <c r="D109" s="520"/>
      <c r="E109" s="597" t="s">
        <v>275</v>
      </c>
      <c r="F109" s="520"/>
      <c r="G109" s="599" t="s">
        <v>218</v>
      </c>
      <c r="H109" s="599" t="s">
        <v>254</v>
      </c>
      <c r="I109" s="599" t="s">
        <v>255</v>
      </c>
      <c r="J109" s="599" t="s">
        <v>256</v>
      </c>
      <c r="K109" s="599" t="s">
        <v>257</v>
      </c>
      <c r="L109" s="599" t="s">
        <v>252</v>
      </c>
      <c r="M109" s="599" t="s">
        <v>253</v>
      </c>
      <c r="N109" s="521" t="s">
        <v>12</v>
      </c>
      <c r="O109" s="600" t="s">
        <v>79</v>
      </c>
      <c r="P109" s="601" t="s">
        <v>260</v>
      </c>
      <c r="Q109" s="512"/>
      <c r="S109" s="590"/>
      <c r="T109" s="591"/>
    </row>
    <row r="110" spans="1:20" ht="15" customHeight="1" x14ac:dyDescent="0.45">
      <c r="A110" s="582">
        <v>110</v>
      </c>
      <c r="B110" s="520"/>
      <c r="C110" s="515"/>
      <c r="D110" s="520"/>
      <c r="E110" s="552" t="s">
        <v>247</v>
      </c>
      <c r="F110" s="518"/>
      <c r="G110" s="427"/>
      <c r="H110" s="427"/>
      <c r="I110" s="427"/>
      <c r="J110" s="427"/>
      <c r="K110" s="427"/>
      <c r="L110" s="427"/>
      <c r="M110" s="427"/>
      <c r="N110" s="429">
        <f t="shared" si="3"/>
        <v>0</v>
      </c>
      <c r="O110" s="427"/>
      <c r="P110" s="427"/>
      <c r="Q110" s="512"/>
      <c r="S110" s="590"/>
      <c r="T110" s="591"/>
    </row>
    <row r="111" spans="1:20" ht="15" customHeight="1" thickBot="1" x14ac:dyDescent="0.5">
      <c r="A111" s="582">
        <v>111</v>
      </c>
      <c r="B111" s="520"/>
      <c r="C111" s="515"/>
      <c r="D111" s="520"/>
      <c r="E111" s="552" t="s">
        <v>110</v>
      </c>
      <c r="F111" s="518"/>
      <c r="G111" s="427"/>
      <c r="H111" s="427"/>
      <c r="I111" s="427"/>
      <c r="J111" s="427"/>
      <c r="K111" s="427"/>
      <c r="L111" s="427"/>
      <c r="M111" s="427"/>
      <c r="N111" s="429">
        <f t="shared" si="3"/>
        <v>0</v>
      </c>
      <c r="O111" s="427"/>
      <c r="P111" s="427"/>
      <c r="Q111" s="512"/>
    </row>
    <row r="112" spans="1:20" ht="15" customHeight="1" thickBot="1" x14ac:dyDescent="0.55000000000000004">
      <c r="A112" s="582">
        <v>112</v>
      </c>
      <c r="B112" s="520"/>
      <c r="C112" s="515"/>
      <c r="D112" s="520"/>
      <c r="E112" s="598" t="s">
        <v>248</v>
      </c>
      <c r="F112" s="518"/>
      <c r="G112" s="521">
        <f>G101+G108+G110+G111</f>
        <v>0</v>
      </c>
      <c r="H112" s="521">
        <f t="shared" ref="H112:N112" si="5">H101+H108+H110+H111</f>
        <v>0</v>
      </c>
      <c r="I112" s="521">
        <f t="shared" si="5"/>
        <v>0</v>
      </c>
      <c r="J112" s="521">
        <f t="shared" si="5"/>
        <v>0</v>
      </c>
      <c r="K112" s="521">
        <f t="shared" si="5"/>
        <v>0</v>
      </c>
      <c r="L112" s="521">
        <f t="shared" si="5"/>
        <v>0</v>
      </c>
      <c r="M112" s="521">
        <f t="shared" si="5"/>
        <v>0</v>
      </c>
      <c r="N112" s="521">
        <f t="shared" si="5"/>
        <v>0</v>
      </c>
      <c r="O112" s="514"/>
      <c r="P112" s="514"/>
      <c r="Q112" s="512"/>
      <c r="R112" s="592" t="str">
        <f>IF(G112-H112+I112+J112-K112+L112+M112=N112,"OK","ERROR")</f>
        <v>OK</v>
      </c>
    </row>
    <row r="113" spans="1:18" ht="39" customHeight="1" x14ac:dyDescent="0.5">
      <c r="A113" s="582">
        <v>113</v>
      </c>
      <c r="B113" s="520"/>
      <c r="C113" s="515"/>
      <c r="D113" s="520"/>
      <c r="E113" s="597" t="s">
        <v>276</v>
      </c>
      <c r="F113" s="518"/>
      <c r="G113" s="599" t="s">
        <v>218</v>
      </c>
      <c r="H113" s="599" t="s">
        <v>254</v>
      </c>
      <c r="I113" s="599" t="s">
        <v>255</v>
      </c>
      <c r="J113" s="599" t="s">
        <v>256</v>
      </c>
      <c r="K113" s="599" t="s">
        <v>257</v>
      </c>
      <c r="L113" s="599" t="s">
        <v>252</v>
      </c>
      <c r="M113" s="599" t="s">
        <v>253</v>
      </c>
      <c r="N113" s="554" t="s">
        <v>12</v>
      </c>
      <c r="O113" s="600" t="s">
        <v>79</v>
      </c>
      <c r="P113" s="601" t="s">
        <v>260</v>
      </c>
      <c r="Q113" s="512"/>
    </row>
    <row r="114" spans="1:18" ht="15" customHeight="1" x14ac:dyDescent="0.45">
      <c r="A114" s="582">
        <v>114</v>
      </c>
      <c r="B114" s="520"/>
      <c r="C114" s="515"/>
      <c r="D114" s="520"/>
      <c r="E114" s="552" t="s">
        <v>259</v>
      </c>
      <c r="F114" s="518"/>
      <c r="G114" s="427"/>
      <c r="H114" s="427"/>
      <c r="I114" s="427"/>
      <c r="J114" s="427"/>
      <c r="K114" s="427"/>
      <c r="L114" s="427"/>
      <c r="M114" s="427"/>
      <c r="N114" s="429">
        <f t="shared" ref="N114:N116" si="6">G114-H114+I114+J114-K114+L114+M114</f>
        <v>0</v>
      </c>
      <c r="O114" s="427"/>
      <c r="P114" s="427"/>
      <c r="Q114" s="512"/>
    </row>
    <row r="115" spans="1:18" ht="15" customHeight="1" x14ac:dyDescent="0.45">
      <c r="A115" s="582">
        <v>115</v>
      </c>
      <c r="B115" s="520"/>
      <c r="C115" s="515"/>
      <c r="D115" s="520"/>
      <c r="E115" s="552" t="s">
        <v>249</v>
      </c>
      <c r="F115" s="518"/>
      <c r="G115" s="427"/>
      <c r="H115" s="427"/>
      <c r="I115" s="427"/>
      <c r="J115" s="427"/>
      <c r="K115" s="427"/>
      <c r="L115" s="427"/>
      <c r="M115" s="427"/>
      <c r="N115" s="429">
        <f t="shared" si="6"/>
        <v>0</v>
      </c>
      <c r="O115" s="427"/>
      <c r="P115" s="427"/>
      <c r="Q115" s="512"/>
      <c r="R115" s="592"/>
    </row>
    <row r="116" spans="1:18" ht="15" customHeight="1" thickBot="1" x14ac:dyDescent="0.5">
      <c r="A116" s="582">
        <v>116</v>
      </c>
      <c r="B116" s="520"/>
      <c r="C116" s="515"/>
      <c r="D116" s="520"/>
      <c r="E116" s="552" t="s">
        <v>250</v>
      </c>
      <c r="F116" s="518"/>
      <c r="G116" s="427"/>
      <c r="H116" s="427"/>
      <c r="I116" s="427"/>
      <c r="J116" s="427"/>
      <c r="K116" s="427"/>
      <c r="L116" s="427"/>
      <c r="M116" s="427"/>
      <c r="N116" s="429">
        <f t="shared" si="6"/>
        <v>0</v>
      </c>
      <c r="O116" s="514"/>
      <c r="P116" s="514"/>
      <c r="Q116" s="512"/>
    </row>
    <row r="117" spans="1:18" ht="15" customHeight="1" thickBot="1" x14ac:dyDescent="0.55000000000000004">
      <c r="A117" s="582">
        <v>117</v>
      </c>
      <c r="B117" s="520"/>
      <c r="C117" s="515"/>
      <c r="D117" s="520"/>
      <c r="E117" s="598" t="s">
        <v>251</v>
      </c>
      <c r="F117" s="518"/>
      <c r="G117" s="521">
        <f>SUM(G114:G116)</f>
        <v>0</v>
      </c>
      <c r="H117" s="521">
        <f t="shared" ref="H117:N117" si="7">SUM(H114:H116)</f>
        <v>0</v>
      </c>
      <c r="I117" s="521">
        <f t="shared" si="7"/>
        <v>0</v>
      </c>
      <c r="J117" s="521">
        <f t="shared" si="7"/>
        <v>0</v>
      </c>
      <c r="K117" s="521">
        <f t="shared" si="7"/>
        <v>0</v>
      </c>
      <c r="L117" s="521">
        <f t="shared" si="7"/>
        <v>0</v>
      </c>
      <c r="M117" s="521">
        <f t="shared" si="7"/>
        <v>0</v>
      </c>
      <c r="N117" s="521">
        <f t="shared" si="7"/>
        <v>0</v>
      </c>
      <c r="O117" s="514"/>
      <c r="P117" s="514"/>
      <c r="Q117" s="512"/>
      <c r="R117" s="592" t="str">
        <f>IF(G117-H117+I117+J117-K117+L117+M117=N117,"OK","ERROR")</f>
        <v>OK</v>
      </c>
    </row>
    <row r="118" spans="1:18" ht="15" customHeight="1" thickBot="1" x14ac:dyDescent="0.55000000000000004">
      <c r="A118" s="582">
        <v>118</v>
      </c>
      <c r="B118" s="520"/>
      <c r="C118" s="515"/>
      <c r="D118" s="520"/>
      <c r="E118" s="598"/>
      <c r="F118" s="518"/>
      <c r="G118" s="589"/>
      <c r="H118" s="589"/>
      <c r="I118" s="589"/>
      <c r="J118" s="589"/>
      <c r="K118" s="589"/>
      <c r="L118" s="589"/>
      <c r="M118" s="589"/>
      <c r="N118" s="589"/>
      <c r="O118" s="514"/>
      <c r="P118" s="514"/>
      <c r="Q118" s="512"/>
      <c r="R118" s="592"/>
    </row>
    <row r="119" spans="1:18" ht="15" customHeight="1" thickBot="1" x14ac:dyDescent="0.55000000000000004">
      <c r="A119" s="582">
        <v>119</v>
      </c>
      <c r="B119" s="520"/>
      <c r="C119" s="515"/>
      <c r="D119" s="520"/>
      <c r="E119" s="598"/>
      <c r="F119" s="598" t="s">
        <v>802</v>
      </c>
      <c r="G119" s="521">
        <f>G112+G117</f>
        <v>0</v>
      </c>
      <c r="H119" s="521">
        <f t="shared" ref="H119:N119" si="8">H112+H117</f>
        <v>0</v>
      </c>
      <c r="I119" s="521">
        <f t="shared" si="8"/>
        <v>0</v>
      </c>
      <c r="J119" s="521">
        <f t="shared" si="8"/>
        <v>0</v>
      </c>
      <c r="K119" s="521">
        <f t="shared" si="8"/>
        <v>0</v>
      </c>
      <c r="L119" s="521">
        <f t="shared" si="8"/>
        <v>0</v>
      </c>
      <c r="M119" s="521">
        <f t="shared" si="8"/>
        <v>0</v>
      </c>
      <c r="N119" s="521">
        <f t="shared" si="8"/>
        <v>0</v>
      </c>
      <c r="O119" s="514"/>
      <c r="P119" s="514"/>
      <c r="Q119" s="512"/>
      <c r="R119" s="592" t="str">
        <f>IF(G119-H119+I119+J119-K119+L119+M119=N119,"OK","ERROR")</f>
        <v>OK</v>
      </c>
    </row>
    <row r="120" spans="1:18" ht="15" customHeight="1" thickBot="1" x14ac:dyDescent="0.5">
      <c r="A120" s="582">
        <v>120</v>
      </c>
      <c r="B120" s="520"/>
      <c r="C120" s="515"/>
      <c r="D120" s="515"/>
      <c r="E120" s="515"/>
      <c r="F120" s="515"/>
      <c r="G120" s="515"/>
      <c r="H120" s="515"/>
      <c r="I120" s="515"/>
      <c r="J120" s="515"/>
      <c r="K120" s="515"/>
      <c r="L120" s="515"/>
      <c r="M120" s="515"/>
      <c r="N120" s="515"/>
      <c r="O120" s="515"/>
      <c r="P120" s="514"/>
      <c r="Q120" s="512"/>
    </row>
    <row r="121" spans="1:18" ht="15" customHeight="1" thickBot="1" x14ac:dyDescent="0.55000000000000004">
      <c r="A121" s="582">
        <v>121</v>
      </c>
      <c r="B121" s="520"/>
      <c r="C121" s="515"/>
      <c r="D121" s="520"/>
      <c r="E121" s="598" t="s">
        <v>261</v>
      </c>
      <c r="F121" s="518"/>
      <c r="G121" s="521">
        <f>G119</f>
        <v>0</v>
      </c>
      <c r="H121" s="521">
        <f t="shared" ref="H121:N121" si="9">H119</f>
        <v>0</v>
      </c>
      <c r="I121" s="521">
        <f t="shared" si="9"/>
        <v>0</v>
      </c>
      <c r="J121" s="521">
        <f t="shared" si="9"/>
        <v>0</v>
      </c>
      <c r="K121" s="521">
        <f t="shared" si="9"/>
        <v>0</v>
      </c>
      <c r="L121" s="521">
        <f t="shared" si="9"/>
        <v>0</v>
      </c>
      <c r="M121" s="521">
        <f t="shared" si="9"/>
        <v>0</v>
      </c>
      <c r="N121" s="521">
        <f t="shared" si="9"/>
        <v>0</v>
      </c>
      <c r="O121" s="514"/>
      <c r="P121" s="514"/>
      <c r="Q121" s="512"/>
      <c r="R121" s="592" t="str">
        <f>IF(G121-H121+I121+J121-K121+L121+M121=N121,"OK","ERROR")</f>
        <v>OK</v>
      </c>
    </row>
    <row r="122" spans="1:18" ht="15" customHeight="1" x14ac:dyDescent="0.45">
      <c r="A122" s="582">
        <v>122</v>
      </c>
      <c r="B122" s="520"/>
      <c r="C122" s="515"/>
      <c r="D122" s="520"/>
      <c r="E122" s="552"/>
      <c r="F122" s="518"/>
      <c r="G122" s="589"/>
      <c r="H122" s="589"/>
      <c r="I122" s="589"/>
      <c r="J122" s="589"/>
      <c r="K122" s="589"/>
      <c r="L122" s="589"/>
      <c r="M122" s="589"/>
      <c r="N122" s="514"/>
      <c r="O122" s="514"/>
      <c r="P122" s="514"/>
      <c r="Q122" s="512"/>
    </row>
  </sheetData>
  <sheetProtection formatRows="0" insertRows="0"/>
  <mergeCells count="35">
    <mergeCell ref="M74:N74"/>
    <mergeCell ref="O74:P74"/>
    <mergeCell ref="N2:P2"/>
    <mergeCell ref="N3:P3"/>
    <mergeCell ref="A5:Q5"/>
    <mergeCell ref="M25:N25"/>
    <mergeCell ref="O25:P25"/>
    <mergeCell ref="C47:P47"/>
    <mergeCell ref="M55:N55"/>
    <mergeCell ref="O55:P55"/>
    <mergeCell ref="M64:N64"/>
    <mergeCell ref="O64:P64"/>
    <mergeCell ref="M73:P73"/>
    <mergeCell ref="L80:P80"/>
    <mergeCell ref="C82:D82"/>
    <mergeCell ref="F82:I82"/>
    <mergeCell ref="J82:M82"/>
    <mergeCell ref="C83:D83"/>
    <mergeCell ref="F83:I83"/>
    <mergeCell ref="J83:M83"/>
    <mergeCell ref="F84:I84"/>
    <mergeCell ref="J84:M84"/>
    <mergeCell ref="F85:I85"/>
    <mergeCell ref="J85:M85"/>
    <mergeCell ref="F86:I86"/>
    <mergeCell ref="J86:M86"/>
    <mergeCell ref="C89:D89"/>
    <mergeCell ref="F89:I89"/>
    <mergeCell ref="J89:M89"/>
    <mergeCell ref="C87:D87"/>
    <mergeCell ref="F87:I87"/>
    <mergeCell ref="J87:M87"/>
    <mergeCell ref="C88:D88"/>
    <mergeCell ref="F88:I88"/>
    <mergeCell ref="J88:M88"/>
  </mergeCells>
  <conditionalFormatting sqref="N93:N100 N110:N111">
    <cfRule type="expression" dxfId="8" priority="12" stopIfTrue="1">
      <formula>$T$93&lt;&gt;TRUE</formula>
    </cfRule>
  </conditionalFormatting>
  <conditionalFormatting sqref="N103:N107">
    <cfRule type="expression" dxfId="7" priority="11" stopIfTrue="1">
      <formula>$T$93&lt;&gt;TRUE</formula>
    </cfRule>
  </conditionalFormatting>
  <conditionalFormatting sqref="N114:N116">
    <cfRule type="expression" dxfId="6" priority="10" stopIfTrue="1">
      <formula>$T$93&lt;&gt;TRUE</formula>
    </cfRule>
  </conditionalFormatting>
  <conditionalFormatting sqref="N113">
    <cfRule type="expression" dxfId="5" priority="9" stopIfTrue="1">
      <formula>$T$93&lt;&gt;TRUE</formula>
    </cfRule>
  </conditionalFormatting>
  <conditionalFormatting sqref="N101 N108 N111">
    <cfRule type="expression" dxfId="4" priority="13" stopIfTrue="1">
      <formula>$T$100&lt;&gt;TRUE</formula>
    </cfRule>
  </conditionalFormatting>
  <conditionalFormatting sqref="N109">
    <cfRule type="expression" dxfId="3" priority="6" stopIfTrue="1">
      <formula>$T$100&lt;&gt;TRUE</formula>
    </cfRule>
  </conditionalFormatting>
  <conditionalFormatting sqref="N117">
    <cfRule type="expression" dxfId="2" priority="5" stopIfTrue="1">
      <formula>$T$100&lt;&gt;TRUE</formula>
    </cfRule>
  </conditionalFormatting>
  <conditionalFormatting sqref="N119">
    <cfRule type="expression" dxfId="1" priority="4" stopIfTrue="1">
      <formula>$T$100&lt;&gt;TRUE</formula>
    </cfRule>
  </conditionalFormatting>
  <conditionalFormatting sqref="N112">
    <cfRule type="expression" dxfId="0" priority="1" stopIfTrue="1">
      <formula>$T$100&lt;&gt;TRUE</formula>
    </cfRule>
  </conditionalFormatting>
  <dataValidations count="2">
    <dataValidation allowBlank="1" showInputMessage="1" showErrorMessage="1" prompt="Please enter text" sqref="F82:F89 J82:J89" xr:uid="{4398AC6D-1693-41BD-B609-A475111C093E}"/>
    <dataValidation allowBlank="1" showErrorMessage="1" sqref="F90:P90" xr:uid="{B4580765-B712-4DCA-9AC8-0751A66ABF67}"/>
  </dataValidations>
  <pageMargins left="0.70866141732283472" right="0.70866141732283472" top="0.74803149606299213" bottom="0.74803149606299213" header="0.31496062992125984" footer="0.31496062992125984"/>
  <pageSetup paperSize="9" scale="55" fitToHeight="3" orientation="landscape" r:id="rId1"/>
  <headerFooter alignWithMargins="0">
    <oddHeader>&amp;CCommerce Commission Information Disclosure Template</oddHeader>
    <oddFooter>&amp;L&amp;F&amp;C&amp;P&amp;R&amp;A</oddFooter>
  </headerFooter>
  <rowBreaks count="2" manualBreakCount="2">
    <brk id="47" max="15" man="1"/>
    <brk id="7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E23EC-1363-4D16-B6E6-2A5BF5059B97}">
  <sheetPr codeName="Sheet11">
    <tabColor rgb="FF003870"/>
    <pageSetUpPr fitToPage="1"/>
  </sheetPr>
  <dimension ref="A1:T25"/>
  <sheetViews>
    <sheetView showGridLines="0" zoomScaleNormal="100" zoomScaleSheetLayoutView="100" workbookViewId="0">
      <selection activeCell="E28" sqref="E28"/>
    </sheetView>
  </sheetViews>
  <sheetFormatPr defaultColWidth="9.1328125" defaultRowHeight="14.25" x14ac:dyDescent="0.45"/>
  <cols>
    <col min="1" max="1" width="3.73046875" style="608" customWidth="1"/>
    <col min="2" max="2" width="3.1328125" style="608" customWidth="1"/>
    <col min="3" max="3" width="6.1328125" style="608" customWidth="1"/>
    <col min="4" max="4" width="2.265625" style="608" customWidth="1"/>
    <col min="5" max="5" width="20.73046875" style="608" customWidth="1"/>
    <col min="6" max="6" width="62.3984375" style="608" customWidth="1"/>
    <col min="7" max="15" width="2.59765625" style="608" customWidth="1"/>
    <col min="16" max="18" width="16.1328125" style="608" customWidth="1"/>
    <col min="19" max="19" width="2.73046875" style="608" customWidth="1"/>
    <col min="20" max="20" width="13.265625" style="466" customWidth="1"/>
    <col min="21" max="16384" width="9.1328125" style="608"/>
  </cols>
  <sheetData>
    <row r="1" spans="1:20" s="456" customFormat="1" ht="15" customHeight="1" x14ac:dyDescent="0.45">
      <c r="A1" s="957"/>
      <c r="B1" s="958"/>
      <c r="C1" s="958"/>
      <c r="D1" s="958"/>
      <c r="E1" s="959"/>
      <c r="F1" s="959"/>
      <c r="G1" s="959"/>
      <c r="H1" s="959"/>
      <c r="I1" s="959"/>
      <c r="J1" s="959"/>
      <c r="K1" s="959"/>
      <c r="L1" s="959"/>
      <c r="M1" s="959"/>
      <c r="N1" s="959"/>
      <c r="O1" s="959"/>
      <c r="P1" s="959"/>
      <c r="Q1" s="959"/>
      <c r="R1" s="958"/>
      <c r="S1" s="960"/>
      <c r="T1" s="466"/>
    </row>
    <row r="2" spans="1:20" s="456" customFormat="1" ht="18" customHeight="1" x14ac:dyDescent="0.5">
      <c r="A2" s="961"/>
      <c r="B2" s="962"/>
      <c r="C2" s="962"/>
      <c r="D2" s="962"/>
      <c r="E2" s="963"/>
      <c r="F2" s="963"/>
      <c r="G2" s="963"/>
      <c r="H2" s="963"/>
      <c r="I2" s="963"/>
      <c r="J2" s="963"/>
      <c r="K2" s="963"/>
      <c r="L2" s="963"/>
      <c r="M2" s="963"/>
      <c r="N2" s="963"/>
      <c r="O2" s="964"/>
      <c r="P2" s="886" t="s">
        <v>8</v>
      </c>
      <c r="Q2" s="1085" t="s">
        <v>337</v>
      </c>
      <c r="R2" s="1086"/>
      <c r="S2" s="1087"/>
      <c r="T2" s="466"/>
    </row>
    <row r="3" spans="1:20" s="456" customFormat="1" ht="18" customHeight="1" x14ac:dyDescent="0.5">
      <c r="A3" s="961"/>
      <c r="B3" s="962"/>
      <c r="C3" s="962"/>
      <c r="D3" s="962"/>
      <c r="E3" s="963"/>
      <c r="F3" s="963"/>
      <c r="G3" s="963"/>
      <c r="H3" s="963"/>
      <c r="I3" s="963"/>
      <c r="J3" s="963"/>
      <c r="K3" s="963"/>
      <c r="L3" s="963"/>
      <c r="M3" s="963"/>
      <c r="N3" s="963"/>
      <c r="O3" s="964"/>
      <c r="P3" s="886" t="s">
        <v>109</v>
      </c>
      <c r="Q3" s="1088" t="str">
        <f>IF(ISNUMBER(CoverSheet!$C$11),CoverSheet!$C$11,"")</f>
        <v/>
      </c>
      <c r="R3" s="1089"/>
      <c r="S3" s="1090"/>
      <c r="T3" s="466"/>
    </row>
    <row r="4" spans="1:20" s="456" customFormat="1" ht="20.25" customHeight="1" x14ac:dyDescent="0.65">
      <c r="A4" s="623" t="s">
        <v>777</v>
      </c>
      <c r="B4" s="162"/>
      <c r="C4" s="527"/>
      <c r="D4" s="527"/>
      <c r="E4" s="621"/>
      <c r="F4" s="621"/>
      <c r="G4" s="621"/>
      <c r="H4" s="621"/>
      <c r="I4" s="621"/>
      <c r="J4" s="621"/>
      <c r="K4" s="621"/>
      <c r="L4" s="621"/>
      <c r="M4" s="621"/>
      <c r="N4" s="621"/>
      <c r="O4" s="621"/>
      <c r="P4" s="965"/>
      <c r="Q4" s="621"/>
      <c r="R4" s="527"/>
      <c r="S4" s="966"/>
      <c r="T4" s="466"/>
    </row>
    <row r="5" spans="1:20" s="16" customFormat="1" ht="66" customHeight="1" x14ac:dyDescent="0.45">
      <c r="A5" s="1045" t="s">
        <v>1025</v>
      </c>
      <c r="B5" s="1046"/>
      <c r="C5" s="1046"/>
      <c r="D5" s="1046"/>
      <c r="E5" s="1046"/>
      <c r="F5" s="1046"/>
      <c r="G5" s="1046"/>
      <c r="H5" s="1046"/>
      <c r="I5" s="1046"/>
      <c r="J5" s="1046"/>
      <c r="K5" s="1046"/>
      <c r="L5" s="1046"/>
      <c r="M5" s="1046"/>
      <c r="N5" s="1046"/>
      <c r="O5" s="1046"/>
      <c r="P5" s="1046"/>
      <c r="Q5" s="1046"/>
      <c r="R5" s="1046"/>
      <c r="S5" s="332"/>
      <c r="T5" s="18"/>
    </row>
    <row r="6" spans="1:20" s="456" customFormat="1" ht="15" customHeight="1" x14ac:dyDescent="0.45">
      <c r="A6" s="317" t="s">
        <v>122</v>
      </c>
      <c r="B6" s="967"/>
      <c r="C6" s="968"/>
      <c r="D6" s="962"/>
      <c r="E6" s="969"/>
      <c r="F6" s="969"/>
      <c r="G6" s="969"/>
      <c r="H6" s="969"/>
      <c r="I6" s="969"/>
      <c r="J6" s="969"/>
      <c r="K6" s="969"/>
      <c r="L6" s="969"/>
      <c r="M6" s="969"/>
      <c r="N6" s="969"/>
      <c r="O6" s="969"/>
      <c r="P6" s="969"/>
      <c r="Q6" s="969"/>
      <c r="R6" s="962"/>
      <c r="S6" s="966"/>
      <c r="T6" s="466"/>
    </row>
    <row r="7" spans="1:20" s="456" customFormat="1" ht="15" customHeight="1" x14ac:dyDescent="0.45">
      <c r="A7" s="317"/>
      <c r="B7" s="967"/>
      <c r="C7" s="968"/>
      <c r="D7" s="962"/>
      <c r="E7" s="969"/>
      <c r="F7" s="969"/>
      <c r="G7" s="969"/>
      <c r="H7" s="969"/>
      <c r="I7" s="969"/>
      <c r="J7" s="969"/>
      <c r="K7" s="969"/>
      <c r="L7" s="969"/>
      <c r="M7" s="969"/>
      <c r="N7" s="969"/>
      <c r="O7" s="969"/>
      <c r="P7" s="969"/>
      <c r="Q7" s="969"/>
      <c r="R7" s="962"/>
      <c r="S7" s="966"/>
      <c r="T7" s="466"/>
    </row>
    <row r="8" spans="1:20" ht="30" customHeight="1" x14ac:dyDescent="0.55000000000000004">
      <c r="A8" s="617">
        <v>8</v>
      </c>
      <c r="B8" s="513"/>
      <c r="C8" s="542" t="s">
        <v>776</v>
      </c>
      <c r="D8" s="526"/>
      <c r="E8" s="526"/>
      <c r="F8" s="549"/>
      <c r="G8" s="526"/>
      <c r="H8" s="526"/>
      <c r="I8" s="526"/>
      <c r="J8" s="526"/>
      <c r="K8" s="526"/>
      <c r="L8" s="526"/>
      <c r="M8" s="526"/>
      <c r="N8" s="526"/>
      <c r="O8" s="526"/>
      <c r="P8" s="285"/>
      <c r="Q8" s="561" t="s">
        <v>80</v>
      </c>
      <c r="R8" s="285"/>
      <c r="S8" s="615"/>
      <c r="T8" s="467"/>
    </row>
    <row r="9" spans="1:20" ht="15" customHeight="1" x14ac:dyDescent="0.45">
      <c r="A9" s="617">
        <v>9</v>
      </c>
      <c r="B9" s="513"/>
      <c r="C9" s="549"/>
      <c r="D9" s="526"/>
      <c r="E9" s="337" t="s">
        <v>945</v>
      </c>
      <c r="F9" s="337" t="s">
        <v>946</v>
      </c>
      <c r="G9" s="526"/>
      <c r="H9" s="526"/>
      <c r="I9" s="526"/>
      <c r="J9" s="526"/>
      <c r="K9" s="526"/>
      <c r="L9" s="526"/>
      <c r="M9" s="526"/>
      <c r="N9" s="526"/>
      <c r="O9" s="526"/>
      <c r="P9" s="561" t="s">
        <v>264</v>
      </c>
      <c r="Q9" s="561" t="s">
        <v>266</v>
      </c>
      <c r="R9" s="561" t="s">
        <v>265</v>
      </c>
      <c r="S9" s="615"/>
    </row>
    <row r="10" spans="1:20" ht="15" customHeight="1" x14ac:dyDescent="0.45">
      <c r="A10" s="617">
        <v>10</v>
      </c>
      <c r="B10" s="513"/>
      <c r="C10" s="549"/>
      <c r="D10" s="526"/>
      <c r="E10" s="337" t="s">
        <v>947</v>
      </c>
      <c r="F10" s="526" t="s">
        <v>282</v>
      </c>
      <c r="G10" s="526"/>
      <c r="H10" s="526"/>
      <c r="I10" s="526"/>
      <c r="J10" s="526"/>
      <c r="K10" s="526"/>
      <c r="L10" s="526"/>
      <c r="M10" s="526"/>
      <c r="N10" s="526"/>
      <c r="O10" s="526"/>
      <c r="P10" s="970"/>
      <c r="Q10" s="970"/>
      <c r="R10" s="971">
        <f t="shared" ref="R10" si="0">SUM(P10:Q10)</f>
        <v>0</v>
      </c>
      <c r="S10" s="615"/>
    </row>
    <row r="11" spans="1:20" ht="15" customHeight="1" x14ac:dyDescent="0.45">
      <c r="A11" s="617">
        <v>11</v>
      </c>
      <c r="B11" s="513"/>
      <c r="C11" s="549"/>
      <c r="D11" s="526"/>
      <c r="E11" s="526"/>
      <c r="F11" s="526" t="s">
        <v>283</v>
      </c>
      <c r="G11" s="526"/>
      <c r="H11" s="526"/>
      <c r="I11" s="526"/>
      <c r="J11" s="526"/>
      <c r="K11" s="526"/>
      <c r="L11" s="526"/>
      <c r="M11" s="526"/>
      <c r="N11" s="526"/>
      <c r="O11" s="526"/>
      <c r="P11" s="970"/>
      <c r="Q11" s="970"/>
      <c r="R11" s="971">
        <f t="shared" ref="R11:R20" si="1">SUM(P11:Q11)</f>
        <v>0</v>
      </c>
      <c r="S11" s="615"/>
    </row>
    <row r="12" spans="1:20" ht="15" customHeight="1" x14ac:dyDescent="0.45">
      <c r="A12" s="617">
        <v>12</v>
      </c>
      <c r="B12" s="513"/>
      <c r="C12" s="549"/>
      <c r="D12" s="526"/>
      <c r="E12" s="550"/>
      <c r="F12" s="337" t="s">
        <v>948</v>
      </c>
      <c r="G12" s="526"/>
      <c r="H12" s="526"/>
      <c r="I12" s="526"/>
      <c r="J12" s="526"/>
      <c r="K12" s="526"/>
      <c r="L12" s="526"/>
      <c r="M12" s="526"/>
      <c r="N12" s="526"/>
      <c r="O12" s="526"/>
      <c r="P12" s="972">
        <f>SUM(P10:P11)</f>
        <v>0</v>
      </c>
      <c r="Q12" s="972">
        <f t="shared" ref="Q12" si="2">SUM(Q10:Q11)</f>
        <v>0</v>
      </c>
      <c r="R12" s="971">
        <f t="shared" si="1"/>
        <v>0</v>
      </c>
      <c r="S12" s="615"/>
    </row>
    <row r="13" spans="1:20" ht="15" customHeight="1" x14ac:dyDescent="0.45">
      <c r="A13" s="617">
        <v>13</v>
      </c>
      <c r="B13" s="513"/>
      <c r="C13" s="549"/>
      <c r="D13" s="526"/>
      <c r="E13" s="337" t="s">
        <v>111</v>
      </c>
      <c r="F13" s="526" t="s">
        <v>284</v>
      </c>
      <c r="G13" s="526"/>
      <c r="H13" s="526"/>
      <c r="I13" s="526"/>
      <c r="J13" s="526"/>
      <c r="K13" s="526"/>
      <c r="L13" s="526"/>
      <c r="M13" s="526"/>
      <c r="N13" s="526"/>
      <c r="O13" s="526"/>
      <c r="P13" s="970"/>
      <c r="Q13" s="970"/>
      <c r="R13" s="971">
        <f t="shared" si="1"/>
        <v>0</v>
      </c>
      <c r="S13" s="615"/>
    </row>
    <row r="14" spans="1:20" ht="15" customHeight="1" x14ac:dyDescent="0.45">
      <c r="A14" s="617">
        <v>14</v>
      </c>
      <c r="B14" s="513"/>
      <c r="C14" s="549"/>
      <c r="D14" s="526"/>
      <c r="E14" s="337"/>
      <c r="F14" s="526" t="s">
        <v>285</v>
      </c>
      <c r="G14" s="526"/>
      <c r="H14" s="526"/>
      <c r="I14" s="526"/>
      <c r="J14" s="526"/>
      <c r="K14" s="526"/>
      <c r="L14" s="526"/>
      <c r="M14" s="526"/>
      <c r="N14" s="526"/>
      <c r="O14" s="526"/>
      <c r="P14" s="970"/>
      <c r="Q14" s="970"/>
      <c r="R14" s="971">
        <f t="shared" si="1"/>
        <v>0</v>
      </c>
      <c r="S14" s="615"/>
    </row>
    <row r="15" spans="1:20" ht="15" customHeight="1" x14ac:dyDescent="0.45">
      <c r="A15" s="617">
        <v>15</v>
      </c>
      <c r="B15" s="513"/>
      <c r="C15" s="549"/>
      <c r="D15" s="526"/>
      <c r="E15" s="526"/>
      <c r="F15" s="526" t="s">
        <v>772</v>
      </c>
      <c r="G15" s="526"/>
      <c r="H15" s="526"/>
      <c r="I15" s="526"/>
      <c r="J15" s="526"/>
      <c r="K15" s="526"/>
      <c r="L15" s="526"/>
      <c r="M15" s="526"/>
      <c r="N15" s="526"/>
      <c r="O15" s="526"/>
      <c r="P15" s="970"/>
      <c r="Q15" s="970"/>
      <c r="R15" s="971">
        <f t="shared" si="1"/>
        <v>0</v>
      </c>
      <c r="S15" s="615"/>
    </row>
    <row r="16" spans="1:20" ht="15" customHeight="1" x14ac:dyDescent="0.45">
      <c r="A16" s="617">
        <v>16</v>
      </c>
      <c r="B16" s="513"/>
      <c r="C16" s="549"/>
      <c r="D16" s="526"/>
      <c r="E16" s="526"/>
      <c r="F16" s="337" t="s">
        <v>318</v>
      </c>
      <c r="G16" s="526"/>
      <c r="H16" s="526"/>
      <c r="I16" s="526"/>
      <c r="J16" s="526"/>
      <c r="K16" s="513"/>
      <c r="L16" s="513"/>
      <c r="M16" s="513"/>
      <c r="N16" s="513"/>
      <c r="O16" s="513"/>
      <c r="P16" s="972">
        <f>SUM(P13:P15)</f>
        <v>0</v>
      </c>
      <c r="Q16" s="972">
        <f t="shared" ref="Q16" si="3">SUM(Q13:Q15)</f>
        <v>0</v>
      </c>
      <c r="R16" s="971">
        <f t="shared" si="1"/>
        <v>0</v>
      </c>
      <c r="S16" s="615"/>
    </row>
    <row r="17" spans="1:20" ht="15" customHeight="1" x14ac:dyDescent="0.45">
      <c r="A17" s="617">
        <v>17</v>
      </c>
      <c r="B17" s="513"/>
      <c r="C17" s="549"/>
      <c r="D17" s="526"/>
      <c r="E17" s="337" t="s">
        <v>949</v>
      </c>
      <c r="F17" s="526" t="s">
        <v>268</v>
      </c>
      <c r="G17" s="526"/>
      <c r="H17" s="526"/>
      <c r="I17" s="526"/>
      <c r="J17" s="526"/>
      <c r="K17" s="513"/>
      <c r="L17" s="513"/>
      <c r="M17" s="513"/>
      <c r="N17" s="513"/>
      <c r="O17" s="513"/>
      <c r="P17" s="970"/>
      <c r="Q17" s="970"/>
      <c r="R17" s="971">
        <f t="shared" si="1"/>
        <v>0</v>
      </c>
      <c r="S17" s="615"/>
    </row>
    <row r="18" spans="1:20" ht="15" customHeight="1" x14ac:dyDescent="0.45">
      <c r="A18" s="617">
        <v>18</v>
      </c>
      <c r="B18" s="513"/>
      <c r="C18" s="549"/>
      <c r="D18" s="526"/>
      <c r="E18" s="526"/>
      <c r="F18" s="526" t="s">
        <v>812</v>
      </c>
      <c r="G18" s="526"/>
      <c r="H18" s="526"/>
      <c r="I18" s="526"/>
      <c r="J18" s="526"/>
      <c r="K18" s="513"/>
      <c r="L18" s="513"/>
      <c r="M18" s="513"/>
      <c r="N18" s="513"/>
      <c r="O18" s="513"/>
      <c r="P18" s="970"/>
      <c r="Q18" s="970"/>
      <c r="R18" s="971">
        <f t="shared" si="1"/>
        <v>0</v>
      </c>
      <c r="S18" s="615"/>
    </row>
    <row r="19" spans="1:20" ht="15" customHeight="1" x14ac:dyDescent="0.45">
      <c r="A19" s="617">
        <v>19</v>
      </c>
      <c r="B19" s="513"/>
      <c r="C19" s="549"/>
      <c r="D19" s="526"/>
      <c r="E19" s="526"/>
      <c r="F19" s="526" t="s">
        <v>269</v>
      </c>
      <c r="G19" s="526"/>
      <c r="H19" s="526"/>
      <c r="I19" s="526"/>
      <c r="J19" s="526"/>
      <c r="K19" s="513"/>
      <c r="L19" s="513"/>
      <c r="M19" s="513"/>
      <c r="N19" s="513"/>
      <c r="O19" s="513"/>
      <c r="P19" s="970"/>
      <c r="Q19" s="970"/>
      <c r="R19" s="971">
        <f t="shared" si="1"/>
        <v>0</v>
      </c>
      <c r="S19" s="615"/>
    </row>
    <row r="20" spans="1:20" ht="15" customHeight="1" thickBot="1" x14ac:dyDescent="0.5">
      <c r="A20" s="617">
        <v>20</v>
      </c>
      <c r="B20" s="513"/>
      <c r="C20" s="549"/>
      <c r="D20" s="526"/>
      <c r="E20" s="526"/>
      <c r="F20" s="337" t="s">
        <v>950</v>
      </c>
      <c r="G20" s="526"/>
      <c r="H20" s="526"/>
      <c r="I20" s="526"/>
      <c r="J20" s="526"/>
      <c r="K20" s="513"/>
      <c r="L20" s="513"/>
      <c r="M20" s="513"/>
      <c r="N20" s="513"/>
      <c r="O20" s="513"/>
      <c r="P20" s="972">
        <f t="shared" ref="P20:Q20" si="4">SUM(P17:P19)</f>
        <v>0</v>
      </c>
      <c r="Q20" s="972">
        <f t="shared" si="4"/>
        <v>0</v>
      </c>
      <c r="R20" s="971">
        <f t="shared" si="1"/>
        <v>0</v>
      </c>
      <c r="S20" s="615"/>
    </row>
    <row r="21" spans="1:20" s="462" customFormat="1" ht="15" customHeight="1" thickBot="1" x14ac:dyDescent="0.5">
      <c r="A21" s="617">
        <v>21</v>
      </c>
      <c r="B21" s="513"/>
      <c r="C21" s="513"/>
      <c r="D21" s="287"/>
      <c r="E21" s="544" t="s">
        <v>779</v>
      </c>
      <c r="F21" s="287"/>
      <c r="G21" s="526"/>
      <c r="H21" s="526"/>
      <c r="I21" s="526"/>
      <c r="J21" s="526"/>
      <c r="K21" s="526"/>
      <c r="L21" s="526"/>
      <c r="M21" s="526"/>
      <c r="N21" s="526"/>
      <c r="O21" s="526"/>
      <c r="P21" s="579">
        <f>P12+P16+P20</f>
        <v>0</v>
      </c>
      <c r="Q21" s="579">
        <f>Q12+Q16+Q20</f>
        <v>0</v>
      </c>
      <c r="R21" s="579">
        <f>R12+R16+R20</f>
        <v>0</v>
      </c>
      <c r="S21" s="615"/>
      <c r="T21" s="466" t="s">
        <v>961</v>
      </c>
    </row>
    <row r="22" spans="1:20" ht="30" customHeight="1" x14ac:dyDescent="0.55000000000000004">
      <c r="A22" s="617">
        <v>22</v>
      </c>
      <c r="B22" s="513"/>
      <c r="C22" s="542" t="s">
        <v>809</v>
      </c>
      <c r="D22" s="526"/>
      <c r="E22" s="526"/>
      <c r="F22" s="526"/>
      <c r="G22" s="526"/>
      <c r="H22" s="526"/>
      <c r="I22" s="526"/>
      <c r="J22" s="526"/>
      <c r="K22" s="526"/>
      <c r="L22" s="526"/>
      <c r="M22" s="526"/>
      <c r="N22" s="526"/>
      <c r="O22" s="526"/>
      <c r="P22" s="561" t="s">
        <v>264</v>
      </c>
      <c r="Q22" s="561" t="s">
        <v>266</v>
      </c>
      <c r="R22" s="561" t="s">
        <v>265</v>
      </c>
      <c r="S22" s="615"/>
      <c r="T22" s="467"/>
    </row>
    <row r="23" spans="1:20" s="462" customFormat="1" ht="15" customHeight="1" x14ac:dyDescent="0.45">
      <c r="A23" s="617">
        <v>23</v>
      </c>
      <c r="B23" s="513"/>
      <c r="C23" s="526"/>
      <c r="D23" s="553"/>
      <c r="E23" s="553"/>
      <c r="F23" s="553" t="s">
        <v>398</v>
      </c>
      <c r="G23" s="526"/>
      <c r="H23" s="526"/>
      <c r="I23" s="526"/>
      <c r="J23" s="526"/>
      <c r="K23" s="526"/>
      <c r="L23" s="526"/>
      <c r="M23" s="526"/>
      <c r="N23" s="526"/>
      <c r="O23" s="526"/>
      <c r="P23" s="970"/>
      <c r="Q23" s="970"/>
      <c r="R23" s="971">
        <f>SUM(P23:Q23)</f>
        <v>0</v>
      </c>
      <c r="S23" s="615"/>
      <c r="T23" s="466"/>
    </row>
    <row r="24" spans="1:20" s="462" customFormat="1" ht="15" customHeight="1" x14ac:dyDescent="0.45">
      <c r="A24" s="617">
        <v>24</v>
      </c>
      <c r="B24" s="513"/>
      <c r="C24" s="513"/>
      <c r="D24" s="553"/>
      <c r="E24" s="553"/>
      <c r="F24" s="553" t="s">
        <v>790</v>
      </c>
      <c r="G24" s="526"/>
      <c r="H24" s="526"/>
      <c r="I24" s="526"/>
      <c r="J24" s="526"/>
      <c r="K24" s="526"/>
      <c r="L24" s="526"/>
      <c r="M24" s="526"/>
      <c r="N24" s="526"/>
      <c r="O24" s="526"/>
      <c r="P24" s="970"/>
      <c r="Q24" s="970"/>
      <c r="R24" s="971">
        <f>SUM(P24:Q24)</f>
        <v>0</v>
      </c>
      <c r="S24" s="615"/>
      <c r="T24" s="466"/>
    </row>
    <row r="25" spans="1:20" x14ac:dyDescent="0.45">
      <c r="A25" s="617">
        <v>25</v>
      </c>
      <c r="B25" s="973"/>
      <c r="C25" s="973"/>
      <c r="D25" s="973"/>
      <c r="E25" s="974"/>
      <c r="F25" s="974"/>
      <c r="G25" s="974"/>
      <c r="H25" s="974"/>
      <c r="I25" s="974"/>
      <c r="J25" s="974"/>
      <c r="K25" s="974"/>
      <c r="L25" s="974"/>
      <c r="M25" s="974"/>
      <c r="N25" s="974"/>
      <c r="O25" s="974"/>
      <c r="P25" s="974"/>
      <c r="Q25" s="974"/>
      <c r="R25" s="974"/>
      <c r="S25" s="975"/>
    </row>
  </sheetData>
  <sheetProtection formatRows="0" insertRows="0"/>
  <mergeCells count="3">
    <mergeCell ref="Q2:S2"/>
    <mergeCell ref="Q3:S3"/>
    <mergeCell ref="A5:R5"/>
  </mergeCells>
  <dataValidations count="3">
    <dataValidation type="custom" allowBlank="1" showInputMessage="1" showErrorMessage="1" error="Decimal values larger than or equal to 0 and text &quot;N/A&quot; are accepted" prompt="Please enter a number larger than or equal to 0. _x000a_Enter &quot;N/A&quot; if this does not apply" sqref="P23:R24 P10:R11 R12:R20" xr:uid="{BD80BBFC-3EAA-4FB5-AED6-C51FFD22A62A}">
      <formula1>OR(AND(ISNUMBER(P10),P10&gt;=0),AND(ISTEXT(P10),P10="N/A"))</formula1>
    </dataValidation>
    <dataValidation type="decimal" operator="greaterThanOrEqual" allowBlank="1" showInputMessage="1" showErrorMessage="1" error="Decimal values larger than or equal to 0 are accepted" prompt="Please enter a number larger than or equal to 0" sqref="P13:Q15 P18:Q19" xr:uid="{E3DC63A4-A0FE-4C73-AC7B-0A722BF028C0}">
      <formula1>0</formula1>
    </dataValidation>
    <dataValidation type="decimal" operator="greaterThanOrEqual" allowBlank="1" showInputMessage="1" showErrorMessage="1" error="Decimal values larger than or equal to 0 are accepted" prompt="Please enter a number larger than or equal to 0." sqref="P17:Q17" xr:uid="{AA7B557D-4964-4663-AA94-B61A8A547502}">
      <formula1>0</formula1>
    </dataValidation>
  </dataValidations>
  <pageMargins left="0.70866141732283472" right="0.70866141732283472" top="0.74803149606299213" bottom="0.74803149606299213" header="0.31496062992125984" footer="0.31496062992125984"/>
  <pageSetup paperSize="9" scale="76" fitToHeight="0" orientation="landscape" r:id="rId1"/>
  <headerFooter alignWithMargins="0">
    <oddHeader>&amp;CCommerce Commission Information Disclosure Template</oddHeader>
    <oddFooter>&amp;L&amp;F&amp;C&amp;P&amp;R&amp;A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E670-DB3C-41F7-B65D-B26BF4801E4E}">
  <sheetPr codeName="Sheet12">
    <tabColor rgb="FF99CCFF"/>
  </sheetPr>
  <dimension ref="A1:N82"/>
  <sheetViews>
    <sheetView showGridLines="0" zoomScaleNormal="100" zoomScaleSheetLayoutView="100" workbookViewId="0">
      <selection activeCell="I70" sqref="I70"/>
    </sheetView>
  </sheetViews>
  <sheetFormatPr defaultColWidth="9.1328125" defaultRowHeight="14.25" x14ac:dyDescent="0.45"/>
  <cols>
    <col min="1" max="1" width="4.73046875" style="608" customWidth="1"/>
    <col min="2" max="2" width="3.1328125" style="608" customWidth="1"/>
    <col min="3" max="3" width="6.1328125" style="608" customWidth="1"/>
    <col min="4" max="5" width="2.265625" style="608" customWidth="1"/>
    <col min="6" max="6" width="27.86328125" style="608" customWidth="1"/>
    <col min="7" max="7" width="10.59765625" style="608" customWidth="1"/>
    <col min="8" max="8" width="40.73046875" style="608" customWidth="1"/>
    <col min="9" max="9" width="18.59765625" style="608" customWidth="1"/>
    <col min="10" max="12" width="16.73046875" style="608" customWidth="1"/>
    <col min="13" max="13" width="2.73046875" style="608" customWidth="1"/>
    <col min="14" max="14" width="14.265625" style="608" customWidth="1"/>
    <col min="15" max="16384" width="9.1328125" style="608"/>
  </cols>
  <sheetData>
    <row r="1" spans="1:13" s="456" customFormat="1" ht="15" customHeight="1" x14ac:dyDescent="0.55000000000000004">
      <c r="A1" s="976"/>
      <c r="B1" s="977"/>
      <c r="C1" s="977"/>
      <c r="D1" s="977"/>
      <c r="E1" s="977"/>
      <c r="F1" s="977"/>
      <c r="G1" s="977"/>
      <c r="H1" s="977"/>
      <c r="I1" s="977"/>
      <c r="J1" s="977"/>
      <c r="K1" s="977"/>
      <c r="L1" s="977"/>
      <c r="M1" s="978"/>
    </row>
    <row r="2" spans="1:13" s="456" customFormat="1" ht="18" customHeight="1" x14ac:dyDescent="0.5">
      <c r="A2" s="533"/>
      <c r="B2" s="979"/>
      <c r="C2" s="527"/>
      <c r="D2" s="527"/>
      <c r="E2" s="527"/>
      <c r="F2" s="527"/>
      <c r="G2" s="527"/>
      <c r="H2" s="527"/>
      <c r="I2" s="527"/>
      <c r="J2" s="624" t="s">
        <v>8</v>
      </c>
      <c r="K2" s="1085" t="s">
        <v>337</v>
      </c>
      <c r="L2" s="1086"/>
      <c r="M2" s="1087"/>
    </row>
    <row r="3" spans="1:13" s="456" customFormat="1" ht="18" customHeight="1" x14ac:dyDescent="0.5">
      <c r="A3" s="533"/>
      <c r="B3" s="979"/>
      <c r="C3" s="527"/>
      <c r="D3" s="527"/>
      <c r="E3" s="527"/>
      <c r="F3" s="527"/>
      <c r="G3" s="527"/>
      <c r="H3" s="527"/>
      <c r="I3" s="527"/>
      <c r="J3" s="624" t="s">
        <v>109</v>
      </c>
      <c r="K3" s="1088" t="str">
        <f>IF(ISNUMBER(CoverSheet!$C$11),CoverSheet!$C$11,"")</f>
        <v/>
      </c>
      <c r="L3" s="1089"/>
      <c r="M3" s="1090"/>
    </row>
    <row r="4" spans="1:13" s="456" customFormat="1" ht="21" x14ac:dyDescent="0.65">
      <c r="A4" s="623" t="s">
        <v>822</v>
      </c>
      <c r="B4" s="527"/>
      <c r="C4" s="527"/>
      <c r="D4" s="527"/>
      <c r="E4" s="527"/>
      <c r="F4" s="527"/>
      <c r="G4" s="527"/>
      <c r="H4" s="527"/>
      <c r="I4" s="527"/>
      <c r="J4" s="622"/>
      <c r="K4" s="527"/>
      <c r="L4" s="527"/>
      <c r="M4" s="581"/>
    </row>
    <row r="5" spans="1:13" ht="69" customHeight="1" x14ac:dyDescent="0.45">
      <c r="A5" s="1045" t="s">
        <v>1026</v>
      </c>
      <c r="B5" s="1046"/>
      <c r="C5" s="1046"/>
      <c r="D5" s="1046"/>
      <c r="E5" s="1046"/>
      <c r="F5" s="1046"/>
      <c r="G5" s="1046"/>
      <c r="H5" s="1046"/>
      <c r="I5" s="1046"/>
      <c r="J5" s="1046"/>
      <c r="K5" s="1046"/>
      <c r="L5" s="1046"/>
      <c r="M5" s="541"/>
    </row>
    <row r="6" spans="1:13" s="456" customFormat="1" ht="15" customHeight="1" x14ac:dyDescent="0.45">
      <c r="A6" s="530" t="s">
        <v>122</v>
      </c>
      <c r="B6" s="622"/>
      <c r="C6" s="528"/>
      <c r="D6" s="528"/>
      <c r="E6" s="528"/>
      <c r="F6" s="528"/>
      <c r="G6" s="528"/>
      <c r="H6" s="528"/>
      <c r="I6" s="528"/>
      <c r="J6" s="527"/>
      <c r="K6" s="527"/>
      <c r="L6" s="527"/>
      <c r="M6" s="581"/>
    </row>
    <row r="7" spans="1:13" ht="30" customHeight="1" x14ac:dyDescent="0.55000000000000004">
      <c r="A7" s="617">
        <v>7</v>
      </c>
      <c r="B7" s="549"/>
      <c r="C7" s="542" t="s">
        <v>823</v>
      </c>
      <c r="D7" s="526"/>
      <c r="E7" s="526"/>
      <c r="F7" s="526"/>
      <c r="G7" s="526"/>
      <c r="H7" s="526"/>
      <c r="I7" s="526"/>
      <c r="J7" s="135"/>
      <c r="K7" s="135"/>
      <c r="L7" s="135"/>
      <c r="M7" s="615"/>
    </row>
    <row r="8" spans="1:13" ht="29.25" customHeight="1" x14ac:dyDescent="0.65">
      <c r="A8" s="617">
        <v>8</v>
      </c>
      <c r="B8" s="526"/>
      <c r="C8" s="1091"/>
      <c r="D8" s="1091"/>
      <c r="E8" s="954"/>
      <c r="F8" s="331"/>
      <c r="G8" s="954"/>
      <c r="H8" s="954"/>
      <c r="I8" s="561" t="s">
        <v>264</v>
      </c>
      <c r="J8" s="561" t="s">
        <v>266</v>
      </c>
      <c r="K8" s="561" t="s">
        <v>263</v>
      </c>
      <c r="L8" s="561" t="s">
        <v>958</v>
      </c>
      <c r="M8" s="615"/>
    </row>
    <row r="9" spans="1:13" ht="18.75" customHeight="1" x14ac:dyDescent="0.5">
      <c r="A9" s="617">
        <v>9</v>
      </c>
      <c r="B9" s="526"/>
      <c r="C9" s="1091"/>
      <c r="D9" s="1091"/>
      <c r="E9" s="543" t="s">
        <v>282</v>
      </c>
      <c r="F9" s="333"/>
      <c r="G9" s="954"/>
      <c r="H9" s="287"/>
      <c r="I9" s="287"/>
      <c r="J9" s="526"/>
      <c r="K9" s="526"/>
      <c r="L9" s="526"/>
      <c r="M9" s="615"/>
    </row>
    <row r="10" spans="1:13" ht="15" customHeight="1" x14ac:dyDescent="0.45">
      <c r="A10" s="617">
        <v>10</v>
      </c>
      <c r="B10" s="526"/>
      <c r="C10" s="1091"/>
      <c r="D10" s="1091"/>
      <c r="E10" s="550"/>
      <c r="F10" s="553" t="s">
        <v>81</v>
      </c>
      <c r="G10" s="954"/>
      <c r="H10" s="550"/>
      <c r="I10" s="970"/>
      <c r="J10" s="970"/>
      <c r="K10" s="526"/>
      <c r="L10" s="513"/>
      <c r="M10" s="615"/>
    </row>
    <row r="11" spans="1:13" ht="15" customHeight="1" x14ac:dyDescent="0.45">
      <c r="A11" s="617">
        <v>11</v>
      </c>
      <c r="B11" s="526"/>
      <c r="C11" s="1091"/>
      <c r="D11" s="1091"/>
      <c r="E11" s="550"/>
      <c r="F11" s="553" t="s">
        <v>82</v>
      </c>
      <c r="G11" s="954"/>
      <c r="H11" s="550"/>
      <c r="I11" s="970"/>
      <c r="J11" s="970"/>
      <c r="K11" s="970"/>
      <c r="L11" s="980">
        <f>J11+K11+I11</f>
        <v>0</v>
      </c>
      <c r="M11" s="615"/>
    </row>
    <row r="12" spans="1:13" ht="15" customHeight="1" x14ac:dyDescent="0.45">
      <c r="A12" s="617">
        <v>12</v>
      </c>
      <c r="B12" s="526"/>
      <c r="C12" s="1091"/>
      <c r="D12" s="1091"/>
      <c r="E12" s="550"/>
      <c r="F12" s="544" t="s">
        <v>83</v>
      </c>
      <c r="G12" s="954"/>
      <c r="H12" s="550"/>
      <c r="I12" s="980">
        <f t="shared" ref="I12" si="0">SUM(I10:I11)</f>
        <v>0</v>
      </c>
      <c r="J12" s="980">
        <f>SUM(J10:J11)</f>
        <v>0</v>
      </c>
      <c r="K12" s="513"/>
      <c r="L12" s="513"/>
      <c r="M12" s="615"/>
    </row>
    <row r="13" spans="1:13" ht="18" customHeight="1" x14ac:dyDescent="0.5">
      <c r="A13" s="617">
        <v>13</v>
      </c>
      <c r="B13" s="526"/>
      <c r="C13" s="1091"/>
      <c r="D13" s="1091"/>
      <c r="E13" s="543" t="str">
        <f>'S5.Actual Expenditure Opex'!F11</f>
        <v>Product, sales &amp; marketing</v>
      </c>
      <c r="F13" s="287"/>
      <c r="G13" s="954"/>
      <c r="H13" s="287"/>
      <c r="I13" s="287"/>
      <c r="J13" s="513"/>
      <c r="K13" s="513"/>
      <c r="L13" s="513"/>
      <c r="M13" s="615"/>
    </row>
    <row r="14" spans="1:13" ht="15" customHeight="1" x14ac:dyDescent="0.45">
      <c r="A14" s="617">
        <v>14</v>
      </c>
      <c r="B14" s="526"/>
      <c r="C14" s="1091"/>
      <c r="D14" s="1091"/>
      <c r="E14" s="550"/>
      <c r="F14" s="553" t="s">
        <v>81</v>
      </c>
      <c r="G14" s="954"/>
      <c r="H14" s="549"/>
      <c r="I14" s="970"/>
      <c r="J14" s="970"/>
      <c r="K14" s="513"/>
      <c r="L14" s="513"/>
      <c r="M14" s="615"/>
    </row>
    <row r="15" spans="1:13" ht="15" customHeight="1" x14ac:dyDescent="0.45">
      <c r="A15" s="617">
        <v>15</v>
      </c>
      <c r="B15" s="526"/>
      <c r="C15" s="1091"/>
      <c r="D15" s="1091"/>
      <c r="E15" s="550"/>
      <c r="F15" s="553" t="s">
        <v>82</v>
      </c>
      <c r="G15" s="954"/>
      <c r="H15" s="549"/>
      <c r="I15" s="970"/>
      <c r="J15" s="970"/>
      <c r="K15" s="970"/>
      <c r="L15" s="980">
        <f>J15+K15+I15</f>
        <v>0</v>
      </c>
      <c r="M15" s="615"/>
    </row>
    <row r="16" spans="1:13" ht="15" customHeight="1" x14ac:dyDescent="0.45">
      <c r="A16" s="617">
        <v>16</v>
      </c>
      <c r="B16" s="526"/>
      <c r="C16" s="1091"/>
      <c r="D16" s="1091"/>
      <c r="E16" s="550"/>
      <c r="F16" s="544" t="s">
        <v>83</v>
      </c>
      <c r="G16" s="954"/>
      <c r="H16" s="549"/>
      <c r="I16" s="980">
        <f t="shared" ref="I16" si="1">SUM(I14:I15)</f>
        <v>0</v>
      </c>
      <c r="J16" s="980">
        <f>SUM(J14:J15)</f>
        <v>0</v>
      </c>
      <c r="K16" s="513"/>
      <c r="L16" s="513"/>
      <c r="M16" s="615"/>
    </row>
    <row r="17" spans="1:13" ht="18" customHeight="1" x14ac:dyDescent="0.5">
      <c r="A17" s="617">
        <v>17</v>
      </c>
      <c r="B17" s="526"/>
      <c r="C17" s="1091"/>
      <c r="D17" s="1091"/>
      <c r="E17" s="543" t="str">
        <f>'S5.Actual Expenditure Opex'!F13</f>
        <v>Maintenance</v>
      </c>
      <c r="F17" s="287"/>
      <c r="G17" s="954"/>
      <c r="H17" s="287"/>
      <c r="I17" s="287"/>
      <c r="J17" s="513"/>
      <c r="K17" s="513"/>
      <c r="L17" s="513"/>
      <c r="M17" s="615"/>
    </row>
    <row r="18" spans="1:13" ht="15" customHeight="1" x14ac:dyDescent="0.45">
      <c r="A18" s="617">
        <v>18</v>
      </c>
      <c r="B18" s="526"/>
      <c r="C18" s="1091"/>
      <c r="D18" s="1091"/>
      <c r="E18" s="550"/>
      <c r="F18" s="553" t="s">
        <v>81</v>
      </c>
      <c r="G18" s="954"/>
      <c r="H18" s="549"/>
      <c r="I18" s="970"/>
      <c r="J18" s="970"/>
      <c r="K18" s="513"/>
      <c r="L18" s="513"/>
      <c r="M18" s="615"/>
    </row>
    <row r="19" spans="1:13" ht="15" customHeight="1" x14ac:dyDescent="0.45">
      <c r="A19" s="617">
        <v>19</v>
      </c>
      <c r="B19" s="526"/>
      <c r="C19" s="1091"/>
      <c r="D19" s="1091"/>
      <c r="E19" s="550"/>
      <c r="F19" s="553" t="s">
        <v>82</v>
      </c>
      <c r="G19" s="954"/>
      <c r="H19" s="549"/>
      <c r="I19" s="970"/>
      <c r="J19" s="970"/>
      <c r="K19" s="970"/>
      <c r="L19" s="980">
        <f>J19+K19+I19</f>
        <v>0</v>
      </c>
      <c r="M19" s="615"/>
    </row>
    <row r="20" spans="1:13" ht="15" customHeight="1" x14ac:dyDescent="0.45">
      <c r="A20" s="617">
        <v>20</v>
      </c>
      <c r="B20" s="526"/>
      <c r="C20" s="1091"/>
      <c r="D20" s="1091"/>
      <c r="E20" s="550"/>
      <c r="F20" s="544" t="s">
        <v>83</v>
      </c>
      <c r="G20" s="954"/>
      <c r="H20" s="549"/>
      <c r="I20" s="980">
        <f t="shared" ref="I20" si="2">SUM(I18:I19)</f>
        <v>0</v>
      </c>
      <c r="J20" s="980">
        <f>SUM(J18:J19)</f>
        <v>0</v>
      </c>
      <c r="K20" s="513"/>
      <c r="L20" s="513"/>
      <c r="M20" s="615"/>
    </row>
    <row r="21" spans="1:13" ht="18" customHeight="1" x14ac:dyDescent="0.5">
      <c r="A21" s="617">
        <v>21</v>
      </c>
      <c r="B21" s="526"/>
      <c r="C21" s="1091"/>
      <c r="D21" s="1091"/>
      <c r="E21" s="543" t="str">
        <f>'S5.Actual Expenditure Opex'!F14</f>
        <v>Network operations</v>
      </c>
      <c r="F21" s="287"/>
      <c r="G21" s="954"/>
      <c r="H21" s="287"/>
      <c r="I21" s="287"/>
      <c r="J21" s="513"/>
      <c r="K21" s="513"/>
      <c r="L21" s="513"/>
      <c r="M21" s="615"/>
    </row>
    <row r="22" spans="1:13" ht="15" customHeight="1" x14ac:dyDescent="0.45">
      <c r="A22" s="617">
        <v>22</v>
      </c>
      <c r="B22" s="526"/>
      <c r="C22" s="1091"/>
      <c r="D22" s="1091"/>
      <c r="E22" s="550"/>
      <c r="F22" s="553" t="s">
        <v>81</v>
      </c>
      <c r="G22" s="954"/>
      <c r="H22" s="549"/>
      <c r="I22" s="970"/>
      <c r="J22" s="970"/>
      <c r="K22" s="513"/>
      <c r="L22" s="513"/>
      <c r="M22" s="615"/>
    </row>
    <row r="23" spans="1:13" ht="15" customHeight="1" x14ac:dyDescent="0.45">
      <c r="A23" s="617">
        <v>23</v>
      </c>
      <c r="B23" s="526"/>
      <c r="C23" s="1091"/>
      <c r="D23" s="1091"/>
      <c r="E23" s="550"/>
      <c r="F23" s="553" t="s">
        <v>82</v>
      </c>
      <c r="G23" s="954"/>
      <c r="H23" s="549"/>
      <c r="I23" s="970"/>
      <c r="J23" s="970"/>
      <c r="K23" s="970"/>
      <c r="L23" s="980">
        <f>J23+K23+I23</f>
        <v>0</v>
      </c>
      <c r="M23" s="615"/>
    </row>
    <row r="24" spans="1:13" ht="15" customHeight="1" x14ac:dyDescent="0.45">
      <c r="A24" s="617">
        <v>24</v>
      </c>
      <c r="B24" s="526"/>
      <c r="C24" s="1091"/>
      <c r="D24" s="1091"/>
      <c r="E24" s="550"/>
      <c r="F24" s="544" t="s">
        <v>83</v>
      </c>
      <c r="G24" s="954"/>
      <c r="H24" s="549"/>
      <c r="I24" s="980">
        <f t="shared" ref="I24" si="3">SUM(I22:I23)</f>
        <v>0</v>
      </c>
      <c r="J24" s="980">
        <f>SUM(J22:J23)</f>
        <v>0</v>
      </c>
      <c r="K24" s="513"/>
      <c r="L24" s="513"/>
      <c r="M24" s="615"/>
    </row>
    <row r="25" spans="1:13" ht="18" customHeight="1" x14ac:dyDescent="0.5">
      <c r="A25" s="617">
        <v>25</v>
      </c>
      <c r="B25" s="526"/>
      <c r="C25" s="1091"/>
      <c r="D25" s="1091"/>
      <c r="E25" s="543" t="str">
        <f>'S5.Actual Expenditure Opex'!F15</f>
        <v>Network operating costs</v>
      </c>
      <c r="F25" s="287"/>
      <c r="G25" s="954"/>
      <c r="H25" s="287"/>
      <c r="I25" s="287"/>
      <c r="J25" s="513"/>
      <c r="K25" s="513"/>
      <c r="L25" s="513"/>
      <c r="M25" s="615"/>
    </row>
    <row r="26" spans="1:13" ht="15" customHeight="1" x14ac:dyDescent="0.45">
      <c r="A26" s="617">
        <v>26</v>
      </c>
      <c r="B26" s="526"/>
      <c r="C26" s="1091"/>
      <c r="D26" s="1091"/>
      <c r="E26" s="550"/>
      <c r="F26" s="553" t="s">
        <v>81</v>
      </c>
      <c r="G26" s="954"/>
      <c r="H26" s="549"/>
      <c r="I26" s="970"/>
      <c r="J26" s="970"/>
      <c r="K26" s="513"/>
      <c r="L26" s="513"/>
      <c r="M26" s="615"/>
    </row>
    <row r="27" spans="1:13" ht="15" customHeight="1" x14ac:dyDescent="0.45">
      <c r="A27" s="617">
        <v>27</v>
      </c>
      <c r="B27" s="526"/>
      <c r="C27" s="1091"/>
      <c r="D27" s="1091"/>
      <c r="E27" s="550"/>
      <c r="F27" s="553" t="s">
        <v>82</v>
      </c>
      <c r="G27" s="954"/>
      <c r="H27" s="549"/>
      <c r="I27" s="970"/>
      <c r="J27" s="970"/>
      <c r="K27" s="970"/>
      <c r="L27" s="980">
        <f>J27+K27+I27</f>
        <v>0</v>
      </c>
      <c r="M27" s="615"/>
    </row>
    <row r="28" spans="1:13" ht="18" customHeight="1" x14ac:dyDescent="0.45">
      <c r="A28" s="617">
        <v>28</v>
      </c>
      <c r="B28" s="526"/>
      <c r="C28" s="1091"/>
      <c r="D28" s="1091"/>
      <c r="E28" s="550"/>
      <c r="F28" s="544" t="s">
        <v>83</v>
      </c>
      <c r="G28" s="954"/>
      <c r="H28" s="549"/>
      <c r="I28" s="980">
        <f t="shared" ref="I28" si="4">SUM(I26:I27)</f>
        <v>0</v>
      </c>
      <c r="J28" s="980">
        <f>SUM(J26:J27)</f>
        <v>0</v>
      </c>
      <c r="K28" s="513"/>
      <c r="L28" s="513"/>
      <c r="M28" s="615"/>
    </row>
    <row r="29" spans="1:13" ht="15" customHeight="1" x14ac:dyDescent="0.5">
      <c r="A29" s="617">
        <v>29</v>
      </c>
      <c r="B29" s="526"/>
      <c r="C29" s="1091"/>
      <c r="D29" s="1091"/>
      <c r="E29" s="543" t="str">
        <f>'S5.Actual Expenditure Opex'!F17</f>
        <v>Asset management</v>
      </c>
      <c r="F29" s="287"/>
      <c r="G29" s="954"/>
      <c r="H29" s="287"/>
      <c r="I29" s="287"/>
      <c r="J29" s="513"/>
      <c r="K29" s="513"/>
      <c r="L29" s="513"/>
      <c r="M29" s="615"/>
    </row>
    <row r="30" spans="1:13" ht="15" customHeight="1" x14ac:dyDescent="0.45">
      <c r="A30" s="617">
        <v>30</v>
      </c>
      <c r="B30" s="526"/>
      <c r="C30" s="1091"/>
      <c r="D30" s="1091"/>
      <c r="E30" s="550"/>
      <c r="F30" s="553" t="s">
        <v>81</v>
      </c>
      <c r="G30" s="954"/>
      <c r="H30" s="549"/>
      <c r="I30" s="970"/>
      <c r="J30" s="970"/>
      <c r="K30" s="513"/>
      <c r="L30" s="513"/>
      <c r="M30" s="615"/>
    </row>
    <row r="31" spans="1:13" ht="15" customHeight="1" x14ac:dyDescent="0.45">
      <c r="A31" s="617">
        <v>31</v>
      </c>
      <c r="B31" s="526"/>
      <c r="C31" s="1091"/>
      <c r="D31" s="1091"/>
      <c r="E31" s="550"/>
      <c r="F31" s="553" t="s">
        <v>82</v>
      </c>
      <c r="G31" s="954"/>
      <c r="H31" s="549"/>
      <c r="I31" s="970"/>
      <c r="J31" s="970"/>
      <c r="K31" s="970"/>
      <c r="L31" s="980">
        <f>J31+K31+I31</f>
        <v>0</v>
      </c>
      <c r="M31" s="615"/>
    </row>
    <row r="32" spans="1:13" ht="15" customHeight="1" x14ac:dyDescent="0.45">
      <c r="A32" s="617">
        <v>32</v>
      </c>
      <c r="B32" s="526"/>
      <c r="C32" s="1091"/>
      <c r="D32" s="1091"/>
      <c r="E32" s="550"/>
      <c r="F32" s="544" t="s">
        <v>83</v>
      </c>
      <c r="G32" s="954"/>
      <c r="H32" s="549"/>
      <c r="I32" s="980">
        <f t="shared" ref="I32" si="5">SUM(I30:I31)</f>
        <v>0</v>
      </c>
      <c r="J32" s="980">
        <f>SUM(J30:J31)</f>
        <v>0</v>
      </c>
      <c r="K32" s="513"/>
      <c r="L32" s="513"/>
      <c r="M32" s="615"/>
    </row>
    <row r="33" spans="1:13" ht="15" customHeight="1" x14ac:dyDescent="0.5">
      <c r="A33" s="617">
        <v>33</v>
      </c>
      <c r="B33" s="526"/>
      <c r="C33" s="1091"/>
      <c r="D33" s="1091"/>
      <c r="E33" s="543" t="str">
        <f>'S5.Actual Expenditure Opex'!F18</f>
        <v>Corporate opex</v>
      </c>
      <c r="F33" s="287"/>
      <c r="G33" s="954"/>
      <c r="H33" s="287"/>
      <c r="I33" s="287"/>
      <c r="J33" s="513"/>
      <c r="K33" s="513"/>
      <c r="L33" s="513"/>
      <c r="M33" s="615"/>
    </row>
    <row r="34" spans="1:13" ht="15" customHeight="1" x14ac:dyDescent="0.45">
      <c r="A34" s="617">
        <v>34</v>
      </c>
      <c r="B34" s="526"/>
      <c r="C34" s="1091"/>
      <c r="D34" s="1091"/>
      <c r="E34" s="550"/>
      <c r="F34" s="553" t="s">
        <v>81</v>
      </c>
      <c r="G34" s="954"/>
      <c r="H34" s="549"/>
      <c r="I34" s="970"/>
      <c r="J34" s="970"/>
      <c r="K34" s="513"/>
      <c r="L34" s="513"/>
      <c r="M34" s="615"/>
    </row>
    <row r="35" spans="1:13" ht="15" customHeight="1" x14ac:dyDescent="0.45">
      <c r="A35" s="617">
        <v>35</v>
      </c>
      <c r="B35" s="526"/>
      <c r="C35" s="1091"/>
      <c r="D35" s="1091"/>
      <c r="E35" s="550"/>
      <c r="F35" s="553" t="s">
        <v>82</v>
      </c>
      <c r="G35" s="954"/>
      <c r="H35" s="549"/>
      <c r="I35" s="970"/>
      <c r="J35" s="970"/>
      <c r="K35" s="970"/>
      <c r="L35" s="980">
        <f>J35+K35+I35</f>
        <v>0</v>
      </c>
      <c r="M35" s="615"/>
    </row>
    <row r="36" spans="1:13" ht="15" customHeight="1" x14ac:dyDescent="0.45">
      <c r="A36" s="617">
        <v>36</v>
      </c>
      <c r="B36" s="526"/>
      <c r="C36" s="1091"/>
      <c r="D36" s="1091"/>
      <c r="E36" s="550"/>
      <c r="F36" s="544" t="s">
        <v>83</v>
      </c>
      <c r="G36" s="954"/>
      <c r="H36" s="549"/>
      <c r="I36" s="980">
        <f t="shared" ref="I36" si="6">SUM(I34:I35)</f>
        <v>0</v>
      </c>
      <c r="J36" s="980">
        <f>SUM(J34:J35)</f>
        <v>0</v>
      </c>
      <c r="K36" s="513"/>
      <c r="L36" s="513"/>
      <c r="M36" s="615"/>
    </row>
    <row r="37" spans="1:13" ht="15" customHeight="1" x14ac:dyDescent="0.5">
      <c r="A37" s="617">
        <v>37</v>
      </c>
      <c r="B37" s="526"/>
      <c r="C37" s="1091"/>
      <c r="D37" s="1091"/>
      <c r="E37" s="543" t="str">
        <f>'S5.Actual Expenditure Opex'!F19</f>
        <v>Technology</v>
      </c>
      <c r="F37" s="550"/>
      <c r="G37" s="954"/>
      <c r="H37" s="287"/>
      <c r="I37" s="287"/>
      <c r="J37" s="513"/>
      <c r="K37" s="513"/>
      <c r="L37" s="513"/>
      <c r="M37" s="615"/>
    </row>
    <row r="38" spans="1:13" ht="15" customHeight="1" x14ac:dyDescent="0.45">
      <c r="A38" s="617">
        <v>38</v>
      </c>
      <c r="B38" s="526"/>
      <c r="C38" s="1091"/>
      <c r="D38" s="1091"/>
      <c r="E38" s="550"/>
      <c r="F38" s="553" t="s">
        <v>81</v>
      </c>
      <c r="G38" s="954"/>
      <c r="H38" s="549"/>
      <c r="I38" s="970"/>
      <c r="J38" s="970"/>
      <c r="K38" s="513"/>
      <c r="L38" s="513"/>
      <c r="M38" s="615"/>
    </row>
    <row r="39" spans="1:13" ht="15" customHeight="1" x14ac:dyDescent="0.45">
      <c r="A39" s="617">
        <v>39</v>
      </c>
      <c r="B39" s="526"/>
      <c r="C39" s="1091"/>
      <c r="D39" s="1091"/>
      <c r="E39" s="550"/>
      <c r="F39" s="553" t="s">
        <v>82</v>
      </c>
      <c r="G39" s="954"/>
      <c r="H39" s="549"/>
      <c r="I39" s="970"/>
      <c r="J39" s="970"/>
      <c r="K39" s="970"/>
      <c r="L39" s="980">
        <f>J39+K39+I39</f>
        <v>0</v>
      </c>
      <c r="M39" s="615"/>
    </row>
    <row r="40" spans="1:13" ht="15" customHeight="1" x14ac:dyDescent="0.45">
      <c r="A40" s="617">
        <v>40</v>
      </c>
      <c r="B40" s="526"/>
      <c r="C40" s="1091"/>
      <c r="D40" s="1091"/>
      <c r="E40" s="550"/>
      <c r="F40" s="544" t="s">
        <v>83</v>
      </c>
      <c r="G40" s="954"/>
      <c r="H40" s="549"/>
      <c r="I40" s="980">
        <f t="shared" ref="I40" si="7">SUM(I38:I39)</f>
        <v>0</v>
      </c>
      <c r="J40" s="980">
        <f>SUM(J38:J39)</f>
        <v>0</v>
      </c>
      <c r="K40" s="513"/>
      <c r="L40" s="513"/>
      <c r="M40" s="615"/>
    </row>
    <row r="41" spans="1:13" ht="14.65" thickBot="1" x14ac:dyDescent="0.5">
      <c r="A41" s="617">
        <v>41</v>
      </c>
      <c r="B41" s="526"/>
      <c r="C41" s="1091"/>
      <c r="D41" s="1091"/>
      <c r="E41" s="954"/>
      <c r="F41" s="526"/>
      <c r="G41" s="553"/>
      <c r="H41" s="526"/>
      <c r="I41" s="526"/>
      <c r="J41" s="513"/>
      <c r="K41" s="513"/>
      <c r="L41" s="513"/>
      <c r="M41" s="615"/>
    </row>
    <row r="42" spans="1:13" ht="15" customHeight="1" thickBot="1" x14ac:dyDescent="0.55000000000000004">
      <c r="A42" s="617">
        <v>42</v>
      </c>
      <c r="B42" s="526"/>
      <c r="C42" s="1091"/>
      <c r="D42" s="1091"/>
      <c r="E42" s="954"/>
      <c r="F42" s="543" t="s">
        <v>97</v>
      </c>
      <c r="G42" s="553"/>
      <c r="H42" s="526"/>
      <c r="I42" s="579">
        <f>SUM(I10,I14,I18,I22,I26,I30,I34,I38)</f>
        <v>0</v>
      </c>
      <c r="J42" s="579">
        <f>SUM(J10,J14,J18,J22,J26,J30,J34,J38)</f>
        <v>0</v>
      </c>
      <c r="K42" s="513"/>
      <c r="L42" s="513"/>
      <c r="M42" s="615"/>
    </row>
    <row r="43" spans="1:13" ht="15" customHeight="1" thickBot="1" x14ac:dyDescent="0.55000000000000004">
      <c r="A43" s="617">
        <v>43</v>
      </c>
      <c r="B43" s="526"/>
      <c r="C43" s="1091"/>
      <c r="D43" s="1091"/>
      <c r="E43" s="954"/>
      <c r="F43" s="543" t="s">
        <v>98</v>
      </c>
      <c r="G43" s="553"/>
      <c r="H43" s="526"/>
      <c r="I43" s="579">
        <f>SUM(I11,I15,I19,I23,I27,I31,I35,I39)</f>
        <v>0</v>
      </c>
      <c r="J43" s="579">
        <f>SUM(J11,J15,J19,J23,J27,J31,J35,J39)</f>
        <v>0</v>
      </c>
      <c r="K43" s="579">
        <f t="shared" ref="K43:L43" si="8">SUM(K11,K15,K19,K23,K27,K31,K35,K39)</f>
        <v>0</v>
      </c>
      <c r="L43" s="579">
        <f t="shared" si="8"/>
        <v>0</v>
      </c>
      <c r="M43" s="615"/>
    </row>
    <row r="44" spans="1:13" ht="15" customHeight="1" thickBot="1" x14ac:dyDescent="0.55000000000000004">
      <c r="A44" s="617">
        <v>44</v>
      </c>
      <c r="B44" s="526"/>
      <c r="C44" s="1091"/>
      <c r="D44" s="1091"/>
      <c r="E44" s="954"/>
      <c r="F44" s="543" t="s">
        <v>779</v>
      </c>
      <c r="G44" s="553"/>
      <c r="H44" s="526"/>
      <c r="I44" s="579">
        <f t="shared" ref="I44" si="9">I42+I43</f>
        <v>0</v>
      </c>
      <c r="J44" s="579">
        <f>J42+J43</f>
        <v>0</v>
      </c>
      <c r="K44" s="513"/>
      <c r="L44" s="513"/>
      <c r="M44" s="615"/>
    </row>
    <row r="45" spans="1:13" ht="15" customHeight="1" x14ac:dyDescent="0.5">
      <c r="A45" s="617">
        <v>45</v>
      </c>
      <c r="B45" s="526"/>
      <c r="C45" s="526"/>
      <c r="D45" s="543"/>
      <c r="E45" s="543"/>
      <c r="F45" s="526"/>
      <c r="G45" s="526"/>
      <c r="H45" s="526"/>
      <c r="I45" s="526"/>
      <c r="J45" s="526"/>
      <c r="K45" s="526"/>
      <c r="L45" s="526"/>
      <c r="M45" s="615"/>
    </row>
    <row r="46" spans="1:13" ht="30" customHeight="1" x14ac:dyDescent="0.55000000000000004">
      <c r="A46" s="617">
        <v>46</v>
      </c>
      <c r="B46" s="549"/>
      <c r="C46" s="542" t="s">
        <v>824</v>
      </c>
      <c r="D46" s="526"/>
      <c r="E46" s="526"/>
      <c r="F46" s="526"/>
      <c r="G46" s="526"/>
      <c r="H46" s="526"/>
      <c r="I46" s="526"/>
      <c r="J46" s="526"/>
      <c r="K46" s="526"/>
      <c r="L46" s="526"/>
      <c r="M46" s="615"/>
    </row>
    <row r="47" spans="1:13" ht="30" customHeight="1" x14ac:dyDescent="0.55000000000000004">
      <c r="A47" s="617">
        <v>47</v>
      </c>
      <c r="B47" s="549"/>
      <c r="C47" s="542"/>
      <c r="D47" s="543"/>
      <c r="E47" s="526"/>
      <c r="F47" s="526"/>
      <c r="G47" s="526"/>
      <c r="H47" s="526"/>
      <c r="I47" s="526"/>
      <c r="J47" s="319" t="s">
        <v>19</v>
      </c>
      <c r="K47" s="526"/>
      <c r="L47" s="526"/>
      <c r="M47" s="615"/>
    </row>
    <row r="48" spans="1:13" ht="18" customHeight="1" x14ac:dyDescent="0.5">
      <c r="A48" s="617">
        <v>48</v>
      </c>
      <c r="B48" s="526"/>
      <c r="C48" s="287"/>
      <c r="D48" s="543" t="s">
        <v>105</v>
      </c>
      <c r="E48" s="544"/>
      <c r="F48" s="287"/>
      <c r="G48" s="287"/>
      <c r="H48" s="287"/>
      <c r="I48" s="287"/>
      <c r="J48" s="526"/>
      <c r="K48" s="526"/>
      <c r="L48" s="526"/>
      <c r="M48" s="615"/>
    </row>
    <row r="49" spans="1:13" ht="15" customHeight="1" x14ac:dyDescent="0.5">
      <c r="A49" s="617">
        <v>49</v>
      </c>
      <c r="B49" s="526"/>
      <c r="C49" s="549"/>
      <c r="D49" s="543"/>
      <c r="E49" s="544"/>
      <c r="F49" s="553" t="s">
        <v>81</v>
      </c>
      <c r="G49" s="549"/>
      <c r="H49" s="549"/>
      <c r="I49" s="549"/>
      <c r="J49" s="970"/>
      <c r="K49" s="526"/>
      <c r="L49" s="526"/>
      <c r="M49" s="615"/>
    </row>
    <row r="50" spans="1:13" ht="15" customHeight="1" x14ac:dyDescent="0.5">
      <c r="A50" s="617">
        <v>50</v>
      </c>
      <c r="B50" s="526"/>
      <c r="C50" s="549"/>
      <c r="D50" s="543"/>
      <c r="E50" s="544"/>
      <c r="F50" s="553" t="s">
        <v>82</v>
      </c>
      <c r="G50" s="549"/>
      <c r="H50" s="549"/>
      <c r="I50" s="549"/>
      <c r="J50" s="970"/>
      <c r="K50" s="526"/>
      <c r="L50" s="526"/>
      <c r="M50" s="615"/>
    </row>
    <row r="51" spans="1:13" ht="15" customHeight="1" x14ac:dyDescent="0.5">
      <c r="A51" s="617">
        <v>51</v>
      </c>
      <c r="B51" s="526"/>
      <c r="C51" s="549"/>
      <c r="D51" s="543"/>
      <c r="E51" s="544" t="s">
        <v>83</v>
      </c>
      <c r="F51" s="544"/>
      <c r="G51" s="549"/>
      <c r="H51" s="549"/>
      <c r="I51" s="549"/>
      <c r="J51" s="980">
        <f>SUM(J49:J50)</f>
        <v>0</v>
      </c>
      <c r="K51" s="526"/>
      <c r="L51" s="526"/>
      <c r="M51" s="615"/>
    </row>
    <row r="52" spans="1:13" ht="30" customHeight="1" x14ac:dyDescent="0.55000000000000004">
      <c r="A52" s="617">
        <v>52</v>
      </c>
      <c r="B52" s="549"/>
      <c r="C52" s="542" t="s">
        <v>825</v>
      </c>
      <c r="D52" s="526"/>
      <c r="E52" s="526"/>
      <c r="F52" s="526"/>
      <c r="G52" s="526"/>
      <c r="H52" s="526"/>
      <c r="I52" s="526"/>
      <c r="J52" s="526"/>
      <c r="K52" s="526"/>
      <c r="L52" s="526"/>
      <c r="M52" s="615"/>
    </row>
    <row r="53" spans="1:13" ht="15" customHeight="1" x14ac:dyDescent="0.45">
      <c r="A53" s="617">
        <v>53</v>
      </c>
      <c r="B53" s="526"/>
      <c r="C53" s="513"/>
      <c r="D53" s="513"/>
      <c r="E53" s="544"/>
      <c r="F53" s="513"/>
      <c r="G53" s="513"/>
      <c r="H53" s="513"/>
      <c r="I53" s="513"/>
      <c r="J53" s="286"/>
      <c r="K53" s="1092" t="s">
        <v>19</v>
      </c>
      <c r="L53" s="1092"/>
      <c r="M53" s="615"/>
    </row>
    <row r="54" spans="1:13" ht="15" customHeight="1" x14ac:dyDescent="0.45">
      <c r="A54" s="617">
        <v>54</v>
      </c>
      <c r="B54" s="526"/>
      <c r="C54" s="288"/>
      <c r="D54" s="288"/>
      <c r="E54" s="544" t="s">
        <v>99</v>
      </c>
      <c r="F54" s="288"/>
      <c r="G54" s="288"/>
      <c r="H54" s="288"/>
      <c r="I54" s="288"/>
      <c r="J54" s="286"/>
      <c r="K54" s="561" t="s">
        <v>15</v>
      </c>
      <c r="L54" s="561" t="s">
        <v>86</v>
      </c>
      <c r="M54" s="615"/>
    </row>
    <row r="55" spans="1:13" ht="15" customHeight="1" x14ac:dyDescent="0.45">
      <c r="A55" s="617">
        <v>55</v>
      </c>
      <c r="B55" s="526"/>
      <c r="C55" s="288"/>
      <c r="D55" s="288"/>
      <c r="E55" s="544"/>
      <c r="F55" s="553" t="s">
        <v>100</v>
      </c>
      <c r="G55" s="288"/>
      <c r="H55" s="981"/>
      <c r="I55" s="288"/>
      <c r="J55" s="513" t="s">
        <v>88</v>
      </c>
      <c r="K55" s="970"/>
      <c r="L55" s="970"/>
      <c r="M55" s="615"/>
    </row>
    <row r="56" spans="1:13" ht="15" customHeight="1" thickBot="1" x14ac:dyDescent="0.5">
      <c r="A56" s="617">
        <v>56</v>
      </c>
      <c r="B56" s="526"/>
      <c r="C56" s="288"/>
      <c r="D56" s="288"/>
      <c r="E56" s="544"/>
      <c r="F56" s="553" t="s">
        <v>89</v>
      </c>
      <c r="G56" s="288"/>
      <c r="H56" s="981"/>
      <c r="I56" s="288"/>
      <c r="J56" s="513" t="s">
        <v>90</v>
      </c>
      <c r="K56" s="970"/>
      <c r="L56" s="970"/>
      <c r="M56" s="615"/>
    </row>
    <row r="57" spans="1:13" ht="15" customHeight="1" thickBot="1" x14ac:dyDescent="0.5">
      <c r="A57" s="617">
        <v>57</v>
      </c>
      <c r="B57" s="526"/>
      <c r="C57" s="288"/>
      <c r="D57" s="288"/>
      <c r="E57" s="544"/>
      <c r="F57" s="553" t="s">
        <v>91</v>
      </c>
      <c r="G57" s="288"/>
      <c r="H57" s="981"/>
      <c r="I57" s="288"/>
      <c r="J57" s="513" t="s">
        <v>92</v>
      </c>
      <c r="K57" s="982">
        <f>K55-K56</f>
        <v>0</v>
      </c>
      <c r="L57" s="982">
        <f>L55-L56</f>
        <v>0</v>
      </c>
      <c r="M57" s="615"/>
    </row>
    <row r="58" spans="1:13" ht="15" customHeight="1" x14ac:dyDescent="0.45">
      <c r="A58" s="617">
        <v>58</v>
      </c>
      <c r="B58" s="526"/>
      <c r="C58" s="288"/>
      <c r="D58" s="288"/>
      <c r="E58" s="544"/>
      <c r="F58" s="553"/>
      <c r="G58" s="288"/>
      <c r="H58" s="288"/>
      <c r="I58" s="288"/>
      <c r="J58" s="549"/>
      <c r="K58" s="526"/>
      <c r="L58" s="526"/>
      <c r="M58" s="615"/>
    </row>
    <row r="59" spans="1:13" ht="15" customHeight="1" x14ac:dyDescent="0.45">
      <c r="A59" s="617">
        <v>59</v>
      </c>
      <c r="B59" s="526"/>
      <c r="C59" s="288"/>
      <c r="D59" s="288"/>
      <c r="E59" s="544"/>
      <c r="F59" s="553" t="s">
        <v>93</v>
      </c>
      <c r="G59" s="288"/>
      <c r="H59" s="1093"/>
      <c r="I59" s="1094"/>
      <c r="J59" s="1094"/>
      <c r="K59" s="1094"/>
      <c r="L59" s="1095"/>
      <c r="M59" s="615"/>
    </row>
    <row r="60" spans="1:13" ht="15" customHeight="1" x14ac:dyDescent="0.45">
      <c r="A60" s="617">
        <v>60</v>
      </c>
      <c r="B60" s="526"/>
      <c r="C60" s="553"/>
      <c r="D60" s="513"/>
      <c r="E60" s="513"/>
      <c r="F60" s="553"/>
      <c r="G60" s="513"/>
      <c r="H60" s="1096"/>
      <c r="I60" s="1097"/>
      <c r="J60" s="1097"/>
      <c r="K60" s="1097"/>
      <c r="L60" s="1098"/>
      <c r="M60" s="615"/>
    </row>
    <row r="61" spans="1:13" ht="15" customHeight="1" x14ac:dyDescent="0.45">
      <c r="A61" s="617">
        <v>61</v>
      </c>
      <c r="B61" s="526"/>
      <c r="C61" s="553"/>
      <c r="D61" s="513"/>
      <c r="E61" s="513"/>
      <c r="F61" s="553"/>
      <c r="G61" s="513"/>
      <c r="H61" s="513"/>
      <c r="I61" s="553"/>
      <c r="J61" s="553"/>
      <c r="K61" s="553"/>
      <c r="L61" s="553"/>
      <c r="M61" s="615"/>
    </row>
    <row r="62" spans="1:13" ht="15" customHeight="1" x14ac:dyDescent="0.45">
      <c r="A62" s="617">
        <v>62</v>
      </c>
      <c r="B62" s="526"/>
      <c r="C62" s="553"/>
      <c r="D62" s="513"/>
      <c r="E62" s="513"/>
      <c r="F62" s="553"/>
      <c r="G62" s="513"/>
      <c r="H62" s="513"/>
      <c r="I62" s="553"/>
      <c r="J62" s="553"/>
      <c r="K62" s="1092" t="s">
        <v>19</v>
      </c>
      <c r="L62" s="1092"/>
      <c r="M62" s="615"/>
    </row>
    <row r="63" spans="1:13" ht="15" customHeight="1" x14ac:dyDescent="0.45">
      <c r="A63" s="617">
        <v>63</v>
      </c>
      <c r="B63" s="526"/>
      <c r="C63" s="288"/>
      <c r="D63" s="288"/>
      <c r="E63" s="544" t="s">
        <v>101</v>
      </c>
      <c r="F63" s="288"/>
      <c r="G63" s="288"/>
      <c r="H63" s="288"/>
      <c r="I63" s="288"/>
      <c r="J63" s="286"/>
      <c r="K63" s="561" t="s">
        <v>15</v>
      </c>
      <c r="L63" s="561" t="s">
        <v>86</v>
      </c>
      <c r="M63" s="615"/>
    </row>
    <row r="64" spans="1:13" ht="15" customHeight="1" x14ac:dyDescent="0.45">
      <c r="A64" s="617">
        <v>64</v>
      </c>
      <c r="B64" s="526"/>
      <c r="C64" s="288"/>
      <c r="D64" s="288"/>
      <c r="E64" s="544"/>
      <c r="F64" s="553" t="s">
        <v>100</v>
      </c>
      <c r="G64" s="288"/>
      <c r="H64" s="981"/>
      <c r="I64" s="288"/>
      <c r="J64" s="513" t="s">
        <v>88</v>
      </c>
      <c r="K64" s="970"/>
      <c r="L64" s="970"/>
      <c r="M64" s="615"/>
    </row>
    <row r="65" spans="1:14" ht="15" customHeight="1" thickBot="1" x14ac:dyDescent="0.5">
      <c r="A65" s="617">
        <v>65</v>
      </c>
      <c r="B65" s="526"/>
      <c r="C65" s="288"/>
      <c r="D65" s="288"/>
      <c r="E65" s="544"/>
      <c r="F65" s="553" t="s">
        <v>89</v>
      </c>
      <c r="G65" s="288"/>
      <c r="H65" s="981"/>
      <c r="I65" s="288"/>
      <c r="J65" s="513" t="s">
        <v>90</v>
      </c>
      <c r="K65" s="970"/>
      <c r="L65" s="970"/>
      <c r="M65" s="615"/>
    </row>
    <row r="66" spans="1:14" ht="15" customHeight="1" thickBot="1" x14ac:dyDescent="0.5">
      <c r="A66" s="617">
        <v>66</v>
      </c>
      <c r="B66" s="526"/>
      <c r="C66" s="288"/>
      <c r="D66" s="288"/>
      <c r="E66" s="544"/>
      <c r="F66" s="553" t="s">
        <v>91</v>
      </c>
      <c r="G66" s="288"/>
      <c r="H66" s="981"/>
      <c r="I66" s="288"/>
      <c r="J66" s="513" t="s">
        <v>92</v>
      </c>
      <c r="K66" s="982">
        <f>K64-K65</f>
        <v>0</v>
      </c>
      <c r="L66" s="982">
        <f>L64-L65</f>
        <v>0</v>
      </c>
      <c r="M66" s="615"/>
    </row>
    <row r="67" spans="1:14" ht="15" customHeight="1" x14ac:dyDescent="0.45">
      <c r="A67" s="617">
        <v>67</v>
      </c>
      <c r="B67" s="526"/>
      <c r="C67" s="288"/>
      <c r="D67" s="288"/>
      <c r="E67" s="544"/>
      <c r="F67" s="553"/>
      <c r="G67" s="288"/>
      <c r="H67" s="288"/>
      <c r="I67" s="288"/>
      <c r="J67" s="549"/>
      <c r="K67" s="526"/>
      <c r="L67" s="526"/>
      <c r="M67" s="615"/>
    </row>
    <row r="68" spans="1:14" ht="15" customHeight="1" x14ac:dyDescent="0.45">
      <c r="A68" s="617">
        <v>68</v>
      </c>
      <c r="B68" s="526"/>
      <c r="C68" s="288"/>
      <c r="D68" s="288"/>
      <c r="E68" s="544"/>
      <c r="F68" s="553" t="s">
        <v>93</v>
      </c>
      <c r="G68" s="288"/>
      <c r="H68" s="1093"/>
      <c r="I68" s="1094"/>
      <c r="J68" s="1094"/>
      <c r="K68" s="1094"/>
      <c r="L68" s="1095"/>
      <c r="M68" s="615"/>
    </row>
    <row r="69" spans="1:14" ht="15" customHeight="1" x14ac:dyDescent="0.45">
      <c r="A69" s="617">
        <v>69</v>
      </c>
      <c r="B69" s="526"/>
      <c r="C69" s="553"/>
      <c r="D69" s="513"/>
      <c r="E69" s="513"/>
      <c r="F69" s="553"/>
      <c r="G69" s="513"/>
      <c r="H69" s="1096"/>
      <c r="I69" s="1097"/>
      <c r="J69" s="1097"/>
      <c r="K69" s="1097"/>
      <c r="L69" s="1098"/>
      <c r="M69" s="615"/>
    </row>
    <row r="70" spans="1:14" s="611" customFormat="1" ht="15" customHeight="1" x14ac:dyDescent="0.45">
      <c r="A70" s="617">
        <v>70</v>
      </c>
      <c r="B70" s="444"/>
      <c r="C70" s="441"/>
      <c r="D70" s="444"/>
      <c r="E70" s="444"/>
      <c r="F70" s="441"/>
      <c r="G70" s="444"/>
      <c r="H70" s="444"/>
      <c r="I70" s="444"/>
      <c r="J70" s="628"/>
      <c r="K70" s="628"/>
      <c r="L70" s="628"/>
      <c r="M70" s="627"/>
    </row>
    <row r="71" spans="1:14" s="612" customFormat="1" ht="15" customHeight="1" x14ac:dyDescent="0.45">
      <c r="A71" s="617">
        <v>71</v>
      </c>
      <c r="B71" s="628"/>
      <c r="C71" s="441"/>
      <c r="D71" s="630"/>
      <c r="E71" s="630"/>
      <c r="F71" s="441"/>
      <c r="G71" s="630"/>
      <c r="H71" s="630"/>
      <c r="I71" s="441"/>
      <c r="J71" s="441"/>
      <c r="K71" s="445" t="s">
        <v>19</v>
      </c>
      <c r="L71" s="445"/>
      <c r="M71" s="627"/>
    </row>
    <row r="72" spans="1:14" s="31" customFormat="1" ht="15" customHeight="1" x14ac:dyDescent="0.45">
      <c r="A72" s="617">
        <v>72</v>
      </c>
      <c r="B72" s="292"/>
      <c r="C72" s="322"/>
      <c r="D72" s="322"/>
      <c r="E72" s="323" t="s">
        <v>102</v>
      </c>
      <c r="F72" s="322"/>
      <c r="G72" s="322"/>
      <c r="H72" s="322"/>
      <c r="I72" s="322"/>
      <c r="J72" s="324"/>
      <c r="K72" s="325" t="s">
        <v>15</v>
      </c>
      <c r="L72" s="325" t="s">
        <v>86</v>
      </c>
      <c r="M72" s="293"/>
    </row>
    <row r="73" spans="1:14" s="31" customFormat="1" ht="15" customHeight="1" x14ac:dyDescent="0.45">
      <c r="A73" s="617">
        <v>73</v>
      </c>
      <c r="B73" s="292"/>
      <c r="C73" s="322"/>
      <c r="D73" s="322"/>
      <c r="E73" s="323"/>
      <c r="F73" s="321" t="s">
        <v>100</v>
      </c>
      <c r="G73" s="322"/>
      <c r="H73" s="983"/>
      <c r="I73" s="322"/>
      <c r="J73" s="324" t="s">
        <v>88</v>
      </c>
      <c r="K73" s="970"/>
      <c r="L73" s="970"/>
      <c r="M73" s="293"/>
    </row>
    <row r="74" spans="1:14" s="31" customFormat="1" ht="15" customHeight="1" thickBot="1" x14ac:dyDescent="0.5">
      <c r="A74" s="617">
        <v>74</v>
      </c>
      <c r="B74" s="292"/>
      <c r="C74" s="322"/>
      <c r="D74" s="322"/>
      <c r="E74" s="323"/>
      <c r="F74" s="321" t="s">
        <v>89</v>
      </c>
      <c r="G74" s="322"/>
      <c r="H74" s="983"/>
      <c r="I74" s="322"/>
      <c r="J74" s="324" t="s">
        <v>90</v>
      </c>
      <c r="K74" s="970"/>
      <c r="L74" s="970"/>
      <c r="M74" s="293"/>
    </row>
    <row r="75" spans="1:14" s="31" customFormat="1" ht="15" customHeight="1" thickBot="1" x14ac:dyDescent="0.5">
      <c r="A75" s="617">
        <v>75</v>
      </c>
      <c r="B75" s="292"/>
      <c r="C75" s="322"/>
      <c r="D75" s="322"/>
      <c r="E75" s="323"/>
      <c r="F75" s="321" t="s">
        <v>91</v>
      </c>
      <c r="G75" s="322"/>
      <c r="H75" s="983"/>
      <c r="I75" s="322"/>
      <c r="J75" s="324" t="s">
        <v>92</v>
      </c>
      <c r="K75" s="982">
        <f>K73-K74</f>
        <v>0</v>
      </c>
      <c r="L75" s="982">
        <f>L73-L74</f>
        <v>0</v>
      </c>
      <c r="M75" s="293"/>
    </row>
    <row r="76" spans="1:14" s="31" customFormat="1" ht="15" customHeight="1" x14ac:dyDescent="0.45">
      <c r="A76" s="617">
        <v>76</v>
      </c>
      <c r="B76" s="292"/>
      <c r="C76" s="322"/>
      <c r="D76" s="322"/>
      <c r="E76" s="323"/>
      <c r="F76" s="321"/>
      <c r="G76" s="322"/>
      <c r="H76" s="322"/>
      <c r="I76" s="322"/>
      <c r="J76" s="320"/>
      <c r="K76" s="292"/>
      <c r="L76" s="292"/>
      <c r="M76" s="293"/>
    </row>
    <row r="77" spans="1:14" s="31" customFormat="1" ht="15" customHeight="1" x14ac:dyDescent="0.45">
      <c r="A77" s="617">
        <v>77</v>
      </c>
      <c r="B77" s="292"/>
      <c r="C77" s="322"/>
      <c r="D77" s="322"/>
      <c r="E77" s="323"/>
      <c r="F77" s="321" t="s">
        <v>93</v>
      </c>
      <c r="G77" s="322"/>
      <c r="H77" s="1099"/>
      <c r="I77" s="1100"/>
      <c r="J77" s="1100"/>
      <c r="K77" s="1100"/>
      <c r="L77" s="1101"/>
      <c r="M77" s="293"/>
    </row>
    <row r="78" spans="1:14" s="31" customFormat="1" ht="15" customHeight="1" x14ac:dyDescent="0.45">
      <c r="A78" s="617">
        <v>78</v>
      </c>
      <c r="B78" s="292"/>
      <c r="C78" s="322"/>
      <c r="D78" s="324"/>
      <c r="E78" s="324"/>
      <c r="F78" s="324"/>
      <c r="G78" s="324"/>
      <c r="H78" s="1102"/>
      <c r="I78" s="1103"/>
      <c r="J78" s="1103"/>
      <c r="K78" s="1103"/>
      <c r="L78" s="1104"/>
      <c r="M78" s="293"/>
    </row>
    <row r="79" spans="1:14" s="612" customFormat="1" ht="15" customHeight="1" x14ac:dyDescent="0.45">
      <c r="A79" s="617">
        <v>79</v>
      </c>
      <c r="B79" s="628"/>
      <c r="C79" s="298"/>
      <c r="D79" s="630"/>
      <c r="E79" s="630"/>
      <c r="F79" s="630"/>
      <c r="G79" s="630"/>
      <c r="H79" s="630"/>
      <c r="I79" s="630"/>
      <c r="J79" s="630"/>
      <c r="K79" s="630"/>
      <c r="L79" s="630"/>
      <c r="M79" s="627"/>
      <c r="N79" s="117" t="s">
        <v>189</v>
      </c>
    </row>
    <row r="80" spans="1:14" ht="15" customHeight="1" x14ac:dyDescent="0.5">
      <c r="A80" s="617">
        <v>80</v>
      </c>
      <c r="B80" s="326"/>
      <c r="C80" s="1105" t="s">
        <v>108</v>
      </c>
      <c r="D80" s="1105"/>
      <c r="E80" s="1105"/>
      <c r="F80" s="1105"/>
      <c r="G80" s="1105"/>
      <c r="H80" s="1105"/>
      <c r="I80" s="1105"/>
      <c r="J80" s="1105"/>
      <c r="K80" s="1105"/>
      <c r="L80" s="1105"/>
      <c r="M80" s="615"/>
    </row>
    <row r="81" spans="1:13" ht="15" customHeight="1" x14ac:dyDescent="0.5">
      <c r="A81" s="617">
        <v>81</v>
      </c>
      <c r="B81" s="327"/>
      <c r="C81" s="955" t="s">
        <v>145</v>
      </c>
      <c r="D81" s="955"/>
      <c r="E81" s="955"/>
      <c r="F81" s="955"/>
      <c r="G81" s="955"/>
      <c r="H81" s="955"/>
      <c r="I81" s="955"/>
      <c r="J81" s="955"/>
      <c r="K81" s="955"/>
      <c r="L81" s="955"/>
      <c r="M81" s="615"/>
    </row>
    <row r="82" spans="1:13" ht="12.75" customHeight="1" x14ac:dyDescent="0.45">
      <c r="A82" s="617">
        <v>82</v>
      </c>
      <c r="B82" s="974"/>
      <c r="C82" s="973"/>
      <c r="D82" s="973"/>
      <c r="E82" s="973"/>
      <c r="F82" s="973"/>
      <c r="G82" s="973"/>
      <c r="H82" s="973"/>
      <c r="I82" s="973"/>
      <c r="J82" s="973"/>
      <c r="K82" s="974"/>
      <c r="L82" s="973"/>
      <c r="M82" s="975"/>
    </row>
  </sheetData>
  <sheetProtection formatRows="0" insertRows="0"/>
  <mergeCells count="28">
    <mergeCell ref="K62:L62"/>
    <mergeCell ref="H68:L69"/>
    <mergeCell ref="H77:L78"/>
    <mergeCell ref="C80:L80"/>
    <mergeCell ref="C37:D38"/>
    <mergeCell ref="C39:D40"/>
    <mergeCell ref="C41:D42"/>
    <mergeCell ref="C43:D44"/>
    <mergeCell ref="K53:L53"/>
    <mergeCell ref="H59:L60"/>
    <mergeCell ref="C35:D36"/>
    <mergeCell ref="C13:D14"/>
    <mergeCell ref="C15:D16"/>
    <mergeCell ref="C17:D18"/>
    <mergeCell ref="C19:D20"/>
    <mergeCell ref="C21:D22"/>
    <mergeCell ref="C23:D24"/>
    <mergeCell ref="C25:D26"/>
    <mergeCell ref="C27:D28"/>
    <mergeCell ref="C29:D30"/>
    <mergeCell ref="C31:D32"/>
    <mergeCell ref="C33:D34"/>
    <mergeCell ref="C11:D12"/>
    <mergeCell ref="K2:M2"/>
    <mergeCell ref="K3:M3"/>
    <mergeCell ref="A5:L5"/>
    <mergeCell ref="C8:D8"/>
    <mergeCell ref="C9:D10"/>
  </mergeCells>
  <dataValidations count="1">
    <dataValidation allowBlank="1" showInputMessage="1" showErrorMessage="1" prompt="Please enter text" sqref="H55:H57 H73:H75 H64:H66 H59:L60 H68:L69 H77:L78" xr:uid="{7B7C31A5-074E-492E-8D44-08F45957F8DA}"/>
  </dataValidations>
  <pageMargins left="0.70866141732283472" right="0.70866141732283472" top="0.74803149606299213" bottom="0.74803149606299213" header="0.31496062992125984" footer="0.31496062992125984"/>
  <pageSetup paperSize="9" scale="58" fitToHeight="2" orientation="landscape" r:id="rId1"/>
  <headerFooter alignWithMargins="0">
    <oddHeader>&amp;CCommerce Commission Information Disclosure Template</oddHeader>
    <oddFooter>&amp;L&amp;F&amp;C&amp;P&amp;R&amp;A</oddFooter>
  </headerFooter>
  <rowBreaks count="1" manualBreakCount="1">
    <brk id="4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248F-096C-4B36-A70C-32B9BDCAFEF6}">
  <sheetPr codeName="Sheet13">
    <tabColor theme="6" tint="-0.749992370372631"/>
  </sheetPr>
  <dimension ref="A1:T50"/>
  <sheetViews>
    <sheetView showGridLines="0" topLeftCell="A2" zoomScaleNormal="100" zoomScaleSheetLayoutView="100" workbookViewId="0">
      <selection activeCell="L33" sqref="L33"/>
    </sheetView>
  </sheetViews>
  <sheetFormatPr defaultColWidth="9.1328125" defaultRowHeight="14.25" x14ac:dyDescent="0.45"/>
  <cols>
    <col min="1" max="1" width="4.59765625" style="14" customWidth="1"/>
    <col min="2" max="2" width="3.1328125" style="14" customWidth="1"/>
    <col min="3" max="3" width="5.59765625" style="14" customWidth="1"/>
    <col min="4" max="4" width="0.86328125" style="14" customWidth="1"/>
    <col min="5" max="5" width="1.59765625" style="14" customWidth="1"/>
    <col min="6" max="6" width="2.73046875" style="14" customWidth="1"/>
    <col min="7" max="7" width="29.3984375" style="14" customWidth="1"/>
    <col min="8" max="8" width="32.59765625" style="14" customWidth="1"/>
    <col min="9" max="9" width="3" style="14" customWidth="1"/>
    <col min="10" max="12" width="16.1328125" style="14" customWidth="1"/>
    <col min="13" max="13" width="2.73046875" style="14" customWidth="1"/>
    <col min="14" max="14" width="15.73046875" style="22" customWidth="1"/>
    <col min="15" max="16384" width="9.1328125" style="14"/>
  </cols>
  <sheetData>
    <row r="1" spans="1:14" s="120" customFormat="1" ht="15" customHeight="1" x14ac:dyDescent="0.45">
      <c r="A1" s="169"/>
      <c r="B1" s="167"/>
      <c r="C1" s="167"/>
      <c r="D1" s="167"/>
      <c r="E1" s="167"/>
      <c r="F1" s="168"/>
      <c r="G1" s="168"/>
      <c r="H1" s="168"/>
      <c r="I1" s="157"/>
      <c r="J1" s="167"/>
      <c r="K1" s="167"/>
      <c r="L1" s="167"/>
      <c r="M1" s="166"/>
      <c r="N1" s="19"/>
    </row>
    <row r="2" spans="1:14" s="120" customFormat="1" ht="18" customHeight="1" x14ac:dyDescent="0.5">
      <c r="A2" s="165"/>
      <c r="B2" s="156"/>
      <c r="C2" s="156"/>
      <c r="D2" s="156"/>
      <c r="E2" s="156"/>
      <c r="F2" s="157"/>
      <c r="G2" s="157"/>
      <c r="H2" s="164" t="s">
        <v>8</v>
      </c>
      <c r="I2" s="157"/>
      <c r="J2" s="1047" t="s">
        <v>337</v>
      </c>
      <c r="K2" s="1048"/>
      <c r="L2" s="1049"/>
      <c r="M2" s="155"/>
      <c r="N2" s="19"/>
    </row>
    <row r="3" spans="1:14" s="120" customFormat="1" ht="18" customHeight="1" x14ac:dyDescent="0.5">
      <c r="A3" s="165"/>
      <c r="B3" s="156"/>
      <c r="C3" s="156"/>
      <c r="D3" s="156"/>
      <c r="E3" s="156"/>
      <c r="F3" s="157"/>
      <c r="G3" s="157"/>
      <c r="H3" s="164" t="s">
        <v>109</v>
      </c>
      <c r="I3" s="157"/>
      <c r="J3" s="1050" t="str">
        <f>IF(ISNUMBER(CoverSheet!$C$11),CoverSheet!$C$11,"")</f>
        <v/>
      </c>
      <c r="K3" s="1051"/>
      <c r="L3" s="1052"/>
      <c r="M3" s="155"/>
      <c r="N3" s="19"/>
    </row>
    <row r="4" spans="1:14" s="120" customFormat="1" ht="20.25" customHeight="1" x14ac:dyDescent="0.65">
      <c r="A4" s="163" t="s">
        <v>286</v>
      </c>
      <c r="B4" s="162"/>
      <c r="C4" s="156"/>
      <c r="D4" s="156"/>
      <c r="E4" s="156"/>
      <c r="F4" s="157"/>
      <c r="G4" s="157"/>
      <c r="H4" s="157"/>
      <c r="I4" s="157"/>
      <c r="J4" s="156"/>
      <c r="K4" s="156"/>
      <c r="L4" s="156"/>
      <c r="M4" s="155"/>
      <c r="N4" s="19"/>
    </row>
    <row r="5" spans="1:14" s="16" customFormat="1" ht="90.95" customHeight="1" x14ac:dyDescent="0.45">
      <c r="A5" s="1045" t="s">
        <v>1027</v>
      </c>
      <c r="B5" s="1046"/>
      <c r="C5" s="1046"/>
      <c r="D5" s="1046"/>
      <c r="E5" s="1046"/>
      <c r="F5" s="1046"/>
      <c r="G5" s="1046"/>
      <c r="H5" s="1046"/>
      <c r="I5" s="1046"/>
      <c r="J5" s="1046"/>
      <c r="K5" s="1046"/>
      <c r="L5" s="1046"/>
      <c r="M5" s="188"/>
      <c r="N5" s="18"/>
    </row>
    <row r="6" spans="1:14" s="120" customFormat="1" ht="15" customHeight="1" x14ac:dyDescent="0.45">
      <c r="A6" s="160" t="s">
        <v>122</v>
      </c>
      <c r="B6" s="159"/>
      <c r="C6" s="158"/>
      <c r="D6" s="158"/>
      <c r="E6" s="156"/>
      <c r="F6" s="157"/>
      <c r="G6" s="157"/>
      <c r="H6" s="157"/>
      <c r="I6" s="157"/>
      <c r="J6" s="156"/>
      <c r="K6" s="156"/>
      <c r="L6" s="156"/>
      <c r="M6" s="155"/>
      <c r="N6" s="19"/>
    </row>
    <row r="7" spans="1:14" s="120" customFormat="1" ht="30" customHeight="1" x14ac:dyDescent="0.55000000000000004">
      <c r="A7" s="132">
        <v>7</v>
      </c>
      <c r="B7" s="135"/>
      <c r="C7" s="137" t="s">
        <v>287</v>
      </c>
      <c r="D7" s="348"/>
      <c r="E7" s="140"/>
      <c r="F7" s="129"/>
      <c r="G7" s="129"/>
      <c r="H7" s="129"/>
      <c r="I7" s="129"/>
      <c r="J7" s="133" t="s">
        <v>19</v>
      </c>
      <c r="K7" s="133" t="s">
        <v>19</v>
      </c>
      <c r="L7" s="133" t="s">
        <v>19</v>
      </c>
      <c r="M7" s="126"/>
      <c r="N7" s="20"/>
    </row>
    <row r="8" spans="1:14" s="120" customFormat="1" ht="16.5" customHeight="1" x14ac:dyDescent="0.55000000000000004">
      <c r="A8" s="132">
        <v>8</v>
      </c>
      <c r="B8" s="135"/>
      <c r="C8" s="137"/>
      <c r="D8" s="348"/>
      <c r="E8" s="140"/>
      <c r="F8" s="986" t="s">
        <v>945</v>
      </c>
      <c r="G8" s="514"/>
      <c r="H8" s="337" t="s">
        <v>946</v>
      </c>
      <c r="I8" s="129"/>
      <c r="J8" s="133" t="s">
        <v>264</v>
      </c>
      <c r="K8" s="133" t="s">
        <v>266</v>
      </c>
      <c r="L8" s="133" t="s">
        <v>265</v>
      </c>
      <c r="M8" s="126"/>
      <c r="N8" s="20"/>
    </row>
    <row r="9" spans="1:14" s="120" customFormat="1" ht="15" customHeight="1" x14ac:dyDescent="0.45">
      <c r="A9" s="132">
        <v>9</v>
      </c>
      <c r="B9" s="135"/>
      <c r="C9" s="129"/>
      <c r="D9" s="129"/>
      <c r="E9" s="134"/>
      <c r="F9" s="986" t="s">
        <v>288</v>
      </c>
      <c r="G9" s="352"/>
      <c r="H9" s="353" t="s">
        <v>289</v>
      </c>
      <c r="I9" s="134"/>
      <c r="J9" s="413"/>
      <c r="K9" s="413"/>
      <c r="L9" s="152">
        <f>J9+K9</f>
        <v>0</v>
      </c>
      <c r="M9" s="126"/>
      <c r="N9" s="19"/>
    </row>
    <row r="10" spans="1:14" s="120" customFormat="1" ht="15" customHeight="1" x14ac:dyDescent="0.45">
      <c r="A10" s="132">
        <v>10</v>
      </c>
      <c r="B10" s="135"/>
      <c r="C10" s="129"/>
      <c r="D10" s="129"/>
      <c r="E10" s="134"/>
      <c r="F10" s="355"/>
      <c r="G10" s="550"/>
      <c r="H10" s="595" t="s">
        <v>290</v>
      </c>
      <c r="I10" s="134"/>
      <c r="J10" s="413"/>
      <c r="K10" s="413"/>
      <c r="L10" s="152">
        <f t="shared" ref="L10:L11" si="0">J10+K10</f>
        <v>0</v>
      </c>
      <c r="M10" s="126"/>
      <c r="N10" s="19"/>
    </row>
    <row r="11" spans="1:14" s="120" customFormat="1" ht="15" customHeight="1" thickBot="1" x14ac:dyDescent="0.5">
      <c r="A11" s="132">
        <v>11</v>
      </c>
      <c r="B11" s="135"/>
      <c r="C11" s="129"/>
      <c r="D11" s="129"/>
      <c r="E11" s="134"/>
      <c r="F11" s="355"/>
      <c r="G11" s="550"/>
      <c r="H11" s="595" t="s">
        <v>291</v>
      </c>
      <c r="I11" s="134"/>
      <c r="J11" s="413"/>
      <c r="K11" s="413"/>
      <c r="L11" s="152">
        <f t="shared" si="0"/>
        <v>0</v>
      </c>
      <c r="M11" s="126"/>
      <c r="N11" s="19"/>
    </row>
    <row r="12" spans="1:14" s="120" customFormat="1" ht="15" customHeight="1" thickBot="1" x14ac:dyDescent="0.5">
      <c r="A12" s="132">
        <v>12</v>
      </c>
      <c r="B12" s="135"/>
      <c r="C12" s="129"/>
      <c r="D12" s="129"/>
      <c r="E12" s="134"/>
      <c r="F12" s="550"/>
      <c r="G12" s="550"/>
      <c r="H12" s="356"/>
      <c r="I12" s="134"/>
      <c r="J12" s="357">
        <f t="shared" ref="J12:K12" si="1">SUM(J9:J11)</f>
        <v>0</v>
      </c>
      <c r="K12" s="357">
        <f t="shared" si="1"/>
        <v>0</v>
      </c>
      <c r="L12" s="357">
        <f>SUM(L9:L11)</f>
        <v>0</v>
      </c>
      <c r="M12" s="126"/>
      <c r="N12" s="19"/>
    </row>
    <row r="13" spans="1:14" s="120" customFormat="1" ht="15" customHeight="1" x14ac:dyDescent="0.45">
      <c r="A13" s="132">
        <v>13</v>
      </c>
      <c r="B13" s="135"/>
      <c r="C13" s="129"/>
      <c r="D13" s="129"/>
      <c r="E13" s="134"/>
      <c r="F13" s="986" t="s">
        <v>292</v>
      </c>
      <c r="G13" s="550"/>
      <c r="H13" s="356" t="s">
        <v>293</v>
      </c>
      <c r="I13" s="134"/>
      <c r="J13" s="413"/>
      <c r="K13" s="413"/>
      <c r="L13" s="152">
        <f>J13+K13</f>
        <v>0</v>
      </c>
      <c r="M13" s="126"/>
      <c r="N13" s="19"/>
    </row>
    <row r="14" spans="1:14" s="120" customFormat="1" ht="15" customHeight="1" thickBot="1" x14ac:dyDescent="0.5">
      <c r="A14" s="132">
        <v>14</v>
      </c>
      <c r="B14" s="135"/>
      <c r="C14" s="129"/>
      <c r="D14" s="129"/>
      <c r="E14" s="134"/>
      <c r="F14" s="355"/>
      <c r="G14" s="550"/>
      <c r="H14" s="356" t="s">
        <v>294</v>
      </c>
      <c r="I14" s="134"/>
      <c r="J14" s="413"/>
      <c r="K14" s="413"/>
      <c r="L14" s="152">
        <f>J14+K14</f>
        <v>0</v>
      </c>
      <c r="M14" s="126"/>
      <c r="N14" s="19"/>
    </row>
    <row r="15" spans="1:14" s="120" customFormat="1" ht="15" customHeight="1" thickBot="1" x14ac:dyDescent="0.5">
      <c r="A15" s="132">
        <v>15</v>
      </c>
      <c r="B15" s="135"/>
      <c r="C15" s="129"/>
      <c r="D15" s="129"/>
      <c r="E15" s="134"/>
      <c r="F15" s="550"/>
      <c r="G15" s="550"/>
      <c r="H15" s="358"/>
      <c r="I15" s="134"/>
      <c r="J15" s="357">
        <f>SUM(J13:J14)</f>
        <v>0</v>
      </c>
      <c r="K15" s="357">
        <f>SUM(K13:K14)</f>
        <v>0</v>
      </c>
      <c r="L15" s="357">
        <f>SUM(L13:L14)</f>
        <v>0</v>
      </c>
      <c r="M15" s="126"/>
      <c r="N15" s="19"/>
    </row>
    <row r="16" spans="1:14" s="120" customFormat="1" ht="15" customHeight="1" x14ac:dyDescent="0.45">
      <c r="A16" s="132">
        <v>16</v>
      </c>
      <c r="B16" s="135"/>
      <c r="C16" s="129"/>
      <c r="D16" s="129"/>
      <c r="E16" s="134"/>
      <c r="F16" s="986" t="s">
        <v>295</v>
      </c>
      <c r="G16" s="550"/>
      <c r="H16" s="518" t="s">
        <v>296</v>
      </c>
      <c r="I16" s="134"/>
      <c r="J16" s="413"/>
      <c r="K16" s="413"/>
      <c r="L16" s="152">
        <f t="shared" ref="L16:L18" si="2">J16+K16</f>
        <v>0</v>
      </c>
      <c r="M16" s="126"/>
      <c r="N16" s="19"/>
    </row>
    <row r="17" spans="1:20" s="120" customFormat="1" ht="15" customHeight="1" x14ac:dyDescent="0.45">
      <c r="A17" s="132">
        <v>17</v>
      </c>
      <c r="B17" s="135"/>
      <c r="C17" s="129"/>
      <c r="D17" s="129"/>
      <c r="E17" s="134"/>
      <c r="F17" s="355"/>
      <c r="G17" s="550"/>
      <c r="H17" s="518" t="s">
        <v>297</v>
      </c>
      <c r="I17" s="134"/>
      <c r="J17" s="413"/>
      <c r="K17" s="413"/>
      <c r="L17" s="152">
        <f t="shared" si="2"/>
        <v>0</v>
      </c>
      <c r="M17" s="126"/>
      <c r="N17" s="19"/>
    </row>
    <row r="18" spans="1:20" s="120" customFormat="1" ht="15" customHeight="1" thickBot="1" x14ac:dyDescent="0.5">
      <c r="A18" s="132">
        <v>18</v>
      </c>
      <c r="B18" s="135"/>
      <c r="C18" s="129"/>
      <c r="D18" s="129"/>
      <c r="E18" s="134"/>
      <c r="F18" s="355"/>
      <c r="G18" s="550"/>
      <c r="H18" s="518" t="s">
        <v>298</v>
      </c>
      <c r="I18" s="134"/>
      <c r="J18" s="413"/>
      <c r="K18" s="413"/>
      <c r="L18" s="152">
        <f t="shared" si="2"/>
        <v>0</v>
      </c>
      <c r="M18" s="126"/>
      <c r="N18" s="19"/>
    </row>
    <row r="19" spans="1:20" s="120" customFormat="1" ht="15" customHeight="1" thickBot="1" x14ac:dyDescent="0.5">
      <c r="A19" s="132">
        <v>19</v>
      </c>
      <c r="B19" s="135"/>
      <c r="C19" s="129"/>
      <c r="D19" s="129"/>
      <c r="E19" s="134"/>
      <c r="F19" s="550"/>
      <c r="G19" s="550"/>
      <c r="H19" s="358"/>
      <c r="I19" s="134"/>
      <c r="J19" s="357">
        <f t="shared" ref="J19:K19" si="3">SUM(J16:J18)</f>
        <v>0</v>
      </c>
      <c r="K19" s="357">
        <f t="shared" si="3"/>
        <v>0</v>
      </c>
      <c r="L19" s="357">
        <f>SUM(L16:L18)</f>
        <v>0</v>
      </c>
      <c r="M19" s="126"/>
      <c r="N19" s="19"/>
    </row>
    <row r="20" spans="1:20" s="120" customFormat="1" ht="15" customHeight="1" x14ac:dyDescent="0.45">
      <c r="A20" s="132">
        <v>20</v>
      </c>
      <c r="B20" s="135"/>
      <c r="C20" s="129"/>
      <c r="D20" s="129"/>
      <c r="E20" s="134"/>
      <c r="F20" s="986" t="s">
        <v>299</v>
      </c>
      <c r="G20" s="550"/>
      <c r="H20" s="518" t="s">
        <v>300</v>
      </c>
      <c r="I20" s="134"/>
      <c r="J20" s="414"/>
      <c r="K20" s="414"/>
      <c r="L20" s="152">
        <f t="shared" ref="L20:L23" si="4">J20+K20</f>
        <v>0</v>
      </c>
      <c r="M20" s="126"/>
      <c r="N20" s="19"/>
    </row>
    <row r="21" spans="1:20" s="120" customFormat="1" ht="15" customHeight="1" x14ac:dyDescent="0.45">
      <c r="A21" s="132">
        <v>21</v>
      </c>
      <c r="B21" s="135"/>
      <c r="C21" s="129"/>
      <c r="D21" s="129"/>
      <c r="E21" s="134"/>
      <c r="F21" s="359"/>
      <c r="G21" s="550"/>
      <c r="H21" s="518" t="s">
        <v>301</v>
      </c>
      <c r="I21" s="134"/>
      <c r="J21" s="413"/>
      <c r="K21" s="413"/>
      <c r="L21" s="152">
        <f t="shared" si="4"/>
        <v>0</v>
      </c>
      <c r="M21" s="126"/>
      <c r="N21" s="19"/>
    </row>
    <row r="22" spans="1:20" s="120" customFormat="1" ht="15" customHeight="1" x14ac:dyDescent="0.45">
      <c r="A22" s="132">
        <v>22</v>
      </c>
      <c r="B22" s="135"/>
      <c r="C22" s="129"/>
      <c r="D22" s="129"/>
      <c r="E22" s="134"/>
      <c r="F22" s="359"/>
      <c r="G22" s="550"/>
      <c r="H22" s="518" t="s">
        <v>302</v>
      </c>
      <c r="I22" s="134"/>
      <c r="J22" s="413"/>
      <c r="K22" s="413"/>
      <c r="L22" s="152">
        <f t="shared" si="4"/>
        <v>0</v>
      </c>
      <c r="M22" s="126"/>
      <c r="N22" s="19"/>
    </row>
    <row r="23" spans="1:20" s="120" customFormat="1" ht="15" customHeight="1" thickBot="1" x14ac:dyDescent="0.5">
      <c r="A23" s="132">
        <v>23</v>
      </c>
      <c r="B23" s="135"/>
      <c r="C23" s="129"/>
      <c r="D23" s="129"/>
      <c r="E23" s="134"/>
      <c r="F23" s="550"/>
      <c r="G23" s="550"/>
      <c r="H23" s="518" t="s">
        <v>303</v>
      </c>
      <c r="I23" s="134"/>
      <c r="J23" s="413"/>
      <c r="K23" s="413"/>
      <c r="L23" s="152">
        <f t="shared" si="4"/>
        <v>0</v>
      </c>
      <c r="M23" s="126"/>
      <c r="N23" s="19"/>
      <c r="R23" s="130"/>
    </row>
    <row r="24" spans="1:20" s="120" customFormat="1" ht="15" customHeight="1" thickBot="1" x14ac:dyDescent="0.5">
      <c r="A24" s="132">
        <v>24</v>
      </c>
      <c r="B24" s="135"/>
      <c r="C24" s="129"/>
      <c r="D24" s="129"/>
      <c r="E24" s="134"/>
      <c r="F24" s="550"/>
      <c r="G24" s="550"/>
      <c r="H24" s="518"/>
      <c r="I24" s="134"/>
      <c r="J24" s="357">
        <f t="shared" ref="J24:K24" si="5">SUM(J20:J23)</f>
        <v>0</v>
      </c>
      <c r="K24" s="357">
        <f t="shared" si="5"/>
        <v>0</v>
      </c>
      <c r="L24" s="357">
        <f>SUM(L20:L23)</f>
        <v>0</v>
      </c>
      <c r="M24" s="126"/>
      <c r="N24" s="19"/>
      <c r="R24" s="355"/>
    </row>
    <row r="25" spans="1:20" s="120" customFormat="1" ht="15" customHeight="1" x14ac:dyDescent="0.45">
      <c r="A25" s="132">
        <v>25</v>
      </c>
      <c r="B25" s="135"/>
      <c r="C25" s="129"/>
      <c r="D25" s="129"/>
      <c r="E25" s="134"/>
      <c r="F25" s="550"/>
      <c r="G25" s="550"/>
      <c r="H25" s="518"/>
      <c r="I25" s="134"/>
      <c r="J25" s="134"/>
      <c r="K25" s="134"/>
      <c r="L25" s="134"/>
      <c r="M25" s="126"/>
      <c r="N25" s="19"/>
      <c r="R25" s="355"/>
    </row>
    <row r="26" spans="1:20" s="120" customFormat="1" ht="15" customHeight="1" thickBot="1" x14ac:dyDescent="0.5">
      <c r="A26" s="132">
        <v>26</v>
      </c>
      <c r="B26" s="135"/>
      <c r="C26" s="129"/>
      <c r="D26" s="129"/>
      <c r="E26" s="134"/>
      <c r="F26" s="986" t="s">
        <v>816</v>
      </c>
      <c r="G26" s="550"/>
      <c r="H26" s="356" t="s">
        <v>304</v>
      </c>
      <c r="I26" s="134"/>
      <c r="J26" s="413">
        <v>0</v>
      </c>
      <c r="K26" s="413"/>
      <c r="L26" s="152">
        <f>J26+K26</f>
        <v>0</v>
      </c>
      <c r="M26" s="126"/>
      <c r="N26" s="19"/>
      <c r="R26" s="351"/>
    </row>
    <row r="27" spans="1:20" s="120" customFormat="1" ht="15" customHeight="1" thickBot="1" x14ac:dyDescent="0.5">
      <c r="A27" s="132">
        <v>27</v>
      </c>
      <c r="B27" s="135"/>
      <c r="C27" s="129"/>
      <c r="D27" s="129"/>
      <c r="E27" s="144"/>
      <c r="F27" s="522"/>
      <c r="G27" s="522"/>
      <c r="H27" s="522" t="s">
        <v>305</v>
      </c>
      <c r="I27" s="134"/>
      <c r="J27" s="357">
        <f t="shared" ref="J27:K27" si="6">J12+J15+J19+J24+J26</f>
        <v>0</v>
      </c>
      <c r="K27" s="357">
        <f t="shared" si="6"/>
        <v>0</v>
      </c>
      <c r="L27" s="357">
        <f>L12+L15+L19+L24+L26</f>
        <v>0</v>
      </c>
      <c r="M27" s="126"/>
      <c r="N27" s="19"/>
      <c r="R27" s="130"/>
    </row>
    <row r="28" spans="1:20" s="120" customFormat="1" ht="15" customHeight="1" x14ac:dyDescent="0.45">
      <c r="A28" s="617">
        <v>28</v>
      </c>
      <c r="B28" s="135"/>
      <c r="C28" s="129"/>
      <c r="D28" s="129"/>
      <c r="E28" s="144"/>
      <c r="F28" s="550"/>
      <c r="G28" s="550"/>
      <c r="H28" s="526"/>
      <c r="I28" s="134"/>
      <c r="J28" s="128"/>
      <c r="K28" s="128"/>
      <c r="L28" s="128"/>
      <c r="M28" s="126"/>
      <c r="N28" s="19"/>
      <c r="R28" s="355"/>
    </row>
    <row r="29" spans="1:20" s="120" customFormat="1" ht="15" customHeight="1" x14ac:dyDescent="0.45">
      <c r="A29" s="617">
        <v>29</v>
      </c>
      <c r="B29" s="135"/>
      <c r="C29" s="129"/>
      <c r="D29" s="129"/>
      <c r="E29" s="144"/>
      <c r="F29" s="986" t="s">
        <v>951</v>
      </c>
      <c r="G29" s="987"/>
      <c r="H29" s="356" t="s">
        <v>306</v>
      </c>
      <c r="I29" s="134"/>
      <c r="J29" s="413"/>
      <c r="K29" s="413"/>
      <c r="L29" s="152">
        <f t="shared" ref="L29:L30" si="7">J29+K29</f>
        <v>0</v>
      </c>
      <c r="M29" s="126"/>
      <c r="N29" s="19"/>
      <c r="R29" s="351"/>
    </row>
    <row r="30" spans="1:20" s="120" customFormat="1" ht="15" customHeight="1" thickBot="1" x14ac:dyDescent="0.5">
      <c r="A30" s="617">
        <v>30</v>
      </c>
      <c r="B30" s="135"/>
      <c r="C30" s="129"/>
      <c r="D30" s="129"/>
      <c r="E30" s="144"/>
      <c r="F30" s="550"/>
      <c r="G30" s="550"/>
      <c r="H30" s="356" t="s">
        <v>813</v>
      </c>
      <c r="I30" s="134"/>
      <c r="J30" s="413"/>
      <c r="K30" s="413"/>
      <c r="L30" s="152">
        <f t="shared" si="7"/>
        <v>0</v>
      </c>
      <c r="M30" s="126"/>
      <c r="N30" s="19"/>
      <c r="R30" s="130"/>
      <c r="S30" s="351"/>
      <c r="T30" s="134"/>
    </row>
    <row r="31" spans="1:20" s="120" customFormat="1" ht="15" customHeight="1" thickBot="1" x14ac:dyDescent="0.5">
      <c r="A31" s="617">
        <v>31</v>
      </c>
      <c r="B31" s="135"/>
      <c r="C31" s="129"/>
      <c r="D31" s="129"/>
      <c r="E31" s="134"/>
      <c r="F31" s="586"/>
      <c r="G31" s="550"/>
      <c r="H31" s="586" t="s">
        <v>307</v>
      </c>
      <c r="I31" s="134"/>
      <c r="J31" s="357">
        <f>SUM(J29:J30)</f>
        <v>0</v>
      </c>
      <c r="K31" s="357">
        <f>SUM(K29:K30)</f>
        <v>0</v>
      </c>
      <c r="L31" s="357">
        <f>SUM(L29:L30)</f>
        <v>0</v>
      </c>
      <c r="M31" s="126"/>
      <c r="N31" s="19"/>
      <c r="R31" s="355"/>
      <c r="S31" s="351"/>
      <c r="T31" s="134"/>
    </row>
    <row r="32" spans="1:20" s="120" customFormat="1" ht="15" customHeight="1" thickBot="1" x14ac:dyDescent="0.5">
      <c r="A32" s="617">
        <v>32</v>
      </c>
      <c r="B32" s="135"/>
      <c r="C32" s="129"/>
      <c r="D32" s="129"/>
      <c r="E32" s="147"/>
      <c r="F32" s="280" t="s">
        <v>308</v>
      </c>
      <c r="G32" s="351"/>
      <c r="H32" s="349"/>
      <c r="I32" s="134"/>
      <c r="J32" s="357">
        <f t="shared" ref="J32:K32" si="8">J27+J31</f>
        <v>0</v>
      </c>
      <c r="K32" s="357">
        <f t="shared" si="8"/>
        <v>0</v>
      </c>
      <c r="L32" s="357">
        <f>L27+L31</f>
        <v>0</v>
      </c>
      <c r="M32" s="126"/>
      <c r="N32" s="19"/>
      <c r="R32" s="355"/>
      <c r="S32" s="351"/>
      <c r="T32" s="134"/>
    </row>
    <row r="33" spans="1:20" s="120" customFormat="1" ht="15" customHeight="1" x14ac:dyDescent="0.45">
      <c r="A33" s="617">
        <v>33</v>
      </c>
      <c r="B33" s="135"/>
      <c r="C33" s="129"/>
      <c r="D33" s="149" t="s">
        <v>6</v>
      </c>
      <c r="E33" s="147"/>
      <c r="F33" s="200" t="s">
        <v>309</v>
      </c>
      <c r="G33" s="134"/>
      <c r="H33" s="134"/>
      <c r="I33" s="134"/>
      <c r="J33" s="413"/>
      <c r="K33" s="413"/>
      <c r="L33" s="430">
        <f t="shared" ref="L33" si="9">J33+K33</f>
        <v>0</v>
      </c>
      <c r="M33" s="126"/>
      <c r="N33" s="19"/>
      <c r="R33" s="351"/>
      <c r="S33" s="351"/>
      <c r="T33" s="358"/>
    </row>
    <row r="34" spans="1:20" s="120" customFormat="1" ht="15" customHeight="1" thickBot="1" x14ac:dyDescent="0.5">
      <c r="A34" s="617">
        <v>34</v>
      </c>
      <c r="B34" s="135"/>
      <c r="C34" s="129"/>
      <c r="D34" s="149" t="s">
        <v>5</v>
      </c>
      <c r="E34" s="149"/>
      <c r="F34" s="134" t="s">
        <v>310</v>
      </c>
      <c r="G34" s="134"/>
      <c r="H34" s="134"/>
      <c r="I34" s="134"/>
      <c r="J34" s="152">
        <f>J43</f>
        <v>0</v>
      </c>
      <c r="K34" s="430">
        <f>K43</f>
        <v>0</v>
      </c>
      <c r="L34" s="430">
        <f>L43</f>
        <v>0</v>
      </c>
      <c r="M34" s="126"/>
      <c r="N34" s="19"/>
      <c r="R34" s="130"/>
      <c r="S34" s="351"/>
      <c r="T34" s="134"/>
    </row>
    <row r="35" spans="1:20" s="120" customFormat="1" ht="15" customHeight="1" thickBot="1" x14ac:dyDescent="0.5">
      <c r="A35" s="617">
        <v>35</v>
      </c>
      <c r="B35" s="135"/>
      <c r="C35" s="129"/>
      <c r="D35" s="129"/>
      <c r="E35" s="147"/>
      <c r="F35" s="619" t="s">
        <v>76</v>
      </c>
      <c r="G35" s="134"/>
      <c r="H35" s="134"/>
      <c r="I35" s="134"/>
      <c r="J35" s="357">
        <f t="shared" ref="J35:K35" si="10">J32+J33-J34</f>
        <v>0</v>
      </c>
      <c r="K35" s="357">
        <f t="shared" si="10"/>
        <v>0</v>
      </c>
      <c r="L35" s="357">
        <f>L32+L33-L34</f>
        <v>0</v>
      </c>
      <c r="M35" s="126"/>
      <c r="N35" s="19" t="s">
        <v>1081</v>
      </c>
      <c r="R35" s="359"/>
      <c r="S35" s="351"/>
      <c r="T35" s="134"/>
    </row>
    <row r="36" spans="1:20" s="120" customFormat="1" ht="30" customHeight="1" x14ac:dyDescent="0.55000000000000004">
      <c r="A36" s="617">
        <v>36</v>
      </c>
      <c r="B36" s="135"/>
      <c r="C36" s="137" t="s">
        <v>311</v>
      </c>
      <c r="D36" s="348"/>
      <c r="E36" s="360" t="s">
        <v>952</v>
      </c>
      <c r="F36" s="129"/>
      <c r="G36" s="354"/>
      <c r="H36" s="129"/>
      <c r="I36" s="129"/>
      <c r="J36" s="133" t="s">
        <v>19</v>
      </c>
      <c r="K36" s="133" t="s">
        <v>19</v>
      </c>
      <c r="L36" s="133" t="s">
        <v>19</v>
      </c>
      <c r="M36" s="126"/>
      <c r="N36" s="361"/>
      <c r="O36" s="362"/>
      <c r="R36" s="359"/>
      <c r="S36" s="351"/>
      <c r="T36" s="134"/>
    </row>
    <row r="37" spans="1:20" s="120" customFormat="1" x14ac:dyDescent="0.45">
      <c r="A37" s="617">
        <v>37</v>
      </c>
      <c r="B37" s="135"/>
      <c r="C37" s="129"/>
      <c r="D37" s="129"/>
      <c r="E37" s="986"/>
      <c r="F37" s="352"/>
      <c r="G37" s="363"/>
      <c r="H37" s="134"/>
      <c r="I37" s="134"/>
      <c r="J37" s="133" t="s">
        <v>264</v>
      </c>
      <c r="K37" s="133" t="s">
        <v>266</v>
      </c>
      <c r="L37" s="133" t="s">
        <v>265</v>
      </c>
      <c r="M37" s="126"/>
      <c r="R37" s="351"/>
      <c r="S37" s="351"/>
      <c r="T37" s="134"/>
    </row>
    <row r="38" spans="1:20" s="120" customFormat="1" ht="15" customHeight="1" x14ac:dyDescent="0.45">
      <c r="A38" s="617">
        <v>38</v>
      </c>
      <c r="B38" s="135"/>
      <c r="C38" s="129"/>
      <c r="D38" s="129"/>
      <c r="E38" s="355"/>
      <c r="F38" s="550"/>
      <c r="G38" s="986" t="s">
        <v>288</v>
      </c>
      <c r="H38" s="986"/>
      <c r="I38" s="518"/>
      <c r="J38" s="413"/>
      <c r="K38" s="413"/>
      <c r="L38" s="430">
        <f t="shared" ref="L38:L42" si="11">J38+K38</f>
        <v>0</v>
      </c>
      <c r="M38" s="126"/>
      <c r="N38" s="19"/>
      <c r="R38" s="351"/>
      <c r="S38" s="351"/>
      <c r="T38" s="134"/>
    </row>
    <row r="39" spans="1:20" s="120" customFormat="1" ht="15" customHeight="1" x14ac:dyDescent="0.45">
      <c r="A39" s="617">
        <v>39</v>
      </c>
      <c r="B39" s="135"/>
      <c r="C39" s="140"/>
      <c r="D39" s="140"/>
      <c r="E39" s="355"/>
      <c r="F39" s="550"/>
      <c r="G39" s="986" t="s">
        <v>292</v>
      </c>
      <c r="H39" s="986"/>
      <c r="I39" s="364"/>
      <c r="J39" s="413"/>
      <c r="K39" s="413"/>
      <c r="L39" s="430">
        <f t="shared" si="11"/>
        <v>0</v>
      </c>
      <c r="M39" s="126"/>
      <c r="N39" s="19"/>
      <c r="R39" s="351"/>
      <c r="S39" s="351"/>
      <c r="T39" s="349"/>
    </row>
    <row r="40" spans="1:20" s="120" customFormat="1" ht="15" customHeight="1" x14ac:dyDescent="0.45">
      <c r="A40" s="617">
        <v>40</v>
      </c>
      <c r="B40" s="135"/>
      <c r="C40" s="140"/>
      <c r="D40" s="140"/>
      <c r="E40" s="355"/>
      <c r="F40" s="550"/>
      <c r="G40" s="986" t="s">
        <v>295</v>
      </c>
      <c r="H40" s="986"/>
      <c r="I40" s="518"/>
      <c r="J40" s="413"/>
      <c r="K40" s="413"/>
      <c r="L40" s="430">
        <f t="shared" si="11"/>
        <v>0</v>
      </c>
      <c r="M40" s="126"/>
      <c r="N40" s="19"/>
      <c r="R40" s="280"/>
      <c r="S40" s="351"/>
      <c r="T40" s="349"/>
    </row>
    <row r="41" spans="1:20" s="120" customFormat="1" x14ac:dyDescent="0.45">
      <c r="A41" s="617">
        <v>41</v>
      </c>
      <c r="B41" s="135"/>
      <c r="C41" s="131"/>
      <c r="D41" s="131"/>
      <c r="E41" s="359"/>
      <c r="F41" s="550"/>
      <c r="G41" s="986" t="s">
        <v>299</v>
      </c>
      <c r="H41" s="986"/>
      <c r="I41" s="514"/>
      <c r="J41" s="413"/>
      <c r="K41" s="413"/>
      <c r="L41" s="430">
        <f t="shared" si="11"/>
        <v>0</v>
      </c>
      <c r="M41" s="126"/>
      <c r="N41" s="20"/>
    </row>
    <row r="42" spans="1:20" s="120" customFormat="1" ht="15" customHeight="1" thickBot="1" x14ac:dyDescent="0.5">
      <c r="A42" s="617">
        <v>42</v>
      </c>
      <c r="B42" s="135"/>
      <c r="C42" s="140"/>
      <c r="D42" s="140"/>
      <c r="E42" s="131"/>
      <c r="F42" s="129"/>
      <c r="G42" s="986" t="s">
        <v>816</v>
      </c>
      <c r="H42" s="986"/>
      <c r="I42" s="514"/>
      <c r="J42" s="990"/>
      <c r="K42" s="990"/>
      <c r="L42" s="430">
        <f t="shared" si="11"/>
        <v>0</v>
      </c>
      <c r="M42" s="126"/>
      <c r="N42" s="19"/>
    </row>
    <row r="43" spans="1:20" s="120" customFormat="1" ht="15" customHeight="1" thickBot="1" x14ac:dyDescent="0.5">
      <c r="A43" s="617">
        <v>43</v>
      </c>
      <c r="B43" s="135"/>
      <c r="C43" s="140"/>
      <c r="D43" s="140"/>
      <c r="E43" s="1106"/>
      <c r="F43" s="1106"/>
      <c r="G43" s="991" t="s">
        <v>3</v>
      </c>
      <c r="H43" s="522"/>
      <c r="I43" s="514"/>
      <c r="J43" s="579">
        <f>SUM(J38:J42)</f>
        <v>0</v>
      </c>
      <c r="K43" s="579">
        <f>SUM(K38:K42)</f>
        <v>0</v>
      </c>
      <c r="L43" s="579">
        <f>SUM(L38:L42)</f>
        <v>0</v>
      </c>
      <c r="M43" s="126"/>
      <c r="N43" s="19"/>
    </row>
    <row r="44" spans="1:20" s="120" customFormat="1" ht="15" customHeight="1" x14ac:dyDescent="0.45">
      <c r="A44" s="617">
        <v>44</v>
      </c>
      <c r="B44" s="135"/>
      <c r="C44" s="129"/>
      <c r="D44" s="129"/>
      <c r="E44" s="131"/>
      <c r="F44" s="144"/>
      <c r="G44" s="514"/>
      <c r="H44" s="514"/>
      <c r="I44" s="514"/>
      <c r="J44" s="366"/>
      <c r="K44" s="366"/>
      <c r="L44" s="366"/>
      <c r="M44" s="126"/>
      <c r="N44" s="19"/>
    </row>
    <row r="45" spans="1:20" s="462" customFormat="1" ht="15" customHeight="1" x14ac:dyDescent="0.45">
      <c r="A45" s="617">
        <v>45</v>
      </c>
      <c r="B45" s="618"/>
      <c r="C45" s="618"/>
      <c r="D45" s="618"/>
      <c r="E45" s="862"/>
      <c r="F45" s="522"/>
      <c r="G45" s="514"/>
      <c r="H45" s="514"/>
      <c r="I45" s="514"/>
      <c r="J45" s="366"/>
      <c r="K45" s="366"/>
      <c r="L45" s="366"/>
      <c r="M45" s="514"/>
      <c r="N45" s="466"/>
    </row>
    <row r="46" spans="1:20" s="8" customFormat="1" ht="15" customHeight="1" x14ac:dyDescent="0.55000000000000004">
      <c r="A46" s="617">
        <v>46</v>
      </c>
      <c r="B46" s="140"/>
      <c r="C46" s="190" t="s">
        <v>953</v>
      </c>
      <c r="D46" s="140"/>
      <c r="E46" s="131"/>
      <c r="F46" s="131"/>
      <c r="G46" s="131"/>
      <c r="H46" s="131"/>
      <c r="I46" s="129"/>
      <c r="J46" s="129"/>
      <c r="K46" s="129"/>
      <c r="L46" s="129"/>
      <c r="M46" s="129"/>
      <c r="N46" s="19"/>
    </row>
    <row r="47" spans="1:20" s="8" customFormat="1" ht="15.75" customHeight="1" x14ac:dyDescent="0.55000000000000004">
      <c r="A47" s="617">
        <v>47</v>
      </c>
      <c r="B47" s="140"/>
      <c r="C47" s="190"/>
      <c r="D47" s="140"/>
      <c r="E47" s="131"/>
      <c r="F47" s="131"/>
      <c r="G47" s="131"/>
      <c r="H47" s="131"/>
      <c r="I47" s="129"/>
      <c r="J47" s="133" t="s">
        <v>19</v>
      </c>
      <c r="K47" s="133" t="s">
        <v>19</v>
      </c>
      <c r="L47" s="133" t="s">
        <v>19</v>
      </c>
      <c r="M47" s="126"/>
      <c r="N47" s="19"/>
    </row>
    <row r="48" spans="1:20" s="8" customFormat="1" ht="15" customHeight="1" x14ac:dyDescent="0.45">
      <c r="A48" s="617">
        <v>48</v>
      </c>
      <c r="B48" s="140"/>
      <c r="C48" s="140"/>
      <c r="D48" s="140"/>
      <c r="E48" s="131"/>
      <c r="F48" s="131"/>
      <c r="G48" s="131"/>
      <c r="H48" s="131"/>
      <c r="I48" s="129"/>
      <c r="J48" s="133" t="s">
        <v>264</v>
      </c>
      <c r="K48" s="133" t="s">
        <v>266</v>
      </c>
      <c r="L48" s="133" t="s">
        <v>265</v>
      </c>
      <c r="M48" s="126"/>
      <c r="N48" s="19"/>
    </row>
    <row r="49" spans="1:14" s="8" customFormat="1" ht="15" customHeight="1" x14ac:dyDescent="0.45">
      <c r="A49" s="617">
        <v>49</v>
      </c>
      <c r="B49" s="140"/>
      <c r="C49" s="140"/>
      <c r="D49" s="140"/>
      <c r="E49" s="131"/>
      <c r="F49" s="200" t="s">
        <v>398</v>
      </c>
      <c r="G49" s="131"/>
      <c r="H49" s="131"/>
      <c r="I49" s="129"/>
      <c r="J49" s="143"/>
      <c r="K49" s="143"/>
      <c r="L49" s="430">
        <f t="shared" ref="L49" si="12">J49+K49</f>
        <v>0</v>
      </c>
      <c r="M49" s="126"/>
      <c r="N49" s="19"/>
    </row>
    <row r="50" spans="1:14" s="37" customFormat="1" ht="15" customHeight="1" x14ac:dyDescent="0.45">
      <c r="A50" s="617">
        <v>50</v>
      </c>
      <c r="B50" s="140"/>
      <c r="C50" s="129"/>
      <c r="D50" s="129"/>
      <c r="E50" s="131"/>
      <c r="F50" s="351"/>
      <c r="G50" s="351"/>
      <c r="H50" s="351"/>
      <c r="I50" s="351"/>
      <c r="J50" s="351"/>
      <c r="K50" s="351"/>
      <c r="L50" s="351"/>
      <c r="M50" s="126"/>
      <c r="N50" s="19"/>
    </row>
  </sheetData>
  <sheetProtection formatRows="0" insertRows="0"/>
  <mergeCells count="4">
    <mergeCell ref="E43:F43"/>
    <mergeCell ref="A5:L5"/>
    <mergeCell ref="J2:L2"/>
    <mergeCell ref="J3:L3"/>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J49:K49" xr:uid="{DB4314E0-6BCD-4462-B41A-E47AFBF64E0A}">
      <formula1>OR(AND(ISNUMBER(J49),J49&gt;=0),AND(ISTEXT(J49),J49="N/A"))</formula1>
    </dataValidation>
  </dataValidations>
  <pageMargins left="0.70866141732283472" right="0.70866141732283472" top="0.74803149606299213" bottom="0.74803149606299213" header="0.31496062992125984" footer="0.31496062992125984"/>
  <pageSetup paperSize="9" scale="60" fitToHeight="0" orientation="portrait" r:id="rId1"/>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A1586-3150-4789-9170-065548ECE269}">
  <sheetPr codeName="Sheet14">
    <tabColor rgb="FF003870"/>
    <pageSetUpPr fitToPage="1"/>
  </sheetPr>
  <dimension ref="A1:U63"/>
  <sheetViews>
    <sheetView showGridLines="0" zoomScaleNormal="100" zoomScaleSheetLayoutView="100" workbookViewId="0">
      <selection activeCell="L37" sqref="L37"/>
    </sheetView>
  </sheetViews>
  <sheetFormatPr defaultColWidth="9.1328125" defaultRowHeight="14.25" customHeight="1" x14ac:dyDescent="0.45"/>
  <cols>
    <col min="1" max="3" width="3.73046875" style="37" customWidth="1"/>
    <col min="4" max="4" width="2.3984375" style="37" customWidth="1"/>
    <col min="5" max="5" width="5.59765625" style="37" customWidth="1"/>
    <col min="6" max="6" width="25.86328125" style="37" customWidth="1"/>
    <col min="7" max="7" width="29.1328125" style="37" customWidth="1"/>
    <col min="8" max="9" width="15.73046875" style="37" customWidth="1"/>
    <col min="10" max="12" width="15.73046875" style="608" customWidth="1"/>
    <col min="13" max="13" width="15.73046875" style="37" customWidth="1"/>
    <col min="14" max="14" width="2.73046875" style="37" customWidth="1"/>
    <col min="15" max="15" width="11.86328125" style="19" customWidth="1"/>
    <col min="16" max="16384" width="9.1328125" style="14"/>
  </cols>
  <sheetData>
    <row r="1" spans="1:15" s="367" customFormat="1" ht="14.25" customHeight="1" x14ac:dyDescent="0.45">
      <c r="A1" s="169"/>
      <c r="B1" s="167"/>
      <c r="C1" s="167"/>
      <c r="D1" s="167"/>
      <c r="E1" s="167"/>
      <c r="F1" s="167"/>
      <c r="G1" s="167"/>
      <c r="H1" s="167"/>
      <c r="I1" s="167"/>
      <c r="J1" s="534"/>
      <c r="K1" s="534"/>
      <c r="L1" s="534"/>
      <c r="M1" s="167"/>
      <c r="N1" s="270"/>
      <c r="O1" s="19"/>
    </row>
    <row r="2" spans="1:15" s="367" customFormat="1" ht="18" customHeight="1" x14ac:dyDescent="0.5">
      <c r="A2" s="165"/>
      <c r="B2" s="156"/>
      <c r="C2" s="156"/>
      <c r="D2" s="156"/>
      <c r="E2" s="156"/>
      <c r="F2" s="156"/>
      <c r="G2" s="164" t="s">
        <v>8</v>
      </c>
      <c r="H2" s="1047" t="s">
        <v>337</v>
      </c>
      <c r="I2" s="1048"/>
      <c r="J2" s="1107"/>
      <c r="K2" s="1107"/>
      <c r="L2" s="1107"/>
      <c r="M2" s="1049"/>
      <c r="N2" s="271"/>
      <c r="O2" s="19"/>
    </row>
    <row r="3" spans="1:15" s="367" customFormat="1" ht="18" customHeight="1" x14ac:dyDescent="0.5">
      <c r="A3" s="165"/>
      <c r="B3" s="156"/>
      <c r="C3" s="156"/>
      <c r="D3" s="156"/>
      <c r="E3" s="156"/>
      <c r="F3" s="156"/>
      <c r="G3" s="164" t="s">
        <v>109</v>
      </c>
      <c r="H3" s="1050" t="str">
        <f>IF(ISNUMBER(CoverSheet!$C$11),CoverSheet!$C$11,"")</f>
        <v/>
      </c>
      <c r="I3" s="1051"/>
      <c r="J3" s="1108"/>
      <c r="K3" s="1108"/>
      <c r="L3" s="1108"/>
      <c r="M3" s="1052"/>
      <c r="N3" s="271"/>
      <c r="O3" s="19"/>
    </row>
    <row r="4" spans="1:15" s="367" customFormat="1" ht="30" customHeight="1" x14ac:dyDescent="0.65">
      <c r="A4" s="163" t="s">
        <v>312</v>
      </c>
      <c r="B4" s="156"/>
      <c r="C4" s="156"/>
      <c r="D4" s="156"/>
      <c r="E4" s="156"/>
      <c r="F4" s="156"/>
      <c r="G4" s="159"/>
      <c r="H4" s="156"/>
      <c r="I4" s="156"/>
      <c r="J4" s="527"/>
      <c r="K4" s="527"/>
      <c r="L4" s="527"/>
      <c r="M4" s="156"/>
      <c r="N4" s="271"/>
      <c r="O4" s="19"/>
    </row>
    <row r="5" spans="1:15" ht="78" customHeight="1" x14ac:dyDescent="0.45">
      <c r="A5" s="1045" t="s">
        <v>1087</v>
      </c>
      <c r="B5" s="1109"/>
      <c r="C5" s="1109"/>
      <c r="D5" s="1109"/>
      <c r="E5" s="1109"/>
      <c r="F5" s="1109"/>
      <c r="G5" s="1109"/>
      <c r="H5" s="1109"/>
      <c r="I5" s="1109"/>
      <c r="J5" s="1109"/>
      <c r="K5" s="1109"/>
      <c r="L5" s="1109"/>
      <c r="M5" s="1109"/>
      <c r="N5" s="188"/>
    </row>
    <row r="6" spans="1:15" s="367" customFormat="1" ht="25.5" customHeight="1" x14ac:dyDescent="0.45">
      <c r="A6" s="160" t="s">
        <v>122</v>
      </c>
      <c r="B6" s="159"/>
      <c r="C6" s="158"/>
      <c r="D6" s="156"/>
      <c r="E6" s="156"/>
      <c r="F6" s="156"/>
      <c r="G6" s="156"/>
      <c r="H6" s="156"/>
      <c r="I6" s="156"/>
      <c r="J6" s="527"/>
      <c r="K6" s="527"/>
      <c r="L6" s="527"/>
      <c r="M6" s="156"/>
      <c r="N6" s="271"/>
      <c r="O6" s="19"/>
    </row>
    <row r="7" spans="1:15" ht="46.5" customHeight="1" x14ac:dyDescent="0.55000000000000004">
      <c r="A7" s="132">
        <v>7</v>
      </c>
      <c r="B7" s="197"/>
      <c r="C7" s="190" t="s">
        <v>313</v>
      </c>
      <c r="D7" s="350"/>
      <c r="E7" s="368"/>
      <c r="F7" s="368"/>
      <c r="G7" s="349"/>
      <c r="H7" s="1032" t="s">
        <v>800</v>
      </c>
      <c r="I7" s="216" t="s">
        <v>314</v>
      </c>
      <c r="J7" s="561"/>
      <c r="K7" s="561" t="s">
        <v>800</v>
      </c>
      <c r="L7" s="561" t="s">
        <v>314</v>
      </c>
      <c r="M7" s="561"/>
      <c r="N7" s="203"/>
    </row>
    <row r="8" spans="1:15" ht="15" customHeight="1" x14ac:dyDescent="0.55000000000000004">
      <c r="A8" s="132">
        <v>8</v>
      </c>
      <c r="B8" s="197"/>
      <c r="C8" s="190"/>
      <c r="D8" s="368"/>
      <c r="E8" s="201" t="s">
        <v>202</v>
      </c>
      <c r="F8" s="369"/>
      <c r="G8" s="349"/>
      <c r="H8" s="416" t="s">
        <v>450</v>
      </c>
      <c r="I8" s="416" t="s">
        <v>450</v>
      </c>
      <c r="J8" s="561" t="s">
        <v>315</v>
      </c>
      <c r="K8" s="416" t="s">
        <v>451</v>
      </c>
      <c r="L8" s="416" t="s">
        <v>451</v>
      </c>
      <c r="M8" s="561" t="s">
        <v>315</v>
      </c>
      <c r="N8" s="203"/>
    </row>
    <row r="9" spans="1:15" s="455" customFormat="1" ht="15" customHeight="1" x14ac:dyDescent="0.55000000000000004">
      <c r="A9" s="617">
        <v>9</v>
      </c>
      <c r="B9" s="549"/>
      <c r="C9" s="542"/>
      <c r="D9" s="368"/>
      <c r="E9" s="553"/>
      <c r="F9" s="789" t="s">
        <v>445</v>
      </c>
      <c r="G9" s="526"/>
      <c r="H9" s="790"/>
      <c r="I9" s="790"/>
      <c r="J9" s="797" t="e">
        <f>(H9-I9)/H9</f>
        <v>#DIV/0!</v>
      </c>
      <c r="K9" s="790"/>
      <c r="L9" s="790"/>
      <c r="M9" s="797" t="e">
        <f>(K9-L9)/K9</f>
        <v>#DIV/0!</v>
      </c>
      <c r="N9" s="555"/>
      <c r="O9" s="466" t="s">
        <v>447</v>
      </c>
    </row>
    <row r="10" spans="1:15" s="455" customFormat="1" ht="15" customHeight="1" x14ac:dyDescent="0.55000000000000004">
      <c r="A10" s="617">
        <v>10</v>
      </c>
      <c r="B10" s="549"/>
      <c r="C10" s="542"/>
      <c r="D10" s="368"/>
      <c r="E10" s="553"/>
      <c r="F10" s="789" t="s">
        <v>444</v>
      </c>
      <c r="G10" s="526"/>
      <c r="H10" s="790"/>
      <c r="I10" s="790"/>
      <c r="J10" s="797" t="e">
        <f>(H10-I10)/H10</f>
        <v>#DIV/0!</v>
      </c>
      <c r="K10" s="790"/>
      <c r="L10" s="790"/>
      <c r="M10" s="797" t="e">
        <f>(K10-L10)/K10</f>
        <v>#DIV/0!</v>
      </c>
      <c r="N10" s="555"/>
      <c r="O10" s="466" t="s">
        <v>447</v>
      </c>
    </row>
    <row r="11" spans="1:15" s="455" customFormat="1" ht="15" customHeight="1" thickBot="1" x14ac:dyDescent="0.6">
      <c r="A11" s="617">
        <v>11</v>
      </c>
      <c r="B11" s="549"/>
      <c r="C11" s="542"/>
      <c r="D11" s="368"/>
      <c r="E11" s="553"/>
      <c r="F11" s="789" t="s">
        <v>443</v>
      </c>
      <c r="G11" s="526"/>
      <c r="H11" s="792"/>
      <c r="I11" s="792"/>
      <c r="J11" s="798" t="e">
        <f>(H11-I11)/H11</f>
        <v>#DIV/0!</v>
      </c>
      <c r="K11" s="792"/>
      <c r="L11" s="792"/>
      <c r="M11" s="797" t="e">
        <f>(K11-L11)/K11</f>
        <v>#DIV/0!</v>
      </c>
      <c r="N11" s="555"/>
      <c r="O11" s="466" t="s">
        <v>447</v>
      </c>
    </row>
    <row r="12" spans="1:15" s="455" customFormat="1" ht="15" customHeight="1" thickBot="1" x14ac:dyDescent="0.6">
      <c r="A12" s="617">
        <v>12</v>
      </c>
      <c r="B12" s="549"/>
      <c r="C12" s="542"/>
      <c r="D12" s="368"/>
      <c r="E12" s="553"/>
      <c r="F12" s="791" t="s">
        <v>446</v>
      </c>
      <c r="G12" s="526"/>
      <c r="H12" s="793">
        <f>SUM(H9:H11)</f>
        <v>0</v>
      </c>
      <c r="I12" s="793">
        <f>SUM(I9:I11)</f>
        <v>0</v>
      </c>
      <c r="J12" s="799" t="e">
        <f>(H12-I12)/H12</f>
        <v>#DIV/0!</v>
      </c>
      <c r="K12" s="793">
        <f>SUM(K9:K11)</f>
        <v>0</v>
      </c>
      <c r="L12" s="793">
        <f>SUM(L9:L11)</f>
        <v>0</v>
      </c>
      <c r="M12" s="799" t="e">
        <f>(K12-L12)/K12</f>
        <v>#DIV/0!</v>
      </c>
      <c r="N12" s="555"/>
      <c r="O12" s="466" t="s">
        <v>435</v>
      </c>
    </row>
    <row r="13" spans="1:15" s="455" customFormat="1" ht="15" customHeight="1" x14ac:dyDescent="0.55000000000000004">
      <c r="A13" s="617">
        <v>13</v>
      </c>
      <c r="B13" s="549"/>
      <c r="C13" s="542"/>
      <c r="D13" s="368"/>
      <c r="E13" s="553"/>
      <c r="F13" s="791"/>
      <c r="G13" s="526"/>
      <c r="H13" s="602"/>
      <c r="I13" s="589"/>
      <c r="J13" s="589"/>
      <c r="K13" s="589"/>
      <c r="L13" s="589"/>
      <c r="M13" s="788"/>
      <c r="N13" s="555"/>
      <c r="O13" s="466"/>
    </row>
    <row r="14" spans="1:15" s="455" customFormat="1" ht="15" customHeight="1" x14ac:dyDescent="0.55000000000000004">
      <c r="A14" s="617">
        <v>14</v>
      </c>
      <c r="B14" s="549"/>
      <c r="C14" s="542"/>
      <c r="D14" s="368"/>
      <c r="E14" s="553"/>
      <c r="F14" s="794" t="s">
        <v>442</v>
      </c>
      <c r="G14" s="526"/>
      <c r="H14" s="526"/>
      <c r="I14" s="526"/>
      <c r="J14" s="526"/>
      <c r="K14" s="526"/>
      <c r="L14" s="526"/>
      <c r="M14" s="788"/>
      <c r="N14" s="555"/>
      <c r="O14" s="466"/>
    </row>
    <row r="15" spans="1:15" s="455" customFormat="1" ht="15" customHeight="1" x14ac:dyDescent="0.55000000000000004">
      <c r="A15" s="617">
        <v>15</v>
      </c>
      <c r="B15" s="549"/>
      <c r="C15" s="542"/>
      <c r="D15" s="368"/>
      <c r="E15" s="553"/>
      <c r="F15" s="795" t="s">
        <v>441</v>
      </c>
      <c r="G15" s="526"/>
      <c r="H15" s="787"/>
      <c r="I15" s="787"/>
      <c r="J15" s="798" t="e">
        <f>(H15-I15)/H15</f>
        <v>#DIV/0!</v>
      </c>
      <c r="K15" s="787"/>
      <c r="L15" s="787"/>
      <c r="M15" s="797" t="e">
        <f>(K15-L15)/K15</f>
        <v>#DIV/0!</v>
      </c>
      <c r="N15" s="555"/>
      <c r="O15" s="466" t="s">
        <v>449</v>
      </c>
    </row>
    <row r="16" spans="1:15" s="455" customFormat="1" ht="15" customHeight="1" x14ac:dyDescent="0.55000000000000004">
      <c r="A16" s="617">
        <v>16</v>
      </c>
      <c r="B16" s="549"/>
      <c r="C16" s="542"/>
      <c r="D16" s="368"/>
      <c r="E16" s="553"/>
      <c r="F16" s="795" t="s">
        <v>440</v>
      </c>
      <c r="G16" s="526"/>
      <c r="H16" s="787"/>
      <c r="I16" s="863"/>
      <c r="J16" s="865" t="e">
        <f>(H16-I16)/H16</f>
        <v>#DIV/0!</v>
      </c>
      <c r="K16" s="864"/>
      <c r="L16" s="787"/>
      <c r="M16" s="797" t="e">
        <f>(K16-L16)/K16</f>
        <v>#DIV/0!</v>
      </c>
      <c r="N16" s="555"/>
      <c r="O16" s="466" t="s">
        <v>448</v>
      </c>
    </row>
    <row r="17" spans="1:21" ht="41.25" customHeight="1" x14ac:dyDescent="0.55000000000000004">
      <c r="A17" s="617">
        <v>17</v>
      </c>
      <c r="B17" s="128"/>
      <c r="C17" s="190" t="s">
        <v>316</v>
      </c>
      <c r="D17" s="350"/>
      <c r="E17" s="370"/>
      <c r="F17" s="351"/>
      <c r="G17" s="286"/>
      <c r="H17" s="561" t="s">
        <v>984</v>
      </c>
      <c r="I17" s="561" t="s">
        <v>314</v>
      </c>
      <c r="J17" s="561"/>
      <c r="K17" s="561" t="s">
        <v>984</v>
      </c>
      <c r="L17" s="561" t="s">
        <v>314</v>
      </c>
      <c r="M17" s="561"/>
      <c r="N17" s="203"/>
    </row>
    <row r="18" spans="1:21" ht="12.75" customHeight="1" x14ac:dyDescent="0.55000000000000004">
      <c r="A18" s="617">
        <v>18</v>
      </c>
      <c r="B18" s="128"/>
      <c r="C18" s="190"/>
      <c r="D18" s="350"/>
      <c r="E18" s="986" t="s">
        <v>945</v>
      </c>
      <c r="F18" s="514"/>
      <c r="G18" s="337" t="s">
        <v>946</v>
      </c>
      <c r="H18" s="416" t="s">
        <v>450</v>
      </c>
      <c r="I18" s="416" t="s">
        <v>450</v>
      </c>
      <c r="J18" s="561" t="s">
        <v>315</v>
      </c>
      <c r="K18" s="416" t="s">
        <v>451</v>
      </c>
      <c r="L18" s="416" t="s">
        <v>451</v>
      </c>
      <c r="M18" s="561" t="s">
        <v>315</v>
      </c>
      <c r="N18" s="203"/>
    </row>
    <row r="19" spans="1:21" ht="15" customHeight="1" x14ac:dyDescent="0.45">
      <c r="A19" s="617">
        <v>19</v>
      </c>
      <c r="B19" s="128"/>
      <c r="C19" s="351"/>
      <c r="D19" s="358"/>
      <c r="E19" s="130" t="s">
        <v>288</v>
      </c>
      <c r="F19" s="351"/>
      <c r="G19" s="353" t="s">
        <v>289</v>
      </c>
      <c r="H19" s="143"/>
      <c r="I19" s="152">
        <f>'S6.Actual Expenditure Capex'!J9</f>
        <v>0</v>
      </c>
      <c r="J19" s="797" t="e">
        <f t="shared" ref="J19:J36" si="0">(H19-I19)/H19</f>
        <v>#DIV/0!</v>
      </c>
      <c r="K19" s="427"/>
      <c r="L19" s="781">
        <f>'S6.Actual Expenditure Capex'!K9</f>
        <v>0</v>
      </c>
      <c r="M19" s="797" t="e">
        <f t="shared" ref="M19:M36" si="1">(K19-L19)/K19</f>
        <v>#DIV/0!</v>
      </c>
      <c r="N19" s="126"/>
      <c r="O19" s="19" t="s">
        <v>235</v>
      </c>
    </row>
    <row r="20" spans="1:21" ht="15" customHeight="1" x14ac:dyDescent="0.45">
      <c r="A20" s="617">
        <v>20</v>
      </c>
      <c r="B20" s="128"/>
      <c r="C20" s="349"/>
      <c r="D20" s="192"/>
      <c r="E20" s="355"/>
      <c r="F20" s="351"/>
      <c r="G20" s="310" t="s">
        <v>290</v>
      </c>
      <c r="H20" s="143"/>
      <c r="I20" s="152">
        <f>'S6.Actual Expenditure Capex'!J10</f>
        <v>0</v>
      </c>
      <c r="J20" s="797" t="e">
        <f t="shared" si="0"/>
        <v>#DIV/0!</v>
      </c>
      <c r="K20" s="427"/>
      <c r="L20" s="781">
        <f>'S6.Actual Expenditure Capex'!K10</f>
        <v>0</v>
      </c>
      <c r="M20" s="797" t="e">
        <f t="shared" si="1"/>
        <v>#DIV/0!</v>
      </c>
      <c r="N20" s="126"/>
      <c r="O20" s="19" t="s">
        <v>235</v>
      </c>
    </row>
    <row r="21" spans="1:21" ht="15" customHeight="1" thickBot="1" x14ac:dyDescent="0.5">
      <c r="A21" s="617">
        <v>21</v>
      </c>
      <c r="B21" s="128"/>
      <c r="C21" s="349"/>
      <c r="D21" s="192"/>
      <c r="E21" s="355"/>
      <c r="F21" s="351"/>
      <c r="G21" s="310" t="s">
        <v>291</v>
      </c>
      <c r="H21" s="143"/>
      <c r="I21" s="152">
        <f>'S6.Actual Expenditure Capex'!J11</f>
        <v>0</v>
      </c>
      <c r="J21" s="798" t="e">
        <f t="shared" si="0"/>
        <v>#DIV/0!</v>
      </c>
      <c r="K21" s="427"/>
      <c r="L21" s="781">
        <f>'S6.Actual Expenditure Capex'!K11</f>
        <v>0</v>
      </c>
      <c r="M21" s="798" t="e">
        <f t="shared" si="1"/>
        <v>#DIV/0!</v>
      </c>
      <c r="N21" s="126"/>
      <c r="O21" s="19" t="s">
        <v>235</v>
      </c>
    </row>
    <row r="22" spans="1:21" ht="15" customHeight="1" thickBot="1" x14ac:dyDescent="0.5">
      <c r="A22" s="617">
        <v>22</v>
      </c>
      <c r="B22" s="128"/>
      <c r="C22" s="349"/>
      <c r="D22" s="192"/>
      <c r="E22" s="351"/>
      <c r="F22" s="351"/>
      <c r="G22" s="356"/>
      <c r="H22" s="142">
        <f>SUM(H19:H21)</f>
        <v>0</v>
      </c>
      <c r="I22" s="142">
        <f t="shared" ref="I22" si="2">SUM(I19:I21)</f>
        <v>0</v>
      </c>
      <c r="J22" s="799" t="e">
        <f t="shared" si="0"/>
        <v>#DIV/0!</v>
      </c>
      <c r="K22" s="521">
        <f>SUM(K19:K21)</f>
        <v>0</v>
      </c>
      <c r="L22" s="521">
        <f>SUM(L19:L21)</f>
        <v>0</v>
      </c>
      <c r="M22" s="799" t="e">
        <f t="shared" si="1"/>
        <v>#DIV/0!</v>
      </c>
      <c r="N22" s="126"/>
    </row>
    <row r="23" spans="1:21" ht="15" customHeight="1" x14ac:dyDescent="0.45">
      <c r="A23" s="617">
        <v>23</v>
      </c>
      <c r="B23" s="128"/>
      <c r="C23" s="351"/>
      <c r="D23" s="192"/>
      <c r="E23" s="130" t="s">
        <v>292</v>
      </c>
      <c r="F23" s="351"/>
      <c r="G23" s="356" t="s">
        <v>293</v>
      </c>
      <c r="H23" s="143"/>
      <c r="I23" s="152">
        <f>'S6.Actual Expenditure Capex'!J13</f>
        <v>0</v>
      </c>
      <c r="J23" s="797" t="e">
        <f t="shared" si="0"/>
        <v>#DIV/0!</v>
      </c>
      <c r="K23" s="427"/>
      <c r="L23" s="781">
        <f>'S6.Actual Expenditure Capex'!K13</f>
        <v>0</v>
      </c>
      <c r="M23" s="797" t="e">
        <f t="shared" si="1"/>
        <v>#DIV/0!</v>
      </c>
      <c r="N23" s="126"/>
      <c r="O23" s="19" t="s">
        <v>235</v>
      </c>
    </row>
    <row r="24" spans="1:21" ht="15" customHeight="1" thickBot="1" x14ac:dyDescent="0.5">
      <c r="A24" s="617">
        <v>24</v>
      </c>
      <c r="B24" s="128"/>
      <c r="C24" s="349"/>
      <c r="D24" s="192"/>
      <c r="E24" s="355"/>
      <c r="F24" s="351"/>
      <c r="G24" s="356" t="s">
        <v>294</v>
      </c>
      <c r="H24" s="143"/>
      <c r="I24" s="152">
        <f>'S6.Actual Expenditure Capex'!J14</f>
        <v>0</v>
      </c>
      <c r="J24" s="798" t="e">
        <f t="shared" si="0"/>
        <v>#DIV/0!</v>
      </c>
      <c r="K24" s="427"/>
      <c r="L24" s="781">
        <f>'S6.Actual Expenditure Capex'!K14</f>
        <v>0</v>
      </c>
      <c r="M24" s="798" t="e">
        <f t="shared" si="1"/>
        <v>#DIV/0!</v>
      </c>
      <c r="N24" s="126"/>
      <c r="O24" s="19" t="s">
        <v>235</v>
      </c>
    </row>
    <row r="25" spans="1:21" ht="15" customHeight="1" thickBot="1" x14ac:dyDescent="0.5">
      <c r="A25" s="617">
        <v>25</v>
      </c>
      <c r="B25" s="128"/>
      <c r="C25" s="349"/>
      <c r="D25" s="192"/>
      <c r="E25" s="351"/>
      <c r="F25" s="351"/>
      <c r="G25" s="358"/>
      <c r="H25" s="142">
        <f>SUM(H23:H24)</f>
        <v>0</v>
      </c>
      <c r="I25" s="142">
        <f>SUM(I23:I24)</f>
        <v>0</v>
      </c>
      <c r="J25" s="799" t="e">
        <f t="shared" si="0"/>
        <v>#DIV/0!</v>
      </c>
      <c r="K25" s="521">
        <f>SUM(K23:K24)</f>
        <v>0</v>
      </c>
      <c r="L25" s="521">
        <f>SUM(L23:L24)</f>
        <v>0</v>
      </c>
      <c r="M25" s="799" t="e">
        <f t="shared" si="1"/>
        <v>#DIV/0!</v>
      </c>
      <c r="N25" s="349"/>
    </row>
    <row r="26" spans="1:21" ht="15" customHeight="1" x14ac:dyDescent="0.45">
      <c r="A26" s="617">
        <v>26</v>
      </c>
      <c r="B26" s="128"/>
      <c r="C26" s="351"/>
      <c r="D26" s="351"/>
      <c r="E26" s="130" t="s">
        <v>295</v>
      </c>
      <c r="F26" s="351"/>
      <c r="G26" s="134" t="s">
        <v>296</v>
      </c>
      <c r="H26" s="143"/>
      <c r="I26" s="371">
        <f>'S6.Actual Expenditure Capex'!J16</f>
        <v>0</v>
      </c>
      <c r="J26" s="797" t="e">
        <f t="shared" si="0"/>
        <v>#DIV/0!</v>
      </c>
      <c r="K26" s="427"/>
      <c r="L26" s="781">
        <f>'S6.Actual Expenditure Capex'!K16</f>
        <v>0</v>
      </c>
      <c r="M26" s="797" t="e">
        <f t="shared" si="1"/>
        <v>#DIV/0!</v>
      </c>
      <c r="N26" s="134"/>
      <c r="O26" s="19" t="s">
        <v>235</v>
      </c>
      <c r="U26" s="134"/>
    </row>
    <row r="27" spans="1:21" ht="15" customHeight="1" x14ac:dyDescent="0.45">
      <c r="A27" s="617">
        <v>27</v>
      </c>
      <c r="B27" s="128"/>
      <c r="C27" s="349"/>
      <c r="D27" s="192"/>
      <c r="E27" s="355"/>
      <c r="F27" s="351"/>
      <c r="G27" s="134" t="s">
        <v>297</v>
      </c>
      <c r="H27" s="143"/>
      <c r="I27" s="371">
        <f>'S6.Actual Expenditure Capex'!J17</f>
        <v>0</v>
      </c>
      <c r="J27" s="797" t="e">
        <f t="shared" si="0"/>
        <v>#DIV/0!</v>
      </c>
      <c r="K27" s="427"/>
      <c r="L27" s="781">
        <f>'S6.Actual Expenditure Capex'!K17</f>
        <v>0</v>
      </c>
      <c r="M27" s="797" t="e">
        <f t="shared" si="1"/>
        <v>#DIV/0!</v>
      </c>
      <c r="N27" s="126"/>
      <c r="O27" s="19" t="s">
        <v>235</v>
      </c>
      <c r="U27" s="134"/>
    </row>
    <row r="28" spans="1:21" ht="15" customHeight="1" thickBot="1" x14ac:dyDescent="0.5">
      <c r="A28" s="617">
        <v>28</v>
      </c>
      <c r="B28" s="128"/>
      <c r="C28" s="349"/>
      <c r="D28" s="192"/>
      <c r="E28" s="355"/>
      <c r="F28" s="351"/>
      <c r="G28" s="134" t="s">
        <v>298</v>
      </c>
      <c r="H28" s="143"/>
      <c r="I28" s="371">
        <f>'S6.Actual Expenditure Capex'!J18</f>
        <v>0</v>
      </c>
      <c r="J28" s="798" t="e">
        <f t="shared" si="0"/>
        <v>#DIV/0!</v>
      </c>
      <c r="K28" s="427"/>
      <c r="L28" s="781">
        <f>'S6.Actual Expenditure Capex'!K18</f>
        <v>0</v>
      </c>
      <c r="M28" s="798" t="e">
        <f t="shared" si="1"/>
        <v>#DIV/0!</v>
      </c>
      <c r="N28" s="126"/>
      <c r="O28" s="19" t="s">
        <v>235</v>
      </c>
      <c r="U28" s="134"/>
    </row>
    <row r="29" spans="1:21" ht="15" customHeight="1" thickBot="1" x14ac:dyDescent="0.5">
      <c r="A29" s="617">
        <v>29</v>
      </c>
      <c r="B29" s="128"/>
      <c r="C29" s="349"/>
      <c r="D29" s="192"/>
      <c r="E29" s="351"/>
      <c r="F29" s="351"/>
      <c r="G29" s="358"/>
      <c r="H29" s="142">
        <f>SUM(H26:H28)</f>
        <v>0</v>
      </c>
      <c r="I29" s="142">
        <f t="shared" ref="I29" si="3">SUM(I26:I28)</f>
        <v>0</v>
      </c>
      <c r="J29" s="799" t="e">
        <f t="shared" si="0"/>
        <v>#DIV/0!</v>
      </c>
      <c r="K29" s="521">
        <f>SUM(K26:K28)</f>
        <v>0</v>
      </c>
      <c r="L29" s="521">
        <f>SUM(L26:L28)</f>
        <v>0</v>
      </c>
      <c r="M29" s="799" t="e">
        <f t="shared" si="1"/>
        <v>#DIV/0!</v>
      </c>
      <c r="N29" s="126"/>
      <c r="U29" s="134"/>
    </row>
    <row r="30" spans="1:21" ht="15" customHeight="1" x14ac:dyDescent="0.45">
      <c r="A30" s="617">
        <v>30</v>
      </c>
      <c r="B30" s="128"/>
      <c r="C30" s="351"/>
      <c r="D30" s="351"/>
      <c r="E30" s="130" t="s">
        <v>299</v>
      </c>
      <c r="F30" s="351"/>
      <c r="G30" s="134" t="s">
        <v>300</v>
      </c>
      <c r="H30" s="143"/>
      <c r="I30" s="371">
        <f>'S6.Actual Expenditure Capex'!J20</f>
        <v>0</v>
      </c>
      <c r="J30" s="797" t="e">
        <f t="shared" si="0"/>
        <v>#DIV/0!</v>
      </c>
      <c r="K30" s="427"/>
      <c r="L30" s="781">
        <f>'S6.Actual Expenditure Capex'!K20</f>
        <v>0</v>
      </c>
      <c r="M30" s="797" t="e">
        <f t="shared" si="1"/>
        <v>#DIV/0!</v>
      </c>
      <c r="N30" s="126"/>
      <c r="O30" s="19" t="s">
        <v>235</v>
      </c>
      <c r="U30" s="134"/>
    </row>
    <row r="31" spans="1:21" ht="15" customHeight="1" x14ac:dyDescent="0.45">
      <c r="A31" s="617">
        <v>31</v>
      </c>
      <c r="B31" s="128"/>
      <c r="C31" s="349"/>
      <c r="D31" s="192"/>
      <c r="E31" s="359"/>
      <c r="F31" s="351"/>
      <c r="G31" s="134" t="s">
        <v>301</v>
      </c>
      <c r="H31" s="143"/>
      <c r="I31" s="371">
        <f>'S6.Actual Expenditure Capex'!J21</f>
        <v>0</v>
      </c>
      <c r="J31" s="797" t="e">
        <f t="shared" si="0"/>
        <v>#DIV/0!</v>
      </c>
      <c r="K31" s="427"/>
      <c r="L31" s="781">
        <f>'S6.Actual Expenditure Capex'!K21</f>
        <v>0</v>
      </c>
      <c r="M31" s="797" t="e">
        <f t="shared" si="1"/>
        <v>#DIV/0!</v>
      </c>
      <c r="N31" s="126"/>
      <c r="O31" s="19" t="s">
        <v>235</v>
      </c>
      <c r="U31" s="134"/>
    </row>
    <row r="32" spans="1:21" ht="15" customHeight="1" x14ac:dyDescent="0.45">
      <c r="A32" s="617">
        <v>32</v>
      </c>
      <c r="B32" s="128"/>
      <c r="C32" s="349"/>
      <c r="D32" s="144"/>
      <c r="E32" s="359"/>
      <c r="F32" s="351"/>
      <c r="G32" s="134" t="s">
        <v>302</v>
      </c>
      <c r="H32" s="143"/>
      <c r="I32" s="371">
        <f>'S6.Actual Expenditure Capex'!J22</f>
        <v>0</v>
      </c>
      <c r="J32" s="798" t="e">
        <f t="shared" si="0"/>
        <v>#DIV/0!</v>
      </c>
      <c r="K32" s="427"/>
      <c r="L32" s="781">
        <f>'S6.Actual Expenditure Capex'!K22</f>
        <v>0</v>
      </c>
      <c r="M32" s="798" t="e">
        <f t="shared" si="1"/>
        <v>#DIV/0!</v>
      </c>
      <c r="N32" s="126"/>
      <c r="O32" s="19" t="s">
        <v>235</v>
      </c>
      <c r="U32" s="134"/>
    </row>
    <row r="33" spans="1:21" ht="15" customHeight="1" thickBot="1" x14ac:dyDescent="0.5">
      <c r="A33" s="617">
        <v>33</v>
      </c>
      <c r="B33" s="128"/>
      <c r="C33" s="349"/>
      <c r="D33" s="144"/>
      <c r="E33" s="351"/>
      <c r="F33" s="351"/>
      <c r="G33" s="134" t="s">
        <v>303</v>
      </c>
      <c r="H33" s="143"/>
      <c r="I33" s="371">
        <f>'S6.Actual Expenditure Capex'!J23</f>
        <v>0</v>
      </c>
      <c r="J33" s="797" t="e">
        <f t="shared" si="0"/>
        <v>#DIV/0!</v>
      </c>
      <c r="K33" s="427"/>
      <c r="L33" s="781">
        <f>'S6.Actual Expenditure Capex'!K23</f>
        <v>0</v>
      </c>
      <c r="M33" s="797" t="e">
        <f t="shared" si="1"/>
        <v>#DIV/0!</v>
      </c>
      <c r="N33" s="126"/>
      <c r="O33" s="19" t="s">
        <v>235</v>
      </c>
      <c r="U33" s="134"/>
    </row>
    <row r="34" spans="1:21" ht="15" customHeight="1" thickBot="1" x14ac:dyDescent="0.5">
      <c r="A34" s="617">
        <v>34</v>
      </c>
      <c r="B34" s="128"/>
      <c r="C34" s="349"/>
      <c r="D34" s="144"/>
      <c r="E34" s="351"/>
      <c r="F34" s="351"/>
      <c r="G34" s="134"/>
      <c r="H34" s="142">
        <f>SUM(H30:H33)</f>
        <v>0</v>
      </c>
      <c r="I34" s="142">
        <f>SUM(I30:I33)</f>
        <v>0</v>
      </c>
      <c r="J34" s="799" t="e">
        <f t="shared" si="0"/>
        <v>#DIV/0!</v>
      </c>
      <c r="K34" s="521">
        <f>SUM(K30:K33)</f>
        <v>0</v>
      </c>
      <c r="L34" s="521">
        <f>SUM(L30:L33)</f>
        <v>0</v>
      </c>
      <c r="M34" s="799" t="e">
        <f t="shared" si="1"/>
        <v>#DIV/0!</v>
      </c>
      <c r="N34" s="126"/>
      <c r="U34" s="134"/>
    </row>
    <row r="35" spans="1:21" ht="15" customHeight="1" thickBot="1" x14ac:dyDescent="0.5">
      <c r="A35" s="617">
        <v>35</v>
      </c>
      <c r="B35" s="128"/>
      <c r="C35" s="349"/>
      <c r="D35" s="144"/>
      <c r="E35" s="130" t="s">
        <v>317</v>
      </c>
      <c r="F35" s="351"/>
      <c r="G35" s="356" t="s">
        <v>304</v>
      </c>
      <c r="H35" s="143"/>
      <c r="I35" s="371">
        <f>'S6.Actual Expenditure Capex'!J26</f>
        <v>0</v>
      </c>
      <c r="J35" s="798" t="e">
        <f t="shared" si="0"/>
        <v>#DIV/0!</v>
      </c>
      <c r="K35" s="427"/>
      <c r="L35" s="781">
        <f>'S6.Actual Expenditure Capex'!K26</f>
        <v>0</v>
      </c>
      <c r="M35" s="798" t="e">
        <f t="shared" si="1"/>
        <v>#DIV/0!</v>
      </c>
      <c r="N35" s="126"/>
      <c r="O35" s="19" t="s">
        <v>235</v>
      </c>
      <c r="U35" s="134"/>
    </row>
    <row r="36" spans="1:21" ht="15" customHeight="1" thickBot="1" x14ac:dyDescent="0.5">
      <c r="A36" s="617">
        <v>36</v>
      </c>
      <c r="B36" s="128"/>
      <c r="C36" s="349"/>
      <c r="D36" s="351"/>
      <c r="E36" s="144" t="s">
        <v>305</v>
      </c>
      <c r="F36" s="351"/>
      <c r="G36" s="349"/>
      <c r="H36" s="142">
        <f>H22+H25+H29+H34+H35</f>
        <v>0</v>
      </c>
      <c r="I36" s="142">
        <f>I22+I25+I29+I34+I35</f>
        <v>0</v>
      </c>
      <c r="J36" s="799" t="e">
        <f t="shared" si="0"/>
        <v>#DIV/0!</v>
      </c>
      <c r="K36" s="521">
        <f>K22+K25+K29+K34+K35</f>
        <v>0</v>
      </c>
      <c r="L36" s="521">
        <f>L22+L25+L29+L34+L35</f>
        <v>0</v>
      </c>
      <c r="M36" s="799" t="e">
        <f t="shared" si="1"/>
        <v>#DIV/0!</v>
      </c>
      <c r="N36" s="126"/>
      <c r="T36" s="356"/>
      <c r="U36" s="134"/>
    </row>
    <row r="37" spans="1:21" ht="15" customHeight="1" x14ac:dyDescent="0.45">
      <c r="A37" s="617">
        <v>37</v>
      </c>
      <c r="B37" s="128"/>
      <c r="C37" s="349"/>
      <c r="D37" s="144"/>
      <c r="E37" s="351"/>
      <c r="F37" s="351"/>
      <c r="G37" s="349"/>
      <c r="H37" s="304"/>
      <c r="I37" s="304"/>
      <c r="J37" s="589"/>
      <c r="K37" s="589"/>
      <c r="L37" s="589"/>
      <c r="M37" s="372"/>
      <c r="N37" s="126"/>
      <c r="T37" s="356"/>
      <c r="U37" s="134"/>
    </row>
    <row r="38" spans="1:21" ht="15" customHeight="1" x14ac:dyDescent="0.45">
      <c r="A38" s="617">
        <v>38</v>
      </c>
      <c r="B38" s="128"/>
      <c r="C38" s="351"/>
      <c r="D38" s="144"/>
      <c r="E38" s="130" t="s">
        <v>317</v>
      </c>
      <c r="F38" s="351"/>
      <c r="G38" s="356" t="s">
        <v>306</v>
      </c>
      <c r="H38" s="143"/>
      <c r="I38" s="371">
        <f>'S6.Actual Expenditure Capex'!J29</f>
        <v>0</v>
      </c>
      <c r="J38" s="797" t="e">
        <f>(H38-I38)/H38</f>
        <v>#DIV/0!</v>
      </c>
      <c r="K38" s="427"/>
      <c r="L38" s="781">
        <f>'S6.Actual Expenditure Capex'!K29</f>
        <v>0</v>
      </c>
      <c r="M38" s="797" t="e">
        <f>(K38-L38)/K38</f>
        <v>#DIV/0!</v>
      </c>
      <c r="N38" s="126"/>
      <c r="O38" s="19" t="s">
        <v>235</v>
      </c>
      <c r="T38" s="356"/>
      <c r="U38" s="134"/>
    </row>
    <row r="39" spans="1:21" ht="15" customHeight="1" thickBot="1" x14ac:dyDescent="0.5">
      <c r="A39" s="617">
        <v>39</v>
      </c>
      <c r="B39" s="128"/>
      <c r="C39" s="349"/>
      <c r="D39" s="144"/>
      <c r="E39" s="351"/>
      <c r="F39" s="351"/>
      <c r="G39" s="356" t="s">
        <v>813</v>
      </c>
      <c r="H39" s="143"/>
      <c r="I39" s="371">
        <f>'S6.Actual Expenditure Capex'!J30</f>
        <v>0</v>
      </c>
      <c r="J39" s="798" t="e">
        <f>(H39-I39)/H39</f>
        <v>#DIV/0!</v>
      </c>
      <c r="K39" s="427"/>
      <c r="L39" s="781">
        <f>'S6.Actual Expenditure Capex'!K30</f>
        <v>0</v>
      </c>
      <c r="M39" s="798" t="e">
        <f>(K39-L39)/K39</f>
        <v>#DIV/0!</v>
      </c>
      <c r="N39" s="126"/>
      <c r="O39" s="19" t="s">
        <v>235</v>
      </c>
      <c r="T39" s="356"/>
      <c r="U39" s="134"/>
    </row>
    <row r="40" spans="1:21" ht="15" customHeight="1" thickBot="1" x14ac:dyDescent="0.5">
      <c r="A40" s="617">
        <v>40</v>
      </c>
      <c r="B40" s="128"/>
      <c r="C40" s="349"/>
      <c r="D40" s="351"/>
      <c r="E40" s="280" t="s">
        <v>307</v>
      </c>
      <c r="F40" s="351"/>
      <c r="G40" s="349"/>
      <c r="H40" s="142">
        <f>SUM(H38:H39)</f>
        <v>0</v>
      </c>
      <c r="I40" s="142">
        <f>SUM(I38:I39)</f>
        <v>0</v>
      </c>
      <c r="J40" s="799" t="e">
        <f>(H40-I40)/H40</f>
        <v>#DIV/0!</v>
      </c>
      <c r="K40" s="521">
        <f>SUM(K38:K39)</f>
        <v>0</v>
      </c>
      <c r="L40" s="521">
        <f>SUM(L38:L39)</f>
        <v>0</v>
      </c>
      <c r="M40" s="799" t="e">
        <f>(K40-L40)/K40</f>
        <v>#DIV/0!</v>
      </c>
      <c r="N40" s="126"/>
      <c r="O40" s="19" t="s">
        <v>235</v>
      </c>
      <c r="T40" s="134"/>
      <c r="U40" s="134"/>
    </row>
    <row r="41" spans="1:21" ht="15" customHeight="1" thickBot="1" x14ac:dyDescent="0.5">
      <c r="A41" s="617">
        <v>41</v>
      </c>
      <c r="B41" s="128"/>
      <c r="C41" s="349"/>
      <c r="D41" s="351"/>
      <c r="E41" s="280" t="s">
        <v>308</v>
      </c>
      <c r="F41" s="351"/>
      <c r="G41" s="349"/>
      <c r="H41" s="142">
        <f>H36+H40</f>
        <v>0</v>
      </c>
      <c r="I41" s="142">
        <f>I36+I40</f>
        <v>0</v>
      </c>
      <c r="J41" s="373">
        <f>IF(H41=0,0,(I41-H41)/H41)</f>
        <v>0</v>
      </c>
      <c r="K41" s="521">
        <f>K36+K40</f>
        <v>0</v>
      </c>
      <c r="L41" s="521">
        <f>L36+L40</f>
        <v>0</v>
      </c>
      <c r="M41" s="373">
        <f>IF(K41=0,0,(L41-K41)/K41)</f>
        <v>0</v>
      </c>
      <c r="N41" s="126"/>
      <c r="T41" s="134"/>
      <c r="U41" s="134"/>
    </row>
    <row r="42" spans="1:21" ht="29.25" customHeight="1" x14ac:dyDescent="0.55000000000000004">
      <c r="A42" s="617">
        <v>42</v>
      </c>
      <c r="B42" s="128"/>
      <c r="C42" s="190" t="s">
        <v>778</v>
      </c>
      <c r="D42" s="350"/>
      <c r="E42" s="370"/>
      <c r="F42" s="370"/>
      <c r="G42" s="349"/>
      <c r="H42" s="561" t="s">
        <v>984</v>
      </c>
      <c r="I42" s="561" t="s">
        <v>314</v>
      </c>
      <c r="J42" s="561"/>
      <c r="K42" s="561" t="s">
        <v>984</v>
      </c>
      <c r="L42" s="561" t="s">
        <v>314</v>
      </c>
      <c r="M42" s="561"/>
      <c r="N42" s="126"/>
      <c r="T42" s="134"/>
      <c r="U42" s="134"/>
    </row>
    <row r="43" spans="1:21" ht="16.5" customHeight="1" x14ac:dyDescent="0.55000000000000004">
      <c r="A43" s="617">
        <v>43</v>
      </c>
      <c r="B43" s="128"/>
      <c r="C43" s="137"/>
      <c r="D43" s="374"/>
      <c r="E43" s="375"/>
      <c r="F43" s="337" t="s">
        <v>945</v>
      </c>
      <c r="G43" s="337" t="s">
        <v>946</v>
      </c>
      <c r="H43" s="416" t="s">
        <v>450</v>
      </c>
      <c r="I43" s="416" t="s">
        <v>450</v>
      </c>
      <c r="J43" s="561" t="s">
        <v>315</v>
      </c>
      <c r="K43" s="416" t="s">
        <v>451</v>
      </c>
      <c r="L43" s="416" t="s">
        <v>451</v>
      </c>
      <c r="M43" s="561" t="s">
        <v>315</v>
      </c>
      <c r="N43" s="126"/>
      <c r="T43" s="134"/>
      <c r="U43" s="134"/>
    </row>
    <row r="44" spans="1:21" ht="15" customHeight="1" x14ac:dyDescent="0.45">
      <c r="A44" s="617">
        <v>44</v>
      </c>
      <c r="B44" s="128"/>
      <c r="C44" s="351"/>
      <c r="D44" s="192"/>
      <c r="E44" s="130"/>
      <c r="F44" s="337" t="s">
        <v>947</v>
      </c>
      <c r="G44" s="526" t="s">
        <v>282</v>
      </c>
      <c r="H44" s="143"/>
      <c r="I44" s="152">
        <f>'S5.Actual Expenditure Opex'!P10</f>
        <v>0</v>
      </c>
      <c r="J44" s="797" t="e">
        <f t="shared" ref="J44:J51" si="4">(H44-I44)/H44</f>
        <v>#DIV/0!</v>
      </c>
      <c r="K44" s="427"/>
      <c r="L44" s="781">
        <f>'S5.Actual Expenditure Opex'!Q10</f>
        <v>0</v>
      </c>
      <c r="M44" s="797" t="e">
        <f t="shared" ref="M44:M51" si="5">(K44-L44)/K44</f>
        <v>#DIV/0!</v>
      </c>
      <c r="N44" s="126"/>
      <c r="O44" s="19" t="s">
        <v>233</v>
      </c>
      <c r="T44" s="134"/>
      <c r="U44" s="134"/>
    </row>
    <row r="45" spans="1:21" ht="15" customHeight="1" x14ac:dyDescent="0.45">
      <c r="A45" s="617">
        <v>45</v>
      </c>
      <c r="B45" s="128"/>
      <c r="C45" s="349"/>
      <c r="D45" s="192"/>
      <c r="E45" s="355"/>
      <c r="F45" s="526"/>
      <c r="G45" s="526" t="s">
        <v>283</v>
      </c>
      <c r="H45" s="143"/>
      <c r="I45" s="430">
        <f>'S5.Actual Expenditure Opex'!P11</f>
        <v>0</v>
      </c>
      <c r="J45" s="797" t="e">
        <f t="shared" si="4"/>
        <v>#DIV/0!</v>
      </c>
      <c r="K45" s="427"/>
      <c r="L45" s="781">
        <f>'S5.Actual Expenditure Opex'!Q11</f>
        <v>0</v>
      </c>
      <c r="M45" s="797" t="e">
        <f t="shared" si="5"/>
        <v>#DIV/0!</v>
      </c>
      <c r="N45" s="126"/>
      <c r="O45" s="19" t="s">
        <v>233</v>
      </c>
      <c r="T45" s="134"/>
      <c r="U45" s="134"/>
    </row>
    <row r="46" spans="1:21" ht="15" customHeight="1" x14ac:dyDescent="0.45">
      <c r="A46" s="617">
        <v>46</v>
      </c>
      <c r="B46" s="128"/>
      <c r="C46" s="351"/>
      <c r="D46" s="192"/>
      <c r="E46" s="130"/>
      <c r="F46" s="550"/>
      <c r="G46" s="337" t="s">
        <v>948</v>
      </c>
      <c r="H46" s="143"/>
      <c r="I46" s="430">
        <f>'S5.Actual Expenditure Opex'!P12</f>
        <v>0</v>
      </c>
      <c r="J46" s="798" t="e">
        <f t="shared" si="4"/>
        <v>#DIV/0!</v>
      </c>
      <c r="K46" s="427"/>
      <c r="L46" s="781">
        <f>'S5.Actual Expenditure Opex'!Q12</f>
        <v>0</v>
      </c>
      <c r="M46" s="798" t="e">
        <f t="shared" si="5"/>
        <v>#DIV/0!</v>
      </c>
      <c r="N46" s="126"/>
      <c r="O46" s="19" t="s">
        <v>233</v>
      </c>
      <c r="T46" s="134"/>
      <c r="U46" s="134"/>
    </row>
    <row r="47" spans="1:21" ht="15" customHeight="1" x14ac:dyDescent="0.45">
      <c r="A47" s="617">
        <v>47</v>
      </c>
      <c r="B47" s="128"/>
      <c r="C47" s="349"/>
      <c r="D47" s="192"/>
      <c r="E47" s="376"/>
      <c r="F47" s="337" t="s">
        <v>111</v>
      </c>
      <c r="G47" s="526" t="s">
        <v>284</v>
      </c>
      <c r="H47" s="143"/>
      <c r="I47" s="430">
        <f>'S5.Actual Expenditure Opex'!P13</f>
        <v>0</v>
      </c>
      <c r="J47" s="797" t="e">
        <f t="shared" si="4"/>
        <v>#DIV/0!</v>
      </c>
      <c r="K47" s="427"/>
      <c r="L47" s="781">
        <f>'S5.Actual Expenditure Opex'!Q13</f>
        <v>0</v>
      </c>
      <c r="M47" s="797" t="e">
        <f t="shared" si="5"/>
        <v>#DIV/0!</v>
      </c>
      <c r="N47" s="126"/>
      <c r="O47" s="19" t="s">
        <v>233</v>
      </c>
      <c r="T47" s="134"/>
      <c r="U47" s="134"/>
    </row>
    <row r="48" spans="1:21" ht="15" customHeight="1" x14ac:dyDescent="0.45">
      <c r="A48" s="617">
        <v>48</v>
      </c>
      <c r="B48" s="128"/>
      <c r="C48" s="349"/>
      <c r="D48" s="192"/>
      <c r="E48" s="376"/>
      <c r="F48" s="337"/>
      <c r="G48" s="526" t="s">
        <v>285</v>
      </c>
      <c r="H48" s="143"/>
      <c r="I48" s="430">
        <f>'S5.Actual Expenditure Opex'!P14</f>
        <v>0</v>
      </c>
      <c r="J48" s="797" t="e">
        <f t="shared" si="4"/>
        <v>#DIV/0!</v>
      </c>
      <c r="K48" s="427"/>
      <c r="L48" s="781">
        <f>'S5.Actual Expenditure Opex'!Q14</f>
        <v>0</v>
      </c>
      <c r="M48" s="797" t="e">
        <f t="shared" si="5"/>
        <v>#DIV/0!</v>
      </c>
      <c r="N48" s="126"/>
      <c r="O48" s="19" t="s">
        <v>233</v>
      </c>
      <c r="T48" s="144"/>
      <c r="U48" s="134"/>
    </row>
    <row r="49" spans="1:15" ht="15" customHeight="1" thickBot="1" x14ac:dyDescent="0.5">
      <c r="A49" s="617">
        <v>49</v>
      </c>
      <c r="B49" s="128"/>
      <c r="C49" s="349"/>
      <c r="D49" s="192"/>
      <c r="E49" s="351"/>
      <c r="F49" s="526"/>
      <c r="G49" s="526" t="s">
        <v>772</v>
      </c>
      <c r="H49" s="143"/>
      <c r="I49" s="984">
        <f>'S5.Actual Expenditure Opex'!P15</f>
        <v>0</v>
      </c>
      <c r="J49" s="797" t="e">
        <f t="shared" si="4"/>
        <v>#DIV/0!</v>
      </c>
      <c r="K49" s="427"/>
      <c r="L49" s="984">
        <f>'S5.Actual Expenditure Opex'!Q15</f>
        <v>0</v>
      </c>
      <c r="M49" s="797" t="e">
        <f t="shared" si="5"/>
        <v>#DIV/0!</v>
      </c>
      <c r="N49" s="126"/>
      <c r="O49" s="19" t="s">
        <v>233</v>
      </c>
    </row>
    <row r="50" spans="1:15" ht="15" customHeight="1" thickBot="1" x14ac:dyDescent="0.5">
      <c r="A50" s="617">
        <v>50</v>
      </c>
      <c r="B50" s="128"/>
      <c r="C50" s="351"/>
      <c r="D50" s="337"/>
      <c r="E50" s="337"/>
      <c r="F50" s="526"/>
      <c r="G50" s="337" t="s">
        <v>318</v>
      </c>
      <c r="H50" s="142">
        <f>SUM(H42:H49)</f>
        <v>0</v>
      </c>
      <c r="I50" s="521">
        <f>'S5.Actual Expenditure Opex'!P16</f>
        <v>0</v>
      </c>
      <c r="J50" s="799" t="e">
        <f t="shared" si="4"/>
        <v>#DIV/0!</v>
      </c>
      <c r="K50" s="521">
        <f>SUM(K42:K49)</f>
        <v>0</v>
      </c>
      <c r="L50" s="521">
        <f>'S5.Actual Expenditure Opex'!Q16</f>
        <v>0</v>
      </c>
      <c r="M50" s="799" t="e">
        <f t="shared" si="5"/>
        <v>#DIV/0!</v>
      </c>
      <c r="N50" s="126"/>
    </row>
    <row r="51" spans="1:15" ht="15" customHeight="1" x14ac:dyDescent="0.45">
      <c r="A51" s="617">
        <v>51</v>
      </c>
      <c r="B51" s="128"/>
      <c r="C51" s="351"/>
      <c r="D51" s="192"/>
      <c r="E51" s="130"/>
      <c r="F51" s="337" t="s">
        <v>949</v>
      </c>
      <c r="G51" s="526" t="s">
        <v>268</v>
      </c>
      <c r="H51" s="143"/>
      <c r="I51" s="985">
        <f>'S5.Actual Expenditure Opex'!P17</f>
        <v>0</v>
      </c>
      <c r="J51" s="797" t="e">
        <f t="shared" si="4"/>
        <v>#DIV/0!</v>
      </c>
      <c r="K51" s="427"/>
      <c r="L51" s="985">
        <f>'S5.Actual Expenditure Opex'!Q17</f>
        <v>0</v>
      </c>
      <c r="M51" s="797" t="e">
        <f t="shared" si="5"/>
        <v>#DIV/0!</v>
      </c>
      <c r="N51" s="126"/>
      <c r="O51" s="19" t="s">
        <v>233</v>
      </c>
    </row>
    <row r="52" spans="1:15" ht="15" customHeight="1" x14ac:dyDescent="0.45">
      <c r="A52" s="617">
        <v>52</v>
      </c>
      <c r="B52" s="128"/>
      <c r="C52" s="349"/>
      <c r="D52" s="192"/>
      <c r="E52" s="351"/>
      <c r="F52" s="526"/>
      <c r="G52" s="526" t="s">
        <v>812</v>
      </c>
      <c r="H52" s="143"/>
      <c r="I52" s="430">
        <f>'S5.Actual Expenditure Opex'!P18</f>
        <v>0</v>
      </c>
      <c r="J52" s="797" t="e">
        <f t="shared" ref="J52:J53" si="6">(H52-I52)/H52</f>
        <v>#DIV/0!</v>
      </c>
      <c r="K52" s="427"/>
      <c r="L52" s="781">
        <f>'S5.Actual Expenditure Opex'!Q18</f>
        <v>0</v>
      </c>
      <c r="M52" s="797" t="e">
        <f t="shared" ref="M52:M53" si="7">(K52-L52)/K52</f>
        <v>#DIV/0!</v>
      </c>
      <c r="N52" s="126"/>
      <c r="O52" s="19" t="s">
        <v>233</v>
      </c>
    </row>
    <row r="53" spans="1:15" ht="15" customHeight="1" thickBot="1" x14ac:dyDescent="0.5">
      <c r="A53" s="617">
        <v>53</v>
      </c>
      <c r="B53" s="128"/>
      <c r="C53" s="349"/>
      <c r="D53" s="192"/>
      <c r="E53" s="351"/>
      <c r="F53" s="526"/>
      <c r="G53" s="526" t="s">
        <v>269</v>
      </c>
      <c r="H53" s="143"/>
      <c r="I53" s="984">
        <f>'S5.Actual Expenditure Opex'!P19</f>
        <v>0</v>
      </c>
      <c r="J53" s="797" t="e">
        <f t="shared" si="6"/>
        <v>#DIV/0!</v>
      </c>
      <c r="K53" s="427"/>
      <c r="L53" s="984">
        <f>'S5.Actual Expenditure Opex'!Q19</f>
        <v>0</v>
      </c>
      <c r="M53" s="797" t="e">
        <f t="shared" si="7"/>
        <v>#DIV/0!</v>
      </c>
      <c r="N53" s="126"/>
      <c r="O53" s="19" t="s">
        <v>233</v>
      </c>
    </row>
    <row r="54" spans="1:15" ht="15" customHeight="1" thickBot="1" x14ac:dyDescent="0.5">
      <c r="A54" s="617">
        <v>54</v>
      </c>
      <c r="B54" s="128"/>
      <c r="C54" s="351"/>
      <c r="D54" s="337"/>
      <c r="E54" s="337"/>
      <c r="F54" s="526"/>
      <c r="G54" s="337" t="s">
        <v>950</v>
      </c>
      <c r="H54" s="142">
        <f>SUM(H51:H53)</f>
        <v>0</v>
      </c>
      <c r="I54" s="521">
        <f>'S5.Actual Expenditure Opex'!P20</f>
        <v>0</v>
      </c>
      <c r="J54" s="799" t="e">
        <f>(H54-I54)/H54</f>
        <v>#DIV/0!</v>
      </c>
      <c r="K54" s="521">
        <f>SUM(K51:K53)</f>
        <v>0</v>
      </c>
      <c r="L54" s="521">
        <f>'S5.Actual Expenditure Opex'!Q20</f>
        <v>0</v>
      </c>
      <c r="M54" s="799" t="e">
        <f>(K54-L54)/K54</f>
        <v>#DIV/0!</v>
      </c>
      <c r="N54" s="126"/>
    </row>
    <row r="55" spans="1:15" ht="15" customHeight="1" thickBot="1" x14ac:dyDescent="0.5">
      <c r="A55" s="617">
        <v>55</v>
      </c>
      <c r="B55" s="128"/>
      <c r="C55" s="351"/>
      <c r="D55" s="192"/>
      <c r="E55" s="192" t="s">
        <v>779</v>
      </c>
      <c r="F55" s="351"/>
      <c r="G55" s="128"/>
      <c r="H55" s="142">
        <f>H51+H54</f>
        <v>0</v>
      </c>
      <c r="I55" s="521">
        <f>'S5.Actual Expenditure Opex'!P21</f>
        <v>0</v>
      </c>
      <c r="J55" s="799" t="e">
        <f>(H55-I55)/H55</f>
        <v>#DIV/0!</v>
      </c>
      <c r="K55" s="521">
        <f>K51+K54</f>
        <v>0</v>
      </c>
      <c r="L55" s="521">
        <f>'S5.Actual Expenditure Opex'!Q21</f>
        <v>0</v>
      </c>
      <c r="M55" s="799" t="e">
        <f>(K55-L55)/K55</f>
        <v>#DIV/0!</v>
      </c>
      <c r="N55" s="126"/>
    </row>
    <row r="56" spans="1:15" ht="25.5" customHeight="1" x14ac:dyDescent="0.55000000000000004">
      <c r="A56" s="617">
        <v>56</v>
      </c>
      <c r="B56" s="197"/>
      <c r="C56" s="190" t="s">
        <v>780</v>
      </c>
      <c r="D56" s="350"/>
      <c r="E56" s="370"/>
      <c r="F56" s="370"/>
      <c r="G56" s="349"/>
      <c r="H56" s="561" t="s">
        <v>984</v>
      </c>
      <c r="I56" s="561" t="s">
        <v>314</v>
      </c>
      <c r="J56" s="561"/>
      <c r="K56" s="561" t="s">
        <v>984</v>
      </c>
      <c r="L56" s="561" t="s">
        <v>314</v>
      </c>
      <c r="M56" s="561"/>
      <c r="N56" s="203"/>
    </row>
    <row r="57" spans="1:15" s="455" customFormat="1" ht="16.5" customHeight="1" x14ac:dyDescent="0.55000000000000004">
      <c r="A57" s="617">
        <v>57</v>
      </c>
      <c r="B57" s="549"/>
      <c r="C57" s="542"/>
      <c r="D57" s="543"/>
      <c r="E57" s="370"/>
      <c r="F57" s="370"/>
      <c r="G57" s="526"/>
      <c r="H57" s="416" t="s">
        <v>450</v>
      </c>
      <c r="I57" s="416" t="s">
        <v>450</v>
      </c>
      <c r="J57" s="561" t="s">
        <v>315</v>
      </c>
      <c r="K57" s="416" t="s">
        <v>451</v>
      </c>
      <c r="L57" s="416" t="s">
        <v>451</v>
      </c>
      <c r="M57" s="561" t="s">
        <v>315</v>
      </c>
      <c r="N57" s="555"/>
      <c r="O57" s="466"/>
    </row>
    <row r="58" spans="1:15" ht="15" customHeight="1" x14ac:dyDescent="0.45">
      <c r="A58" s="617">
        <v>58</v>
      </c>
      <c r="B58" s="197"/>
      <c r="C58" s="197"/>
      <c r="D58" s="192"/>
      <c r="E58" s="351"/>
      <c r="F58" s="201" t="s">
        <v>398</v>
      </c>
      <c r="G58" s="349"/>
      <c r="H58" s="143"/>
      <c r="I58" s="152">
        <f>'S5.Actual Expenditure Opex'!P23</f>
        <v>0</v>
      </c>
      <c r="J58" s="797" t="e">
        <f t="shared" ref="J58:J59" si="8">(H58-I58)/H58</f>
        <v>#DIV/0!</v>
      </c>
      <c r="K58" s="427"/>
      <c r="L58" s="781">
        <f>'S5.Actual Expenditure Opex'!Q23</f>
        <v>0</v>
      </c>
      <c r="M58" s="797" t="e">
        <f t="shared" ref="M58:M59" si="9">(K58-L58)/K58</f>
        <v>#DIV/0!</v>
      </c>
      <c r="N58" s="203"/>
      <c r="O58" s="19" t="s">
        <v>233</v>
      </c>
    </row>
    <row r="59" spans="1:15" ht="15" customHeight="1" x14ac:dyDescent="0.45">
      <c r="A59" s="617">
        <v>59</v>
      </c>
      <c r="B59" s="197"/>
      <c r="C59" s="197"/>
      <c r="D59" s="192"/>
      <c r="E59" s="351"/>
      <c r="F59" s="201" t="s">
        <v>104</v>
      </c>
      <c r="G59" s="349"/>
      <c r="H59" s="143"/>
      <c r="I59" s="152">
        <f>'S5.Actual Expenditure Opex'!P24</f>
        <v>0</v>
      </c>
      <c r="J59" s="797" t="e">
        <f t="shared" si="8"/>
        <v>#DIV/0!</v>
      </c>
      <c r="K59" s="427"/>
      <c r="L59" s="781">
        <f>'S5.Actual Expenditure Opex'!Q24</f>
        <v>0</v>
      </c>
      <c r="M59" s="797" t="e">
        <f t="shared" si="9"/>
        <v>#DIV/0!</v>
      </c>
      <c r="N59" s="203"/>
      <c r="O59" s="19" t="s">
        <v>233</v>
      </c>
    </row>
    <row r="60" spans="1:15" ht="15" customHeight="1" x14ac:dyDescent="0.45">
      <c r="A60" s="617">
        <v>60</v>
      </c>
      <c r="B60" s="197"/>
      <c r="C60" s="197"/>
      <c r="D60" s="192"/>
      <c r="E60" s="197"/>
      <c r="F60" s="197"/>
      <c r="G60" s="349"/>
      <c r="H60" s="128"/>
      <c r="I60" s="128"/>
      <c r="J60" s="513"/>
      <c r="K60" s="513"/>
      <c r="L60" s="513"/>
      <c r="M60" s="287"/>
      <c r="N60" s="203"/>
    </row>
    <row r="61" spans="1:15" ht="15" customHeight="1" x14ac:dyDescent="0.45">
      <c r="A61" s="617">
        <v>61</v>
      </c>
      <c r="B61" s="365"/>
      <c r="C61" s="365" t="s">
        <v>985</v>
      </c>
      <c r="D61" s="287"/>
      <c r="E61" s="287"/>
      <c r="F61" s="287"/>
      <c r="G61" s="287"/>
      <c r="H61" s="287"/>
      <c r="I61" s="287"/>
      <c r="J61" s="287"/>
      <c r="K61" s="287"/>
      <c r="L61" s="287"/>
      <c r="M61" s="287"/>
      <c r="N61" s="203"/>
    </row>
    <row r="62" spans="1:15" ht="30" customHeight="1" x14ac:dyDescent="0.45">
      <c r="A62" s="617">
        <v>62</v>
      </c>
      <c r="B62" s="365"/>
      <c r="C62" s="1110" t="s">
        <v>986</v>
      </c>
      <c r="D62" s="1110"/>
      <c r="E62" s="1110"/>
      <c r="F62" s="1110"/>
      <c r="G62" s="1110"/>
      <c r="H62" s="1110"/>
      <c r="I62" s="1110"/>
      <c r="J62" s="1110"/>
      <c r="K62" s="1110"/>
      <c r="L62" s="1110"/>
      <c r="M62" s="1110"/>
      <c r="N62" s="203"/>
    </row>
    <row r="63" spans="1:15" ht="15" customHeight="1" x14ac:dyDescent="0.45">
      <c r="A63" s="617">
        <v>63</v>
      </c>
      <c r="B63" s="377"/>
      <c r="C63" s="303"/>
      <c r="D63" s="303"/>
      <c r="E63" s="303"/>
      <c r="F63" s="303"/>
      <c r="G63" s="303"/>
      <c r="H63" s="303"/>
      <c r="I63" s="303"/>
      <c r="J63" s="796"/>
      <c r="K63" s="796"/>
      <c r="L63" s="796"/>
      <c r="M63" s="303"/>
      <c r="N63" s="378"/>
    </row>
  </sheetData>
  <sheetProtection formatRows="0" insertRows="0"/>
  <mergeCells count="4">
    <mergeCell ref="H2:M2"/>
    <mergeCell ref="H3:M3"/>
    <mergeCell ref="A5:M5"/>
    <mergeCell ref="C62:M62"/>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51:H53 K38:K39 K30:K33 H58:H59 K26:K28 K51:K53 H26:I28 H38:I39 H30:I33 H35:I35 K35" xr:uid="{273B04C9-0593-4411-911C-C9165EF175B9}">
      <formula1>OR(AND(ISNUMBER(H26),H26&gt;=0),AND(ISTEXT(H26),H26="N/A"))</formula1>
    </dataValidation>
    <dataValidation type="decimal" operator="greaterThanOrEqual" allowBlank="1" showInputMessage="1" showErrorMessage="1" error="Decimal values larger than or equal to 0 are accepted" prompt="Please enter a number larger than or equal to 0" sqref="H23:H24 H44:H49 H19:H21 I12 K19:K21 K44:K49 K23:K24 K12:L12 H12:H13" xr:uid="{33BD7A0A-EB94-4D22-91D1-E568297CFFCD}">
      <formula1>0</formula1>
    </dataValidation>
  </dataValidations>
  <pageMargins left="0.70866141732283472" right="0.70866141732283472" top="0.74803149606299213" bottom="0.74803149606299213" header="0.31496062992125984" footer="0.31496062992125984"/>
  <pageSetup paperSize="9" scale="51" fitToHeight="0" orientation="portrait" r:id="rId1"/>
  <headerFooter alignWithMargins="0">
    <oddHeader>&amp;CCommerce Commission Information Disclosure Template</oddHeader>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9">
    <tabColor rgb="FF99CCFF"/>
    <pageSetUpPr fitToPage="1"/>
  </sheetPr>
  <dimension ref="A1:P28"/>
  <sheetViews>
    <sheetView showGridLines="0" topLeftCell="A4" zoomScaleNormal="100" zoomScaleSheetLayoutView="100" workbookViewId="0">
      <selection activeCell="F23" sqref="F23"/>
    </sheetView>
  </sheetViews>
  <sheetFormatPr defaultColWidth="9.1328125" defaultRowHeight="14.25" x14ac:dyDescent="0.45"/>
  <cols>
    <col min="1" max="1" width="4.265625" style="9" customWidth="1"/>
    <col min="2" max="2" width="3.1328125" style="9" customWidth="1"/>
    <col min="3" max="3" width="4" style="9" customWidth="1"/>
    <col min="4" max="5" width="2.265625" style="9" customWidth="1"/>
    <col min="6" max="6" width="62.3984375" style="9" customWidth="1"/>
    <col min="7" max="9" width="16.1328125" style="9" customWidth="1"/>
    <col min="10" max="11" width="18.73046875" style="9" customWidth="1"/>
    <col min="12" max="14" width="16.1328125" style="9" customWidth="1"/>
    <col min="15" max="15" width="2.73046875" style="9" customWidth="1"/>
    <col min="16" max="16" width="14.73046875" style="22" customWidth="1"/>
    <col min="17" max="16384" width="9.1328125" style="9"/>
  </cols>
  <sheetData>
    <row r="1" spans="1:16" s="12" customFormat="1" ht="15" customHeight="1" x14ac:dyDescent="0.45">
      <c r="A1" s="255"/>
      <c r="B1" s="183"/>
      <c r="C1" s="183"/>
      <c r="D1" s="183"/>
      <c r="E1" s="183"/>
      <c r="F1" s="183"/>
      <c r="G1" s="183"/>
      <c r="H1" s="183"/>
      <c r="I1" s="183"/>
      <c r="J1" s="183"/>
      <c r="K1" s="183"/>
      <c r="L1" s="183"/>
      <c r="M1" s="183"/>
      <c r="N1" s="183"/>
      <c r="O1" s="184"/>
      <c r="P1" s="22"/>
    </row>
    <row r="2" spans="1:16" s="12" customFormat="1" ht="18" customHeight="1" x14ac:dyDescent="0.5">
      <c r="A2" s="256"/>
      <c r="B2" s="185"/>
      <c r="C2" s="185"/>
      <c r="D2" s="185"/>
      <c r="E2" s="185"/>
      <c r="F2" s="185"/>
      <c r="G2" s="185"/>
      <c r="H2" s="185"/>
      <c r="I2" s="185"/>
      <c r="J2" s="185"/>
      <c r="K2" s="185"/>
      <c r="L2" s="164" t="s">
        <v>8</v>
      </c>
      <c r="M2" s="1047" t="s">
        <v>337</v>
      </c>
      <c r="N2" s="1048"/>
      <c r="O2" s="1049"/>
      <c r="P2" s="22"/>
    </row>
    <row r="3" spans="1:16" s="12" customFormat="1" ht="18" customHeight="1" x14ac:dyDescent="0.5">
      <c r="A3" s="256"/>
      <c r="B3" s="185"/>
      <c r="C3" s="185"/>
      <c r="D3" s="185"/>
      <c r="E3" s="185"/>
      <c r="F3" s="185"/>
      <c r="G3" s="185"/>
      <c r="H3" s="185"/>
      <c r="I3" s="185"/>
      <c r="J3" s="185"/>
      <c r="K3" s="185"/>
      <c r="L3" s="164" t="s">
        <v>109</v>
      </c>
      <c r="M3" s="1050" t="str">
        <f>IF(ISNUMBER(CoverSheet!$C$11),CoverSheet!$C$11,"")</f>
        <v/>
      </c>
      <c r="N3" s="1051"/>
      <c r="O3" s="1052"/>
      <c r="P3" s="22"/>
    </row>
    <row r="4" spans="1:16" s="12" customFormat="1" ht="24" customHeight="1" x14ac:dyDescent="0.65">
      <c r="A4" s="163" t="s">
        <v>939</v>
      </c>
      <c r="B4" s="257"/>
      <c r="C4" s="185"/>
      <c r="D4" s="185"/>
      <c r="E4" s="185"/>
      <c r="F4" s="185"/>
      <c r="G4" s="185"/>
      <c r="H4" s="185"/>
      <c r="I4" s="185"/>
      <c r="J4" s="185"/>
      <c r="K4" s="185"/>
      <c r="L4" s="258"/>
      <c r="M4" s="185"/>
      <c r="N4" s="185"/>
      <c r="O4" s="186"/>
      <c r="P4" s="22"/>
    </row>
    <row r="5" spans="1:16" ht="48.4" customHeight="1" x14ac:dyDescent="0.45">
      <c r="A5" s="1045" t="s">
        <v>1028</v>
      </c>
      <c r="B5" s="1046"/>
      <c r="C5" s="1046"/>
      <c r="D5" s="1046"/>
      <c r="E5" s="1046"/>
      <c r="F5" s="1046"/>
      <c r="G5" s="1046"/>
      <c r="H5" s="1046"/>
      <c r="I5" s="1046"/>
      <c r="J5" s="1046"/>
      <c r="K5" s="1046"/>
      <c r="L5" s="1046"/>
      <c r="M5" s="1046"/>
      <c r="N5" s="1046"/>
      <c r="O5" s="1081"/>
      <c r="P5" s="23"/>
    </row>
    <row r="6" spans="1:16" s="12" customFormat="1" ht="15" customHeight="1" x14ac:dyDescent="0.45">
      <c r="A6" s="160" t="s">
        <v>122</v>
      </c>
      <c r="B6" s="258"/>
      <c r="C6" s="189"/>
      <c r="D6" s="185"/>
      <c r="E6" s="185"/>
      <c r="F6" s="185"/>
      <c r="G6" s="185"/>
      <c r="H6" s="185"/>
      <c r="I6" s="185"/>
      <c r="J6" s="185"/>
      <c r="K6" s="185"/>
      <c r="L6" s="185"/>
      <c r="M6" s="185"/>
      <c r="N6" s="185"/>
      <c r="O6" s="186"/>
      <c r="P6" s="22"/>
    </row>
    <row r="7" spans="1:16" s="12" customFormat="1" ht="15" customHeight="1" x14ac:dyDescent="0.45">
      <c r="A7" s="132">
        <v>7</v>
      </c>
      <c r="B7" s="128"/>
      <c r="C7" s="154"/>
      <c r="D7" s="154"/>
      <c r="E7" s="154"/>
      <c r="F7" s="154"/>
      <c r="G7" s="154"/>
      <c r="H7" s="154"/>
      <c r="I7" s="154"/>
      <c r="J7" s="154"/>
      <c r="K7" s="154"/>
      <c r="L7" s="154"/>
      <c r="M7" s="154"/>
      <c r="N7" s="154"/>
      <c r="O7" s="126"/>
      <c r="P7" s="22"/>
    </row>
    <row r="8" spans="1:16" s="12" customFormat="1" ht="18" x14ac:dyDescent="0.55000000000000004">
      <c r="A8" s="132">
        <v>8</v>
      </c>
      <c r="B8" s="128"/>
      <c r="C8" s="137" t="s">
        <v>1092</v>
      </c>
      <c r="D8" s="259"/>
      <c r="E8" s="260"/>
      <c r="F8" s="260"/>
      <c r="G8" s="260"/>
      <c r="H8" s="260"/>
      <c r="I8" s="260"/>
      <c r="J8" s="260"/>
      <c r="K8" s="260"/>
      <c r="L8" s="260"/>
      <c r="M8" s="260"/>
      <c r="N8" s="880"/>
      <c r="O8" s="126"/>
      <c r="P8" s="22"/>
    </row>
    <row r="9" spans="1:16" s="12" customFormat="1" ht="15" customHeight="1" x14ac:dyDescent="0.5">
      <c r="A9" s="132">
        <v>9</v>
      </c>
      <c r="B9" s="128"/>
      <c r="C9" s="193"/>
      <c r="D9" s="193"/>
      <c r="E9" s="129"/>
      <c r="F9" s="129"/>
      <c r="G9" s="129"/>
      <c r="H9" s="129"/>
      <c r="I9" s="129"/>
      <c r="J9" s="129"/>
      <c r="K9" s="129"/>
      <c r="L9" s="129"/>
      <c r="M9" s="129"/>
      <c r="N9" s="260"/>
      <c r="O9" s="126"/>
      <c r="P9" s="22"/>
    </row>
    <row r="10" spans="1:16" s="12" customFormat="1" ht="47.25" customHeight="1" x14ac:dyDescent="0.45">
      <c r="A10" s="132">
        <v>10</v>
      </c>
      <c r="B10" s="128"/>
      <c r="C10" s="1111"/>
      <c r="D10" s="1111"/>
      <c r="E10" s="129"/>
      <c r="F10" s="261" t="s">
        <v>112</v>
      </c>
      <c r="G10" s="262" t="s">
        <v>49</v>
      </c>
      <c r="H10" s="262" t="s">
        <v>50</v>
      </c>
      <c r="I10" s="262" t="s">
        <v>51</v>
      </c>
      <c r="J10" s="262" t="s">
        <v>113</v>
      </c>
      <c r="K10" s="262" t="s">
        <v>52</v>
      </c>
      <c r="L10" s="262" t="s">
        <v>53</v>
      </c>
      <c r="M10" s="262" t="s">
        <v>54</v>
      </c>
      <c r="N10" s="262" t="s">
        <v>55</v>
      </c>
      <c r="O10" s="263"/>
      <c r="P10" s="22"/>
    </row>
    <row r="11" spans="1:16" s="12" customFormat="1" ht="15" customHeight="1" x14ac:dyDescent="0.45">
      <c r="A11" s="132">
        <v>11</v>
      </c>
      <c r="B11" s="128"/>
      <c r="C11" s="1111"/>
      <c r="D11" s="1111"/>
      <c r="E11" s="129"/>
      <c r="F11" s="72"/>
      <c r="G11" s="47"/>
      <c r="H11" s="47"/>
      <c r="I11" s="46"/>
      <c r="J11" s="45"/>
      <c r="K11" s="1"/>
      <c r="L11" s="1"/>
      <c r="M11" s="1"/>
      <c r="N11" s="1"/>
      <c r="O11" s="126"/>
      <c r="P11" s="22"/>
    </row>
    <row r="12" spans="1:16" s="12" customFormat="1" ht="15" customHeight="1" x14ac:dyDescent="0.45">
      <c r="A12" s="132">
        <v>12</v>
      </c>
      <c r="B12" s="128"/>
      <c r="C12" s="1111"/>
      <c r="D12" s="1111"/>
      <c r="E12" s="129"/>
      <c r="F12" s="72"/>
      <c r="G12" s="47"/>
      <c r="H12" s="47"/>
      <c r="I12" s="46"/>
      <c r="J12" s="45"/>
      <c r="K12" s="1"/>
      <c r="L12" s="1"/>
      <c r="M12" s="1"/>
      <c r="N12" s="1"/>
      <c r="O12" s="126"/>
      <c r="P12" s="22"/>
    </row>
    <row r="13" spans="1:16" s="12" customFormat="1" ht="15" customHeight="1" x14ac:dyDescent="0.45">
      <c r="A13" s="132">
        <v>13</v>
      </c>
      <c r="B13" s="128"/>
      <c r="C13" s="1111"/>
      <c r="D13" s="1111"/>
      <c r="E13" s="129"/>
      <c r="F13" s="72"/>
      <c r="G13" s="47"/>
      <c r="H13" s="47"/>
      <c r="I13" s="46"/>
      <c r="J13" s="45"/>
      <c r="K13" s="1"/>
      <c r="L13" s="1"/>
      <c r="M13" s="1"/>
      <c r="N13" s="1"/>
      <c r="O13" s="126"/>
      <c r="P13" s="22"/>
    </row>
    <row r="14" spans="1:16" s="12" customFormat="1" ht="15" customHeight="1" x14ac:dyDescent="0.45">
      <c r="A14" s="132">
        <v>14</v>
      </c>
      <c r="B14" s="128"/>
      <c r="C14" s="1111"/>
      <c r="D14" s="1111"/>
      <c r="E14" s="129"/>
      <c r="F14" s="72"/>
      <c r="G14" s="47"/>
      <c r="H14" s="47"/>
      <c r="I14" s="46"/>
      <c r="J14" s="45"/>
      <c r="K14" s="1"/>
      <c r="L14" s="1"/>
      <c r="M14" s="1"/>
      <c r="N14" s="1"/>
      <c r="O14" s="126"/>
      <c r="P14" s="22"/>
    </row>
    <row r="15" spans="1:16" s="12" customFormat="1" ht="15" customHeight="1" x14ac:dyDescent="0.45">
      <c r="A15" s="132">
        <v>15</v>
      </c>
      <c r="B15" s="128"/>
      <c r="C15" s="1111"/>
      <c r="D15" s="1111"/>
      <c r="E15" s="129"/>
      <c r="F15" s="72"/>
      <c r="G15" s="47"/>
      <c r="H15" s="47"/>
      <c r="I15" s="46"/>
      <c r="J15" s="45"/>
      <c r="K15" s="1"/>
      <c r="L15" s="1"/>
      <c r="M15" s="1"/>
      <c r="N15" s="1"/>
      <c r="O15" s="126"/>
      <c r="P15" s="22"/>
    </row>
    <row r="16" spans="1:16" s="12" customFormat="1" ht="15" customHeight="1" x14ac:dyDescent="0.45">
      <c r="A16" s="132">
        <v>16</v>
      </c>
      <c r="B16" s="128"/>
      <c r="C16" s="193"/>
      <c r="D16" s="193"/>
      <c r="E16" s="129"/>
      <c r="F16" s="265" t="s">
        <v>141</v>
      </c>
      <c r="G16" s="129"/>
      <c r="H16" s="129"/>
      <c r="I16" s="129"/>
      <c r="J16" s="129"/>
      <c r="K16" s="129"/>
      <c r="L16" s="266">
        <f>SUM(L11:L15)</f>
        <v>0</v>
      </c>
      <c r="M16" s="266">
        <f>SUM(M11:M15)</f>
        <v>0</v>
      </c>
      <c r="N16" s="266">
        <f>SUM(N11:N15)</f>
        <v>0</v>
      </c>
      <c r="O16" s="126"/>
      <c r="P16" s="22" t="s">
        <v>125</v>
      </c>
    </row>
    <row r="17" spans="1:16" s="12" customFormat="1" ht="12.75" customHeight="1" x14ac:dyDescent="0.45">
      <c r="A17" s="132">
        <v>17</v>
      </c>
      <c r="B17" s="128"/>
      <c r="C17" s="193"/>
      <c r="D17" s="193"/>
      <c r="E17" s="129"/>
      <c r="F17" s="129"/>
      <c r="G17" s="129"/>
      <c r="H17" s="129"/>
      <c r="I17" s="129"/>
      <c r="J17" s="129"/>
      <c r="K17" s="129"/>
      <c r="L17" s="129"/>
      <c r="M17" s="129"/>
      <c r="N17" s="129"/>
      <c r="O17" s="126"/>
      <c r="P17" s="22"/>
    </row>
    <row r="18" spans="1:16" s="12" customFormat="1" ht="17.25" customHeight="1" x14ac:dyDescent="0.55000000000000004">
      <c r="A18" s="132">
        <v>18</v>
      </c>
      <c r="B18" s="128"/>
      <c r="C18" s="137" t="s">
        <v>987</v>
      </c>
      <c r="D18" s="193"/>
      <c r="E18" s="129"/>
      <c r="F18" s="129"/>
      <c r="G18" s="129"/>
      <c r="H18" s="129"/>
      <c r="I18" s="129"/>
      <c r="J18" s="129"/>
      <c r="K18" s="129"/>
      <c r="L18" s="129"/>
      <c r="M18" s="129"/>
      <c r="N18" s="129"/>
      <c r="O18" s="126"/>
      <c r="P18" s="22"/>
    </row>
    <row r="19" spans="1:16" s="12" customFormat="1" ht="15" customHeight="1" thickBot="1" x14ac:dyDescent="0.5">
      <c r="A19" s="132">
        <v>19</v>
      </c>
      <c r="B19" s="128"/>
      <c r="C19" s="131"/>
      <c r="D19" s="129"/>
      <c r="E19" s="129"/>
      <c r="F19" s="129"/>
      <c r="G19" s="129"/>
      <c r="H19" s="129"/>
      <c r="I19" s="129"/>
      <c r="J19" s="129"/>
      <c r="K19" s="129"/>
      <c r="L19" s="129"/>
      <c r="M19" s="129"/>
      <c r="N19" s="129"/>
      <c r="O19" s="126"/>
      <c r="P19" s="22"/>
    </row>
    <row r="20" spans="1:16" s="12" customFormat="1" ht="15" customHeight="1" thickBot="1" x14ac:dyDescent="0.5">
      <c r="A20" s="132">
        <v>20</v>
      </c>
      <c r="B20" s="128"/>
      <c r="C20" s="131"/>
      <c r="D20" s="129"/>
      <c r="E20" s="147" t="s">
        <v>56</v>
      </c>
      <c r="F20" s="129"/>
      <c r="G20" s="129"/>
      <c r="H20" s="129"/>
      <c r="I20" s="267">
        <f>M16+N16</f>
        <v>0</v>
      </c>
      <c r="J20" s="129"/>
      <c r="K20" s="129"/>
      <c r="L20" s="129"/>
      <c r="M20" s="129"/>
      <c r="N20" s="129"/>
      <c r="O20" s="126"/>
      <c r="P20" s="22" t="s">
        <v>126</v>
      </c>
    </row>
    <row r="21" spans="1:16" s="12" customFormat="1" ht="15" customHeight="1" x14ac:dyDescent="0.45">
      <c r="A21" s="132">
        <v>21</v>
      </c>
      <c r="B21" s="128"/>
      <c r="C21" s="131"/>
      <c r="D21" s="129"/>
      <c r="E21" s="147"/>
      <c r="F21" s="129"/>
      <c r="G21" s="129"/>
      <c r="H21" s="129"/>
      <c r="I21" s="129"/>
      <c r="J21" s="129"/>
      <c r="K21" s="129"/>
      <c r="L21" s="129"/>
      <c r="M21" s="129"/>
      <c r="N21" s="129"/>
      <c r="O21" s="126"/>
      <c r="P21" s="22"/>
    </row>
    <row r="22" spans="1:16" s="12" customFormat="1" ht="15" customHeight="1" x14ac:dyDescent="0.45">
      <c r="A22" s="132">
        <v>22</v>
      </c>
      <c r="B22" s="128"/>
      <c r="C22" s="131"/>
      <c r="D22" s="130"/>
      <c r="E22" s="147"/>
      <c r="F22" s="134" t="s">
        <v>127</v>
      </c>
      <c r="G22" s="129"/>
      <c r="H22" s="1"/>
      <c r="I22" s="129"/>
      <c r="J22" s="129"/>
      <c r="K22" s="129"/>
      <c r="L22" s="129"/>
      <c r="M22" s="129"/>
      <c r="N22" s="129"/>
      <c r="O22" s="126"/>
      <c r="P22" s="22"/>
    </row>
    <row r="23" spans="1:16" s="12" customFormat="1" ht="15" customHeight="1" x14ac:dyDescent="0.45">
      <c r="A23" s="132">
        <v>23</v>
      </c>
      <c r="B23" s="128"/>
      <c r="C23" s="131"/>
      <c r="D23" s="130"/>
      <c r="E23" s="147"/>
      <c r="F23" s="134" t="s">
        <v>57</v>
      </c>
      <c r="G23" s="129"/>
      <c r="H23" s="268">
        <v>0.28999999999999998</v>
      </c>
      <c r="I23" s="129"/>
      <c r="J23" s="129"/>
      <c r="K23" s="129"/>
      <c r="L23" s="129"/>
      <c r="M23" s="129"/>
      <c r="N23" s="129"/>
      <c r="O23" s="126"/>
      <c r="P23" s="22"/>
    </row>
    <row r="24" spans="1:16" s="12" customFormat="1" ht="15" customHeight="1" x14ac:dyDescent="0.45">
      <c r="A24" s="132">
        <v>24</v>
      </c>
      <c r="B24" s="128"/>
      <c r="C24" s="131"/>
      <c r="D24" s="130"/>
      <c r="E24" s="147"/>
      <c r="F24" s="134" t="s">
        <v>58</v>
      </c>
      <c r="G24" s="129"/>
      <c r="H24" s="432">
        <f>AVERAGE('S4b.ID RAB Value Rolled Forward'!P10,'S4b.ID RAB Value Rolled Forward'!P24)</f>
        <v>0</v>
      </c>
      <c r="I24" s="129"/>
      <c r="J24" s="129"/>
      <c r="K24" s="129"/>
      <c r="L24" s="129"/>
      <c r="M24" s="129"/>
      <c r="N24" s="129"/>
      <c r="O24" s="126"/>
      <c r="P24" s="22"/>
    </row>
    <row r="25" spans="1:16" s="12" customFormat="1" ht="15" customHeight="1" x14ac:dyDescent="0.45">
      <c r="A25" s="132">
        <v>25</v>
      </c>
      <c r="B25" s="128"/>
      <c r="C25" s="131"/>
      <c r="D25" s="131"/>
      <c r="E25" s="147" t="s">
        <v>59</v>
      </c>
      <c r="F25" s="131"/>
      <c r="G25" s="129"/>
      <c r="H25" s="129"/>
      <c r="I25" s="423" t="str">
        <f>IF(H22&lt;&gt;0,H24*H23/H22,"not defined")</f>
        <v>not defined</v>
      </c>
      <c r="J25" s="416" t="s">
        <v>264</v>
      </c>
      <c r="K25" s="416" t="s">
        <v>266</v>
      </c>
      <c r="L25" s="129"/>
      <c r="M25" s="129"/>
      <c r="N25" s="129"/>
      <c r="O25" s="126"/>
      <c r="P25" s="22"/>
    </row>
    <row r="26" spans="1:16" s="12" customFormat="1" ht="15" customHeight="1" thickBot="1" x14ac:dyDescent="0.5">
      <c r="A26" s="132">
        <v>26</v>
      </c>
      <c r="B26" s="128"/>
      <c r="C26" s="131"/>
      <c r="D26" s="129"/>
      <c r="E26" s="147"/>
      <c r="F26" s="129"/>
      <c r="G26" s="129"/>
      <c r="H26" s="129"/>
      <c r="I26" s="129"/>
      <c r="J26" s="129"/>
      <c r="K26" s="129"/>
      <c r="L26" s="129"/>
      <c r="M26" s="129"/>
      <c r="N26" s="129"/>
      <c r="O26" s="126"/>
      <c r="P26" s="22"/>
    </row>
    <row r="27" spans="1:16" s="12" customFormat="1" ht="15" customHeight="1" thickBot="1" x14ac:dyDescent="0.5">
      <c r="A27" s="132">
        <v>27</v>
      </c>
      <c r="B27" s="128"/>
      <c r="C27" s="131"/>
      <c r="D27" s="131"/>
      <c r="E27" s="147" t="s">
        <v>33</v>
      </c>
      <c r="F27" s="131"/>
      <c r="G27" s="129"/>
      <c r="H27" s="129"/>
      <c r="I27" s="269">
        <f>IF(I25="not defined",0,MAX(I20*I25,0))</f>
        <v>0</v>
      </c>
      <c r="J27" s="579" t="e">
        <f>AVERAGE('S4c.PQ RAB Value Rolled F.'!P10,'S4c.PQ RAB Value Rolled F.'!P24)/H24*I27</f>
        <v>#DIV/0!</v>
      </c>
      <c r="K27" s="579" t="e">
        <f>AVERAGE('S4d. ID-only RAB Value Rolled F'!P10,'S4d. ID-only RAB Value Rolled F'!P22)/H24*I27</f>
        <v>#DIV/0!</v>
      </c>
      <c r="L27" s="129"/>
      <c r="M27" s="129"/>
      <c r="N27" s="129"/>
      <c r="O27" s="126"/>
      <c r="P27" s="19" t="s">
        <v>961</v>
      </c>
    </row>
    <row r="28" spans="1:16" s="12" customFormat="1" x14ac:dyDescent="0.45">
      <c r="A28" s="617">
        <v>28</v>
      </c>
      <c r="B28" s="124"/>
      <c r="C28" s="264"/>
      <c r="D28" s="264"/>
      <c r="E28" s="264"/>
      <c r="F28" s="264"/>
      <c r="G28" s="264"/>
      <c r="H28" s="264"/>
      <c r="I28" s="264"/>
      <c r="J28" s="264"/>
      <c r="K28" s="264"/>
      <c r="L28" s="264"/>
      <c r="M28" s="264"/>
      <c r="N28" s="264"/>
      <c r="O28" s="122"/>
      <c r="P28" s="22"/>
    </row>
  </sheetData>
  <sheetProtection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O2"/>
    <mergeCell ref="M3:O3"/>
    <mergeCell ref="C15:D15"/>
    <mergeCell ref="C13:D13"/>
    <mergeCell ref="C14:D14"/>
    <mergeCell ref="A5:O5"/>
    <mergeCell ref="C10:D10"/>
    <mergeCell ref="C11:D11"/>
    <mergeCell ref="C12:D12"/>
  </mergeCells>
  <dataValidations count="2">
    <dataValidation allowBlank="1" showInputMessage="1" showErrorMessage="1" prompt="Please enter a date that can be expressed in the d/m/yyyy format" sqref="G11:H15" xr:uid="{00000000-0002-0000-0900-000000000000}"/>
    <dataValidation allowBlank="1" showInputMessage="1" showErrorMessage="1" prompt="Please enter text" sqref="F11:F15" xr:uid="{00000000-0002-0000-0900-000001000000}"/>
  </dataValidations>
  <pageMargins left="0.70866141732283472" right="0.70866141732283472" top="0.74803149606299213" bottom="0.74803149606299213" header="0.31496062992125989" footer="0.31496062992125989"/>
  <pageSetup paperSize="9" scale="61" orientation="landscape" r:id="rId2"/>
  <headerFooter alignWithMargins="0">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1AB2-C27A-46FA-9432-F739AEA324A5}">
  <sheetPr codeName="Sheet15">
    <tabColor theme="0" tint="-0.499984740745262"/>
    <pageSetUpPr fitToPage="1"/>
  </sheetPr>
  <dimension ref="A1:P59"/>
  <sheetViews>
    <sheetView showGridLines="0" zoomScaleNormal="100" zoomScaleSheetLayoutView="100" workbookViewId="0">
      <selection activeCell="M32" sqref="M32"/>
    </sheetView>
  </sheetViews>
  <sheetFormatPr defaultColWidth="9.1328125" defaultRowHeight="14.25" x14ac:dyDescent="0.45"/>
  <cols>
    <col min="1" max="1" width="4.3984375" style="636" customWidth="1"/>
    <col min="2" max="2" width="6.3984375" style="636" customWidth="1"/>
    <col min="3" max="3" width="16.73046875" style="636" customWidth="1"/>
    <col min="4" max="6" width="9.86328125" style="636" customWidth="1"/>
    <col min="7" max="7" width="11.73046875" style="636" customWidth="1"/>
    <col min="8" max="9" width="6.73046875" style="636" customWidth="1"/>
    <col min="10" max="10" width="11.3984375" style="636" customWidth="1"/>
    <col min="11" max="11" width="12.73046875" style="636" customWidth="1"/>
    <col min="12" max="12" width="3.1328125" style="636" customWidth="1"/>
    <col min="13" max="13" width="12.73046875" style="636" customWidth="1"/>
    <col min="14" max="14" width="3.265625" style="636" customWidth="1"/>
    <col min="15" max="15" width="12.73046875" style="636" customWidth="1"/>
    <col min="16" max="16" width="2.73046875" style="636" customWidth="1"/>
    <col min="17" max="16384" width="9.1328125" style="636"/>
  </cols>
  <sheetData>
    <row r="1" spans="1:16" x14ac:dyDescent="0.45">
      <c r="A1" s="683"/>
      <c r="B1" s="683"/>
      <c r="C1" s="534"/>
      <c r="D1" s="534"/>
      <c r="E1" s="534"/>
      <c r="F1" s="534"/>
      <c r="G1" s="534"/>
      <c r="H1" s="534"/>
      <c r="I1" s="534"/>
      <c r="J1" s="626"/>
      <c r="K1" s="626"/>
      <c r="L1" s="626"/>
      <c r="M1" s="626"/>
      <c r="N1" s="527"/>
      <c r="O1" s="871"/>
      <c r="P1" s="871"/>
    </row>
    <row r="2" spans="1:16" ht="16.899999999999999" x14ac:dyDescent="0.5">
      <c r="A2" s="683"/>
      <c r="B2" s="683"/>
      <c r="C2" s="527"/>
      <c r="D2" s="527"/>
      <c r="E2" s="527"/>
      <c r="F2" s="527"/>
      <c r="G2" s="527"/>
      <c r="H2" s="527"/>
      <c r="I2" s="527"/>
      <c r="J2" s="624" t="s">
        <v>8</v>
      </c>
      <c r="K2" s="1047" t="s">
        <v>337</v>
      </c>
      <c r="L2" s="1048"/>
      <c r="M2" s="1049"/>
      <c r="N2" s="527"/>
      <c r="O2" s="871"/>
      <c r="P2" s="871"/>
    </row>
    <row r="3" spans="1:16" ht="16.899999999999999" x14ac:dyDescent="0.5">
      <c r="A3" s="683"/>
      <c r="B3" s="683"/>
      <c r="C3" s="527"/>
      <c r="D3" s="527"/>
      <c r="E3" s="527"/>
      <c r="F3" s="527"/>
      <c r="G3" s="527"/>
      <c r="H3" s="527"/>
      <c r="I3" s="527"/>
      <c r="J3" s="624" t="s">
        <v>109</v>
      </c>
      <c r="K3" s="1112" t="str">
        <f>IF(ISNUMBER(CoverSheet!$C$11),CoverSheet!$C$11,"")</f>
        <v/>
      </c>
      <c r="L3" s="1112"/>
      <c r="M3" s="1112"/>
      <c r="N3" s="527"/>
      <c r="O3" s="871"/>
      <c r="P3" s="871"/>
    </row>
    <row r="4" spans="1:16" ht="21" x14ac:dyDescent="0.65">
      <c r="A4" s="682" t="s">
        <v>940</v>
      </c>
      <c r="B4" s="682"/>
      <c r="C4" s="682"/>
      <c r="D4" s="162"/>
      <c r="E4" s="527"/>
      <c r="F4" s="527"/>
      <c r="G4" s="527"/>
      <c r="H4" s="527"/>
      <c r="I4" s="527"/>
      <c r="J4" s="621"/>
      <c r="K4" s="621"/>
      <c r="L4" s="621"/>
      <c r="M4" s="621"/>
      <c r="N4" s="527"/>
      <c r="O4" s="871"/>
      <c r="P4" s="871"/>
    </row>
    <row r="5" spans="1:16" ht="63" customHeight="1" x14ac:dyDescent="0.45">
      <c r="A5" s="1045" t="s">
        <v>1029</v>
      </c>
      <c r="B5" s="1046"/>
      <c r="C5" s="1046"/>
      <c r="D5" s="1046"/>
      <c r="E5" s="1046"/>
      <c r="F5" s="1046"/>
      <c r="G5" s="1046"/>
      <c r="H5" s="1046"/>
      <c r="I5" s="1046"/>
      <c r="J5" s="1046"/>
      <c r="K5" s="1046"/>
      <c r="L5" s="1046"/>
      <c r="M5" s="1046"/>
      <c r="N5" s="1046"/>
      <c r="O5" s="871"/>
      <c r="P5" s="871"/>
    </row>
    <row r="6" spans="1:16" x14ac:dyDescent="0.45">
      <c r="A6" s="674"/>
      <c r="B6" s="674"/>
      <c r="C6" s="674"/>
      <c r="D6" s="622"/>
      <c r="E6" s="528"/>
      <c r="F6" s="527"/>
      <c r="G6" s="527"/>
      <c r="H6" s="527"/>
      <c r="I6" s="527"/>
      <c r="J6" s="621"/>
      <c r="K6" s="621"/>
      <c r="L6" s="621"/>
      <c r="M6" s="621"/>
      <c r="N6" s="527"/>
      <c r="O6" s="871"/>
      <c r="P6" s="871"/>
    </row>
    <row r="7" spans="1:16" ht="15.75" x14ac:dyDescent="0.5">
      <c r="A7" s="653">
        <v>7</v>
      </c>
      <c r="B7" s="653"/>
      <c r="C7" s="675"/>
      <c r="D7" s="676"/>
      <c r="E7" s="677"/>
      <c r="F7" s="678"/>
      <c r="G7" s="678"/>
      <c r="H7" s="678"/>
      <c r="I7" s="678"/>
      <c r="J7" s="679"/>
      <c r="K7" s="680"/>
      <c r="L7" s="680"/>
      <c r="M7" s="680"/>
      <c r="N7" s="678"/>
      <c r="O7" s="678"/>
      <c r="P7" s="678"/>
    </row>
    <row r="8" spans="1:16" ht="16.5" customHeight="1" x14ac:dyDescent="0.45">
      <c r="A8" s="653">
        <v>8</v>
      </c>
      <c r="B8" s="653"/>
      <c r="C8" s="638"/>
      <c r="D8" s="638"/>
      <c r="E8" s="638"/>
      <c r="F8" s="638"/>
      <c r="G8" s="638"/>
      <c r="H8" s="638"/>
      <c r="I8" s="638"/>
      <c r="J8" s="638"/>
      <c r="K8" s="638"/>
      <c r="L8" s="639"/>
      <c r="M8" s="638"/>
      <c r="N8" s="638"/>
      <c r="O8" s="638"/>
      <c r="P8" s="638"/>
    </row>
    <row r="9" spans="1:16" ht="16.5" customHeight="1" x14ac:dyDescent="0.7">
      <c r="A9" s="653">
        <v>9</v>
      </c>
      <c r="B9" s="642" t="s">
        <v>989</v>
      </c>
      <c r="C9" s="638"/>
      <c r="D9" s="638"/>
      <c r="E9" s="638"/>
      <c r="F9" s="638"/>
      <c r="G9" s="638"/>
      <c r="H9" s="638"/>
      <c r="I9" s="638"/>
      <c r="J9" s="640"/>
      <c r="K9" s="1113" t="s">
        <v>264</v>
      </c>
      <c r="L9" s="1113"/>
      <c r="M9" s="1113"/>
      <c r="N9" s="638"/>
      <c r="O9" s="638"/>
      <c r="P9" s="638"/>
    </row>
    <row r="10" spans="1:16" ht="17.25" customHeight="1" x14ac:dyDescent="0.65">
      <c r="A10" s="653">
        <v>10</v>
      </c>
      <c r="B10" s="653"/>
      <c r="C10" s="1029" t="s">
        <v>380</v>
      </c>
      <c r="D10" s="638"/>
      <c r="E10" s="638"/>
      <c r="F10" s="638"/>
      <c r="G10" s="638"/>
      <c r="H10" s="638"/>
      <c r="I10" s="638"/>
      <c r="J10" s="638"/>
      <c r="K10" s="869" t="s">
        <v>791</v>
      </c>
      <c r="L10" s="870"/>
      <c r="M10" s="870" t="s">
        <v>457</v>
      </c>
      <c r="N10" s="638"/>
      <c r="O10" s="638"/>
      <c r="P10" s="638"/>
    </row>
    <row r="11" spans="1:16" x14ac:dyDescent="0.45">
      <c r="A11" s="653">
        <v>11</v>
      </c>
      <c r="B11" s="653"/>
      <c r="C11" s="643" t="s">
        <v>362</v>
      </c>
      <c r="D11" s="644"/>
      <c r="E11" s="644"/>
      <c r="F11" s="644"/>
      <c r="G11" s="645" t="s">
        <v>383</v>
      </c>
      <c r="H11" s="643"/>
      <c r="I11" s="643"/>
      <c r="J11" s="658"/>
      <c r="K11" s="655"/>
      <c r="L11" s="638"/>
      <c r="M11" s="655"/>
      <c r="N11" s="638"/>
      <c r="O11" s="638"/>
      <c r="P11" s="638"/>
    </row>
    <row r="12" spans="1:16" x14ac:dyDescent="0.45">
      <c r="A12" s="653">
        <v>12</v>
      </c>
      <c r="B12" s="653"/>
      <c r="C12" s="770" t="s">
        <v>861</v>
      </c>
      <c r="D12" s="644"/>
      <c r="E12" s="644"/>
      <c r="F12" s="644"/>
      <c r="G12" s="645" t="s">
        <v>383</v>
      </c>
      <c r="H12" s="643"/>
      <c r="I12" s="663"/>
      <c r="J12" s="659"/>
      <c r="K12" s="655"/>
      <c r="L12" s="638"/>
      <c r="M12" s="655"/>
      <c r="N12" s="638"/>
      <c r="O12" s="638"/>
      <c r="P12" s="638"/>
    </row>
    <row r="13" spans="1:16" x14ac:dyDescent="0.45">
      <c r="A13" s="653">
        <v>13</v>
      </c>
      <c r="B13" s="653"/>
      <c r="C13" s="647" t="s">
        <v>363</v>
      </c>
      <c r="D13" s="648"/>
      <c r="E13" s="648"/>
      <c r="F13" s="648"/>
      <c r="G13" s="649" t="s">
        <v>383</v>
      </c>
      <c r="H13" s="647"/>
      <c r="I13" s="647"/>
      <c r="J13" s="647"/>
      <c r="K13" s="657">
        <f>K11+K12</f>
        <v>0</v>
      </c>
      <c r="L13" s="638"/>
      <c r="M13" s="657">
        <f>M11-M12</f>
        <v>0</v>
      </c>
      <c r="N13" s="638"/>
      <c r="O13" s="638"/>
      <c r="P13" s="638"/>
    </row>
    <row r="14" spans="1:16" ht="21.75" customHeight="1" x14ac:dyDescent="0.45">
      <c r="A14" s="653">
        <v>14</v>
      </c>
      <c r="B14" s="653"/>
      <c r="C14" s="638"/>
      <c r="D14" s="638"/>
      <c r="E14" s="638"/>
      <c r="F14" s="638"/>
      <c r="G14" s="638"/>
      <c r="H14" s="673"/>
      <c r="I14" s="673"/>
      <c r="J14" s="673"/>
      <c r="K14" s="684"/>
      <c r="L14" s="638"/>
      <c r="M14" s="673"/>
      <c r="N14" s="638"/>
      <c r="O14" s="638"/>
      <c r="P14" s="638"/>
    </row>
    <row r="15" spans="1:16" ht="13.5" customHeight="1" x14ac:dyDescent="0.45">
      <c r="A15" s="653">
        <v>15</v>
      </c>
      <c r="B15" s="653"/>
      <c r="C15" s="638"/>
      <c r="D15" s="638"/>
      <c r="E15" s="638"/>
      <c r="F15" s="638"/>
      <c r="G15" s="638"/>
      <c r="H15" s="668"/>
      <c r="I15" s="668"/>
      <c r="J15" s="668"/>
      <c r="K15" s="668"/>
      <c r="L15" s="638"/>
      <c r="M15" s="673"/>
      <c r="N15" s="638"/>
      <c r="O15" s="638"/>
      <c r="P15" s="638"/>
    </row>
    <row r="16" spans="1:16" ht="21.75" customHeight="1" x14ac:dyDescent="0.65">
      <c r="A16" s="653">
        <v>16</v>
      </c>
      <c r="B16" s="653"/>
      <c r="C16" s="1029" t="s">
        <v>379</v>
      </c>
      <c r="D16" s="638"/>
      <c r="E16" s="638"/>
      <c r="F16" s="638"/>
      <c r="G16" s="638"/>
      <c r="H16" s="668"/>
      <c r="I16" s="668"/>
      <c r="J16" s="668"/>
      <c r="K16" s="668"/>
      <c r="L16" s="638"/>
      <c r="M16" s="673"/>
      <c r="N16" s="638"/>
      <c r="O16" s="638"/>
      <c r="P16" s="638"/>
    </row>
    <row r="17" spans="1:16" ht="15" customHeight="1" x14ac:dyDescent="0.45">
      <c r="A17" s="653">
        <v>17</v>
      </c>
      <c r="B17" s="653"/>
      <c r="C17" s="643" t="s">
        <v>373</v>
      </c>
      <c r="D17" s="644"/>
      <c r="E17" s="644"/>
      <c r="F17" s="644"/>
      <c r="G17" s="645" t="s">
        <v>383</v>
      </c>
      <c r="H17" s="643"/>
      <c r="I17" s="643"/>
      <c r="J17" s="666"/>
      <c r="K17" s="655"/>
      <c r="L17" s="638"/>
      <c r="M17" s="655"/>
      <c r="N17" s="638"/>
      <c r="O17" s="638"/>
      <c r="P17" s="638"/>
    </row>
    <row r="18" spans="1:16" ht="15" customHeight="1" x14ac:dyDescent="0.45">
      <c r="A18" s="653">
        <v>18</v>
      </c>
      <c r="B18" s="653"/>
      <c r="C18" s="643" t="s">
        <v>374</v>
      </c>
      <c r="D18" s="644"/>
      <c r="E18" s="644"/>
      <c r="F18" s="644"/>
      <c r="G18" s="645" t="s">
        <v>383</v>
      </c>
      <c r="H18" s="643"/>
      <c r="I18" s="663"/>
      <c r="J18" s="646"/>
      <c r="K18" s="655"/>
      <c r="L18" s="638"/>
      <c r="M18" s="655"/>
      <c r="N18" s="638"/>
      <c r="O18" s="638"/>
      <c r="P18" s="638"/>
    </row>
    <row r="19" spans="1:16" ht="15" customHeight="1" x14ac:dyDescent="0.45">
      <c r="A19" s="653">
        <v>19</v>
      </c>
      <c r="B19" s="653"/>
      <c r="C19" s="643" t="s">
        <v>382</v>
      </c>
      <c r="D19" s="644"/>
      <c r="E19" s="644"/>
      <c r="F19" s="644"/>
      <c r="G19" s="645" t="s">
        <v>383</v>
      </c>
      <c r="H19" s="643"/>
      <c r="I19" s="663"/>
      <c r="J19" s="646"/>
      <c r="K19" s="655"/>
      <c r="L19" s="638"/>
      <c r="M19" s="655"/>
      <c r="N19" s="638"/>
      <c r="O19" s="638"/>
      <c r="P19" s="638"/>
    </row>
    <row r="20" spans="1:16" ht="15" customHeight="1" x14ac:dyDescent="0.45">
      <c r="A20" s="653">
        <v>20</v>
      </c>
      <c r="B20" s="653"/>
      <c r="C20" s="647" t="s">
        <v>375</v>
      </c>
      <c r="D20" s="648"/>
      <c r="E20" s="648"/>
      <c r="F20" s="648"/>
      <c r="G20" s="649" t="s">
        <v>383</v>
      </c>
      <c r="H20" s="647"/>
      <c r="I20" s="647"/>
      <c r="J20" s="647"/>
      <c r="K20" s="657">
        <f>K17+K18-K19</f>
        <v>0</v>
      </c>
      <c r="L20" s="638"/>
      <c r="M20" s="657">
        <f>M17+M18-M19</f>
        <v>0</v>
      </c>
      <c r="N20" s="638"/>
      <c r="O20" s="638"/>
      <c r="P20" s="638"/>
    </row>
    <row r="21" spans="1:16" ht="15" customHeight="1" x14ac:dyDescent="0.45">
      <c r="A21" s="653">
        <v>21</v>
      </c>
      <c r="B21" s="653"/>
      <c r="C21" s="643" t="s">
        <v>376</v>
      </c>
      <c r="D21" s="644"/>
      <c r="E21" s="644"/>
      <c r="F21" s="644"/>
      <c r="G21" s="645" t="s">
        <v>11</v>
      </c>
      <c r="H21" s="643"/>
      <c r="I21" s="665"/>
      <c r="J21" s="651"/>
      <c r="K21" s="888"/>
      <c r="L21" s="638"/>
      <c r="M21" s="888"/>
      <c r="N21" s="638"/>
      <c r="O21" s="638"/>
      <c r="P21" s="638"/>
    </row>
    <row r="22" spans="1:16" ht="21.75" customHeight="1" x14ac:dyDescent="0.45">
      <c r="A22" s="653">
        <v>22</v>
      </c>
      <c r="B22" s="653"/>
      <c r="C22" s="638"/>
      <c r="D22" s="669"/>
      <c r="E22" s="669"/>
      <c r="F22" s="669"/>
      <c r="G22" s="670"/>
      <c r="H22" s="670"/>
      <c r="I22" s="670"/>
      <c r="J22" s="669"/>
      <c r="K22" s="661"/>
      <c r="L22" s="638"/>
      <c r="M22" s="661"/>
      <c r="N22" s="638"/>
      <c r="O22" s="638"/>
      <c r="P22" s="638"/>
    </row>
    <row r="23" spans="1:16" ht="21" x14ac:dyDescent="0.65">
      <c r="A23" s="653">
        <v>23</v>
      </c>
      <c r="B23" s="653"/>
      <c r="C23" s="1029" t="s">
        <v>364</v>
      </c>
      <c r="D23" s="638"/>
      <c r="E23" s="638"/>
      <c r="F23" s="638"/>
      <c r="G23" s="638"/>
      <c r="H23" s="667"/>
      <c r="I23" s="638"/>
      <c r="J23" s="638"/>
      <c r="K23" s="638"/>
      <c r="L23" s="638"/>
      <c r="M23" s="638"/>
      <c r="N23" s="638"/>
      <c r="O23" s="638"/>
      <c r="P23" s="638"/>
    </row>
    <row r="24" spans="1:16" x14ac:dyDescent="0.45">
      <c r="A24" s="653">
        <v>24</v>
      </c>
      <c r="B24" s="653"/>
      <c r="C24" s="643" t="s">
        <v>365</v>
      </c>
      <c r="D24" s="644"/>
      <c r="E24" s="644"/>
      <c r="F24" s="644"/>
      <c r="G24" s="645" t="s">
        <v>383</v>
      </c>
      <c r="H24" s="638"/>
      <c r="I24" s="643"/>
      <c r="J24" s="666"/>
      <c r="K24" s="655"/>
      <c r="L24" s="638"/>
      <c r="M24" s="655"/>
      <c r="N24" s="638"/>
      <c r="O24" s="638"/>
      <c r="P24" s="638"/>
    </row>
    <row r="25" spans="1:16" x14ac:dyDescent="0.45">
      <c r="A25" s="653">
        <v>25</v>
      </c>
      <c r="B25" s="653"/>
      <c r="C25" s="770" t="s">
        <v>861</v>
      </c>
      <c r="D25" s="644"/>
      <c r="E25" s="644"/>
      <c r="F25" s="644"/>
      <c r="G25" s="645" t="s">
        <v>383</v>
      </c>
      <c r="H25" s="643"/>
      <c r="I25" s="663"/>
      <c r="J25" s="646"/>
      <c r="K25" s="655"/>
      <c r="L25" s="638"/>
      <c r="M25" s="655"/>
      <c r="N25" s="638"/>
      <c r="O25" s="638"/>
      <c r="P25" s="638"/>
    </row>
    <row r="26" spans="1:16" x14ac:dyDescent="0.45">
      <c r="A26" s="653">
        <v>26</v>
      </c>
      <c r="B26" s="653"/>
      <c r="C26" s="647" t="s">
        <v>366</v>
      </c>
      <c r="D26" s="648"/>
      <c r="E26" s="648"/>
      <c r="F26" s="648"/>
      <c r="G26" s="649" t="s">
        <v>383</v>
      </c>
      <c r="H26" s="647"/>
      <c r="I26" s="647"/>
      <c r="J26" s="647"/>
      <c r="K26" s="657">
        <f>K24+K25</f>
        <v>0</v>
      </c>
      <c r="L26" s="638"/>
      <c r="M26" s="657">
        <f>M24-M25</f>
        <v>0</v>
      </c>
      <c r="N26" s="638"/>
      <c r="O26" s="638"/>
      <c r="P26" s="638"/>
    </row>
    <row r="27" spans="1:16" x14ac:dyDescent="0.45">
      <c r="A27" s="653">
        <v>27</v>
      </c>
      <c r="B27" s="653"/>
      <c r="C27" s="643" t="s">
        <v>361</v>
      </c>
      <c r="D27" s="644"/>
      <c r="E27" s="644"/>
      <c r="F27" s="644"/>
      <c r="G27" s="645" t="s">
        <v>11</v>
      </c>
      <c r="H27" s="643"/>
      <c r="I27" s="665"/>
      <c r="J27" s="651"/>
      <c r="K27" s="660">
        <f>'S1a.ID FFLAS IRR'!M45</f>
        <v>0</v>
      </c>
      <c r="L27" s="638"/>
      <c r="M27" s="655"/>
      <c r="N27" s="638"/>
      <c r="O27" s="638"/>
      <c r="P27" s="638"/>
    </row>
    <row r="28" spans="1:16" x14ac:dyDescent="0.45">
      <c r="A28" s="653">
        <v>28</v>
      </c>
      <c r="B28" s="653"/>
      <c r="C28" s="638"/>
      <c r="D28" s="638"/>
      <c r="E28" s="638"/>
      <c r="F28" s="638"/>
      <c r="G28" s="638"/>
      <c r="H28" s="638"/>
      <c r="I28" s="638"/>
      <c r="J28" s="640"/>
      <c r="K28" s="641"/>
      <c r="L28" s="638"/>
      <c r="M28" s="641"/>
      <c r="N28" s="638"/>
      <c r="O28" s="638"/>
      <c r="P28" s="638"/>
    </row>
    <row r="29" spans="1:16" ht="21" x14ac:dyDescent="0.65">
      <c r="A29" s="653">
        <v>29</v>
      </c>
      <c r="B29" s="653"/>
      <c r="C29" s="1029" t="s">
        <v>367</v>
      </c>
      <c r="D29" s="638"/>
      <c r="E29" s="638"/>
      <c r="F29" s="638"/>
      <c r="G29" s="638"/>
      <c r="H29" s="667"/>
      <c r="I29" s="638"/>
      <c r="J29" s="638"/>
      <c r="K29" s="638"/>
      <c r="L29" s="638"/>
      <c r="M29" s="638"/>
      <c r="N29" s="638"/>
      <c r="O29" s="638"/>
      <c r="P29" s="638"/>
    </row>
    <row r="30" spans="1:16" x14ac:dyDescent="0.45">
      <c r="A30" s="653">
        <v>30</v>
      </c>
      <c r="B30" s="653"/>
      <c r="C30" s="643" t="s">
        <v>365</v>
      </c>
      <c r="D30" s="644"/>
      <c r="E30" s="644"/>
      <c r="F30" s="644"/>
      <c r="G30" s="645" t="s">
        <v>383</v>
      </c>
      <c r="H30" s="638"/>
      <c r="I30" s="643"/>
      <c r="J30" s="666"/>
      <c r="K30" s="655"/>
      <c r="L30" s="638"/>
      <c r="M30" s="655"/>
      <c r="N30" s="638"/>
      <c r="O30" s="638"/>
      <c r="P30" s="638"/>
    </row>
    <row r="31" spans="1:16" x14ac:dyDescent="0.45">
      <c r="A31" s="653">
        <v>31</v>
      </c>
      <c r="B31" s="653"/>
      <c r="C31" s="770" t="s">
        <v>861</v>
      </c>
      <c r="D31" s="644"/>
      <c r="E31" s="644"/>
      <c r="F31" s="644"/>
      <c r="G31" s="645" t="s">
        <v>383</v>
      </c>
      <c r="H31" s="643"/>
      <c r="I31" s="643"/>
      <c r="J31" s="643"/>
      <c r="K31" s="655"/>
      <c r="L31" s="638"/>
      <c r="M31" s="655"/>
      <c r="N31" s="638"/>
      <c r="O31" s="638"/>
      <c r="P31" s="638"/>
    </row>
    <row r="32" spans="1:16" x14ac:dyDescent="0.45">
      <c r="A32" s="653">
        <v>32</v>
      </c>
      <c r="B32" s="653"/>
      <c r="C32" s="647" t="s">
        <v>366</v>
      </c>
      <c r="D32" s="648"/>
      <c r="E32" s="648"/>
      <c r="F32" s="648"/>
      <c r="G32" s="649" t="s">
        <v>383</v>
      </c>
      <c r="H32" s="647"/>
      <c r="I32" s="665"/>
      <c r="J32" s="665"/>
      <c r="K32" s="657">
        <f>SUM(K30:K31)</f>
        <v>0</v>
      </c>
      <c r="L32" s="638"/>
      <c r="M32" s="657">
        <f>SUM(M30:M31)</f>
        <v>0</v>
      </c>
      <c r="N32" s="638"/>
      <c r="O32" s="638"/>
      <c r="P32" s="638"/>
    </row>
    <row r="33" spans="1:16" x14ac:dyDescent="0.45">
      <c r="A33" s="653">
        <v>33</v>
      </c>
      <c r="B33" s="653"/>
      <c r="C33" s="643" t="s">
        <v>361</v>
      </c>
      <c r="D33" s="644"/>
      <c r="E33" s="644"/>
      <c r="F33" s="644"/>
      <c r="G33" s="645" t="s">
        <v>11</v>
      </c>
      <c r="H33" s="643"/>
      <c r="I33" s="665"/>
      <c r="J33" s="651"/>
      <c r="K33" s="660">
        <f>K27</f>
        <v>0</v>
      </c>
      <c r="L33" s="638"/>
      <c r="M33" s="660">
        <f>M27</f>
        <v>0</v>
      </c>
      <c r="N33" s="638"/>
      <c r="O33" s="638"/>
      <c r="P33" s="638"/>
    </row>
    <row r="34" spans="1:16" x14ac:dyDescent="0.45">
      <c r="A34" s="653">
        <v>34</v>
      </c>
      <c r="B34" s="653"/>
      <c r="C34" s="770" t="s">
        <v>430</v>
      </c>
      <c r="D34" s="644"/>
      <c r="E34" s="644"/>
      <c r="F34" s="644"/>
      <c r="G34" s="645"/>
      <c r="H34" s="643"/>
      <c r="I34" s="665"/>
      <c r="J34" s="651"/>
      <c r="K34" s="660">
        <v>4.1000000000000003E-3</v>
      </c>
      <c r="L34" s="638"/>
      <c r="M34" s="660">
        <v>4.1000000000000003E-3</v>
      </c>
      <c r="N34" s="638"/>
      <c r="O34" s="638"/>
      <c r="P34" s="638"/>
    </row>
    <row r="35" spans="1:16" x14ac:dyDescent="0.45">
      <c r="A35" s="653">
        <v>35</v>
      </c>
      <c r="B35" s="653"/>
      <c r="C35" s="770" t="s">
        <v>431</v>
      </c>
      <c r="D35" s="648"/>
      <c r="E35" s="648"/>
      <c r="F35" s="648"/>
      <c r="G35" s="649"/>
      <c r="H35" s="647"/>
      <c r="I35" s="647"/>
      <c r="J35" s="648"/>
      <c r="K35" s="660">
        <f>K33+K34</f>
        <v>4.1000000000000003E-3</v>
      </c>
      <c r="L35" s="638"/>
      <c r="M35" s="660">
        <f>M33+M34</f>
        <v>4.1000000000000003E-3</v>
      </c>
      <c r="N35" s="638"/>
      <c r="O35" s="638"/>
      <c r="P35" s="638"/>
    </row>
    <row r="36" spans="1:16" x14ac:dyDescent="0.45">
      <c r="A36" s="653">
        <v>36</v>
      </c>
      <c r="B36" s="653"/>
      <c r="C36" s="638"/>
      <c r="D36" s="638"/>
      <c r="E36" s="638"/>
      <c r="F36" s="638"/>
      <c r="G36" s="638"/>
      <c r="H36" s="638"/>
      <c r="I36" s="638"/>
      <c r="J36" s="662"/>
      <c r="K36" s="662"/>
      <c r="L36" s="638"/>
      <c r="M36" s="681"/>
      <c r="N36" s="638"/>
      <c r="O36" s="638"/>
      <c r="P36" s="638"/>
    </row>
    <row r="37" spans="1:16" ht="21" x14ac:dyDescent="0.65">
      <c r="A37" s="653">
        <v>37</v>
      </c>
      <c r="B37" s="653"/>
      <c r="C37" s="1029" t="s">
        <v>799</v>
      </c>
      <c r="D37" s="638"/>
      <c r="E37" s="638"/>
      <c r="F37" s="638"/>
      <c r="G37" s="638"/>
      <c r="H37" s="638" t="s">
        <v>377</v>
      </c>
      <c r="I37" s="638"/>
      <c r="J37" s="662"/>
      <c r="K37" s="662"/>
      <c r="L37" s="638"/>
      <c r="M37" s="662"/>
      <c r="N37" s="638"/>
      <c r="O37" s="638"/>
      <c r="P37" s="638"/>
    </row>
    <row r="38" spans="1:16" x14ac:dyDescent="0.45">
      <c r="A38" s="653">
        <v>38</v>
      </c>
      <c r="B38" s="653"/>
      <c r="C38" s="643" t="s">
        <v>371</v>
      </c>
      <c r="D38" s="644"/>
      <c r="E38" s="644"/>
      <c r="F38" s="644"/>
      <c r="G38" s="645" t="s">
        <v>383</v>
      </c>
      <c r="H38" s="643"/>
      <c r="I38" s="643"/>
      <c r="J38" s="643"/>
      <c r="K38" s="887" t="e">
        <f>(K45*K27+K46*K35)*(K24+K30)</f>
        <v>#DIV/0!</v>
      </c>
      <c r="L38" s="638"/>
      <c r="M38" s="655"/>
      <c r="N38" s="638"/>
      <c r="O38" s="638"/>
      <c r="P38" s="638"/>
    </row>
    <row r="39" spans="1:16" x14ac:dyDescent="0.45">
      <c r="A39" s="653">
        <v>39</v>
      </c>
      <c r="B39" s="653"/>
      <c r="C39" s="643" t="s">
        <v>372</v>
      </c>
      <c r="D39" s="648"/>
      <c r="E39" s="648"/>
      <c r="F39" s="648"/>
      <c r="G39" s="645" t="s">
        <v>383</v>
      </c>
      <c r="H39" s="647"/>
      <c r="I39" s="665"/>
      <c r="J39" s="665"/>
      <c r="K39" s="887">
        <f>(0.75*K21+0.25*K27)*K17</f>
        <v>0</v>
      </c>
      <c r="L39" s="638"/>
      <c r="M39" s="655"/>
      <c r="N39" s="638"/>
      <c r="O39" s="880"/>
      <c r="P39" s="638"/>
    </row>
    <row r="40" spans="1:16" x14ac:dyDescent="0.45">
      <c r="A40" s="653">
        <v>40</v>
      </c>
      <c r="B40" s="653"/>
      <c r="C40" s="647" t="s">
        <v>3</v>
      </c>
      <c r="D40" s="644"/>
      <c r="E40" s="644"/>
      <c r="F40" s="644"/>
      <c r="G40" s="649" t="s">
        <v>383</v>
      </c>
      <c r="H40" s="643"/>
      <c r="I40" s="665"/>
      <c r="J40" s="651"/>
      <c r="K40" s="657" t="e">
        <f>(SUM(K38:K39))</f>
        <v>#DIV/0!</v>
      </c>
      <c r="L40" s="638"/>
      <c r="M40" s="657">
        <f>(SUM(M38:M39))</f>
        <v>0</v>
      </c>
      <c r="N40" s="638"/>
      <c r="O40" s="638"/>
      <c r="P40" s="638"/>
    </row>
    <row r="41" spans="1:16" x14ac:dyDescent="0.45">
      <c r="A41" s="653">
        <v>41</v>
      </c>
      <c r="B41" s="653"/>
      <c r="C41" s="638"/>
      <c r="D41" s="671"/>
      <c r="E41" s="671"/>
      <c r="F41" s="671"/>
      <c r="G41" s="672"/>
      <c r="H41" s="664"/>
      <c r="I41" s="664"/>
      <c r="J41" s="671"/>
      <c r="K41" s="662"/>
      <c r="L41" s="638"/>
      <c r="M41" s="662"/>
      <c r="N41" s="638"/>
      <c r="O41" s="638"/>
      <c r="P41" s="638"/>
    </row>
    <row r="42" spans="1:16" ht="15.75" x14ac:dyDescent="0.5">
      <c r="A42" s="653">
        <v>42</v>
      </c>
      <c r="B42" s="653"/>
      <c r="C42" s="692" t="s">
        <v>798</v>
      </c>
      <c r="D42" s="689"/>
      <c r="E42" s="689"/>
      <c r="F42" s="689"/>
      <c r="G42" s="690"/>
      <c r="H42" s="691"/>
      <c r="I42" s="691"/>
      <c r="J42" s="689"/>
      <c r="K42" s="656" t="e">
        <f>K40-M40</f>
        <v>#DIV/0!</v>
      </c>
      <c r="L42" s="638"/>
      <c r="M42" s="662"/>
      <c r="N42" s="638"/>
      <c r="O42" s="638"/>
      <c r="P42" s="638"/>
    </row>
    <row r="43" spans="1:16" x14ac:dyDescent="0.45">
      <c r="A43" s="653">
        <v>43</v>
      </c>
      <c r="B43" s="653"/>
      <c r="C43" s="638"/>
      <c r="D43" s="689"/>
      <c r="E43" s="689"/>
      <c r="F43" s="689"/>
      <c r="G43" s="690"/>
      <c r="H43" s="691"/>
      <c r="I43" s="691"/>
      <c r="J43" s="689"/>
      <c r="K43" s="662"/>
      <c r="L43" s="638"/>
      <c r="M43" s="662"/>
      <c r="N43" s="638"/>
      <c r="O43" s="638"/>
      <c r="P43" s="638"/>
    </row>
    <row r="44" spans="1:16" ht="21" x14ac:dyDescent="0.65">
      <c r="A44" s="653">
        <v>44</v>
      </c>
      <c r="B44" s="653"/>
      <c r="C44" s="1029" t="s">
        <v>370</v>
      </c>
      <c r="D44" s="638"/>
      <c r="E44" s="638"/>
      <c r="F44" s="638"/>
      <c r="G44" s="638"/>
      <c r="H44" s="638"/>
      <c r="I44" s="638"/>
      <c r="J44" s="638"/>
      <c r="K44" s="638"/>
      <c r="L44" s="638"/>
      <c r="M44" s="638"/>
      <c r="N44" s="638"/>
      <c r="O44" s="638"/>
      <c r="P44" s="638"/>
    </row>
    <row r="45" spans="1:16" x14ac:dyDescent="0.45">
      <c r="A45" s="653">
        <v>45</v>
      </c>
      <c r="B45" s="653"/>
      <c r="C45" s="643" t="s">
        <v>364</v>
      </c>
      <c r="D45" s="644"/>
      <c r="E45" s="644"/>
      <c r="F45" s="644"/>
      <c r="G45" s="645" t="s">
        <v>11</v>
      </c>
      <c r="H45" s="643"/>
      <c r="I45" s="643"/>
      <c r="J45" s="643"/>
      <c r="K45" s="652" t="e">
        <f>K24/(K11-K17)</f>
        <v>#DIV/0!</v>
      </c>
      <c r="L45" s="638"/>
      <c r="M45" s="652" t="e">
        <f>M24/(M11-M17)</f>
        <v>#DIV/0!</v>
      </c>
      <c r="N45" s="638"/>
      <c r="O45" s="638"/>
      <c r="P45" s="638"/>
    </row>
    <row r="46" spans="1:16" x14ac:dyDescent="0.45">
      <c r="A46" s="653">
        <v>46</v>
      </c>
      <c r="B46" s="653"/>
      <c r="C46" s="643" t="s">
        <v>367</v>
      </c>
      <c r="D46" s="644"/>
      <c r="E46" s="644"/>
      <c r="F46" s="644"/>
      <c r="G46" s="645" t="s">
        <v>11</v>
      </c>
      <c r="H46" s="643"/>
      <c r="I46" s="643"/>
      <c r="J46" s="643"/>
      <c r="K46" s="652" t="e">
        <f>K30/(K11-K17)</f>
        <v>#DIV/0!</v>
      </c>
      <c r="L46" s="638"/>
      <c r="M46" s="652" t="e">
        <f>M30/(M11-M17)</f>
        <v>#DIV/0!</v>
      </c>
      <c r="N46" s="638"/>
      <c r="O46" s="638"/>
      <c r="P46" s="638"/>
    </row>
    <row r="47" spans="1:16" x14ac:dyDescent="0.45">
      <c r="A47" s="653">
        <v>47</v>
      </c>
      <c r="B47" s="653"/>
      <c r="C47" s="653"/>
      <c r="D47" s="653"/>
      <c r="E47" s="653"/>
      <c r="F47" s="653"/>
      <c r="G47" s="653"/>
      <c r="H47" s="653"/>
      <c r="I47" s="653"/>
      <c r="J47" s="653"/>
      <c r="K47" s="654" t="e">
        <f>SUM(K45:K46)-1</f>
        <v>#DIV/0!</v>
      </c>
      <c r="L47" s="654"/>
      <c r="M47" s="654" t="e">
        <f>SUM(M45:M46)-1</f>
        <v>#DIV/0!</v>
      </c>
      <c r="N47" s="638"/>
      <c r="O47" s="638"/>
      <c r="P47" s="638"/>
    </row>
    <row r="48" spans="1:16" x14ac:dyDescent="0.45">
      <c r="A48" s="653">
        <v>48</v>
      </c>
      <c r="B48" s="653"/>
      <c r="C48" s="653"/>
      <c r="D48" s="653"/>
      <c r="E48" s="653"/>
      <c r="F48" s="653"/>
      <c r="G48" s="653"/>
      <c r="H48" s="653"/>
      <c r="I48" s="653"/>
      <c r="J48" s="653"/>
      <c r="K48" s="653"/>
      <c r="L48" s="638"/>
      <c r="M48" s="653"/>
      <c r="N48" s="638"/>
      <c r="O48" s="638"/>
      <c r="P48" s="638"/>
    </row>
    <row r="49" spans="1:16" ht="23.25" x14ac:dyDescent="0.7">
      <c r="A49" s="653">
        <v>49</v>
      </c>
      <c r="B49" s="642" t="s">
        <v>988</v>
      </c>
      <c r="C49" s="653"/>
      <c r="D49" s="653"/>
      <c r="E49" s="653"/>
      <c r="F49" s="653"/>
      <c r="G49" s="653"/>
      <c r="H49" s="653"/>
      <c r="I49" s="653"/>
      <c r="J49" s="653"/>
      <c r="K49" s="653"/>
      <c r="L49" s="653"/>
      <c r="M49" s="653"/>
      <c r="N49" s="653"/>
      <c r="O49" s="638"/>
      <c r="P49" s="638"/>
    </row>
    <row r="50" spans="1:16" ht="21" x14ac:dyDescent="0.65">
      <c r="A50" s="653">
        <v>50</v>
      </c>
      <c r="B50" s="653"/>
      <c r="C50" s="1029" t="s">
        <v>40</v>
      </c>
      <c r="D50" s="638"/>
      <c r="E50" s="638"/>
      <c r="F50" s="638"/>
      <c r="G50" s="638"/>
      <c r="H50" s="638" t="s">
        <v>378</v>
      </c>
      <c r="I50" s="638"/>
      <c r="J50" s="638"/>
      <c r="K50" s="870" t="s">
        <v>264</v>
      </c>
      <c r="L50" s="638"/>
      <c r="M50" s="870" t="s">
        <v>266</v>
      </c>
      <c r="N50" s="638"/>
      <c r="O50" s="638"/>
      <c r="P50" s="638"/>
    </row>
    <row r="51" spans="1:16" x14ac:dyDescent="0.45">
      <c r="A51" s="653">
        <v>51</v>
      </c>
      <c r="B51" s="653"/>
      <c r="C51" s="643" t="s">
        <v>218</v>
      </c>
      <c r="D51" s="644"/>
      <c r="E51" s="644"/>
      <c r="F51" s="644"/>
      <c r="G51" s="645" t="s">
        <v>383</v>
      </c>
      <c r="H51" s="643"/>
      <c r="I51" s="643"/>
      <c r="J51" s="644"/>
      <c r="K51" s="656">
        <f>'S4c.PQ RAB Value Rolled F.'!P10</f>
        <v>0</v>
      </c>
      <c r="L51" s="638"/>
      <c r="M51" s="656">
        <f>'S4d. ID-only RAB Value Rolled F'!P10</f>
        <v>0</v>
      </c>
      <c r="N51" s="638"/>
      <c r="O51" s="638"/>
      <c r="P51" s="638"/>
    </row>
    <row r="52" spans="1:16" x14ac:dyDescent="0.45">
      <c r="A52" s="653">
        <v>52</v>
      </c>
      <c r="B52" s="653"/>
      <c r="C52" s="643" t="s">
        <v>368</v>
      </c>
      <c r="D52" s="644"/>
      <c r="E52" s="644"/>
      <c r="F52" s="644"/>
      <c r="G52" s="645" t="s">
        <v>383</v>
      </c>
      <c r="H52" s="643"/>
      <c r="I52" s="643"/>
      <c r="J52" s="644"/>
      <c r="K52" s="656">
        <f>K11</f>
        <v>0</v>
      </c>
      <c r="L52" s="638"/>
      <c r="M52" s="881"/>
      <c r="N52" s="638"/>
      <c r="O52" s="638"/>
      <c r="P52" s="638"/>
    </row>
    <row r="53" spans="1:16" x14ac:dyDescent="0.45">
      <c r="A53" s="653">
        <v>53</v>
      </c>
      <c r="B53" s="653"/>
      <c r="C53" s="647" t="s">
        <v>381</v>
      </c>
      <c r="D53" s="648"/>
      <c r="E53" s="648"/>
      <c r="F53" s="648"/>
      <c r="G53" s="649" t="s">
        <v>383</v>
      </c>
      <c r="H53" s="647"/>
      <c r="I53" s="647"/>
      <c r="J53" s="648"/>
      <c r="K53" s="657">
        <f>K51-K52</f>
        <v>0</v>
      </c>
      <c r="L53" s="638"/>
      <c r="M53" s="657">
        <f>M51</f>
        <v>0</v>
      </c>
      <c r="N53" s="638"/>
      <c r="O53" s="638"/>
      <c r="P53" s="638"/>
    </row>
    <row r="54" spans="1:16" x14ac:dyDescent="0.45">
      <c r="A54" s="653">
        <v>54</v>
      </c>
      <c r="B54" s="653"/>
      <c r="C54" s="643" t="s">
        <v>57</v>
      </c>
      <c r="D54" s="644"/>
      <c r="E54" s="644"/>
      <c r="F54" s="644"/>
      <c r="G54" s="645" t="s">
        <v>11</v>
      </c>
      <c r="H54" s="643"/>
      <c r="I54" s="665"/>
      <c r="J54" s="651"/>
      <c r="K54" s="660">
        <f>'S1a.ID FFLAS IRR'!M44</f>
        <v>0.28999999999999998</v>
      </c>
      <c r="L54" s="638"/>
      <c r="M54" s="660">
        <f>'S1a.ID FFLAS IRR'!M44</f>
        <v>0.28999999999999998</v>
      </c>
      <c r="N54" s="638"/>
      <c r="O54" s="638"/>
      <c r="P54" s="638"/>
    </row>
    <row r="55" spans="1:16" x14ac:dyDescent="0.45">
      <c r="A55" s="653">
        <v>55</v>
      </c>
      <c r="B55" s="653"/>
      <c r="C55" s="643" t="s">
        <v>361</v>
      </c>
      <c r="D55" s="644"/>
      <c r="E55" s="644"/>
      <c r="F55" s="644"/>
      <c r="G55" s="645" t="s">
        <v>383</v>
      </c>
      <c r="H55" s="643"/>
      <c r="I55" s="665"/>
      <c r="J55" s="651"/>
      <c r="K55" s="652">
        <f>'S1a.ID FFLAS IRR'!M45</f>
        <v>0</v>
      </c>
      <c r="L55" s="638"/>
      <c r="M55" s="652">
        <f>'S1a.ID FFLAS IRR'!M45</f>
        <v>0</v>
      </c>
      <c r="N55" s="638"/>
      <c r="O55" s="638"/>
      <c r="P55" s="638"/>
    </row>
    <row r="56" spans="1:16" x14ac:dyDescent="0.45">
      <c r="A56" s="653">
        <v>56</v>
      </c>
      <c r="B56" s="653"/>
      <c r="C56" s="647" t="s">
        <v>369</v>
      </c>
      <c r="D56" s="648"/>
      <c r="E56" s="648"/>
      <c r="F56" s="648"/>
      <c r="G56" s="649" t="s">
        <v>383</v>
      </c>
      <c r="H56" s="647"/>
      <c r="I56" s="647"/>
      <c r="J56" s="648"/>
      <c r="K56" s="650">
        <f>K53*K54*K55</f>
        <v>0</v>
      </c>
      <c r="L56" s="638"/>
      <c r="M56" s="650">
        <f>M53*M54*M55</f>
        <v>0</v>
      </c>
      <c r="N56" s="638"/>
      <c r="O56" s="638"/>
      <c r="P56" s="638"/>
    </row>
    <row r="57" spans="1:16" x14ac:dyDescent="0.45">
      <c r="A57" s="653">
        <v>57</v>
      </c>
      <c r="B57" s="653"/>
      <c r="C57" s="638"/>
      <c r="D57" s="638"/>
      <c r="E57" s="638"/>
      <c r="F57" s="638"/>
      <c r="G57" s="638"/>
      <c r="H57" s="638"/>
      <c r="I57" s="638"/>
      <c r="J57" s="640"/>
      <c r="K57" s="641"/>
      <c r="L57" s="638"/>
      <c r="M57" s="641"/>
      <c r="N57" s="638"/>
      <c r="O57" s="638"/>
      <c r="P57" s="638"/>
    </row>
    <row r="58" spans="1:16" x14ac:dyDescent="0.45">
      <c r="N58" s="637"/>
    </row>
    <row r="59" spans="1:16" x14ac:dyDescent="0.45">
      <c r="N59" s="637"/>
    </row>
  </sheetData>
  <sheetProtection formatColumns="0" formatRows="0"/>
  <mergeCells count="4">
    <mergeCell ref="K3:M3"/>
    <mergeCell ref="K2:M2"/>
    <mergeCell ref="A5:N5"/>
    <mergeCell ref="K9:M9"/>
  </mergeCells>
  <pageMargins left="0.70866141732283472" right="0.70866141732283472" top="0.74803149606299213" bottom="0.74803149606299213" header="0.31496062992125984" footer="0.31496062992125984"/>
  <pageSetup paperSize="9" scale="43" fitToHeight="0" orientation="portrait" r:id="rId1"/>
  <headerFooter>
    <oddHeader>&amp;R&amp;D &amp;T</oddHeader>
    <oddFooter>&amp;L&amp;F&amp;C&amp;A&amp;R&amp;P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E68A-64B1-4E60-8C6F-E7FD7020B2A8}">
  <sheetPr codeName="Sheet16">
    <tabColor rgb="FF99CCFF"/>
  </sheetPr>
  <dimension ref="A1:M90"/>
  <sheetViews>
    <sheetView showGridLines="0" zoomScaleNormal="100" zoomScaleSheetLayoutView="100" workbookViewId="0">
      <selection activeCell="E32" sqref="E32"/>
    </sheetView>
  </sheetViews>
  <sheetFormatPr defaultColWidth="9.1328125" defaultRowHeight="14.25" x14ac:dyDescent="0.45"/>
  <cols>
    <col min="1" max="1" width="3.73046875" style="608" customWidth="1"/>
    <col min="2" max="2" width="2.86328125" style="608" customWidth="1"/>
    <col min="3" max="3" width="6.1328125" style="608" customWidth="1"/>
    <col min="4" max="4" width="2.265625" style="608" customWidth="1"/>
    <col min="5" max="5" width="31.73046875" style="608" customWidth="1"/>
    <col min="6" max="6" width="39.3984375" style="608" customWidth="1"/>
    <col min="7" max="7" width="26.86328125" style="608" customWidth="1"/>
    <col min="8" max="9" width="16.1328125" style="608" customWidth="1"/>
    <col min="10" max="10" width="2.73046875" style="608" customWidth="1"/>
    <col min="11" max="11" width="11.265625" style="608" customWidth="1"/>
    <col min="12" max="12" width="41.265625" style="608" customWidth="1"/>
    <col min="13" max="16384" width="9.1328125" style="608"/>
  </cols>
  <sheetData>
    <row r="1" spans="1:12" s="456" customFormat="1" ht="15" customHeight="1" x14ac:dyDescent="0.45">
      <c r="A1" s="889"/>
      <c r="B1" s="823"/>
      <c r="C1" s="823"/>
      <c r="D1" s="823"/>
      <c r="E1" s="823"/>
      <c r="F1" s="823"/>
      <c r="G1" s="823"/>
      <c r="H1" s="823"/>
      <c r="I1" s="621"/>
      <c r="J1" s="890"/>
      <c r="K1" s="608"/>
      <c r="L1" s="608"/>
    </row>
    <row r="2" spans="1:12" s="456" customFormat="1" ht="18" customHeight="1" x14ac:dyDescent="0.5">
      <c r="A2" s="632"/>
      <c r="B2" s="621"/>
      <c r="C2" s="621"/>
      <c r="D2" s="621"/>
      <c r="E2" s="621"/>
      <c r="F2" s="624" t="s">
        <v>962</v>
      </c>
      <c r="G2" s="1120" t="s">
        <v>337</v>
      </c>
      <c r="H2" s="1121"/>
      <c r="I2" s="1122"/>
      <c r="J2" s="379"/>
      <c r="K2" s="608"/>
      <c r="L2" s="608"/>
    </row>
    <row r="3" spans="1:12" s="456" customFormat="1" ht="18" customHeight="1" x14ac:dyDescent="0.5">
      <c r="A3" s="632"/>
      <c r="B3" s="621"/>
      <c r="C3" s="621"/>
      <c r="D3" s="621"/>
      <c r="E3" s="621"/>
      <c r="F3" s="624" t="s">
        <v>963</v>
      </c>
      <c r="G3" s="1088" t="str">
        <f>IF(ISNUMBER(CoverSheet!$C$11),CoverSheet!$C$11,"")</f>
        <v/>
      </c>
      <c r="H3" s="1089"/>
      <c r="I3" s="1090"/>
      <c r="J3" s="380"/>
      <c r="K3" s="608"/>
      <c r="L3" s="608"/>
    </row>
    <row r="4" spans="1:12" s="456" customFormat="1" ht="20.25" customHeight="1" x14ac:dyDescent="0.65">
      <c r="A4" s="623" t="s">
        <v>329</v>
      </c>
      <c r="B4" s="621"/>
      <c r="C4" s="621"/>
      <c r="D4" s="621"/>
      <c r="E4" s="621"/>
      <c r="F4" s="621"/>
      <c r="G4" s="621"/>
      <c r="H4" s="621"/>
      <c r="I4" s="621"/>
      <c r="J4" s="620"/>
      <c r="K4" s="608"/>
      <c r="L4" s="608"/>
    </row>
    <row r="5" spans="1:12" ht="54.75" customHeight="1" x14ac:dyDescent="0.45">
      <c r="A5" s="1045" t="s">
        <v>1030</v>
      </c>
      <c r="B5" s="1046"/>
      <c r="C5" s="1046"/>
      <c r="D5" s="1046"/>
      <c r="E5" s="1046"/>
      <c r="F5" s="1046"/>
      <c r="G5" s="1046"/>
      <c r="H5" s="1046"/>
      <c r="I5" s="1046"/>
      <c r="J5" s="541"/>
      <c r="K5" s="381"/>
    </row>
    <row r="6" spans="1:12" s="456" customFormat="1" ht="15" customHeight="1" x14ac:dyDescent="0.45">
      <c r="A6" s="530" t="s">
        <v>122</v>
      </c>
      <c r="B6" s="622"/>
      <c r="C6" s="528"/>
      <c r="D6" s="528"/>
      <c r="E6" s="528"/>
      <c r="F6" s="528"/>
      <c r="G6" s="528"/>
      <c r="H6" s="621"/>
      <c r="I6" s="621"/>
      <c r="J6" s="620"/>
      <c r="K6" s="608"/>
      <c r="L6" s="608"/>
    </row>
    <row r="7" spans="1:12" ht="30" customHeight="1" x14ac:dyDescent="0.55000000000000004">
      <c r="A7" s="617">
        <v>7</v>
      </c>
      <c r="B7" s="382"/>
      <c r="C7" s="542" t="s">
        <v>330</v>
      </c>
      <c r="D7" s="526"/>
      <c r="E7" s="526"/>
      <c r="F7" s="526"/>
      <c r="G7" s="526"/>
      <c r="H7" s="998" t="s">
        <v>19</v>
      </c>
      <c r="I7" s="383" t="s">
        <v>19</v>
      </c>
      <c r="J7" s="615"/>
    </row>
    <row r="8" spans="1:12" ht="15" customHeight="1" x14ac:dyDescent="0.45">
      <c r="A8" s="617">
        <v>8</v>
      </c>
      <c r="B8" s="526"/>
      <c r="C8" s="526"/>
      <c r="D8" s="526"/>
      <c r="E8" s="1002" t="s">
        <v>34</v>
      </c>
      <c r="F8" s="384"/>
      <c r="G8" s="526"/>
      <c r="H8" s="602"/>
      <c r="I8" s="971">
        <f>I49</f>
        <v>0</v>
      </c>
      <c r="J8" s="615"/>
      <c r="K8" s="608" t="s">
        <v>971</v>
      </c>
    </row>
    <row r="9" spans="1:12" ht="29.25" customHeight="1" x14ac:dyDescent="0.45">
      <c r="A9" s="385">
        <v>9</v>
      </c>
      <c r="B9" s="526"/>
      <c r="C9" s="526"/>
      <c r="D9" s="526"/>
      <c r="E9" s="1114" t="s">
        <v>964</v>
      </c>
      <c r="F9" s="1114"/>
      <c r="G9" s="1114"/>
      <c r="H9" s="602"/>
      <c r="I9" s="1003"/>
      <c r="J9" s="615"/>
    </row>
    <row r="10" spans="1:12" ht="15" customHeight="1" x14ac:dyDescent="0.45">
      <c r="A10" s="617">
        <v>10</v>
      </c>
      <c r="B10" s="526"/>
      <c r="C10" s="526"/>
      <c r="D10" s="526"/>
      <c r="E10" s="337"/>
      <c r="F10" s="386"/>
      <c r="G10" s="526"/>
      <c r="H10" s="602"/>
      <c r="I10" s="526"/>
      <c r="J10" s="615"/>
    </row>
    <row r="11" spans="1:12" s="462" customFormat="1" ht="15" customHeight="1" x14ac:dyDescent="0.45">
      <c r="A11" s="617">
        <v>11</v>
      </c>
      <c r="B11" s="526"/>
      <c r="C11" s="526"/>
      <c r="D11" s="526"/>
      <c r="E11" s="1002" t="s">
        <v>319</v>
      </c>
      <c r="F11" s="384"/>
      <c r="G11" s="526"/>
      <c r="H11" s="602"/>
      <c r="I11" s="1004"/>
      <c r="J11" s="615"/>
      <c r="K11" s="608"/>
      <c r="L11" s="608"/>
    </row>
    <row r="12" spans="1:12" s="462" customFormat="1" ht="15" customHeight="1" x14ac:dyDescent="0.45">
      <c r="A12" s="385">
        <v>12</v>
      </c>
      <c r="B12" s="526"/>
      <c r="C12" s="526"/>
      <c r="D12" s="526"/>
      <c r="E12" s="384"/>
      <c r="F12" s="384"/>
      <c r="G12" s="526"/>
      <c r="H12" s="602"/>
      <c r="I12" s="602"/>
      <c r="J12" s="615"/>
      <c r="K12" s="608"/>
      <c r="L12" s="608"/>
    </row>
    <row r="13" spans="1:12" ht="15" customHeight="1" x14ac:dyDescent="0.45">
      <c r="A13" s="617">
        <v>13</v>
      </c>
      <c r="B13" s="526"/>
      <c r="C13" s="526"/>
      <c r="D13" s="526"/>
      <c r="E13" s="999" t="s">
        <v>779</v>
      </c>
      <c r="F13" s="386"/>
      <c r="G13" s="526"/>
      <c r="H13" s="602"/>
      <c r="I13" s="602"/>
      <c r="J13" s="615"/>
    </row>
    <row r="14" spans="1:12" ht="15" customHeight="1" x14ac:dyDescent="0.45">
      <c r="A14" s="617">
        <v>14</v>
      </c>
      <c r="B14" s="526"/>
      <c r="C14" s="526"/>
      <c r="D14" s="526"/>
      <c r="E14" s="337" t="s">
        <v>945</v>
      </c>
      <c r="F14" s="337" t="s">
        <v>965</v>
      </c>
      <c r="G14" s="526"/>
      <c r="H14" s="526"/>
      <c r="I14" s="526"/>
      <c r="J14" s="615"/>
    </row>
    <row r="15" spans="1:12" ht="15" customHeight="1" x14ac:dyDescent="0.45">
      <c r="A15" s="385">
        <v>15</v>
      </c>
      <c r="B15" s="526"/>
      <c r="C15" s="526"/>
      <c r="D15" s="526"/>
      <c r="E15" s="337" t="s">
        <v>947</v>
      </c>
      <c r="F15" s="526" t="s">
        <v>282</v>
      </c>
      <c r="G15" s="526"/>
      <c r="H15" s="1005">
        <f>SUMIF($G$52:$G$66,F15,$I$52:$I$66)</f>
        <v>0</v>
      </c>
      <c r="I15" s="526"/>
      <c r="J15" s="615"/>
      <c r="K15" s="608" t="s">
        <v>1082</v>
      </c>
    </row>
    <row r="16" spans="1:12" ht="15" customHeight="1" x14ac:dyDescent="0.45">
      <c r="A16" s="617">
        <v>16</v>
      </c>
      <c r="B16" s="526"/>
      <c r="C16" s="526"/>
      <c r="D16" s="526"/>
      <c r="E16" s="526"/>
      <c r="F16" s="526" t="s">
        <v>283</v>
      </c>
      <c r="G16" s="526"/>
      <c r="H16" s="1005">
        <f t="shared" ref="H16:H24" si="0">SUMIF($G$52:$G$66,F16,$I$52:$I$66)</f>
        <v>0</v>
      </c>
      <c r="I16" s="526"/>
      <c r="J16" s="615"/>
      <c r="K16" s="608" t="s">
        <v>1082</v>
      </c>
    </row>
    <row r="17" spans="1:11" ht="15" customHeight="1" x14ac:dyDescent="0.45">
      <c r="A17" s="617">
        <v>17</v>
      </c>
      <c r="B17" s="526"/>
      <c r="C17" s="526"/>
      <c r="D17" s="526"/>
      <c r="E17" s="550"/>
      <c r="F17" s="337" t="s">
        <v>947</v>
      </c>
      <c r="G17" s="526"/>
      <c r="H17" s="1005">
        <f>SUM(H15:H16)</f>
        <v>0</v>
      </c>
      <c r="I17" s="526"/>
      <c r="J17" s="615"/>
      <c r="K17" s="608" t="s">
        <v>1082</v>
      </c>
    </row>
    <row r="18" spans="1:11" ht="15" customHeight="1" x14ac:dyDescent="0.45">
      <c r="A18" s="385">
        <v>18</v>
      </c>
      <c r="B18" s="526"/>
      <c r="C18" s="526"/>
      <c r="D18" s="526"/>
      <c r="E18" s="337" t="s">
        <v>111</v>
      </c>
      <c r="F18" s="526" t="s">
        <v>284</v>
      </c>
      <c r="G18" s="526"/>
      <c r="H18" s="1005">
        <f t="shared" si="0"/>
        <v>0</v>
      </c>
      <c r="I18" s="526"/>
      <c r="J18" s="615"/>
      <c r="K18" s="608" t="s">
        <v>1082</v>
      </c>
    </row>
    <row r="19" spans="1:11" ht="15" customHeight="1" x14ac:dyDescent="0.45">
      <c r="A19" s="617">
        <v>19</v>
      </c>
      <c r="B19" s="526"/>
      <c r="C19" s="526"/>
      <c r="D19" s="526"/>
      <c r="E19" s="337"/>
      <c r="F19" s="526" t="s">
        <v>285</v>
      </c>
      <c r="G19" s="526"/>
      <c r="H19" s="1005">
        <f t="shared" si="0"/>
        <v>0</v>
      </c>
      <c r="I19" s="526"/>
      <c r="J19" s="615"/>
      <c r="K19" s="608" t="s">
        <v>1082</v>
      </c>
    </row>
    <row r="20" spans="1:11" ht="15" customHeight="1" x14ac:dyDescent="0.45">
      <c r="A20" s="617">
        <v>20</v>
      </c>
      <c r="B20" s="526"/>
      <c r="C20" s="526"/>
      <c r="D20" s="526"/>
      <c r="E20" s="526"/>
      <c r="F20" s="526" t="s">
        <v>772</v>
      </c>
      <c r="G20" s="526"/>
      <c r="H20" s="1005">
        <f t="shared" si="0"/>
        <v>0</v>
      </c>
      <c r="I20" s="526"/>
      <c r="J20" s="615"/>
      <c r="K20" s="608" t="s">
        <v>1082</v>
      </c>
    </row>
    <row r="21" spans="1:11" ht="15" customHeight="1" x14ac:dyDescent="0.45">
      <c r="A21" s="385">
        <v>21</v>
      </c>
      <c r="B21" s="526"/>
      <c r="C21" s="526"/>
      <c r="D21" s="526"/>
      <c r="E21" s="526"/>
      <c r="F21" s="337" t="s">
        <v>111</v>
      </c>
      <c r="G21" s="526"/>
      <c r="H21" s="1005">
        <f>SUM(H18:H20)</f>
        <v>0</v>
      </c>
      <c r="I21" s="526"/>
      <c r="J21" s="615"/>
      <c r="K21" s="608" t="s">
        <v>1082</v>
      </c>
    </row>
    <row r="22" spans="1:11" ht="15" customHeight="1" x14ac:dyDescent="0.45">
      <c r="A22" s="617">
        <v>22</v>
      </c>
      <c r="B22" s="526"/>
      <c r="C22" s="526"/>
      <c r="D22" s="526"/>
      <c r="E22" s="337" t="s">
        <v>949</v>
      </c>
      <c r="F22" s="526" t="s">
        <v>268</v>
      </c>
      <c r="G22" s="526"/>
      <c r="H22" s="1005">
        <f t="shared" si="0"/>
        <v>0</v>
      </c>
      <c r="I22" s="526"/>
      <c r="J22" s="615"/>
      <c r="K22" s="608" t="s">
        <v>1082</v>
      </c>
    </row>
    <row r="23" spans="1:11" ht="15" customHeight="1" x14ac:dyDescent="0.45">
      <c r="A23" s="617">
        <v>23</v>
      </c>
      <c r="B23" s="526"/>
      <c r="C23" s="526"/>
      <c r="D23" s="526"/>
      <c r="E23" s="526"/>
      <c r="F23" s="526" t="s">
        <v>812</v>
      </c>
      <c r="G23" s="526"/>
      <c r="H23" s="1005">
        <f t="shared" si="0"/>
        <v>0</v>
      </c>
      <c r="I23" s="526"/>
      <c r="J23" s="615"/>
      <c r="K23" s="608" t="s">
        <v>1082</v>
      </c>
    </row>
    <row r="24" spans="1:11" ht="15" customHeight="1" x14ac:dyDescent="0.45">
      <c r="A24" s="385">
        <v>24</v>
      </c>
      <c r="B24" s="526"/>
      <c r="C24" s="526"/>
      <c r="D24" s="526"/>
      <c r="E24" s="526"/>
      <c r="F24" s="526" t="s">
        <v>269</v>
      </c>
      <c r="G24" s="526"/>
      <c r="H24" s="1005">
        <f t="shared" si="0"/>
        <v>0</v>
      </c>
      <c r="I24" s="526"/>
      <c r="J24" s="615"/>
      <c r="K24" s="608" t="s">
        <v>1082</v>
      </c>
    </row>
    <row r="25" spans="1:11" ht="15" customHeight="1" thickBot="1" x14ac:dyDescent="0.5">
      <c r="A25" s="617">
        <v>25</v>
      </c>
      <c r="B25" s="526"/>
      <c r="C25" s="526"/>
      <c r="D25" s="526"/>
      <c r="E25" s="526"/>
      <c r="F25" s="337" t="s">
        <v>949</v>
      </c>
      <c r="G25" s="526"/>
      <c r="H25" s="1005">
        <f>SUM(H22:H24)</f>
        <v>0</v>
      </c>
      <c r="I25" s="526"/>
      <c r="J25" s="615"/>
      <c r="K25" s="608" t="s">
        <v>1082</v>
      </c>
    </row>
    <row r="26" spans="1:11" ht="15" customHeight="1" thickBot="1" x14ac:dyDescent="0.5">
      <c r="A26" s="617">
        <v>26</v>
      </c>
      <c r="B26" s="526"/>
      <c r="C26" s="526"/>
      <c r="D26" s="526"/>
      <c r="E26" s="544"/>
      <c r="F26" s="544" t="s">
        <v>966</v>
      </c>
      <c r="G26" s="518"/>
      <c r="H26" s="518"/>
      <c r="I26" s="579">
        <f>H17+H21+H25</f>
        <v>0</v>
      </c>
      <c r="J26" s="615"/>
      <c r="K26" s="608" t="s">
        <v>1082</v>
      </c>
    </row>
    <row r="27" spans="1:11" ht="15" customHeight="1" x14ac:dyDescent="0.45">
      <c r="A27" s="385">
        <v>27</v>
      </c>
      <c r="B27" s="526"/>
      <c r="C27" s="526"/>
      <c r="D27" s="526"/>
      <c r="E27" s="1006" t="s">
        <v>76</v>
      </c>
      <c r="F27" s="287"/>
      <c r="G27" s="518"/>
      <c r="H27" s="518"/>
      <c r="I27" s="1007"/>
      <c r="J27" s="615"/>
      <c r="K27" s="608" t="s">
        <v>1082</v>
      </c>
    </row>
    <row r="28" spans="1:11" ht="15" customHeight="1" x14ac:dyDescent="0.45">
      <c r="A28" s="617">
        <v>28</v>
      </c>
      <c r="B28" s="526"/>
      <c r="C28" s="526"/>
      <c r="D28" s="526"/>
      <c r="E28" s="337" t="s">
        <v>945</v>
      </c>
      <c r="F28" s="287"/>
      <c r="G28" s="518"/>
      <c r="H28" s="518"/>
      <c r="I28" s="1007"/>
      <c r="J28" s="615"/>
      <c r="K28" s="608" t="s">
        <v>1082</v>
      </c>
    </row>
    <row r="29" spans="1:11" ht="15" customHeight="1" x14ac:dyDescent="0.45">
      <c r="A29" s="617">
        <v>29</v>
      </c>
      <c r="B29" s="526"/>
      <c r="C29" s="526"/>
      <c r="D29" s="526"/>
      <c r="E29" s="389" t="s">
        <v>292</v>
      </c>
      <c r="F29" s="287"/>
      <c r="G29" s="518"/>
      <c r="H29" s="1005">
        <f>SUMIF($G$52:$G$66,E29,$I$52:$I$66)</f>
        <v>0</v>
      </c>
      <c r="I29" s="526"/>
      <c r="J29" s="615"/>
      <c r="K29" s="608" t="s">
        <v>1082</v>
      </c>
    </row>
    <row r="30" spans="1:11" ht="15" customHeight="1" x14ac:dyDescent="0.45">
      <c r="A30" s="385">
        <v>30</v>
      </c>
      <c r="B30" s="526"/>
      <c r="C30" s="526"/>
      <c r="D30" s="526"/>
      <c r="E30" s="616" t="s">
        <v>295</v>
      </c>
      <c r="F30" s="287"/>
      <c r="G30" s="518"/>
      <c r="H30" s="1005">
        <f>SUMIF($G$52:$G$66,E30,$I$52:$I$66)</f>
        <v>0</v>
      </c>
      <c r="I30" s="526"/>
      <c r="J30" s="615"/>
      <c r="K30" s="608" t="s">
        <v>1082</v>
      </c>
    </row>
    <row r="31" spans="1:11" ht="15" customHeight="1" x14ac:dyDescent="0.45">
      <c r="A31" s="617">
        <v>31</v>
      </c>
      <c r="B31" s="526"/>
      <c r="C31" s="526"/>
      <c r="D31" s="526"/>
      <c r="E31" s="390" t="s">
        <v>299</v>
      </c>
      <c r="F31" s="287"/>
      <c r="G31" s="518"/>
      <c r="H31" s="1005">
        <f>SUMIF($G$52:$G$66,E31,$I$52:$I$66)</f>
        <v>0</v>
      </c>
      <c r="I31" s="526"/>
      <c r="J31" s="615"/>
      <c r="K31" s="608" t="s">
        <v>1082</v>
      </c>
    </row>
    <row r="32" spans="1:11" ht="15" customHeight="1" thickBot="1" x14ac:dyDescent="0.5">
      <c r="A32" s="617">
        <v>32</v>
      </c>
      <c r="B32" s="526"/>
      <c r="C32" s="526"/>
      <c r="D32" s="526"/>
      <c r="E32" s="390" t="s">
        <v>816</v>
      </c>
      <c r="F32" s="287"/>
      <c r="G32" s="518"/>
      <c r="H32" s="1005">
        <f>SUMIF($G$52:$G$66,E32,$I$52:$I$66)</f>
        <v>0</v>
      </c>
      <c r="I32" s="526"/>
      <c r="J32" s="615"/>
      <c r="K32" s="608" t="s">
        <v>1082</v>
      </c>
    </row>
    <row r="33" spans="1:12" ht="15" customHeight="1" thickBot="1" x14ac:dyDescent="0.5">
      <c r="A33" s="385">
        <v>33</v>
      </c>
      <c r="B33" s="526"/>
      <c r="C33" s="526"/>
      <c r="D33" s="526"/>
      <c r="E33" s="522" t="s">
        <v>305</v>
      </c>
      <c r="F33" s="287"/>
      <c r="G33" s="518"/>
      <c r="H33" s="526"/>
      <c r="I33" s="387">
        <f>SUM(H26:H32)</f>
        <v>0</v>
      </c>
      <c r="J33" s="615"/>
      <c r="K33" s="608" t="s">
        <v>1082</v>
      </c>
    </row>
    <row r="34" spans="1:12" ht="15" customHeight="1" thickBot="1" x14ac:dyDescent="0.5">
      <c r="A34" s="617">
        <v>34</v>
      </c>
      <c r="B34" s="526"/>
      <c r="C34" s="526"/>
      <c r="D34" s="526"/>
      <c r="E34" s="522" t="s">
        <v>307</v>
      </c>
      <c r="F34" s="287"/>
      <c r="G34" s="526"/>
      <c r="H34" s="602"/>
      <c r="I34" s="1005">
        <f>SUMIF($G$52:$G$66,E34,$I$52:$I$66)</f>
        <v>0</v>
      </c>
      <c r="J34" s="615"/>
      <c r="K34" s="608" t="s">
        <v>1082</v>
      </c>
    </row>
    <row r="35" spans="1:12" ht="15" customHeight="1" thickBot="1" x14ac:dyDescent="0.5">
      <c r="A35" s="617">
        <v>35</v>
      </c>
      <c r="B35" s="526"/>
      <c r="C35" s="526"/>
      <c r="D35" s="526"/>
      <c r="E35" s="522" t="s">
        <v>308</v>
      </c>
      <c r="F35" s="287"/>
      <c r="G35" s="526"/>
      <c r="H35" s="602"/>
      <c r="I35" s="387">
        <f>I33+I34</f>
        <v>0</v>
      </c>
      <c r="J35" s="615"/>
    </row>
    <row r="36" spans="1:12" ht="15" customHeight="1" x14ac:dyDescent="0.45">
      <c r="A36" s="385">
        <v>36</v>
      </c>
      <c r="B36" s="526"/>
      <c r="C36" s="526"/>
      <c r="D36" s="526"/>
      <c r="E36" s="391" t="s">
        <v>309</v>
      </c>
      <c r="F36" s="287"/>
      <c r="G36" s="526"/>
      <c r="H36" s="602"/>
      <c r="I36" s="1008"/>
      <c r="J36" s="615"/>
    </row>
    <row r="37" spans="1:12" ht="15" customHeight="1" thickBot="1" x14ac:dyDescent="0.5">
      <c r="A37" s="617">
        <v>37</v>
      </c>
      <c r="B37" s="526"/>
      <c r="C37" s="526"/>
      <c r="D37" s="526"/>
      <c r="E37" s="391" t="s">
        <v>310</v>
      </c>
      <c r="F37" s="287"/>
      <c r="G37" s="526"/>
      <c r="H37" s="602"/>
      <c r="I37" s="1004"/>
      <c r="J37" s="615"/>
    </row>
    <row r="38" spans="1:12" ht="15" customHeight="1" thickBot="1" x14ac:dyDescent="0.5">
      <c r="A38" s="617">
        <v>38</v>
      </c>
      <c r="B38" s="526"/>
      <c r="C38" s="526"/>
      <c r="D38" s="526"/>
      <c r="E38" s="384" t="s">
        <v>320</v>
      </c>
      <c r="F38" s="287"/>
      <c r="G38" s="526"/>
      <c r="H38" s="602"/>
      <c r="I38" s="387">
        <f>I35+I36-I37</f>
        <v>0</v>
      </c>
      <c r="J38" s="615"/>
    </row>
    <row r="39" spans="1:12" s="396" customFormat="1" ht="15" customHeight="1" thickBot="1" x14ac:dyDescent="0.45">
      <c r="A39" s="385">
        <v>39</v>
      </c>
      <c r="B39" s="392"/>
      <c r="C39" s="392"/>
      <c r="D39" s="392"/>
      <c r="E39" s="384" t="s">
        <v>321</v>
      </c>
      <c r="F39" s="287"/>
      <c r="G39" s="392"/>
      <c r="H39" s="393"/>
      <c r="I39" s="387">
        <f>I26+I38</f>
        <v>0</v>
      </c>
      <c r="J39" s="394"/>
      <c r="K39" s="395"/>
      <c r="L39" s="395"/>
    </row>
    <row r="40" spans="1:12" s="396" customFormat="1" ht="15" customHeight="1" x14ac:dyDescent="0.4">
      <c r="A40" s="617">
        <v>40</v>
      </c>
      <c r="B40" s="392"/>
      <c r="C40" s="392"/>
      <c r="D40" s="392"/>
      <c r="E40" s="392"/>
      <c r="F40" s="287"/>
      <c r="G40" s="392"/>
      <c r="H40" s="393"/>
      <c r="I40" s="393"/>
      <c r="J40" s="394"/>
      <c r="K40" s="395"/>
      <c r="L40" s="395"/>
    </row>
    <row r="41" spans="1:12" ht="15" customHeight="1" x14ac:dyDescent="0.45">
      <c r="A41" s="617">
        <v>41</v>
      </c>
      <c r="B41" s="526"/>
      <c r="C41" s="526"/>
      <c r="D41" s="526"/>
      <c r="E41" s="526"/>
      <c r="F41" s="384" t="s">
        <v>322</v>
      </c>
      <c r="G41" s="526"/>
      <c r="H41" s="602"/>
      <c r="I41" s="1004"/>
      <c r="J41" s="615"/>
    </row>
    <row r="42" spans="1:12" ht="15" customHeight="1" x14ac:dyDescent="0.45">
      <c r="A42" s="385">
        <v>42</v>
      </c>
      <c r="B42" s="526"/>
      <c r="C42" s="526"/>
      <c r="D42" s="526"/>
      <c r="E42" s="526"/>
      <c r="F42" s="384"/>
      <c r="G42" s="526"/>
      <c r="H42" s="602"/>
      <c r="I42" s="602"/>
      <c r="J42" s="615"/>
    </row>
    <row r="43" spans="1:12" ht="15" customHeight="1" x14ac:dyDescent="0.55000000000000004">
      <c r="A43" s="617">
        <v>43</v>
      </c>
      <c r="B43" s="526"/>
      <c r="C43" s="398" t="s">
        <v>967</v>
      </c>
      <c r="D43" s="526"/>
      <c r="E43" s="526"/>
      <c r="F43" s="384"/>
      <c r="G43" s="526"/>
      <c r="H43" s="602"/>
      <c r="I43" s="602"/>
      <c r="J43" s="615"/>
    </row>
    <row r="44" spans="1:12" ht="53.25" customHeight="1" x14ac:dyDescent="0.45">
      <c r="A44" s="617">
        <v>44</v>
      </c>
      <c r="B44" s="526"/>
      <c r="C44" s="526"/>
      <c r="D44" s="526"/>
      <c r="E44" s="1009" t="s">
        <v>323</v>
      </c>
      <c r="F44" s="1009"/>
      <c r="G44" s="800" t="s">
        <v>968</v>
      </c>
      <c r="H44" s="1010"/>
      <c r="I44" s="1011" t="s">
        <v>784</v>
      </c>
      <c r="J44" s="615"/>
    </row>
    <row r="45" spans="1:12" ht="15" customHeight="1" x14ac:dyDescent="0.45">
      <c r="A45" s="385">
        <v>45</v>
      </c>
      <c r="B45" s="526"/>
      <c r="C45" s="526"/>
      <c r="D45" s="526"/>
      <c r="E45" s="1115"/>
      <c r="F45" s="1116"/>
      <c r="G45" s="1117"/>
      <c r="H45" s="1118"/>
      <c r="I45" s="1012"/>
      <c r="J45" s="615"/>
    </row>
    <row r="46" spans="1:12" ht="15" customHeight="1" x14ac:dyDescent="0.45">
      <c r="A46" s="617">
        <v>46</v>
      </c>
      <c r="B46" s="526"/>
      <c r="C46" s="526"/>
      <c r="D46" s="526"/>
      <c r="E46" s="1115"/>
      <c r="F46" s="1116"/>
      <c r="G46" s="1117"/>
      <c r="H46" s="1118"/>
      <c r="I46" s="1012"/>
      <c r="J46" s="615"/>
    </row>
    <row r="47" spans="1:12" ht="15" customHeight="1" x14ac:dyDescent="0.45">
      <c r="A47" s="617">
        <v>47</v>
      </c>
      <c r="B47" s="526"/>
      <c r="C47" s="526"/>
      <c r="D47" s="526"/>
      <c r="E47" s="1115"/>
      <c r="F47" s="1116"/>
      <c r="G47" s="1117"/>
      <c r="H47" s="1118"/>
      <c r="I47" s="1012"/>
      <c r="J47" s="615"/>
    </row>
    <row r="48" spans="1:12" ht="15" customHeight="1" thickBot="1" x14ac:dyDescent="0.5">
      <c r="A48" s="385">
        <v>48</v>
      </c>
      <c r="B48" s="526"/>
      <c r="C48" s="526"/>
      <c r="D48" s="526"/>
      <c r="E48" s="1115"/>
      <c r="F48" s="1116"/>
      <c r="G48" s="1117"/>
      <c r="H48" s="1118"/>
      <c r="I48" s="1012"/>
      <c r="J48" s="615"/>
    </row>
    <row r="49" spans="1:10" ht="15" customHeight="1" thickBot="1" x14ac:dyDescent="0.5">
      <c r="A49" s="617">
        <v>49</v>
      </c>
      <c r="B49" s="526"/>
      <c r="C49" s="526"/>
      <c r="D49" s="526"/>
      <c r="E49" s="526"/>
      <c r="F49" s="1013" t="s">
        <v>325</v>
      </c>
      <c r="G49" s="1014"/>
      <c r="H49" s="403"/>
      <c r="I49" s="1015">
        <f>SUM(I45:I48)</f>
        <v>0</v>
      </c>
      <c r="J49" s="615"/>
    </row>
    <row r="50" spans="1:10" s="401" customFormat="1" ht="30" customHeight="1" x14ac:dyDescent="0.55000000000000004">
      <c r="A50" s="617">
        <v>50</v>
      </c>
      <c r="B50" s="397"/>
      <c r="C50" s="398" t="s">
        <v>969</v>
      </c>
      <c r="D50" s="399"/>
      <c r="E50" s="399"/>
      <c r="F50" s="399"/>
      <c r="G50" s="392"/>
      <c r="H50" s="400"/>
      <c r="I50" s="400"/>
      <c r="J50" s="394"/>
    </row>
    <row r="51" spans="1:10" s="401" customFormat="1" ht="49.5" customHeight="1" x14ac:dyDescent="0.4">
      <c r="A51" s="385">
        <v>51</v>
      </c>
      <c r="B51" s="392"/>
      <c r="C51" s="392"/>
      <c r="D51" s="392"/>
      <c r="E51" s="1009" t="s">
        <v>323</v>
      </c>
      <c r="F51" s="1009"/>
      <c r="G51" s="800" t="s">
        <v>970</v>
      </c>
      <c r="H51" s="1010"/>
      <c r="I51" s="1011" t="s">
        <v>784</v>
      </c>
      <c r="J51" s="394"/>
    </row>
    <row r="52" spans="1:10" s="401" customFormat="1" ht="15" customHeight="1" x14ac:dyDescent="0.4">
      <c r="A52" s="617">
        <v>52</v>
      </c>
      <c r="B52" s="392"/>
      <c r="C52" s="392"/>
      <c r="D52" s="392"/>
      <c r="E52" s="1115"/>
      <c r="F52" s="1116"/>
      <c r="G52" s="1117" t="s">
        <v>324</v>
      </c>
      <c r="H52" s="1118"/>
      <c r="I52" s="1012"/>
      <c r="J52" s="394"/>
    </row>
    <row r="53" spans="1:10" s="401" customFormat="1" ht="15" customHeight="1" x14ac:dyDescent="0.4">
      <c r="A53" s="617">
        <v>53</v>
      </c>
      <c r="B53" s="392"/>
      <c r="C53" s="392"/>
      <c r="D53" s="392"/>
      <c r="E53" s="1115"/>
      <c r="F53" s="1116"/>
      <c r="G53" s="1117" t="s">
        <v>324</v>
      </c>
      <c r="H53" s="1118"/>
      <c r="I53" s="1012"/>
      <c r="J53" s="394"/>
    </row>
    <row r="54" spans="1:10" s="401" customFormat="1" ht="15" customHeight="1" x14ac:dyDescent="0.4">
      <c r="A54" s="385">
        <v>54</v>
      </c>
      <c r="B54" s="392"/>
      <c r="C54" s="392"/>
      <c r="D54" s="392"/>
      <c r="E54" s="1115"/>
      <c r="F54" s="1116"/>
      <c r="G54" s="1117" t="s">
        <v>324</v>
      </c>
      <c r="H54" s="1118"/>
      <c r="I54" s="1012"/>
      <c r="J54" s="394"/>
    </row>
    <row r="55" spans="1:10" s="401" customFormat="1" ht="15" customHeight="1" x14ac:dyDescent="0.4">
      <c r="A55" s="617">
        <v>55</v>
      </c>
      <c r="B55" s="392"/>
      <c r="C55" s="392"/>
      <c r="D55" s="392"/>
      <c r="E55" s="1115"/>
      <c r="F55" s="1116"/>
      <c r="G55" s="1117" t="s">
        <v>324</v>
      </c>
      <c r="H55" s="1118"/>
      <c r="I55" s="1012"/>
      <c r="J55" s="394"/>
    </row>
    <row r="56" spans="1:10" s="401" customFormat="1" ht="15" customHeight="1" x14ac:dyDescent="0.4">
      <c r="A56" s="617">
        <v>56</v>
      </c>
      <c r="B56" s="392"/>
      <c r="C56" s="392"/>
      <c r="D56" s="392"/>
      <c r="E56" s="1115"/>
      <c r="F56" s="1116"/>
      <c r="G56" s="1117" t="s">
        <v>324</v>
      </c>
      <c r="H56" s="1118"/>
      <c r="I56" s="1012"/>
      <c r="J56" s="394"/>
    </row>
    <row r="57" spans="1:10" s="401" customFormat="1" ht="15" customHeight="1" x14ac:dyDescent="0.4">
      <c r="A57" s="385">
        <v>57</v>
      </c>
      <c r="B57" s="392"/>
      <c r="C57" s="392"/>
      <c r="D57" s="392"/>
      <c r="E57" s="1115"/>
      <c r="F57" s="1116"/>
      <c r="G57" s="1117" t="s">
        <v>324</v>
      </c>
      <c r="H57" s="1118"/>
      <c r="I57" s="1012"/>
      <c r="J57" s="394"/>
    </row>
    <row r="58" spans="1:10" s="401" customFormat="1" ht="15" customHeight="1" x14ac:dyDescent="0.4">
      <c r="A58" s="617">
        <v>58</v>
      </c>
      <c r="B58" s="392"/>
      <c r="C58" s="392"/>
      <c r="D58" s="392"/>
      <c r="E58" s="1115"/>
      <c r="F58" s="1116"/>
      <c r="G58" s="1117" t="s">
        <v>324</v>
      </c>
      <c r="H58" s="1118"/>
      <c r="I58" s="1012"/>
      <c r="J58" s="394"/>
    </row>
    <row r="59" spans="1:10" s="401" customFormat="1" ht="15" customHeight="1" x14ac:dyDescent="0.4">
      <c r="A59" s="617">
        <v>59</v>
      </c>
      <c r="B59" s="392"/>
      <c r="C59" s="392"/>
      <c r="D59" s="392"/>
      <c r="E59" s="1115"/>
      <c r="F59" s="1116"/>
      <c r="G59" s="1117" t="s">
        <v>324</v>
      </c>
      <c r="H59" s="1118"/>
      <c r="I59" s="1012"/>
      <c r="J59" s="394"/>
    </row>
    <row r="60" spans="1:10" s="401" customFormat="1" ht="15" customHeight="1" x14ac:dyDescent="0.4">
      <c r="A60" s="385">
        <v>60</v>
      </c>
      <c r="B60" s="392"/>
      <c r="C60" s="392"/>
      <c r="D60" s="392"/>
      <c r="E60" s="1115"/>
      <c r="F60" s="1116"/>
      <c r="G60" s="1117" t="s">
        <v>324</v>
      </c>
      <c r="H60" s="1118"/>
      <c r="I60" s="1012"/>
      <c r="J60" s="394"/>
    </row>
    <row r="61" spans="1:10" s="401" customFormat="1" ht="15" customHeight="1" x14ac:dyDescent="0.4">
      <c r="A61" s="617">
        <v>61</v>
      </c>
      <c r="B61" s="392"/>
      <c r="C61" s="392"/>
      <c r="D61" s="392"/>
      <c r="E61" s="1115"/>
      <c r="F61" s="1116"/>
      <c r="G61" s="1117" t="s">
        <v>324</v>
      </c>
      <c r="H61" s="1118"/>
      <c r="I61" s="1012"/>
      <c r="J61" s="394"/>
    </row>
    <row r="62" spans="1:10" s="401" customFormat="1" ht="15" customHeight="1" x14ac:dyDescent="0.4">
      <c r="A62" s="617">
        <v>62</v>
      </c>
      <c r="B62" s="392"/>
      <c r="C62" s="392"/>
      <c r="D62" s="392"/>
      <c r="E62" s="1115"/>
      <c r="F62" s="1116"/>
      <c r="G62" s="1117" t="s">
        <v>324</v>
      </c>
      <c r="H62" s="1118"/>
      <c r="I62" s="1012"/>
      <c r="J62" s="394"/>
    </row>
    <row r="63" spans="1:10" s="401" customFormat="1" ht="15" customHeight="1" x14ac:dyDescent="0.4">
      <c r="A63" s="385">
        <v>63</v>
      </c>
      <c r="B63" s="392"/>
      <c r="C63" s="392"/>
      <c r="D63" s="392"/>
      <c r="E63" s="1115"/>
      <c r="F63" s="1116"/>
      <c r="G63" s="1117" t="s">
        <v>324</v>
      </c>
      <c r="H63" s="1118"/>
      <c r="I63" s="1012"/>
      <c r="J63" s="394"/>
    </row>
    <row r="64" spans="1:10" s="401" customFormat="1" ht="15" customHeight="1" x14ac:dyDescent="0.4">
      <c r="A64" s="617">
        <v>64</v>
      </c>
      <c r="B64" s="392"/>
      <c r="C64" s="392"/>
      <c r="D64" s="392"/>
      <c r="E64" s="1115"/>
      <c r="F64" s="1116"/>
      <c r="G64" s="1117" t="s">
        <v>324</v>
      </c>
      <c r="H64" s="1118"/>
      <c r="I64" s="1012"/>
      <c r="J64" s="394"/>
    </row>
    <row r="65" spans="1:13" s="401" customFormat="1" ht="15" customHeight="1" x14ac:dyDescent="0.4">
      <c r="A65" s="617">
        <v>65</v>
      </c>
      <c r="B65" s="392"/>
      <c r="C65" s="392"/>
      <c r="D65" s="392"/>
      <c r="E65" s="1115"/>
      <c r="F65" s="1116"/>
      <c r="G65" s="1117" t="s">
        <v>324</v>
      </c>
      <c r="H65" s="1118"/>
      <c r="I65" s="1012"/>
      <c r="J65" s="394"/>
    </row>
    <row r="66" spans="1:13" s="401" customFormat="1" ht="15" customHeight="1" thickBot="1" x14ac:dyDescent="0.45">
      <c r="A66" s="385">
        <v>66</v>
      </c>
      <c r="B66" s="392"/>
      <c r="C66" s="392"/>
      <c r="D66" s="392"/>
      <c r="E66" s="1115"/>
      <c r="F66" s="1116"/>
      <c r="G66" s="1117" t="s">
        <v>324</v>
      </c>
      <c r="H66" s="1118"/>
      <c r="I66" s="1016"/>
      <c r="J66" s="394"/>
    </row>
    <row r="67" spans="1:13" s="401" customFormat="1" ht="15" hidden="1" customHeight="1" thickBot="1" x14ac:dyDescent="0.45">
      <c r="A67" s="617">
        <v>67</v>
      </c>
      <c r="B67" s="392"/>
      <c r="C67" s="392"/>
      <c r="D67" s="392"/>
      <c r="E67" s="392"/>
      <c r="F67" s="1017"/>
      <c r="G67" s="1119"/>
      <c r="H67" s="1119"/>
      <c r="I67" s="402"/>
      <c r="J67" s="394"/>
    </row>
    <row r="68" spans="1:13" s="401" customFormat="1" ht="15" customHeight="1" thickBot="1" x14ac:dyDescent="0.45">
      <c r="A68" s="617">
        <v>68</v>
      </c>
      <c r="B68" s="392"/>
      <c r="C68" s="392"/>
      <c r="D68" s="392"/>
      <c r="E68" s="392"/>
      <c r="F68" s="1013" t="s">
        <v>325</v>
      </c>
      <c r="G68" s="1014"/>
      <c r="H68" s="403"/>
      <c r="I68" s="1015">
        <f>SUM(I52:I67)</f>
        <v>0</v>
      </c>
      <c r="J68" s="394"/>
      <c r="K68" s="404" t="b">
        <f>I68+I36-I37+I41=I39</f>
        <v>1</v>
      </c>
    </row>
    <row r="69" spans="1:13" s="401" customFormat="1" ht="15" customHeight="1" x14ac:dyDescent="0.4">
      <c r="A69" s="385">
        <v>69</v>
      </c>
      <c r="B69" s="392"/>
      <c r="C69" s="392"/>
      <c r="D69" s="392"/>
      <c r="E69" s="392"/>
      <c r="F69" s="405" t="s">
        <v>141</v>
      </c>
      <c r="G69" s="392"/>
      <c r="H69" s="392"/>
      <c r="I69" s="392"/>
      <c r="J69" s="394"/>
      <c r="L69" s="406"/>
      <c r="M69" s="407"/>
    </row>
    <row r="70" spans="1:13" x14ac:dyDescent="0.45">
      <c r="A70" s="617">
        <v>70</v>
      </c>
      <c r="B70" s="974"/>
      <c r="C70" s="974"/>
      <c r="D70" s="974"/>
      <c r="E70" s="974"/>
      <c r="F70" s="974"/>
      <c r="G70" s="974"/>
      <c r="H70" s="974"/>
      <c r="I70" s="974"/>
      <c r="J70" s="975"/>
      <c r="L70" s="408"/>
      <c r="M70" s="407"/>
    </row>
    <row r="71" spans="1:13" s="455" customFormat="1" x14ac:dyDescent="0.45">
      <c r="A71" s="409"/>
      <c r="B71" s="409"/>
      <c r="C71" s="409"/>
      <c r="D71" s="409"/>
      <c r="E71" s="409"/>
      <c r="F71" s="409"/>
      <c r="G71" s="409"/>
      <c r="H71" s="409"/>
      <c r="I71" s="409"/>
      <c r="J71" s="409"/>
      <c r="L71" s="408"/>
      <c r="M71" s="407"/>
    </row>
    <row r="72" spans="1:13" s="455" customFormat="1" x14ac:dyDescent="0.45">
      <c r="A72" s="409"/>
      <c r="B72" s="409"/>
      <c r="C72" s="409"/>
      <c r="D72" s="409"/>
      <c r="E72" s="409"/>
      <c r="F72" s="409"/>
      <c r="G72" s="409"/>
      <c r="H72" s="409"/>
      <c r="I72" s="409"/>
      <c r="J72" s="409"/>
      <c r="L72" s="408"/>
      <c r="M72" s="407"/>
    </row>
    <row r="73" spans="1:13" s="455" customFormat="1" ht="13.5" hidden="1" customHeight="1" x14ac:dyDescent="0.45">
      <c r="A73" s="409"/>
      <c r="B73" s="409"/>
      <c r="C73" s="409"/>
      <c r="D73" s="409"/>
      <c r="E73" s="409"/>
      <c r="F73" s="409"/>
      <c r="G73" s="410" t="s">
        <v>326</v>
      </c>
      <c r="H73" s="409"/>
      <c r="I73" s="409"/>
      <c r="J73" s="409"/>
      <c r="L73" s="408"/>
      <c r="M73" s="411"/>
    </row>
    <row r="74" spans="1:13" hidden="1" x14ac:dyDescent="0.45">
      <c r="G74" s="549"/>
      <c r="L74" s="408"/>
      <c r="M74" s="407"/>
    </row>
    <row r="75" spans="1:13" hidden="1" x14ac:dyDescent="0.45">
      <c r="G75" s="549" t="str">
        <f>F15</f>
        <v>Customer operations</v>
      </c>
      <c r="L75" s="408"/>
      <c r="M75" s="411"/>
    </row>
    <row r="76" spans="1:13" hidden="1" x14ac:dyDescent="0.45">
      <c r="G76" s="549" t="str">
        <f>F16</f>
        <v>Product, sales &amp; marketing</v>
      </c>
      <c r="L76" s="408"/>
      <c r="M76" s="407"/>
    </row>
    <row r="77" spans="1:13" hidden="1" x14ac:dyDescent="0.45">
      <c r="G77" s="549" t="str">
        <f>F18</f>
        <v>Maintenance</v>
      </c>
      <c r="L77" s="408"/>
      <c r="M77" s="407"/>
    </row>
    <row r="78" spans="1:13" hidden="1" x14ac:dyDescent="0.45">
      <c r="G78" s="549" t="str">
        <f>F19</f>
        <v>Network operations</v>
      </c>
      <c r="L78" s="408"/>
      <c r="M78" s="407"/>
    </row>
    <row r="79" spans="1:13" hidden="1" x14ac:dyDescent="0.45">
      <c r="G79" s="549" t="s">
        <v>772</v>
      </c>
      <c r="L79" s="408"/>
      <c r="M79" s="411"/>
    </row>
    <row r="80" spans="1:13" hidden="1" x14ac:dyDescent="0.45">
      <c r="G80" s="549" t="str">
        <f>F22</f>
        <v>Asset management</v>
      </c>
      <c r="L80" s="408"/>
      <c r="M80" s="407"/>
    </row>
    <row r="81" spans="7:12" hidden="1" x14ac:dyDescent="0.45">
      <c r="G81" s="549" t="str">
        <f>F23</f>
        <v>Corporate opex</v>
      </c>
      <c r="L81" s="408"/>
    </row>
    <row r="82" spans="7:12" hidden="1" x14ac:dyDescent="0.45">
      <c r="G82" s="549" t="str">
        <f>F24</f>
        <v>Technology</v>
      </c>
      <c r="L82" s="408"/>
    </row>
    <row r="83" spans="7:12" hidden="1" x14ac:dyDescent="0.45">
      <c r="G83" s="388" t="str">
        <f>E29</f>
        <v>Installations</v>
      </c>
      <c r="L83" s="408"/>
    </row>
    <row r="84" spans="7:12" hidden="1" x14ac:dyDescent="0.45">
      <c r="G84" s="388" t="str">
        <f>E30</f>
        <v>Network capacity</v>
      </c>
      <c r="L84" s="408"/>
    </row>
    <row r="85" spans="7:12" hidden="1" x14ac:dyDescent="0.45">
      <c r="G85" s="388" t="str">
        <f>E31</f>
        <v>Network sustain &amp; enhance</v>
      </c>
      <c r="L85" s="408"/>
    </row>
    <row r="86" spans="7:12" hidden="1" x14ac:dyDescent="0.45">
      <c r="G86" s="388" t="str">
        <f>E32</f>
        <v>Network &amp; customer IT</v>
      </c>
      <c r="L86" s="408"/>
    </row>
    <row r="87" spans="7:12" hidden="1" x14ac:dyDescent="0.45">
      <c r="G87" s="412" t="str">
        <f>E34</f>
        <v>Expenditure on non-network assets</v>
      </c>
      <c r="L87" s="408"/>
    </row>
    <row r="88" spans="7:12" x14ac:dyDescent="0.45">
      <c r="G88" s="412"/>
    </row>
    <row r="89" spans="7:12" x14ac:dyDescent="0.45">
      <c r="G89" s="412"/>
    </row>
    <row r="90" spans="7:12" x14ac:dyDescent="0.45">
      <c r="G90" s="412"/>
    </row>
  </sheetData>
  <sheetProtection formatRows="0" insertRows="0"/>
  <mergeCells count="43">
    <mergeCell ref="G67:H67"/>
    <mergeCell ref="G2:I2"/>
    <mergeCell ref="E64:F64"/>
    <mergeCell ref="G64:H64"/>
    <mergeCell ref="E65:F65"/>
    <mergeCell ref="G65:H65"/>
    <mergeCell ref="E66:F66"/>
    <mergeCell ref="G66:H66"/>
    <mergeCell ref="E61:F61"/>
    <mergeCell ref="G61:H61"/>
    <mergeCell ref="E62:F62"/>
    <mergeCell ref="G62:H62"/>
    <mergeCell ref="E63:F63"/>
    <mergeCell ref="G63:H63"/>
    <mergeCell ref="E58:F58"/>
    <mergeCell ref="G58:H58"/>
    <mergeCell ref="E59:F59"/>
    <mergeCell ref="G59:H59"/>
    <mergeCell ref="E60:F60"/>
    <mergeCell ref="G60:H60"/>
    <mergeCell ref="E55:F55"/>
    <mergeCell ref="G55:H55"/>
    <mergeCell ref="E56:F56"/>
    <mergeCell ref="G56:H56"/>
    <mergeCell ref="E57:F57"/>
    <mergeCell ref="G57:H57"/>
    <mergeCell ref="E52:F52"/>
    <mergeCell ref="G52:H52"/>
    <mergeCell ref="E53:F53"/>
    <mergeCell ref="G53:H53"/>
    <mergeCell ref="E54:F54"/>
    <mergeCell ref="G54:H54"/>
    <mergeCell ref="E46:F46"/>
    <mergeCell ref="G46:H46"/>
    <mergeCell ref="E47:F47"/>
    <mergeCell ref="G47:H47"/>
    <mergeCell ref="E48:F48"/>
    <mergeCell ref="G48:H48"/>
    <mergeCell ref="A5:I5"/>
    <mergeCell ref="E9:G9"/>
    <mergeCell ref="E45:F45"/>
    <mergeCell ref="G45:H45"/>
    <mergeCell ref="G3:I3"/>
  </mergeCells>
  <dataValidations count="6">
    <dataValidation type="list" allowBlank="1" showInputMessage="1" showErrorMessage="1" prompt="Please select from available drop-down options" sqref="G67:H67" xr:uid="{6ECB7402-D73D-4665-A5A2-4215E381A2B2}">
      <formula1>#REF!</formula1>
    </dataValidation>
    <dataValidation allowBlank="1" showInputMessage="1" showErrorMessage="1" prompt="Please enter text" sqref="E52:E66 F67 E45:E48" xr:uid="{0EF7F66D-C287-4F62-83BA-906BB6770E45}"/>
    <dataValidation type="list" allowBlank="1" showErrorMessage="1" prompt="Please select from available drop-down options" sqref="G68 G49" xr:uid="{87742F86-2D70-4A9E-8FDD-21967A836D91}">
      <formula1>"Opex,Sales,Capex,[Select one]"</formula1>
    </dataValidation>
    <dataValidation allowBlank="1" showInputMessage="1" sqref="F69:G69" xr:uid="{17991CDC-B3E9-45C2-B4D8-4DDB46481BA6}"/>
    <dataValidation allowBlank="1" showErrorMessage="1" prompt="Please enter text" sqref="F68 F49" xr:uid="{106705D3-1743-404E-BB71-4C089569A9B7}"/>
    <dataValidation type="list" allowBlank="1" showInputMessage="1" showErrorMessage="1" prompt="Please select from available drop-down options" sqref="G52:H66" xr:uid="{C6250773-5598-4C62-AB51-2AB4243042EE}">
      <formula1>$G$74:$G$87</formula1>
    </dataValidation>
  </dataValidations>
  <pageMargins left="0.70866141732283472" right="0.70866141732283472" top="0.74803149606299213" bottom="0.74803149606299213" header="0.31496062992125984" footer="0.31496062992125984"/>
  <pageSetup paperSize="9" scale="65" fitToWidth="0" fitToHeight="0" orientation="portrait" r:id="rId1"/>
  <headerFooter alignWithMargins="0">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29"/>
  <sheetViews>
    <sheetView showGridLines="0" zoomScaleNormal="100" zoomScaleSheetLayoutView="100" workbookViewId="0">
      <selection activeCell="C38" sqref="C38"/>
    </sheetView>
  </sheetViews>
  <sheetFormatPr defaultColWidth="9.1328125" defaultRowHeight="14.25" x14ac:dyDescent="0.45"/>
  <cols>
    <col min="1" max="1" width="9.1328125" style="21"/>
    <col min="2" max="2" width="9" style="21" customWidth="1"/>
    <col min="3" max="3" width="105.86328125" style="21" customWidth="1"/>
    <col min="4" max="4" width="2.73046875" style="21" customWidth="1"/>
    <col min="5" max="16384" width="9.1328125" style="21"/>
  </cols>
  <sheetData>
    <row r="1" spans="1:4" ht="28.5" customHeight="1" x14ac:dyDescent="0.45">
      <c r="A1" s="95"/>
      <c r="B1" s="96"/>
      <c r="C1" s="97"/>
      <c r="D1" s="98"/>
    </row>
    <row r="2" spans="1:4" ht="15.75" x14ac:dyDescent="0.5">
      <c r="A2" s="78"/>
      <c r="B2" s="99" t="s">
        <v>4</v>
      </c>
      <c r="C2" s="79"/>
      <c r="D2" s="80"/>
    </row>
    <row r="3" spans="1:4" x14ac:dyDescent="0.45">
      <c r="A3" s="78"/>
      <c r="B3" s="79"/>
      <c r="C3" s="79"/>
      <c r="D3" s="80"/>
    </row>
    <row r="4" spans="1:4" x14ac:dyDescent="0.45">
      <c r="A4" s="100"/>
      <c r="B4" s="87"/>
      <c r="C4" s="87"/>
      <c r="D4" s="80"/>
    </row>
    <row r="5" spans="1:4" x14ac:dyDescent="0.45">
      <c r="A5" s="78"/>
      <c r="B5" s="101" t="s">
        <v>182</v>
      </c>
      <c r="C5" s="101" t="s">
        <v>174</v>
      </c>
      <c r="D5" s="80"/>
    </row>
    <row r="6" spans="1:4" x14ac:dyDescent="0.45">
      <c r="A6" s="103"/>
      <c r="B6" s="102" t="s">
        <v>331</v>
      </c>
      <c r="C6" s="608" t="s">
        <v>1008</v>
      </c>
      <c r="D6" s="104"/>
    </row>
    <row r="7" spans="1:4" s="37" customFormat="1" x14ac:dyDescent="0.45">
      <c r="A7" s="103"/>
      <c r="B7" s="102" t="s">
        <v>854</v>
      </c>
      <c r="C7" s="608" t="s">
        <v>1009</v>
      </c>
      <c r="D7" s="104"/>
    </row>
    <row r="8" spans="1:4" s="608" customFormat="1" x14ac:dyDescent="0.45">
      <c r="A8" s="103"/>
      <c r="B8" s="613" t="s">
        <v>879</v>
      </c>
      <c r="C8" s="608" t="s">
        <v>1010</v>
      </c>
      <c r="D8" s="104"/>
    </row>
    <row r="9" spans="1:4" x14ac:dyDescent="0.45">
      <c r="A9" s="78"/>
      <c r="B9" s="102" t="s">
        <v>183</v>
      </c>
      <c r="C9" s="608" t="s">
        <v>175</v>
      </c>
      <c r="D9" s="80"/>
    </row>
    <row r="10" spans="1:4" s="37" customFormat="1" x14ac:dyDescent="0.45">
      <c r="A10" s="78"/>
      <c r="B10" s="102" t="s">
        <v>332</v>
      </c>
      <c r="C10" s="608" t="s">
        <v>176</v>
      </c>
      <c r="D10" s="80"/>
    </row>
    <row r="11" spans="1:4" s="37" customFormat="1" x14ac:dyDescent="0.45">
      <c r="A11" s="78"/>
      <c r="B11" s="102" t="s">
        <v>333</v>
      </c>
      <c r="C11" s="608" t="s">
        <v>180</v>
      </c>
      <c r="D11" s="80"/>
    </row>
    <row r="12" spans="1:4" s="37" customFormat="1" x14ac:dyDescent="0.45">
      <c r="A12" s="78"/>
      <c r="B12" s="102" t="s">
        <v>334</v>
      </c>
      <c r="C12" s="608" t="s">
        <v>1011</v>
      </c>
      <c r="D12" s="80"/>
    </row>
    <row r="13" spans="1:4" s="37" customFormat="1" x14ac:dyDescent="0.45">
      <c r="A13" s="78"/>
      <c r="B13" s="102" t="s">
        <v>855</v>
      </c>
      <c r="C13" s="608" t="s">
        <v>1012</v>
      </c>
      <c r="D13" s="80"/>
    </row>
    <row r="14" spans="1:4" s="37" customFormat="1" x14ac:dyDescent="0.45">
      <c r="A14" s="78"/>
      <c r="B14" s="102" t="s">
        <v>880</v>
      </c>
      <c r="C14" s="608" t="s">
        <v>1013</v>
      </c>
      <c r="D14" s="80"/>
    </row>
    <row r="15" spans="1:4" s="37" customFormat="1" x14ac:dyDescent="0.45">
      <c r="A15" s="78"/>
      <c r="B15" s="102" t="s">
        <v>215</v>
      </c>
      <c r="C15" s="608" t="s">
        <v>1000</v>
      </c>
      <c r="D15" s="80"/>
    </row>
    <row r="16" spans="1:4" s="37" customFormat="1" x14ac:dyDescent="0.45">
      <c r="A16" s="78"/>
      <c r="B16" s="102" t="s">
        <v>856</v>
      </c>
      <c r="C16" s="608" t="s">
        <v>179</v>
      </c>
      <c r="D16" s="80"/>
    </row>
    <row r="17" spans="1:4" s="37" customFormat="1" x14ac:dyDescent="0.45">
      <c r="A17" s="103"/>
      <c r="B17" s="102" t="s">
        <v>214</v>
      </c>
      <c r="C17" s="608" t="s">
        <v>1001</v>
      </c>
      <c r="D17" s="104"/>
    </row>
    <row r="18" spans="1:4" s="37" customFormat="1" x14ac:dyDescent="0.45">
      <c r="A18" s="103"/>
      <c r="B18" s="102" t="s">
        <v>181</v>
      </c>
      <c r="C18" s="608" t="s">
        <v>1002</v>
      </c>
      <c r="D18" s="104"/>
    </row>
    <row r="19" spans="1:4" s="608" customFormat="1" x14ac:dyDescent="0.45">
      <c r="A19" s="103"/>
      <c r="B19" s="613" t="s">
        <v>942</v>
      </c>
      <c r="C19" s="608" t="s">
        <v>178</v>
      </c>
      <c r="D19" s="104"/>
    </row>
    <row r="20" spans="1:4" s="608" customFormat="1" x14ac:dyDescent="0.45">
      <c r="A20" s="103"/>
      <c r="B20" s="613" t="s">
        <v>941</v>
      </c>
      <c r="C20" s="608" t="s">
        <v>1014</v>
      </c>
      <c r="D20" s="104"/>
    </row>
    <row r="21" spans="1:4" x14ac:dyDescent="0.45">
      <c r="A21" s="100"/>
      <c r="B21" s="102" t="s">
        <v>336</v>
      </c>
      <c r="C21" s="608" t="s">
        <v>177</v>
      </c>
      <c r="D21" s="80"/>
    </row>
    <row r="22" spans="1:4" x14ac:dyDescent="0.45">
      <c r="A22" s="103"/>
      <c r="B22" s="613" t="s">
        <v>359</v>
      </c>
      <c r="C22" s="608" t="s">
        <v>1015</v>
      </c>
      <c r="D22" s="104"/>
    </row>
    <row r="23" spans="1:4" x14ac:dyDescent="0.45">
      <c r="A23" s="100"/>
      <c r="B23" s="613" t="s">
        <v>857</v>
      </c>
      <c r="C23" s="608" t="s">
        <v>1003</v>
      </c>
      <c r="D23" s="80"/>
    </row>
    <row r="24" spans="1:4" x14ac:dyDescent="0.45">
      <c r="B24" s="613">
        <v>11</v>
      </c>
      <c r="C24" s="608" t="s">
        <v>1004</v>
      </c>
      <c r="D24" s="104"/>
    </row>
    <row r="25" spans="1:4" x14ac:dyDescent="0.45">
      <c r="A25" s="100"/>
      <c r="B25" s="613" t="s">
        <v>858</v>
      </c>
      <c r="C25" s="608" t="s">
        <v>1007</v>
      </c>
      <c r="D25" s="80"/>
    </row>
    <row r="26" spans="1:4" x14ac:dyDescent="0.45">
      <c r="A26" s="103"/>
      <c r="B26" s="613">
        <v>12</v>
      </c>
      <c r="C26" s="608" t="s">
        <v>1005</v>
      </c>
      <c r="D26" s="104"/>
    </row>
    <row r="27" spans="1:4" x14ac:dyDescent="0.45">
      <c r="A27" s="103"/>
      <c r="B27" s="87" t="s">
        <v>859</v>
      </c>
      <c r="C27" s="608" t="s">
        <v>1006</v>
      </c>
      <c r="D27" s="104"/>
    </row>
    <row r="28" spans="1:4" x14ac:dyDescent="0.45">
      <c r="A28" s="103"/>
      <c r="B28" s="613">
        <v>13</v>
      </c>
      <c r="C28" s="608" t="s">
        <v>860</v>
      </c>
      <c r="D28" s="104"/>
    </row>
    <row r="29" spans="1:4" x14ac:dyDescent="0.45">
      <c r="A29" s="105"/>
      <c r="D29" s="106"/>
    </row>
  </sheetData>
  <sheetProtection formatRows="0" insertRows="0"/>
  <pageMargins left="0.70866141732283472" right="0.70866141732283472" top="0.74803149606299213" bottom="0.74803149606299213" header="0.31496062992125989" footer="0.31496062992125989"/>
  <pageSetup paperSize="9" scale="69" orientation="portrait" r:id="rId1"/>
  <headerFooter alignWithMargins="0">
    <oddHeader>&amp;CCommerce Commission Information Disclosure Template</oddHeader>
    <oddFooter>&amp;L&amp;F&amp;C&amp;P&amp;R&amp;A</oddFooter>
  </headerFooter>
  <ignoredErrors>
    <ignoredError sqref="B9 B21 B18 B10 B15 B1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B846-5111-4A90-86BD-D3592718E240}">
  <sheetPr codeName="Sheet17">
    <tabColor theme="9" tint="-0.499984740745262"/>
    <pageSetUpPr fitToPage="1"/>
  </sheetPr>
  <dimension ref="A1:BH53"/>
  <sheetViews>
    <sheetView showGridLines="0" zoomScaleNormal="100" zoomScaleSheetLayoutView="102" workbookViewId="0">
      <selection activeCell="N13" sqref="N13"/>
    </sheetView>
  </sheetViews>
  <sheetFormatPr defaultColWidth="9.1328125" defaultRowHeight="14.25" x14ac:dyDescent="0.45"/>
  <cols>
    <col min="1" max="1" width="5" style="608" customWidth="1"/>
    <col min="2" max="3" width="3.73046875" style="608" customWidth="1"/>
    <col min="4" max="4" width="33.59765625" style="608" customWidth="1"/>
    <col min="5" max="5" width="12.265625" style="608" customWidth="1"/>
    <col min="6" max="6" width="7.86328125" style="608" customWidth="1"/>
    <col min="7" max="9" width="15.73046875" style="608" customWidth="1"/>
    <col min="10" max="10" width="11.265625" style="608" customWidth="1"/>
    <col min="11" max="15" width="10.73046875" style="608" customWidth="1"/>
    <col min="16" max="16" width="11.59765625" style="608" customWidth="1"/>
    <col min="17" max="17" width="15.3984375" style="608" customWidth="1"/>
    <col min="18" max="18" width="15.1328125" style="608" customWidth="1"/>
    <col min="19" max="19" width="2.73046875" style="608" customWidth="1"/>
    <col min="20" max="41" width="9.1328125" style="608"/>
    <col min="42" max="42" width="11.86328125" style="608" customWidth="1"/>
    <col min="43" max="16384" width="9.1328125" style="608"/>
  </cols>
  <sheetData>
    <row r="1" spans="1:58" ht="15" customHeight="1" x14ac:dyDescent="0.45">
      <c r="A1" s="889"/>
      <c r="B1" s="823"/>
      <c r="C1" s="823"/>
      <c r="D1" s="823"/>
      <c r="E1" s="823"/>
      <c r="F1" s="823"/>
      <c r="G1" s="823"/>
      <c r="H1" s="823"/>
      <c r="I1" s="823"/>
      <c r="J1" s="823"/>
      <c r="K1" s="823"/>
      <c r="L1" s="823"/>
      <c r="M1" s="823"/>
      <c r="N1" s="823"/>
      <c r="O1" s="823"/>
      <c r="P1" s="823"/>
      <c r="Q1" s="823"/>
      <c r="R1" s="823"/>
      <c r="S1" s="890"/>
      <c r="T1" s="891"/>
      <c r="U1" s="891"/>
      <c r="V1" s="891"/>
      <c r="W1" s="891"/>
      <c r="X1" s="891"/>
      <c r="Y1" s="891"/>
      <c r="Z1" s="891"/>
      <c r="AA1" s="891"/>
      <c r="AB1" s="891"/>
      <c r="AC1" s="891"/>
      <c r="AD1" s="891"/>
      <c r="AE1" s="891"/>
      <c r="AF1" s="891"/>
      <c r="AG1" s="891"/>
      <c r="AH1" s="891"/>
      <c r="AI1" s="891"/>
      <c r="AJ1" s="891"/>
      <c r="AK1" s="891"/>
      <c r="AL1" s="891"/>
      <c r="AM1" s="891"/>
      <c r="AN1" s="891"/>
      <c r="AO1" s="891"/>
      <c r="AP1" s="891"/>
    </row>
    <row r="2" spans="1:58" ht="18" customHeight="1" x14ac:dyDescent="0.5">
      <c r="A2" s="632"/>
      <c r="B2" s="892"/>
      <c r="C2" s="892"/>
      <c r="D2" s="892"/>
      <c r="E2" s="892"/>
      <c r="F2" s="624" t="s">
        <v>962</v>
      </c>
      <c r="G2" s="1124" t="s">
        <v>337</v>
      </c>
      <c r="H2" s="1124"/>
      <c r="I2" s="1124"/>
      <c r="J2" s="893"/>
      <c r="K2" s="893"/>
      <c r="L2" s="893"/>
      <c r="M2" s="893"/>
      <c r="N2" s="893"/>
      <c r="O2" s="893"/>
      <c r="P2" s="893"/>
      <c r="Q2" s="893"/>
      <c r="R2" s="893"/>
      <c r="S2" s="620"/>
      <c r="T2" s="891"/>
      <c r="U2" s="891"/>
      <c r="V2" s="891"/>
      <c r="W2" s="891"/>
      <c r="X2" s="891"/>
      <c r="Y2" s="891"/>
      <c r="Z2" s="891"/>
      <c r="AA2" s="891"/>
      <c r="AB2" s="891"/>
      <c r="AC2" s="891"/>
      <c r="AD2" s="891"/>
      <c r="AE2" s="891"/>
      <c r="AF2" s="891"/>
      <c r="AG2" s="891"/>
      <c r="AH2" s="891"/>
      <c r="AI2" s="891"/>
      <c r="AJ2" s="891"/>
      <c r="AK2" s="891"/>
      <c r="AL2" s="891"/>
      <c r="AM2" s="891"/>
      <c r="AN2" s="891"/>
      <c r="AO2" s="891"/>
      <c r="AP2" s="891"/>
    </row>
    <row r="3" spans="1:58" ht="18" customHeight="1" x14ac:dyDescent="0.5">
      <c r="A3" s="632"/>
      <c r="B3" s="892"/>
      <c r="C3" s="892"/>
      <c r="D3" s="892"/>
      <c r="E3" s="892"/>
      <c r="F3" s="624" t="s">
        <v>963</v>
      </c>
      <c r="G3" s="1112" t="str">
        <f>IF(ISNUMBER(CoverSheet!$C$11),CoverSheet!$C$11,"")</f>
        <v/>
      </c>
      <c r="H3" s="1112"/>
      <c r="I3" s="1112"/>
      <c r="J3" s="894"/>
      <c r="K3" s="894"/>
      <c r="L3" s="894"/>
      <c r="M3" s="894"/>
      <c r="N3" s="894"/>
      <c r="O3" s="894"/>
      <c r="P3" s="894"/>
      <c r="Q3" s="894"/>
      <c r="R3" s="894"/>
      <c r="S3" s="620"/>
      <c r="T3" s="891"/>
      <c r="U3" s="891"/>
      <c r="V3" s="891"/>
      <c r="W3" s="891"/>
      <c r="X3" s="891"/>
      <c r="Y3" s="891"/>
      <c r="Z3" s="891"/>
      <c r="AA3" s="891"/>
      <c r="AB3" s="891"/>
      <c r="AC3" s="891"/>
      <c r="AD3" s="891"/>
      <c r="AE3" s="891"/>
      <c r="AF3" s="891"/>
      <c r="AG3" s="891"/>
      <c r="AH3" s="891"/>
      <c r="AI3" s="891"/>
      <c r="AJ3" s="891"/>
      <c r="AK3" s="891"/>
      <c r="AL3" s="891"/>
      <c r="AM3" s="891"/>
      <c r="AN3" s="891"/>
      <c r="AO3" s="891"/>
      <c r="AP3" s="891"/>
    </row>
    <row r="4" spans="1:58" ht="18" customHeight="1" x14ac:dyDescent="0.5">
      <c r="A4" s="632"/>
      <c r="B4" s="892"/>
      <c r="C4" s="892"/>
      <c r="D4" s="892"/>
      <c r="E4" s="892"/>
      <c r="F4" s="892"/>
      <c r="G4" s="886"/>
      <c r="H4" s="886"/>
      <c r="I4" s="886"/>
      <c r="J4" s="886"/>
      <c r="K4" s="886"/>
      <c r="L4" s="886"/>
      <c r="M4" s="886"/>
      <c r="N4" s="886"/>
      <c r="O4" s="886"/>
      <c r="P4" s="886"/>
      <c r="Q4" s="886"/>
      <c r="R4" s="886"/>
      <c r="S4" s="620"/>
      <c r="T4" s="891"/>
      <c r="U4" s="891"/>
      <c r="V4" s="891"/>
      <c r="W4" s="891"/>
      <c r="X4" s="891"/>
      <c r="Y4" s="891"/>
      <c r="Z4" s="891"/>
      <c r="AA4" s="891"/>
      <c r="AB4" s="891"/>
      <c r="AC4" s="891"/>
      <c r="AD4" s="891"/>
      <c r="AE4" s="891"/>
      <c r="AF4" s="891"/>
      <c r="AG4" s="891"/>
      <c r="AH4" s="891"/>
      <c r="AI4" s="891"/>
      <c r="AJ4" s="891"/>
      <c r="AK4" s="891"/>
      <c r="AL4" s="891"/>
      <c r="AM4" s="891"/>
      <c r="AN4" s="891"/>
      <c r="AO4" s="891"/>
      <c r="AP4" s="891"/>
    </row>
    <row r="5" spans="1:58" ht="21" x14ac:dyDescent="0.65">
      <c r="A5" s="623" t="s">
        <v>882</v>
      </c>
      <c r="B5" s="895"/>
      <c r="C5" s="892"/>
      <c r="D5" s="892"/>
      <c r="E5" s="892"/>
      <c r="F5" s="892"/>
      <c r="G5" s="896"/>
      <c r="H5" s="892"/>
      <c r="I5" s="892"/>
      <c r="J5" s="892"/>
      <c r="K5" s="892"/>
      <c r="L5" s="892"/>
      <c r="M5" s="892"/>
      <c r="N5" s="892"/>
      <c r="O5" s="892"/>
      <c r="P5" s="892"/>
      <c r="Q5" s="892"/>
      <c r="R5" s="892"/>
      <c r="S5" s="620"/>
      <c r="T5" s="891"/>
      <c r="U5" s="891"/>
      <c r="V5" s="891"/>
      <c r="W5" s="891"/>
      <c r="X5" s="891"/>
      <c r="Y5" s="891"/>
      <c r="Z5" s="891"/>
      <c r="AA5" s="891"/>
      <c r="AB5" s="891"/>
      <c r="AC5" s="891"/>
      <c r="AD5" s="891"/>
      <c r="AE5" s="891"/>
      <c r="AF5" s="891"/>
      <c r="AG5" s="891"/>
      <c r="AH5" s="891"/>
      <c r="AI5" s="891"/>
      <c r="AJ5" s="891"/>
      <c r="AK5" s="891"/>
      <c r="AL5" s="891"/>
      <c r="AM5" s="891"/>
      <c r="AN5" s="891"/>
      <c r="AO5" s="891"/>
      <c r="AP5" s="891"/>
    </row>
    <row r="6" spans="1:58" ht="24.75" customHeight="1" x14ac:dyDescent="0.45">
      <c r="A6" s="1045" t="s">
        <v>1109</v>
      </c>
      <c r="B6" s="1125"/>
      <c r="C6" s="1125"/>
      <c r="D6" s="1125"/>
      <c r="E6" s="1125"/>
      <c r="F6" s="1125"/>
      <c r="G6" s="1125"/>
      <c r="H6" s="1125"/>
      <c r="I6" s="1125"/>
      <c r="J6" s="1125"/>
      <c r="K6" s="1125"/>
      <c r="L6" s="1125"/>
      <c r="M6" s="1125"/>
      <c r="N6" s="1125"/>
      <c r="O6" s="1125"/>
      <c r="P6" s="1125"/>
      <c r="Q6" s="1125"/>
      <c r="R6" s="1125"/>
      <c r="S6" s="1081"/>
      <c r="T6" s="891"/>
      <c r="U6" s="891"/>
      <c r="V6" s="891"/>
      <c r="W6" s="891"/>
      <c r="X6" s="891"/>
      <c r="Y6" s="891"/>
      <c r="Z6" s="891"/>
      <c r="AA6" s="891"/>
      <c r="AB6" s="891"/>
      <c r="AC6" s="891"/>
      <c r="AD6" s="891"/>
      <c r="AE6" s="891"/>
      <c r="AF6" s="891"/>
      <c r="AG6" s="891"/>
      <c r="AH6" s="891"/>
      <c r="AI6" s="891"/>
      <c r="AJ6" s="891"/>
      <c r="AK6" s="891"/>
      <c r="AL6" s="891"/>
      <c r="AM6" s="891"/>
      <c r="AN6" s="891"/>
      <c r="AO6" s="891"/>
      <c r="AP6" s="891"/>
    </row>
    <row r="7" spans="1:58" ht="28.5" customHeight="1" x14ac:dyDescent="0.45">
      <c r="A7" s="530" t="s">
        <v>122</v>
      </c>
      <c r="B7" s="896"/>
      <c r="C7" s="892"/>
      <c r="D7" s="892"/>
      <c r="E7" s="892"/>
      <c r="F7" s="892"/>
      <c r="G7" s="892"/>
      <c r="H7" s="892"/>
      <c r="I7" s="892"/>
      <c r="J7" s="892"/>
      <c r="K7" s="892"/>
      <c r="L7" s="892"/>
      <c r="M7" s="892"/>
      <c r="N7" s="892"/>
      <c r="O7" s="892"/>
      <c r="P7" s="892"/>
      <c r="Q7" s="892"/>
      <c r="R7" s="892"/>
      <c r="S7" s="620"/>
      <c r="T7" s="891"/>
      <c r="U7" s="891"/>
      <c r="V7" s="891"/>
      <c r="W7" s="891"/>
      <c r="X7" s="891"/>
      <c r="Y7" s="891"/>
      <c r="Z7" s="891"/>
      <c r="AA7" s="891"/>
      <c r="AB7" s="891"/>
      <c r="AC7" s="891"/>
      <c r="AD7" s="891"/>
      <c r="AE7" s="891"/>
      <c r="AF7" s="891"/>
      <c r="AG7" s="891"/>
      <c r="AH7" s="891"/>
      <c r="AI7" s="891"/>
      <c r="AJ7" s="891"/>
      <c r="AK7" s="891"/>
      <c r="AL7" s="891"/>
      <c r="AM7" s="891"/>
      <c r="AN7" s="891"/>
      <c r="AO7" s="891"/>
      <c r="AP7" s="891"/>
    </row>
    <row r="8" spans="1:58" ht="30.75" customHeight="1" thickBot="1" x14ac:dyDescent="0.5">
      <c r="A8" s="617">
        <v>8</v>
      </c>
      <c r="B8" s="897"/>
      <c r="C8" s="898"/>
      <c r="D8" s="898"/>
      <c r="E8" s="898"/>
      <c r="F8" s="898"/>
      <c r="G8" s="1126" t="s">
        <v>883</v>
      </c>
      <c r="H8" s="1126"/>
      <c r="I8" s="1126"/>
      <c r="J8" s="899"/>
      <c r="K8" s="1127" t="s">
        <v>884</v>
      </c>
      <c r="L8" s="1127"/>
      <c r="M8" s="1127"/>
      <c r="N8" s="1127"/>
      <c r="O8" s="1127"/>
      <c r="P8" s="899"/>
      <c r="Q8" s="899"/>
      <c r="R8" s="1019" t="s">
        <v>885</v>
      </c>
      <c r="S8" s="900"/>
      <c r="T8" s="901" t="s">
        <v>886</v>
      </c>
      <c r="U8" s="550"/>
      <c r="V8" s="550"/>
      <c r="W8" s="550"/>
      <c r="X8" s="550"/>
      <c r="Y8" s="550"/>
      <c r="Z8" s="550"/>
      <c r="AA8" s="1123"/>
      <c r="AB8" s="1123"/>
      <c r="AC8" s="1123"/>
      <c r="AD8" s="1123"/>
      <c r="AE8" s="1123"/>
      <c r="AF8" s="1123"/>
      <c r="AG8" s="1123"/>
      <c r="AH8" s="1123"/>
      <c r="AI8" s="1123"/>
      <c r="AJ8" s="1123"/>
      <c r="AK8" s="1123"/>
      <c r="AL8" s="1123"/>
      <c r="AM8" s="1123"/>
      <c r="AN8" s="1123"/>
      <c r="AO8" s="550"/>
      <c r="AP8" s="550"/>
    </row>
    <row r="9" spans="1:58" ht="63" customHeight="1" thickBot="1" x14ac:dyDescent="0.55000000000000004">
      <c r="A9" s="617">
        <v>9</v>
      </c>
      <c r="B9" s="902"/>
      <c r="C9" s="903" t="s">
        <v>1</v>
      </c>
      <c r="D9" s="904"/>
      <c r="E9" s="903" t="s">
        <v>887</v>
      </c>
      <c r="F9" s="905" t="s">
        <v>888</v>
      </c>
      <c r="G9" s="906" t="s">
        <v>889</v>
      </c>
      <c r="H9" s="907" t="s">
        <v>890</v>
      </c>
      <c r="I9" s="908" t="s">
        <v>891</v>
      </c>
      <c r="J9" s="909" t="s">
        <v>892</v>
      </c>
      <c r="K9" s="906" t="s">
        <v>893</v>
      </c>
      <c r="L9" s="907" t="s">
        <v>894</v>
      </c>
      <c r="M9" s="907" t="s">
        <v>895</v>
      </c>
      <c r="N9" s="907" t="s">
        <v>896</v>
      </c>
      <c r="O9" s="908" t="s">
        <v>897</v>
      </c>
      <c r="P9" s="910" t="s">
        <v>892</v>
      </c>
      <c r="Q9" s="911" t="s">
        <v>898</v>
      </c>
      <c r="R9" s="911" t="s">
        <v>899</v>
      </c>
      <c r="S9" s="615"/>
      <c r="T9" s="912" t="s">
        <v>900</v>
      </c>
      <c r="U9" s="912" t="s">
        <v>901</v>
      </c>
      <c r="V9" s="912" t="s">
        <v>902</v>
      </c>
      <c r="W9" s="912" t="s">
        <v>903</v>
      </c>
      <c r="X9" s="912" t="s">
        <v>904</v>
      </c>
      <c r="Y9" s="912" t="s">
        <v>905</v>
      </c>
      <c r="Z9" s="912" t="s">
        <v>906</v>
      </c>
      <c r="AA9" s="912" t="s">
        <v>907</v>
      </c>
      <c r="AB9" s="912" t="s">
        <v>908</v>
      </c>
      <c r="AC9" s="912" t="s">
        <v>909</v>
      </c>
      <c r="AD9" s="912" t="s">
        <v>910</v>
      </c>
      <c r="AE9" s="912" t="s">
        <v>911</v>
      </c>
      <c r="AF9" s="912" t="s">
        <v>912</v>
      </c>
      <c r="AG9" s="912" t="s">
        <v>913</v>
      </c>
      <c r="AH9" s="912" t="s">
        <v>914</v>
      </c>
      <c r="AI9" s="912" t="s">
        <v>339</v>
      </c>
      <c r="AJ9" s="912" t="s">
        <v>340</v>
      </c>
      <c r="AK9" s="912" t="s">
        <v>14</v>
      </c>
      <c r="AL9" s="912" t="s">
        <v>15</v>
      </c>
      <c r="AM9" s="912" t="s">
        <v>341</v>
      </c>
      <c r="AN9" s="905" t="s">
        <v>915</v>
      </c>
      <c r="AO9" s="905" t="s">
        <v>916</v>
      </c>
      <c r="AP9" s="905" t="s">
        <v>917</v>
      </c>
    </row>
    <row r="10" spans="1:58" ht="15" customHeight="1" x14ac:dyDescent="0.5">
      <c r="A10" s="617">
        <v>10</v>
      </c>
      <c r="B10" s="902"/>
      <c r="C10" s="913" t="s">
        <v>239</v>
      </c>
      <c r="D10" s="914"/>
      <c r="E10" s="560"/>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62"/>
      <c r="AV10" s="562"/>
      <c r="AW10" s="562"/>
      <c r="AX10" s="562"/>
      <c r="AY10" s="562"/>
      <c r="AZ10" s="562"/>
      <c r="BA10" s="562"/>
      <c r="BB10" s="562"/>
      <c r="BC10" s="562"/>
      <c r="BD10" s="562"/>
      <c r="BE10" s="562"/>
      <c r="BF10" s="562"/>
    </row>
    <row r="11" spans="1:58" ht="15" customHeight="1" x14ac:dyDescent="0.45">
      <c r="A11" s="617">
        <v>11</v>
      </c>
      <c r="B11" s="902"/>
      <c r="C11" s="594" t="s">
        <v>918</v>
      </c>
      <c r="D11" s="915"/>
      <c r="E11" s="560"/>
      <c r="F11" s="562" t="s">
        <v>919</v>
      </c>
      <c r="G11" s="916"/>
      <c r="H11" s="919">
        <f t="shared" ref="H11:H21" si="0">I11-G11</f>
        <v>0</v>
      </c>
      <c r="I11" s="916"/>
      <c r="J11" s="916" t="s">
        <v>324</v>
      </c>
      <c r="K11" s="919"/>
      <c r="L11" s="919"/>
      <c r="M11" s="919"/>
      <c r="N11" s="919"/>
      <c r="O11" s="919"/>
      <c r="P11" s="916" t="s">
        <v>324</v>
      </c>
      <c r="Q11" s="916"/>
      <c r="R11" s="916"/>
      <c r="S11" s="615"/>
      <c r="T11" s="920"/>
      <c r="U11" s="920"/>
      <c r="V11" s="920"/>
      <c r="W11" s="920"/>
      <c r="X11" s="920"/>
      <c r="Y11" s="920"/>
      <c r="Z11" s="920"/>
      <c r="AA11" s="920"/>
      <c r="AB11" s="920"/>
      <c r="AC11" s="920"/>
      <c r="AD11" s="920"/>
      <c r="AE11" s="920"/>
      <c r="AF11" s="920"/>
      <c r="AG11" s="920"/>
      <c r="AH11" s="920"/>
      <c r="AI11" s="920"/>
      <c r="AJ11" s="920"/>
      <c r="AK11" s="920"/>
      <c r="AL11" s="920"/>
      <c r="AM11" s="920"/>
      <c r="AN11" s="920"/>
      <c r="AO11" s="920"/>
      <c r="AP11" s="920" t="s">
        <v>324</v>
      </c>
    </row>
    <row r="12" spans="1:58" ht="15" customHeight="1" x14ac:dyDescent="0.45">
      <c r="A12" s="617">
        <v>12</v>
      </c>
      <c r="B12" s="902"/>
      <c r="C12" s="595" t="s">
        <v>920</v>
      </c>
      <c r="D12" s="915"/>
      <c r="E12" s="560"/>
      <c r="F12" s="562" t="s">
        <v>921</v>
      </c>
      <c r="G12" s="916"/>
      <c r="H12" s="917">
        <f t="shared" si="0"/>
        <v>0</v>
      </c>
      <c r="I12" s="916"/>
      <c r="J12" s="918" t="s">
        <v>324</v>
      </c>
      <c r="K12" s="919"/>
      <c r="L12" s="919"/>
      <c r="M12" s="919"/>
      <c r="N12" s="919"/>
      <c r="O12" s="919"/>
      <c r="P12" s="918" t="s">
        <v>324</v>
      </c>
      <c r="Q12" s="916"/>
      <c r="R12" s="916"/>
      <c r="S12" s="615"/>
      <c r="T12" s="920"/>
      <c r="U12" s="920"/>
      <c r="V12" s="920"/>
      <c r="W12" s="920"/>
      <c r="X12" s="920"/>
      <c r="Y12" s="920"/>
      <c r="Z12" s="920"/>
      <c r="AA12" s="920"/>
      <c r="AB12" s="920"/>
      <c r="AC12" s="920"/>
      <c r="AD12" s="920"/>
      <c r="AE12" s="920"/>
      <c r="AF12" s="920"/>
      <c r="AG12" s="920"/>
      <c r="AH12" s="920"/>
      <c r="AI12" s="920"/>
      <c r="AJ12" s="920"/>
      <c r="AK12" s="920"/>
      <c r="AL12" s="920"/>
      <c r="AM12" s="920"/>
      <c r="AN12" s="920"/>
      <c r="AO12" s="920"/>
      <c r="AP12" s="920" t="s">
        <v>324</v>
      </c>
    </row>
    <row r="13" spans="1:58" ht="15" customHeight="1" x14ac:dyDescent="0.45">
      <c r="A13" s="617">
        <v>13</v>
      </c>
      <c r="B13" s="902"/>
      <c r="C13" s="595" t="s">
        <v>922</v>
      </c>
      <c r="D13" s="915"/>
      <c r="E13" s="921"/>
      <c r="F13" s="562" t="s">
        <v>921</v>
      </c>
      <c r="G13" s="916"/>
      <c r="H13" s="917">
        <f t="shared" si="0"/>
        <v>0</v>
      </c>
      <c r="I13" s="916"/>
      <c r="J13" s="918" t="s">
        <v>324</v>
      </c>
      <c r="K13" s="919"/>
      <c r="L13" s="919"/>
      <c r="M13" s="919"/>
      <c r="N13" s="919"/>
      <c r="O13" s="919"/>
      <c r="P13" s="918" t="s">
        <v>324</v>
      </c>
      <c r="Q13" s="916"/>
      <c r="R13" s="916"/>
      <c r="S13" s="615"/>
      <c r="T13" s="920"/>
      <c r="U13" s="920"/>
      <c r="V13" s="920"/>
      <c r="W13" s="920"/>
      <c r="X13" s="920"/>
      <c r="Y13" s="920"/>
      <c r="Z13" s="920"/>
      <c r="AA13" s="920"/>
      <c r="AB13" s="920"/>
      <c r="AC13" s="920"/>
      <c r="AD13" s="920"/>
      <c r="AE13" s="920"/>
      <c r="AF13" s="920"/>
      <c r="AG13" s="920"/>
      <c r="AH13" s="920"/>
      <c r="AI13" s="920"/>
      <c r="AJ13" s="920"/>
      <c r="AK13" s="920"/>
      <c r="AL13" s="920"/>
      <c r="AM13" s="920"/>
      <c r="AN13" s="920"/>
      <c r="AO13" s="920"/>
      <c r="AP13" s="920" t="s">
        <v>324</v>
      </c>
    </row>
    <row r="14" spans="1:58" ht="15" customHeight="1" x14ac:dyDescent="0.45">
      <c r="A14" s="617">
        <v>14</v>
      </c>
      <c r="B14" s="902"/>
      <c r="C14" s="595" t="s">
        <v>976</v>
      </c>
      <c r="D14" s="923"/>
      <c r="E14" s="924" t="s">
        <v>923</v>
      </c>
      <c r="F14" s="562" t="s">
        <v>919</v>
      </c>
      <c r="G14" s="916"/>
      <c r="H14" s="917">
        <f t="shared" si="0"/>
        <v>0</v>
      </c>
      <c r="I14" s="916"/>
      <c r="J14" s="918" t="s">
        <v>324</v>
      </c>
      <c r="K14" s="919"/>
      <c r="L14" s="919"/>
      <c r="M14" s="919"/>
      <c r="N14" s="919"/>
      <c r="O14" s="919"/>
      <c r="P14" s="918" t="s">
        <v>324</v>
      </c>
      <c r="Q14" s="916"/>
      <c r="R14" s="916"/>
      <c r="S14" s="615"/>
      <c r="T14" s="920"/>
      <c r="U14" s="920"/>
      <c r="V14" s="920"/>
      <c r="W14" s="920"/>
      <c r="X14" s="920"/>
      <c r="Y14" s="920"/>
      <c r="Z14" s="920"/>
      <c r="AA14" s="920"/>
      <c r="AB14" s="920"/>
      <c r="AC14" s="920"/>
      <c r="AD14" s="920"/>
      <c r="AE14" s="920"/>
      <c r="AF14" s="920"/>
      <c r="AG14" s="920"/>
      <c r="AH14" s="920"/>
      <c r="AI14" s="920"/>
      <c r="AJ14" s="920"/>
      <c r="AK14" s="920"/>
      <c r="AL14" s="920"/>
      <c r="AM14" s="920"/>
      <c r="AN14" s="920"/>
      <c r="AO14" s="920"/>
      <c r="AP14" s="920" t="s">
        <v>324</v>
      </c>
    </row>
    <row r="15" spans="1:58" ht="15" customHeight="1" x14ac:dyDescent="0.45">
      <c r="A15" s="617">
        <v>15</v>
      </c>
      <c r="B15" s="902"/>
      <c r="C15" s="925"/>
      <c r="D15" s="924"/>
      <c r="E15" s="924" t="s">
        <v>924</v>
      </c>
      <c r="F15" s="562" t="s">
        <v>919</v>
      </c>
      <c r="G15" s="916"/>
      <c r="H15" s="917">
        <f t="shared" si="0"/>
        <v>0</v>
      </c>
      <c r="I15" s="916"/>
      <c r="J15" s="918" t="s">
        <v>324</v>
      </c>
      <c r="K15" s="919"/>
      <c r="L15" s="919"/>
      <c r="M15" s="919"/>
      <c r="N15" s="919"/>
      <c r="O15" s="919"/>
      <c r="P15" s="918" t="s">
        <v>324</v>
      </c>
      <c r="Q15" s="916"/>
      <c r="R15" s="916"/>
      <c r="S15" s="615"/>
      <c r="T15" s="920"/>
      <c r="U15" s="920"/>
      <c r="V15" s="920"/>
      <c r="W15" s="920"/>
      <c r="X15" s="920"/>
      <c r="Y15" s="920"/>
      <c r="Z15" s="920"/>
      <c r="AA15" s="920"/>
      <c r="AB15" s="920"/>
      <c r="AC15" s="920"/>
      <c r="AD15" s="920"/>
      <c r="AE15" s="920"/>
      <c r="AF15" s="920"/>
      <c r="AG15" s="920"/>
      <c r="AH15" s="920"/>
      <c r="AI15" s="920"/>
      <c r="AJ15" s="920"/>
      <c r="AK15" s="920"/>
      <c r="AL15" s="920"/>
      <c r="AM15" s="920"/>
      <c r="AN15" s="920"/>
      <c r="AO15" s="920"/>
      <c r="AP15" s="920" t="s">
        <v>324</v>
      </c>
    </row>
    <row r="16" spans="1:58" ht="15" customHeight="1" x14ac:dyDescent="0.45">
      <c r="A16" s="617">
        <v>16</v>
      </c>
      <c r="B16" s="902"/>
      <c r="C16" s="595" t="s">
        <v>977</v>
      </c>
      <c r="D16" s="926"/>
      <c r="E16" s="924" t="s">
        <v>923</v>
      </c>
      <c r="F16" s="562" t="s">
        <v>919</v>
      </c>
      <c r="G16" s="916"/>
      <c r="H16" s="917">
        <f t="shared" si="0"/>
        <v>0</v>
      </c>
      <c r="I16" s="916"/>
      <c r="J16" s="918" t="s">
        <v>324</v>
      </c>
      <c r="K16" s="919"/>
      <c r="L16" s="919"/>
      <c r="M16" s="919"/>
      <c r="N16" s="919"/>
      <c r="O16" s="919"/>
      <c r="P16" s="918" t="s">
        <v>324</v>
      </c>
      <c r="Q16" s="916"/>
      <c r="R16" s="916"/>
      <c r="S16" s="615"/>
      <c r="T16" s="920"/>
      <c r="U16" s="920"/>
      <c r="V16" s="920"/>
      <c r="W16" s="920"/>
      <c r="X16" s="920"/>
      <c r="Y16" s="920"/>
      <c r="Z16" s="920"/>
      <c r="AA16" s="920"/>
      <c r="AB16" s="920"/>
      <c r="AC16" s="920"/>
      <c r="AD16" s="920"/>
      <c r="AE16" s="920"/>
      <c r="AF16" s="920"/>
      <c r="AG16" s="920"/>
      <c r="AH16" s="920"/>
      <c r="AI16" s="920"/>
      <c r="AJ16" s="920"/>
      <c r="AK16" s="920"/>
      <c r="AL16" s="920"/>
      <c r="AM16" s="920"/>
      <c r="AN16" s="920"/>
      <c r="AO16" s="920"/>
      <c r="AP16" s="920" t="s">
        <v>324</v>
      </c>
    </row>
    <row r="17" spans="1:60" ht="15" customHeight="1" x14ac:dyDescent="0.45">
      <c r="A17" s="617">
        <v>17</v>
      </c>
      <c r="B17" s="902"/>
      <c r="C17" s="925"/>
      <c r="D17" s="925"/>
      <c r="E17" s="924" t="s">
        <v>924</v>
      </c>
      <c r="F17" s="562" t="s">
        <v>919</v>
      </c>
      <c r="G17" s="916"/>
      <c r="H17" s="917">
        <f t="shared" si="0"/>
        <v>0</v>
      </c>
      <c r="I17" s="916"/>
      <c r="J17" s="918" t="s">
        <v>324</v>
      </c>
      <c r="K17" s="919"/>
      <c r="L17" s="919"/>
      <c r="M17" s="919"/>
      <c r="N17" s="919"/>
      <c r="O17" s="919"/>
      <c r="P17" s="918" t="s">
        <v>324</v>
      </c>
      <c r="Q17" s="916"/>
      <c r="R17" s="916"/>
      <c r="S17" s="615"/>
      <c r="T17" s="920"/>
      <c r="U17" s="920"/>
      <c r="V17" s="920"/>
      <c r="W17" s="920"/>
      <c r="X17" s="920"/>
      <c r="Y17" s="920"/>
      <c r="Z17" s="920"/>
      <c r="AA17" s="920"/>
      <c r="AB17" s="920"/>
      <c r="AC17" s="920"/>
      <c r="AD17" s="920"/>
      <c r="AE17" s="920"/>
      <c r="AF17" s="920"/>
      <c r="AG17" s="920"/>
      <c r="AH17" s="920"/>
      <c r="AI17" s="920"/>
      <c r="AJ17" s="920"/>
      <c r="AK17" s="920"/>
      <c r="AL17" s="920"/>
      <c r="AM17" s="920"/>
      <c r="AN17" s="920"/>
      <c r="AO17" s="920"/>
      <c r="AP17" s="920" t="s">
        <v>324</v>
      </c>
    </row>
    <row r="18" spans="1:60" ht="15" customHeight="1" x14ac:dyDescent="0.45">
      <c r="A18" s="617">
        <v>18</v>
      </c>
      <c r="B18" s="902"/>
      <c r="C18" s="595" t="s">
        <v>925</v>
      </c>
      <c r="D18" s="595"/>
      <c r="E18" s="924" t="s">
        <v>923</v>
      </c>
      <c r="F18" s="562" t="s">
        <v>919</v>
      </c>
      <c r="G18" s="916"/>
      <c r="H18" s="917">
        <f t="shared" si="0"/>
        <v>0</v>
      </c>
      <c r="I18" s="916"/>
      <c r="J18" s="918" t="s">
        <v>324</v>
      </c>
      <c r="K18" s="919"/>
      <c r="L18" s="919"/>
      <c r="M18" s="919"/>
      <c r="N18" s="919"/>
      <c r="O18" s="919"/>
      <c r="P18" s="918" t="s">
        <v>324</v>
      </c>
      <c r="Q18" s="916"/>
      <c r="R18" s="916"/>
      <c r="S18" s="615"/>
      <c r="T18" s="920"/>
      <c r="U18" s="920"/>
      <c r="V18" s="920"/>
      <c r="W18" s="920"/>
      <c r="X18" s="920"/>
      <c r="Y18" s="920"/>
      <c r="Z18" s="920"/>
      <c r="AA18" s="920"/>
      <c r="AB18" s="920"/>
      <c r="AC18" s="920"/>
      <c r="AD18" s="920"/>
      <c r="AE18" s="920"/>
      <c r="AF18" s="920"/>
      <c r="AG18" s="920"/>
      <c r="AH18" s="920"/>
      <c r="AI18" s="920"/>
      <c r="AJ18" s="920"/>
      <c r="AK18" s="920"/>
      <c r="AL18" s="920"/>
      <c r="AM18" s="920"/>
      <c r="AN18" s="920"/>
      <c r="AO18" s="920"/>
      <c r="AP18" s="920" t="s">
        <v>324</v>
      </c>
    </row>
    <row r="19" spans="1:60" ht="15" customHeight="1" x14ac:dyDescent="0.45">
      <c r="A19" s="617">
        <v>19</v>
      </c>
      <c r="B19" s="902"/>
      <c r="C19" s="925"/>
      <c r="D19" s="925"/>
      <c r="E19" s="924" t="s">
        <v>924</v>
      </c>
      <c r="F19" s="562" t="s">
        <v>919</v>
      </c>
      <c r="G19" s="916"/>
      <c r="H19" s="917">
        <f t="shared" si="0"/>
        <v>0</v>
      </c>
      <c r="I19" s="916"/>
      <c r="J19" s="918" t="s">
        <v>324</v>
      </c>
      <c r="K19" s="919"/>
      <c r="L19" s="919"/>
      <c r="M19" s="919"/>
      <c r="N19" s="919"/>
      <c r="O19" s="919"/>
      <c r="P19" s="918" t="s">
        <v>324</v>
      </c>
      <c r="Q19" s="916"/>
      <c r="R19" s="916"/>
      <c r="S19" s="615"/>
      <c r="T19" s="920"/>
      <c r="U19" s="920"/>
      <c r="V19" s="920"/>
      <c r="W19" s="920"/>
      <c r="X19" s="920"/>
      <c r="Y19" s="920"/>
      <c r="Z19" s="920"/>
      <c r="AA19" s="920"/>
      <c r="AB19" s="920"/>
      <c r="AC19" s="920"/>
      <c r="AD19" s="920"/>
      <c r="AE19" s="920"/>
      <c r="AF19" s="920"/>
      <c r="AG19" s="920"/>
      <c r="AH19" s="920"/>
      <c r="AI19" s="920"/>
      <c r="AJ19" s="920"/>
      <c r="AK19" s="920"/>
      <c r="AL19" s="920"/>
      <c r="AM19" s="920"/>
      <c r="AN19" s="920"/>
      <c r="AO19" s="920"/>
      <c r="AP19" s="920" t="s">
        <v>324</v>
      </c>
    </row>
    <row r="20" spans="1:60" ht="15" customHeight="1" x14ac:dyDescent="0.45">
      <c r="A20" s="617">
        <v>20</v>
      </c>
      <c r="B20" s="902"/>
      <c r="C20" s="595" t="s">
        <v>436</v>
      </c>
      <c r="D20" s="595"/>
      <c r="E20" s="926"/>
      <c r="F20" s="562" t="s">
        <v>921</v>
      </c>
      <c r="G20" s="916"/>
      <c r="H20" s="917">
        <f t="shared" si="0"/>
        <v>0</v>
      </c>
      <c r="I20" s="916"/>
      <c r="J20" s="918" t="s">
        <v>324</v>
      </c>
      <c r="K20" s="919"/>
      <c r="L20" s="919"/>
      <c r="M20" s="919"/>
      <c r="N20" s="919"/>
      <c r="O20" s="919"/>
      <c r="P20" s="918" t="s">
        <v>324</v>
      </c>
      <c r="Q20" s="916"/>
      <c r="R20" s="916"/>
      <c r="S20" s="615"/>
      <c r="T20" s="920"/>
      <c r="U20" s="920"/>
      <c r="V20" s="920"/>
      <c r="W20" s="920"/>
      <c r="X20" s="920"/>
      <c r="Y20" s="920"/>
      <c r="Z20" s="920"/>
      <c r="AA20" s="920"/>
      <c r="AB20" s="920"/>
      <c r="AC20" s="920"/>
      <c r="AD20" s="920"/>
      <c r="AE20" s="920"/>
      <c r="AF20" s="920"/>
      <c r="AG20" s="920"/>
      <c r="AH20" s="920"/>
      <c r="AI20" s="920"/>
      <c r="AJ20" s="920"/>
      <c r="AK20" s="920"/>
      <c r="AL20" s="920"/>
      <c r="AM20" s="920"/>
      <c r="AN20" s="920"/>
      <c r="AO20" s="920"/>
      <c r="AP20" s="920" t="s">
        <v>324</v>
      </c>
    </row>
    <row r="21" spans="1:60" ht="15" customHeight="1" x14ac:dyDescent="0.45">
      <c r="A21" s="617">
        <v>21</v>
      </c>
      <c r="B21" s="902"/>
      <c r="C21" s="595" t="s">
        <v>243</v>
      </c>
      <c r="D21" s="595"/>
      <c r="E21" s="926"/>
      <c r="F21" s="562" t="s">
        <v>921</v>
      </c>
      <c r="G21" s="916"/>
      <c r="H21" s="917">
        <f t="shared" si="0"/>
        <v>0</v>
      </c>
      <c r="I21" s="916"/>
      <c r="J21" s="918" t="s">
        <v>324</v>
      </c>
      <c r="K21" s="919"/>
      <c r="L21" s="919"/>
      <c r="M21" s="919"/>
      <c r="N21" s="919"/>
      <c r="O21" s="919"/>
      <c r="P21" s="918" t="s">
        <v>324</v>
      </c>
      <c r="Q21" s="916"/>
      <c r="R21" s="916"/>
      <c r="S21" s="615"/>
      <c r="T21" s="920"/>
      <c r="U21" s="920"/>
      <c r="V21" s="920"/>
      <c r="W21" s="920"/>
      <c r="X21" s="920"/>
      <c r="Y21" s="920"/>
      <c r="Z21" s="920"/>
      <c r="AA21" s="920"/>
      <c r="AB21" s="920"/>
      <c r="AC21" s="920"/>
      <c r="AD21" s="920"/>
      <c r="AE21" s="920"/>
      <c r="AF21" s="920"/>
      <c r="AG21" s="920"/>
      <c r="AH21" s="920"/>
      <c r="AI21" s="920"/>
      <c r="AJ21" s="920"/>
      <c r="AK21" s="920"/>
      <c r="AL21" s="920"/>
      <c r="AM21" s="920"/>
      <c r="AN21" s="920"/>
      <c r="AO21" s="920"/>
      <c r="AP21" s="920" t="s">
        <v>324</v>
      </c>
    </row>
    <row r="22" spans="1:60" ht="15" customHeight="1" x14ac:dyDescent="0.5">
      <c r="A22" s="617">
        <v>22</v>
      </c>
      <c r="B22" s="902"/>
      <c r="C22" s="913" t="s">
        <v>275</v>
      </c>
      <c r="D22" s="914"/>
      <c r="E22" s="560"/>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H22" s="562"/>
    </row>
    <row r="23" spans="1:60" ht="15" customHeight="1" x14ac:dyDescent="0.45">
      <c r="A23" s="617">
        <v>23</v>
      </c>
      <c r="B23" s="902"/>
      <c r="C23" s="927" t="s">
        <v>247</v>
      </c>
      <c r="D23" s="927"/>
      <c r="E23" s="560"/>
      <c r="F23" s="562" t="s">
        <v>921</v>
      </c>
      <c r="G23" s="916"/>
      <c r="H23" s="919">
        <f>I23-G23</f>
        <v>0</v>
      </c>
      <c r="I23" s="916"/>
      <c r="J23" s="916" t="s">
        <v>324</v>
      </c>
      <c r="K23" s="919"/>
      <c r="L23" s="919"/>
      <c r="M23" s="919"/>
      <c r="N23" s="919"/>
      <c r="O23" s="919"/>
      <c r="P23" s="916" t="s">
        <v>324</v>
      </c>
      <c r="Q23" s="916"/>
      <c r="R23" s="916"/>
      <c r="S23" s="615"/>
      <c r="T23" s="920"/>
      <c r="U23" s="920"/>
      <c r="V23" s="920"/>
      <c r="W23" s="920"/>
      <c r="X23" s="920"/>
      <c r="Y23" s="920"/>
      <c r="Z23" s="920"/>
      <c r="AA23" s="920"/>
      <c r="AB23" s="920"/>
      <c r="AC23" s="920"/>
      <c r="AD23" s="920"/>
      <c r="AE23" s="920"/>
      <c r="AF23" s="920"/>
      <c r="AG23" s="920"/>
      <c r="AH23" s="920"/>
      <c r="AI23" s="920"/>
      <c r="AJ23" s="920"/>
      <c r="AK23" s="920"/>
      <c r="AL23" s="920"/>
      <c r="AM23" s="920"/>
      <c r="AN23" s="920"/>
      <c r="AO23" s="920"/>
      <c r="AP23" s="920" t="s">
        <v>324</v>
      </c>
    </row>
    <row r="24" spans="1:60" ht="15" customHeight="1" x14ac:dyDescent="0.45">
      <c r="A24" s="617">
        <v>24</v>
      </c>
      <c r="B24" s="902"/>
      <c r="C24" s="927"/>
      <c r="D24" s="928" t="s">
        <v>926</v>
      </c>
      <c r="E24" s="560"/>
      <c r="F24" s="562" t="s">
        <v>921</v>
      </c>
      <c r="G24" s="916"/>
      <c r="H24" s="917">
        <f>I24-G24</f>
        <v>0</v>
      </c>
      <c r="I24" s="916"/>
      <c r="J24" s="918" t="s">
        <v>324</v>
      </c>
      <c r="K24" s="919"/>
      <c r="L24" s="919"/>
      <c r="M24" s="919"/>
      <c r="N24" s="919"/>
      <c r="O24" s="919"/>
      <c r="P24" s="918" t="s">
        <v>324</v>
      </c>
      <c r="Q24" s="918"/>
      <c r="R24" s="916"/>
      <c r="S24" s="615"/>
      <c r="T24" s="920"/>
      <c r="U24" s="920"/>
      <c r="V24" s="920"/>
      <c r="W24" s="920"/>
      <c r="X24" s="920"/>
      <c r="Y24" s="920"/>
      <c r="Z24" s="920"/>
      <c r="AA24" s="920"/>
      <c r="AB24" s="920"/>
      <c r="AC24" s="920"/>
      <c r="AD24" s="920"/>
      <c r="AE24" s="920"/>
      <c r="AF24" s="920"/>
      <c r="AG24" s="920"/>
      <c r="AH24" s="920"/>
      <c r="AI24" s="920"/>
      <c r="AJ24" s="920"/>
      <c r="AK24" s="920"/>
      <c r="AL24" s="920"/>
      <c r="AM24" s="920"/>
      <c r="AN24" s="920"/>
      <c r="AO24" s="920"/>
      <c r="AP24" s="920" t="s">
        <v>324</v>
      </c>
    </row>
    <row r="25" spans="1:60" ht="15" customHeight="1" x14ac:dyDescent="0.5">
      <c r="A25" s="617">
        <v>25</v>
      </c>
      <c r="B25" s="902"/>
      <c r="C25" s="913" t="s">
        <v>246</v>
      </c>
      <c r="D25" s="914"/>
      <c r="E25" s="926"/>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row>
    <row r="26" spans="1:60" ht="15" customHeight="1" x14ac:dyDescent="0.45">
      <c r="A26" s="617">
        <v>26</v>
      </c>
      <c r="B26" s="902"/>
      <c r="C26" s="595" t="s">
        <v>243</v>
      </c>
      <c r="D26" s="595"/>
      <c r="E26" s="926"/>
      <c r="F26" s="562" t="s">
        <v>921</v>
      </c>
      <c r="G26" s="916"/>
      <c r="H26" s="919">
        <f>I26-G26</f>
        <v>0</v>
      </c>
      <c r="I26" s="916"/>
      <c r="J26" s="916" t="s">
        <v>324</v>
      </c>
      <c r="K26" s="902"/>
      <c r="L26" s="902"/>
      <c r="M26" s="902"/>
      <c r="N26" s="902"/>
      <c r="O26" s="902"/>
      <c r="P26" s="902"/>
      <c r="Q26" s="916"/>
      <c r="R26" s="916"/>
      <c r="S26" s="615"/>
      <c r="T26" s="920"/>
      <c r="U26" s="920"/>
      <c r="V26" s="920"/>
      <c r="W26" s="920"/>
      <c r="X26" s="920"/>
      <c r="Y26" s="920"/>
      <c r="Z26" s="920"/>
      <c r="AA26" s="920"/>
      <c r="AB26" s="920"/>
      <c r="AC26" s="920"/>
      <c r="AD26" s="920"/>
      <c r="AE26" s="920"/>
      <c r="AF26" s="920"/>
      <c r="AG26" s="920"/>
      <c r="AH26" s="920"/>
      <c r="AI26" s="920"/>
      <c r="AJ26" s="920"/>
      <c r="AK26" s="920"/>
      <c r="AL26" s="920"/>
      <c r="AM26" s="920"/>
      <c r="AN26" s="920"/>
      <c r="AO26" s="920"/>
      <c r="AP26" s="920" t="s">
        <v>324</v>
      </c>
    </row>
    <row r="27" spans="1:60" ht="15" customHeight="1" x14ac:dyDescent="0.45">
      <c r="A27" s="617">
        <v>27</v>
      </c>
      <c r="B27" s="902"/>
      <c r="C27" s="595" t="s">
        <v>927</v>
      </c>
      <c r="D27" s="595"/>
      <c r="E27" s="922"/>
      <c r="F27" s="562" t="s">
        <v>921</v>
      </c>
      <c r="G27" s="916"/>
      <c r="H27" s="917">
        <f t="shared" ref="H27:H31" si="1">I27-G27</f>
        <v>0</v>
      </c>
      <c r="I27" s="916"/>
      <c r="J27" s="918" t="s">
        <v>324</v>
      </c>
      <c r="K27" s="562"/>
      <c r="L27" s="562"/>
      <c r="M27" s="562"/>
      <c r="N27" s="562"/>
      <c r="O27" s="562"/>
      <c r="P27" s="562"/>
      <c r="Q27" s="918"/>
      <c r="R27" s="916"/>
      <c r="S27" s="615"/>
      <c r="T27" s="920"/>
      <c r="U27" s="920"/>
      <c r="V27" s="920"/>
      <c r="W27" s="920"/>
      <c r="X27" s="920"/>
      <c r="Y27" s="920"/>
      <c r="Z27" s="920"/>
      <c r="AA27" s="920"/>
      <c r="AB27" s="920"/>
      <c r="AC27" s="920"/>
      <c r="AD27" s="920"/>
      <c r="AE27" s="920"/>
      <c r="AF27" s="920"/>
      <c r="AG27" s="920"/>
      <c r="AH27" s="920"/>
      <c r="AI27" s="920"/>
      <c r="AJ27" s="920"/>
      <c r="AK27" s="920"/>
      <c r="AL27" s="920"/>
      <c r="AM27" s="920"/>
      <c r="AN27" s="920"/>
      <c r="AO27" s="920"/>
      <c r="AP27" s="920" t="s">
        <v>324</v>
      </c>
    </row>
    <row r="28" spans="1:60" ht="15" customHeight="1" x14ac:dyDescent="0.45">
      <c r="A28" s="617">
        <v>28</v>
      </c>
      <c r="B28" s="902"/>
      <c r="C28" s="595" t="s">
        <v>244</v>
      </c>
      <c r="D28" s="595"/>
      <c r="E28" s="926"/>
      <c r="F28" s="562"/>
      <c r="G28" s="916"/>
      <c r="H28" s="917">
        <f t="shared" si="1"/>
        <v>0</v>
      </c>
      <c r="I28" s="916"/>
      <c r="J28" s="918" t="s">
        <v>324</v>
      </c>
      <c r="K28" s="902"/>
      <c r="L28" s="902"/>
      <c r="M28" s="902"/>
      <c r="N28" s="902"/>
      <c r="O28" s="902"/>
      <c r="P28" s="902"/>
      <c r="Q28" s="918"/>
      <c r="R28" s="916"/>
      <c r="S28" s="615"/>
      <c r="T28" s="920"/>
      <c r="U28" s="920"/>
      <c r="V28" s="920"/>
      <c r="W28" s="920"/>
      <c r="X28" s="920"/>
      <c r="Y28" s="920"/>
      <c r="Z28" s="920"/>
      <c r="AA28" s="920"/>
      <c r="AB28" s="920"/>
      <c r="AC28" s="920"/>
      <c r="AD28" s="920"/>
      <c r="AE28" s="920"/>
      <c r="AF28" s="920"/>
      <c r="AG28" s="920"/>
      <c r="AH28" s="920"/>
      <c r="AI28" s="920"/>
      <c r="AJ28" s="920"/>
      <c r="AK28" s="920"/>
      <c r="AL28" s="920"/>
      <c r="AM28" s="920"/>
      <c r="AN28" s="920"/>
      <c r="AO28" s="920"/>
      <c r="AP28" s="920" t="s">
        <v>324</v>
      </c>
    </row>
    <row r="29" spans="1:60" ht="15" customHeight="1" x14ac:dyDescent="0.45">
      <c r="A29" s="617">
        <v>29</v>
      </c>
      <c r="B29" s="902"/>
      <c r="C29" s="595"/>
      <c r="D29" s="595" t="s">
        <v>928</v>
      </c>
      <c r="E29" s="926"/>
      <c r="F29" s="562" t="s">
        <v>921</v>
      </c>
      <c r="G29" s="916"/>
      <c r="H29" s="917">
        <f t="shared" si="1"/>
        <v>0</v>
      </c>
      <c r="I29" s="916"/>
      <c r="J29" s="918" t="s">
        <v>324</v>
      </c>
      <c r="K29" s="562"/>
      <c r="L29" s="562"/>
      <c r="M29" s="562"/>
      <c r="N29" s="562"/>
      <c r="O29" s="562"/>
      <c r="P29" s="562"/>
      <c r="Q29" s="918"/>
      <c r="R29" s="916"/>
      <c r="S29" s="615"/>
      <c r="T29" s="920"/>
      <c r="U29" s="920"/>
      <c r="V29" s="920"/>
      <c r="W29" s="920"/>
      <c r="X29" s="920"/>
      <c r="Y29" s="920"/>
      <c r="Z29" s="920"/>
      <c r="AA29" s="920"/>
      <c r="AB29" s="920"/>
      <c r="AC29" s="920"/>
      <c r="AD29" s="920"/>
      <c r="AE29" s="920"/>
      <c r="AF29" s="920"/>
      <c r="AG29" s="920"/>
      <c r="AH29" s="920"/>
      <c r="AI29" s="920"/>
      <c r="AJ29" s="920"/>
      <c r="AK29" s="920"/>
      <c r="AL29" s="920"/>
      <c r="AM29" s="920"/>
      <c r="AN29" s="920"/>
      <c r="AO29" s="920"/>
      <c r="AP29" s="920" t="s">
        <v>324</v>
      </c>
    </row>
    <row r="30" spans="1:60" ht="15" customHeight="1" x14ac:dyDescent="0.45">
      <c r="A30" s="617">
        <v>30</v>
      </c>
      <c r="B30" s="902"/>
      <c r="C30" s="595"/>
      <c r="D30" s="595" t="s">
        <v>929</v>
      </c>
      <c r="E30" s="926"/>
      <c r="F30" s="562" t="s">
        <v>921</v>
      </c>
      <c r="G30" s="916"/>
      <c r="H30" s="917">
        <f t="shared" si="1"/>
        <v>0</v>
      </c>
      <c r="I30" s="916"/>
      <c r="J30" s="918" t="s">
        <v>324</v>
      </c>
      <c r="K30" s="902"/>
      <c r="L30" s="902"/>
      <c r="M30" s="902"/>
      <c r="N30" s="902"/>
      <c r="O30" s="902"/>
      <c r="P30" s="902"/>
      <c r="Q30" s="918"/>
      <c r="R30" s="916"/>
      <c r="S30" s="615"/>
      <c r="T30" s="920"/>
      <c r="U30" s="920"/>
      <c r="V30" s="920"/>
      <c r="W30" s="920"/>
      <c r="X30" s="920"/>
      <c r="Y30" s="920"/>
      <c r="Z30" s="920"/>
      <c r="AA30" s="920"/>
      <c r="AB30" s="920"/>
      <c r="AC30" s="920"/>
      <c r="AD30" s="920"/>
      <c r="AE30" s="920"/>
      <c r="AF30" s="920"/>
      <c r="AG30" s="920"/>
      <c r="AH30" s="920"/>
      <c r="AI30" s="920"/>
      <c r="AJ30" s="920"/>
      <c r="AK30" s="920"/>
      <c r="AL30" s="920"/>
      <c r="AM30" s="920"/>
      <c r="AN30" s="920"/>
      <c r="AO30" s="920"/>
      <c r="AP30" s="920" t="s">
        <v>324</v>
      </c>
    </row>
    <row r="31" spans="1:60" ht="15" customHeight="1" x14ac:dyDescent="0.45">
      <c r="A31" s="617">
        <v>31</v>
      </c>
      <c r="B31" s="902"/>
      <c r="C31" s="595"/>
      <c r="D31" s="595" t="s">
        <v>930</v>
      </c>
      <c r="E31" s="926"/>
      <c r="F31" s="562" t="s">
        <v>921</v>
      </c>
      <c r="G31" s="916"/>
      <c r="H31" s="917">
        <f t="shared" si="1"/>
        <v>0</v>
      </c>
      <c r="I31" s="916"/>
      <c r="J31" s="918" t="s">
        <v>324</v>
      </c>
      <c r="K31" s="562"/>
      <c r="L31" s="562"/>
      <c r="M31" s="562"/>
      <c r="N31" s="562"/>
      <c r="O31" s="562"/>
      <c r="P31" s="562"/>
      <c r="Q31" s="918"/>
      <c r="R31" s="916"/>
      <c r="S31" s="615"/>
      <c r="T31" s="920"/>
      <c r="U31" s="920"/>
      <c r="V31" s="920"/>
      <c r="W31" s="920"/>
      <c r="X31" s="920"/>
      <c r="Y31" s="920"/>
      <c r="Z31" s="920"/>
      <c r="AA31" s="920"/>
      <c r="AB31" s="920"/>
      <c r="AC31" s="920"/>
      <c r="AD31" s="920"/>
      <c r="AE31" s="920"/>
      <c r="AF31" s="920"/>
      <c r="AG31" s="920"/>
      <c r="AH31" s="920"/>
      <c r="AI31" s="920"/>
      <c r="AJ31" s="920"/>
      <c r="AK31" s="920"/>
      <c r="AL31" s="920"/>
      <c r="AM31" s="920"/>
      <c r="AN31" s="920"/>
      <c r="AO31" s="920"/>
      <c r="AP31" s="920" t="s">
        <v>324</v>
      </c>
    </row>
    <row r="32" spans="1:60" ht="15" customHeight="1" x14ac:dyDescent="0.45">
      <c r="A32" s="617">
        <v>32</v>
      </c>
      <c r="B32" s="902"/>
      <c r="C32" s="902"/>
      <c r="D32" s="902"/>
      <c r="E32" s="902"/>
      <c r="F32" s="902"/>
      <c r="G32" s="902"/>
      <c r="H32" s="902"/>
      <c r="I32" s="902"/>
      <c r="J32" s="902"/>
      <c r="K32" s="902"/>
      <c r="L32" s="902"/>
      <c r="M32" s="902"/>
      <c r="N32" s="902"/>
      <c r="O32" s="902"/>
      <c r="P32" s="902"/>
      <c r="Q32" s="902"/>
      <c r="R32" s="902"/>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row>
    <row r="33" spans="1:42" ht="15" customHeight="1" x14ac:dyDescent="0.5">
      <c r="A33" s="617">
        <v>33</v>
      </c>
      <c r="B33" s="902"/>
      <c r="C33" s="913" t="s">
        <v>931</v>
      </c>
      <c r="D33" s="927"/>
      <c r="E33" s="560"/>
      <c r="F33" s="562"/>
      <c r="G33" s="562"/>
      <c r="H33" s="562"/>
      <c r="I33" s="562"/>
      <c r="J33" s="562"/>
      <c r="K33" s="562"/>
      <c r="L33" s="562"/>
      <c r="M33" s="562"/>
      <c r="N33" s="562"/>
      <c r="O33" s="562"/>
      <c r="P33" s="562"/>
      <c r="Q33" s="562"/>
      <c r="R33" s="562"/>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row>
    <row r="34" spans="1:42" ht="15" customHeight="1" x14ac:dyDescent="0.5">
      <c r="A34" s="617">
        <v>34</v>
      </c>
      <c r="B34" s="902"/>
      <c r="C34" s="913" t="s">
        <v>932</v>
      </c>
      <c r="D34" s="927"/>
      <c r="E34" s="560"/>
      <c r="F34" s="562"/>
      <c r="G34" s="562"/>
      <c r="H34" s="562"/>
      <c r="I34" s="562"/>
      <c r="J34" s="562"/>
      <c r="K34" s="562"/>
      <c r="L34" s="562"/>
      <c r="M34" s="562"/>
      <c r="N34" s="562"/>
      <c r="O34" s="562"/>
      <c r="P34" s="562"/>
      <c r="Q34" s="562"/>
      <c r="R34" s="562"/>
      <c r="S34" s="550"/>
      <c r="T34" s="550"/>
      <c r="U34" s="550"/>
      <c r="V34" s="550"/>
      <c r="W34" s="550"/>
      <c r="X34" s="550"/>
      <c r="Y34" s="550"/>
      <c r="Z34" s="550"/>
      <c r="AA34" s="550"/>
      <c r="AB34" s="550"/>
      <c r="AC34" s="550"/>
      <c r="AD34" s="550"/>
      <c r="AE34" s="550"/>
      <c r="AF34" s="550"/>
      <c r="AG34" s="550"/>
      <c r="AH34" s="550"/>
      <c r="AI34" s="550"/>
      <c r="AJ34" s="550"/>
      <c r="AK34" s="550"/>
      <c r="AL34" s="550"/>
      <c r="AM34" s="550"/>
      <c r="AN34" s="550"/>
      <c r="AO34" s="550"/>
      <c r="AP34" s="550"/>
    </row>
    <row r="35" spans="1:42" ht="15" customHeight="1" x14ac:dyDescent="0.45">
      <c r="A35" s="617">
        <v>35</v>
      </c>
      <c r="B35" s="902"/>
      <c r="C35" s="927"/>
      <c r="D35" s="929" t="s">
        <v>933</v>
      </c>
      <c r="E35" s="560"/>
      <c r="F35" s="562" t="s">
        <v>921</v>
      </c>
      <c r="G35" s="916"/>
      <c r="H35" s="919">
        <f t="shared" ref="H35:H41" si="2">I35-G35</f>
        <v>0</v>
      </c>
      <c r="I35" s="916"/>
      <c r="J35" s="916" t="s">
        <v>324</v>
      </c>
      <c r="K35" s="562"/>
      <c r="L35" s="562"/>
      <c r="M35" s="562"/>
      <c r="N35" s="562"/>
      <c r="O35" s="562"/>
      <c r="P35" s="562"/>
      <c r="Q35" s="916"/>
      <c r="R35" s="916"/>
      <c r="S35" s="550"/>
      <c r="T35" s="920"/>
      <c r="U35" s="920"/>
      <c r="V35" s="920"/>
      <c r="W35" s="920"/>
      <c r="X35" s="920"/>
      <c r="Y35" s="920"/>
      <c r="Z35" s="920"/>
      <c r="AA35" s="920"/>
      <c r="AB35" s="920"/>
      <c r="AC35" s="920"/>
      <c r="AD35" s="920"/>
      <c r="AE35" s="920"/>
      <c r="AF35" s="920"/>
      <c r="AG35" s="920"/>
      <c r="AH35" s="920"/>
      <c r="AI35" s="920"/>
      <c r="AJ35" s="920"/>
      <c r="AK35" s="920"/>
      <c r="AL35" s="920"/>
      <c r="AM35" s="920"/>
      <c r="AN35" s="920"/>
      <c r="AO35" s="920"/>
      <c r="AP35" s="920" t="s">
        <v>324</v>
      </c>
    </row>
    <row r="36" spans="1:42" ht="15" customHeight="1" x14ac:dyDescent="0.45">
      <c r="A36" s="617">
        <v>36</v>
      </c>
      <c r="B36" s="902"/>
      <c r="C36" s="927"/>
      <c r="D36" s="929" t="s">
        <v>933</v>
      </c>
      <c r="E36" s="560"/>
      <c r="F36" s="562" t="s">
        <v>921</v>
      </c>
      <c r="G36" s="916"/>
      <c r="H36" s="917">
        <f t="shared" si="2"/>
        <v>0</v>
      </c>
      <c r="I36" s="916"/>
      <c r="J36" s="918" t="s">
        <v>324</v>
      </c>
      <c r="K36" s="562"/>
      <c r="L36" s="562"/>
      <c r="M36" s="562"/>
      <c r="N36" s="562"/>
      <c r="O36" s="562"/>
      <c r="P36" s="562"/>
      <c r="Q36" s="918"/>
      <c r="R36" s="916"/>
      <c r="S36" s="550"/>
      <c r="T36" s="920"/>
      <c r="U36" s="920"/>
      <c r="V36" s="920"/>
      <c r="W36" s="920"/>
      <c r="X36" s="920"/>
      <c r="Y36" s="920"/>
      <c r="Z36" s="920"/>
      <c r="AA36" s="920"/>
      <c r="AB36" s="920"/>
      <c r="AC36" s="920"/>
      <c r="AD36" s="920"/>
      <c r="AE36" s="920"/>
      <c r="AF36" s="920"/>
      <c r="AG36" s="920"/>
      <c r="AH36" s="920"/>
      <c r="AI36" s="920"/>
      <c r="AJ36" s="920"/>
      <c r="AK36" s="920"/>
      <c r="AL36" s="920"/>
      <c r="AM36" s="920"/>
      <c r="AN36" s="920"/>
      <c r="AO36" s="920"/>
      <c r="AP36" s="920" t="s">
        <v>324</v>
      </c>
    </row>
    <row r="37" spans="1:42" ht="15" customHeight="1" x14ac:dyDescent="0.45">
      <c r="A37" s="617">
        <v>37</v>
      </c>
      <c r="B37" s="902"/>
      <c r="C37" s="927"/>
      <c r="D37" s="929" t="s">
        <v>933</v>
      </c>
      <c r="E37" s="560"/>
      <c r="F37" s="562" t="s">
        <v>921</v>
      </c>
      <c r="G37" s="916"/>
      <c r="H37" s="917">
        <f t="shared" si="2"/>
        <v>0</v>
      </c>
      <c r="I37" s="916"/>
      <c r="J37" s="918" t="s">
        <v>324</v>
      </c>
      <c r="K37" s="562"/>
      <c r="L37" s="562"/>
      <c r="M37" s="562"/>
      <c r="N37" s="562"/>
      <c r="O37" s="562"/>
      <c r="P37" s="562"/>
      <c r="Q37" s="918"/>
      <c r="R37" s="916"/>
      <c r="S37" s="550"/>
      <c r="T37" s="920"/>
      <c r="U37" s="920"/>
      <c r="V37" s="920"/>
      <c r="W37" s="920"/>
      <c r="X37" s="920"/>
      <c r="Y37" s="920"/>
      <c r="Z37" s="920"/>
      <c r="AA37" s="920"/>
      <c r="AB37" s="920"/>
      <c r="AC37" s="920"/>
      <c r="AD37" s="920"/>
      <c r="AE37" s="920"/>
      <c r="AF37" s="920"/>
      <c r="AG37" s="920"/>
      <c r="AH37" s="920"/>
      <c r="AI37" s="920"/>
      <c r="AJ37" s="920"/>
      <c r="AK37" s="920"/>
      <c r="AL37" s="920"/>
      <c r="AM37" s="920"/>
      <c r="AN37" s="920"/>
      <c r="AO37" s="920"/>
      <c r="AP37" s="920" t="s">
        <v>324</v>
      </c>
    </row>
    <row r="38" spans="1:42" ht="15" customHeight="1" x14ac:dyDescent="0.5">
      <c r="A38" s="617">
        <v>38</v>
      </c>
      <c r="B38" s="902"/>
      <c r="C38" s="913" t="s">
        <v>934</v>
      </c>
      <c r="D38" s="928"/>
      <c r="E38" s="560"/>
      <c r="F38" s="560"/>
      <c r="G38" s="560"/>
      <c r="H38" s="560"/>
      <c r="I38" s="560"/>
      <c r="J38" s="560"/>
      <c r="K38" s="562"/>
      <c r="L38" s="562"/>
      <c r="M38" s="562"/>
      <c r="N38" s="562"/>
      <c r="O38" s="562"/>
      <c r="P38" s="562"/>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50"/>
      <c r="AN38" s="550"/>
      <c r="AO38" s="550"/>
      <c r="AP38" s="550"/>
    </row>
    <row r="39" spans="1:42" ht="15" customHeight="1" x14ac:dyDescent="0.45">
      <c r="A39" s="617">
        <v>39</v>
      </c>
      <c r="B39" s="902"/>
      <c r="C39" s="927"/>
      <c r="D39" s="929" t="s">
        <v>933</v>
      </c>
      <c r="E39" s="560"/>
      <c r="F39" s="562" t="s">
        <v>921</v>
      </c>
      <c r="G39" s="916"/>
      <c r="H39" s="919">
        <f t="shared" si="2"/>
        <v>0</v>
      </c>
      <c r="I39" s="916"/>
      <c r="J39" s="916" t="s">
        <v>324</v>
      </c>
      <c r="K39" s="562"/>
      <c r="L39" s="562"/>
      <c r="M39" s="562"/>
      <c r="N39" s="562"/>
      <c r="O39" s="562"/>
      <c r="P39" s="562"/>
      <c r="Q39" s="916"/>
      <c r="R39" s="916"/>
      <c r="S39" s="550"/>
      <c r="T39" s="920"/>
      <c r="U39" s="920"/>
      <c r="V39" s="920"/>
      <c r="W39" s="920"/>
      <c r="X39" s="920"/>
      <c r="Y39" s="920"/>
      <c r="Z39" s="920"/>
      <c r="AA39" s="920"/>
      <c r="AB39" s="920"/>
      <c r="AC39" s="920"/>
      <c r="AD39" s="920"/>
      <c r="AE39" s="920"/>
      <c r="AF39" s="920"/>
      <c r="AG39" s="920"/>
      <c r="AH39" s="920"/>
      <c r="AI39" s="920"/>
      <c r="AJ39" s="920"/>
      <c r="AK39" s="920"/>
      <c r="AL39" s="920"/>
      <c r="AM39" s="920"/>
      <c r="AN39" s="920"/>
      <c r="AO39" s="920"/>
      <c r="AP39" s="920" t="s">
        <v>324</v>
      </c>
    </row>
    <row r="40" spans="1:42" ht="15" customHeight="1" x14ac:dyDescent="0.45">
      <c r="A40" s="617">
        <v>40</v>
      </c>
      <c r="B40" s="902"/>
      <c r="C40" s="927"/>
      <c r="D40" s="929" t="s">
        <v>933</v>
      </c>
      <c r="E40" s="560"/>
      <c r="F40" s="562" t="s">
        <v>921</v>
      </c>
      <c r="G40" s="916"/>
      <c r="H40" s="919">
        <f t="shared" si="2"/>
        <v>0</v>
      </c>
      <c r="I40" s="916"/>
      <c r="J40" s="916" t="s">
        <v>324</v>
      </c>
      <c r="K40" s="562"/>
      <c r="L40" s="562"/>
      <c r="M40" s="562"/>
      <c r="N40" s="562"/>
      <c r="O40" s="562"/>
      <c r="P40" s="562"/>
      <c r="Q40" s="916"/>
      <c r="R40" s="916"/>
      <c r="S40" s="550"/>
      <c r="T40" s="920"/>
      <c r="U40" s="920"/>
      <c r="V40" s="920"/>
      <c r="W40" s="920"/>
      <c r="X40" s="920"/>
      <c r="Y40" s="920"/>
      <c r="Z40" s="920"/>
      <c r="AA40" s="920"/>
      <c r="AB40" s="920"/>
      <c r="AC40" s="920"/>
      <c r="AD40" s="920"/>
      <c r="AE40" s="920"/>
      <c r="AF40" s="920"/>
      <c r="AG40" s="920"/>
      <c r="AH40" s="920"/>
      <c r="AI40" s="920"/>
      <c r="AJ40" s="920"/>
      <c r="AK40" s="920"/>
      <c r="AL40" s="920"/>
      <c r="AM40" s="920"/>
      <c r="AN40" s="920"/>
      <c r="AO40" s="920"/>
      <c r="AP40" s="920" t="s">
        <v>324</v>
      </c>
    </row>
    <row r="41" spans="1:42" ht="15" customHeight="1" x14ac:dyDescent="0.45">
      <c r="A41" s="617">
        <v>41</v>
      </c>
      <c r="B41" s="902"/>
      <c r="C41" s="927"/>
      <c r="D41" s="929" t="s">
        <v>933</v>
      </c>
      <c r="E41" s="560"/>
      <c r="F41" s="562" t="s">
        <v>921</v>
      </c>
      <c r="G41" s="916"/>
      <c r="H41" s="919">
        <f t="shared" si="2"/>
        <v>0</v>
      </c>
      <c r="I41" s="916"/>
      <c r="J41" s="916" t="s">
        <v>324</v>
      </c>
      <c r="K41" s="562"/>
      <c r="L41" s="562"/>
      <c r="M41" s="562"/>
      <c r="N41" s="562"/>
      <c r="O41" s="562"/>
      <c r="P41" s="562"/>
      <c r="Q41" s="916"/>
      <c r="R41" s="916"/>
      <c r="S41" s="560"/>
      <c r="T41" s="920"/>
      <c r="U41" s="920"/>
      <c r="V41" s="920"/>
      <c r="W41" s="920"/>
      <c r="X41" s="920"/>
      <c r="Y41" s="920"/>
      <c r="Z41" s="920"/>
      <c r="AA41" s="920"/>
      <c r="AB41" s="920"/>
      <c r="AC41" s="920"/>
      <c r="AD41" s="920"/>
      <c r="AE41" s="920"/>
      <c r="AF41" s="920"/>
      <c r="AG41" s="920"/>
      <c r="AH41" s="920"/>
      <c r="AI41" s="920"/>
      <c r="AJ41" s="920"/>
      <c r="AK41" s="920"/>
      <c r="AL41" s="920"/>
      <c r="AM41" s="920"/>
      <c r="AN41" s="920"/>
      <c r="AO41" s="920"/>
      <c r="AP41" s="920" t="s">
        <v>324</v>
      </c>
    </row>
    <row r="42" spans="1:42" s="930" customFormat="1" ht="15" customHeight="1" x14ac:dyDescent="0.45">
      <c r="A42" s="617">
        <v>42</v>
      </c>
      <c r="B42" s="902"/>
      <c r="C42" s="902"/>
      <c r="D42" s="902"/>
      <c r="E42" s="902"/>
      <c r="F42" s="902"/>
      <c r="G42" s="902"/>
      <c r="H42" s="902"/>
      <c r="I42" s="902"/>
      <c r="J42" s="902"/>
      <c r="K42" s="902"/>
      <c r="L42" s="902"/>
      <c r="M42" s="902"/>
      <c r="N42" s="902"/>
      <c r="O42" s="902"/>
      <c r="P42" s="902"/>
      <c r="Q42" s="902"/>
      <c r="R42" s="902"/>
      <c r="S42" s="902"/>
      <c r="T42" s="550"/>
      <c r="U42" s="550"/>
      <c r="V42" s="550"/>
      <c r="W42" s="550"/>
      <c r="X42" s="550"/>
      <c r="Y42" s="550"/>
      <c r="Z42" s="550"/>
      <c r="AA42" s="550"/>
      <c r="AB42" s="550"/>
      <c r="AC42" s="550"/>
      <c r="AD42" s="550"/>
      <c r="AE42" s="550"/>
      <c r="AF42" s="550"/>
      <c r="AG42" s="550"/>
      <c r="AH42" s="550"/>
      <c r="AI42" s="550"/>
      <c r="AJ42" s="550"/>
      <c r="AK42" s="550"/>
      <c r="AL42" s="550"/>
      <c r="AM42" s="550"/>
      <c r="AN42" s="550"/>
      <c r="AO42" s="550"/>
      <c r="AP42" s="550"/>
    </row>
    <row r="46" spans="1:42" hidden="1" x14ac:dyDescent="0.45"/>
    <row r="47" spans="1:42" hidden="1" x14ac:dyDescent="0.45">
      <c r="A47" s="608">
        <v>1</v>
      </c>
    </row>
    <row r="48" spans="1:42" hidden="1" x14ac:dyDescent="0.45">
      <c r="A48" s="608">
        <v>2</v>
      </c>
    </row>
    <row r="49" spans="1:1" hidden="1" x14ac:dyDescent="0.45">
      <c r="A49" s="608">
        <v>3</v>
      </c>
    </row>
    <row r="50" spans="1:1" hidden="1" x14ac:dyDescent="0.45">
      <c r="A50" s="608">
        <v>4</v>
      </c>
    </row>
    <row r="51" spans="1:1" hidden="1" x14ac:dyDescent="0.45">
      <c r="A51" s="608" t="s">
        <v>935</v>
      </c>
    </row>
    <row r="52" spans="1:1" hidden="1" x14ac:dyDescent="0.45">
      <c r="A52" s="608" t="s">
        <v>324</v>
      </c>
    </row>
    <row r="53" spans="1:1" hidden="1" x14ac:dyDescent="0.45"/>
  </sheetData>
  <sheetProtection formatRows="0" insertRows="0"/>
  <mergeCells count="6">
    <mergeCell ref="AA8:AN8"/>
    <mergeCell ref="G2:I2"/>
    <mergeCell ref="G3:I3"/>
    <mergeCell ref="A6:S6"/>
    <mergeCell ref="G8:I8"/>
    <mergeCell ref="K8:O8"/>
  </mergeCells>
  <dataValidations count="1">
    <dataValidation type="list" allowBlank="1" showInputMessage="1" showErrorMessage="1" sqref="J39:J41 P11:P21 P23:P24 J26:J31 J35:J37 AP26:AP31 J11:J21 AP11:AP21 AP39:AP41 AP23:AP24 AP35:AP37 J23:J24" xr:uid="{9856EFB1-F996-405A-B7D6-EF825FD05D5E}">
      <formula1>$A$47:$A$52</formula1>
    </dataValidation>
  </dataValidations>
  <pageMargins left="0.70866141732283472" right="0.70866141732283472" top="0.74803149606299213" bottom="0.74803149606299213" header="0.31496062992125989" footer="0.31496062992125989"/>
  <pageSetup paperSize="9" scale="20" orientation="portrait" r:id="rId1"/>
  <headerFooter alignWithMargins="0">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A04C-155C-4B72-96BC-3AF5AFEC6B51}">
  <sheetPr codeName="Sheet18">
    <tabColor theme="9" tint="-0.499984740745262"/>
    <pageSetUpPr fitToPage="1"/>
  </sheetPr>
  <dimension ref="A1:BH45"/>
  <sheetViews>
    <sheetView showGridLines="0" zoomScaleNormal="100" zoomScaleSheetLayoutView="102" workbookViewId="0">
      <selection activeCell="A6" sqref="A6:S6"/>
    </sheetView>
  </sheetViews>
  <sheetFormatPr defaultColWidth="9.1328125" defaultRowHeight="14.25" x14ac:dyDescent="0.45"/>
  <cols>
    <col min="1" max="1" width="5" style="608" customWidth="1"/>
    <col min="2" max="3" width="3.73046875" style="608" customWidth="1"/>
    <col min="4" max="4" width="33.59765625" style="608" customWidth="1"/>
    <col min="5" max="5" width="12.265625" style="608" customWidth="1"/>
    <col min="6" max="6" width="7.86328125" style="608" customWidth="1"/>
    <col min="7" max="9" width="15.73046875" style="608" customWidth="1"/>
    <col min="10" max="10" width="11.265625" style="608" customWidth="1"/>
    <col min="11" max="15" width="10.73046875" style="608" customWidth="1"/>
    <col min="16" max="16" width="11.59765625" style="608" customWidth="1"/>
    <col min="17" max="17" width="15.3984375" style="608" customWidth="1"/>
    <col min="18" max="18" width="15.1328125" style="608" customWidth="1"/>
    <col min="19" max="19" width="2.73046875" style="608" customWidth="1"/>
    <col min="20" max="41" width="9.1328125" style="608"/>
    <col min="42" max="42" width="11.86328125" style="608" customWidth="1"/>
    <col min="43" max="16384" width="9.1328125" style="608"/>
  </cols>
  <sheetData>
    <row r="1" spans="1:58" ht="15" customHeight="1" x14ac:dyDescent="0.45">
      <c r="A1" s="889"/>
      <c r="B1" s="823"/>
      <c r="C1" s="823"/>
      <c r="D1" s="823"/>
      <c r="E1" s="823"/>
      <c r="F1" s="823"/>
      <c r="G1" s="823"/>
      <c r="H1" s="823"/>
      <c r="I1" s="823"/>
      <c r="J1" s="823"/>
      <c r="K1" s="823"/>
      <c r="L1" s="823"/>
      <c r="M1" s="823"/>
      <c r="N1" s="823"/>
      <c r="O1" s="823"/>
      <c r="P1" s="823"/>
      <c r="Q1" s="823"/>
      <c r="R1" s="823"/>
      <c r="S1" s="890"/>
      <c r="T1" s="891"/>
      <c r="U1" s="891"/>
      <c r="V1" s="891"/>
      <c r="W1" s="891"/>
      <c r="X1" s="891"/>
      <c r="Y1" s="891"/>
      <c r="Z1" s="891"/>
      <c r="AA1" s="891"/>
      <c r="AB1" s="891"/>
      <c r="AC1" s="891"/>
      <c r="AD1" s="891"/>
      <c r="AE1" s="891"/>
      <c r="AF1" s="891"/>
      <c r="AG1" s="891"/>
      <c r="AH1" s="891"/>
      <c r="AI1" s="891"/>
      <c r="AJ1" s="891"/>
      <c r="AK1" s="891"/>
      <c r="AL1" s="891"/>
      <c r="AM1" s="891"/>
      <c r="AN1" s="891"/>
      <c r="AO1" s="891"/>
      <c r="AP1" s="891"/>
    </row>
    <row r="2" spans="1:58" ht="18" customHeight="1" x14ac:dyDescent="0.5">
      <c r="A2" s="632"/>
      <c r="B2" s="892"/>
      <c r="C2" s="892"/>
      <c r="D2" s="892"/>
      <c r="E2" s="892"/>
      <c r="F2" s="624" t="s">
        <v>962</v>
      </c>
      <c r="G2" s="1124" t="s">
        <v>337</v>
      </c>
      <c r="H2" s="1124"/>
      <c r="I2" s="1124"/>
      <c r="J2" s="893"/>
      <c r="K2" s="893"/>
      <c r="L2" s="893"/>
      <c r="M2" s="893"/>
      <c r="N2" s="893"/>
      <c r="O2" s="893"/>
      <c r="P2" s="893"/>
      <c r="Q2" s="893"/>
      <c r="R2" s="893"/>
      <c r="S2" s="620"/>
      <c r="T2" s="891"/>
      <c r="U2" s="891"/>
      <c r="V2" s="891"/>
      <c r="W2" s="891"/>
      <c r="X2" s="891"/>
      <c r="Y2" s="891"/>
      <c r="Z2" s="891"/>
      <c r="AA2" s="891"/>
      <c r="AB2" s="891"/>
      <c r="AC2" s="891"/>
      <c r="AD2" s="891"/>
      <c r="AE2" s="891"/>
      <c r="AF2" s="891"/>
      <c r="AG2" s="891"/>
      <c r="AH2" s="891"/>
      <c r="AI2" s="891"/>
      <c r="AJ2" s="891"/>
      <c r="AK2" s="891"/>
      <c r="AL2" s="891"/>
      <c r="AM2" s="891"/>
      <c r="AN2" s="891"/>
      <c r="AO2" s="891"/>
      <c r="AP2" s="891"/>
    </row>
    <row r="3" spans="1:58" ht="18" customHeight="1" x14ac:dyDescent="0.5">
      <c r="A3" s="632"/>
      <c r="B3" s="892"/>
      <c r="C3" s="892"/>
      <c r="D3" s="892"/>
      <c r="E3" s="892"/>
      <c r="F3" s="624" t="s">
        <v>963</v>
      </c>
      <c r="G3" s="1112" t="str">
        <f>IF(ISNUMBER(CoverSheet!$C$11),CoverSheet!$C$11,"")</f>
        <v/>
      </c>
      <c r="H3" s="1112"/>
      <c r="I3" s="1112"/>
      <c r="J3" s="894"/>
      <c r="K3" s="894"/>
      <c r="L3" s="894"/>
      <c r="M3" s="894"/>
      <c r="N3" s="894"/>
      <c r="O3" s="894"/>
      <c r="P3" s="894"/>
      <c r="Q3" s="894"/>
      <c r="R3" s="894"/>
      <c r="S3" s="620"/>
      <c r="T3" s="891"/>
      <c r="U3" s="891"/>
      <c r="V3" s="891"/>
      <c r="W3" s="891"/>
      <c r="X3" s="891"/>
      <c r="Y3" s="891"/>
      <c r="Z3" s="891"/>
      <c r="AA3" s="891"/>
      <c r="AB3" s="891"/>
      <c r="AC3" s="891"/>
      <c r="AD3" s="891"/>
      <c r="AE3" s="891"/>
      <c r="AF3" s="891"/>
      <c r="AG3" s="891"/>
      <c r="AH3" s="891"/>
      <c r="AI3" s="891"/>
      <c r="AJ3" s="891"/>
      <c r="AK3" s="891"/>
      <c r="AL3" s="891"/>
      <c r="AM3" s="891"/>
      <c r="AN3" s="891"/>
      <c r="AO3" s="891"/>
      <c r="AP3" s="891"/>
    </row>
    <row r="4" spans="1:58" ht="18" customHeight="1" x14ac:dyDescent="0.5">
      <c r="A4" s="632"/>
      <c r="B4" s="892"/>
      <c r="C4" s="892"/>
      <c r="D4" s="892"/>
      <c r="E4" s="892"/>
      <c r="F4" s="892"/>
      <c r="G4" s="886"/>
      <c r="H4" s="886"/>
      <c r="I4" s="886"/>
      <c r="J4" s="886"/>
      <c r="K4" s="886"/>
      <c r="L4" s="886"/>
      <c r="M4" s="886"/>
      <c r="N4" s="886"/>
      <c r="O4" s="886"/>
      <c r="P4" s="886"/>
      <c r="Q4" s="886"/>
      <c r="R4" s="886"/>
      <c r="S4" s="620"/>
      <c r="T4" s="891"/>
      <c r="U4" s="891"/>
      <c r="V4" s="891"/>
      <c r="W4" s="891"/>
      <c r="X4" s="891"/>
      <c r="Y4" s="891"/>
      <c r="Z4" s="891"/>
      <c r="AA4" s="891"/>
      <c r="AB4" s="891"/>
      <c r="AC4" s="891"/>
      <c r="AD4" s="891"/>
      <c r="AE4" s="891"/>
      <c r="AF4" s="891"/>
      <c r="AG4" s="891"/>
      <c r="AH4" s="891"/>
      <c r="AI4" s="891"/>
      <c r="AJ4" s="891"/>
      <c r="AK4" s="891"/>
      <c r="AL4" s="891"/>
      <c r="AM4" s="891"/>
      <c r="AN4" s="891"/>
      <c r="AO4" s="891"/>
      <c r="AP4" s="891"/>
    </row>
    <row r="5" spans="1:58" ht="21" x14ac:dyDescent="0.65">
      <c r="A5" s="623" t="s">
        <v>936</v>
      </c>
      <c r="B5" s="895"/>
      <c r="C5" s="892"/>
      <c r="D5" s="892"/>
      <c r="E5" s="892"/>
      <c r="F5" s="892"/>
      <c r="G5" s="896"/>
      <c r="H5" s="892"/>
      <c r="I5" s="892"/>
      <c r="J5" s="892"/>
      <c r="K5" s="892"/>
      <c r="L5" s="892"/>
      <c r="M5" s="892"/>
      <c r="N5" s="892"/>
      <c r="O5" s="892"/>
      <c r="P5" s="892"/>
      <c r="Q5" s="892"/>
      <c r="R5" s="892"/>
      <c r="S5" s="620"/>
      <c r="T5" s="891"/>
      <c r="U5" s="891"/>
      <c r="V5" s="891"/>
      <c r="W5" s="891"/>
      <c r="X5" s="891"/>
      <c r="Y5" s="891"/>
      <c r="Z5" s="891"/>
      <c r="AA5" s="891"/>
      <c r="AB5" s="891"/>
      <c r="AC5" s="891"/>
      <c r="AD5" s="891"/>
      <c r="AE5" s="891"/>
      <c r="AF5" s="891"/>
      <c r="AG5" s="891"/>
      <c r="AH5" s="891"/>
      <c r="AI5" s="891"/>
      <c r="AJ5" s="891"/>
      <c r="AK5" s="891"/>
      <c r="AL5" s="891"/>
      <c r="AM5" s="891"/>
      <c r="AN5" s="891"/>
      <c r="AO5" s="891"/>
      <c r="AP5" s="891"/>
    </row>
    <row r="6" spans="1:58" ht="24.75" customHeight="1" x14ac:dyDescent="0.45">
      <c r="A6" s="1045" t="s">
        <v>1110</v>
      </c>
      <c r="B6" s="1125"/>
      <c r="C6" s="1125"/>
      <c r="D6" s="1125"/>
      <c r="E6" s="1125"/>
      <c r="F6" s="1125"/>
      <c r="G6" s="1125"/>
      <c r="H6" s="1125"/>
      <c r="I6" s="1125"/>
      <c r="J6" s="1125"/>
      <c r="K6" s="1125"/>
      <c r="L6" s="1125"/>
      <c r="M6" s="1125"/>
      <c r="N6" s="1125"/>
      <c r="O6" s="1125"/>
      <c r="P6" s="1125"/>
      <c r="Q6" s="1125"/>
      <c r="R6" s="1125"/>
      <c r="S6" s="1081"/>
      <c r="T6" s="891"/>
      <c r="U6" s="891"/>
      <c r="V6" s="891"/>
      <c r="W6" s="891"/>
      <c r="X6" s="891"/>
      <c r="Y6" s="891"/>
      <c r="Z6" s="891"/>
      <c r="AA6" s="891"/>
      <c r="AB6" s="891"/>
      <c r="AC6" s="891"/>
      <c r="AD6" s="891"/>
      <c r="AE6" s="891"/>
      <c r="AF6" s="891"/>
      <c r="AG6" s="891"/>
      <c r="AH6" s="891"/>
      <c r="AI6" s="891"/>
      <c r="AJ6" s="891"/>
      <c r="AK6" s="891"/>
      <c r="AL6" s="891"/>
      <c r="AM6" s="891"/>
      <c r="AN6" s="891"/>
      <c r="AO6" s="891"/>
      <c r="AP6" s="891"/>
    </row>
    <row r="7" spans="1:58" ht="28.5" customHeight="1" x14ac:dyDescent="0.45">
      <c r="A7" s="530" t="s">
        <v>122</v>
      </c>
      <c r="B7" s="896"/>
      <c r="C7" s="892"/>
      <c r="D7" s="892"/>
      <c r="E7" s="892"/>
      <c r="F7" s="892"/>
      <c r="G7" s="892"/>
      <c r="H7" s="892"/>
      <c r="I7" s="892"/>
      <c r="J7" s="892"/>
      <c r="K7" s="892"/>
      <c r="L7" s="892"/>
      <c r="M7" s="892"/>
      <c r="N7" s="892"/>
      <c r="O7" s="892"/>
      <c r="P7" s="892"/>
      <c r="Q7" s="892"/>
      <c r="R7" s="892"/>
      <c r="S7" s="620"/>
      <c r="T7" s="891"/>
      <c r="U7" s="891"/>
      <c r="V7" s="891"/>
      <c r="W7" s="891"/>
      <c r="X7" s="891"/>
      <c r="Y7" s="891"/>
      <c r="Z7" s="891"/>
      <c r="AA7" s="891"/>
      <c r="AB7" s="891"/>
      <c r="AC7" s="891"/>
      <c r="AD7" s="891"/>
      <c r="AE7" s="891"/>
      <c r="AF7" s="891"/>
      <c r="AG7" s="891"/>
      <c r="AH7" s="891"/>
      <c r="AI7" s="891"/>
      <c r="AJ7" s="891"/>
      <c r="AK7" s="891"/>
      <c r="AL7" s="891"/>
      <c r="AM7" s="891"/>
      <c r="AN7" s="891"/>
      <c r="AO7" s="891"/>
      <c r="AP7" s="891"/>
    </row>
    <row r="8" spans="1:58" ht="30.75" customHeight="1" thickBot="1" x14ac:dyDescent="0.55000000000000004">
      <c r="A8" s="617">
        <v>8</v>
      </c>
      <c r="B8" s="897"/>
      <c r="C8" s="898"/>
      <c r="D8" s="1033" t="s">
        <v>1093</v>
      </c>
      <c r="E8" s="898"/>
      <c r="F8" s="898"/>
      <c r="G8" s="1126" t="s">
        <v>883</v>
      </c>
      <c r="H8" s="1126"/>
      <c r="I8" s="1126"/>
      <c r="J8" s="899"/>
      <c r="K8" s="1127" t="s">
        <v>884</v>
      </c>
      <c r="L8" s="1127"/>
      <c r="M8" s="1127"/>
      <c r="N8" s="1127"/>
      <c r="O8" s="1127"/>
      <c r="P8" s="899"/>
      <c r="Q8" s="899"/>
      <c r="R8" s="1020"/>
      <c r="S8" s="900"/>
      <c r="T8" s="901" t="s">
        <v>886</v>
      </c>
      <c r="U8" s="550"/>
      <c r="V8" s="550"/>
      <c r="W8" s="550"/>
      <c r="X8" s="550"/>
      <c r="Y8" s="550"/>
      <c r="Z8" s="550"/>
      <c r="AA8" s="1123"/>
      <c r="AB8" s="1123"/>
      <c r="AC8" s="1123"/>
      <c r="AD8" s="1123"/>
      <c r="AE8" s="1123"/>
      <c r="AF8" s="1123"/>
      <c r="AG8" s="1123"/>
      <c r="AH8" s="1123"/>
      <c r="AI8" s="1123"/>
      <c r="AJ8" s="1123"/>
      <c r="AK8" s="1123"/>
      <c r="AL8" s="1123"/>
      <c r="AM8" s="1123"/>
      <c r="AN8" s="1123"/>
      <c r="AO8" s="550"/>
      <c r="AP8" s="550"/>
    </row>
    <row r="9" spans="1:58" ht="63" customHeight="1" thickBot="1" x14ac:dyDescent="0.55000000000000004">
      <c r="A9" s="617">
        <v>9</v>
      </c>
      <c r="B9" s="902"/>
      <c r="C9" s="903" t="s">
        <v>1</v>
      </c>
      <c r="D9" s="904"/>
      <c r="E9" s="903" t="s">
        <v>887</v>
      </c>
      <c r="F9" s="905" t="s">
        <v>888</v>
      </c>
      <c r="G9" s="906" t="s">
        <v>889</v>
      </c>
      <c r="H9" s="907" t="s">
        <v>890</v>
      </c>
      <c r="I9" s="908" t="s">
        <v>937</v>
      </c>
      <c r="J9" s="911" t="s">
        <v>892</v>
      </c>
      <c r="K9" s="906" t="s">
        <v>893</v>
      </c>
      <c r="L9" s="907" t="s">
        <v>894</v>
      </c>
      <c r="M9" s="907" t="s">
        <v>895</v>
      </c>
      <c r="N9" s="907" t="s">
        <v>896</v>
      </c>
      <c r="O9" s="908" t="s">
        <v>897</v>
      </c>
      <c r="P9" s="931" t="s">
        <v>892</v>
      </c>
      <c r="Q9" s="911" t="s">
        <v>898</v>
      </c>
      <c r="R9" s="911" t="s">
        <v>899</v>
      </c>
      <c r="S9" s="615"/>
      <c r="T9" s="912" t="s">
        <v>900</v>
      </c>
      <c r="U9" s="912" t="s">
        <v>901</v>
      </c>
      <c r="V9" s="912" t="s">
        <v>902</v>
      </c>
      <c r="W9" s="912" t="s">
        <v>903</v>
      </c>
      <c r="X9" s="912" t="s">
        <v>904</v>
      </c>
      <c r="Y9" s="912" t="s">
        <v>905</v>
      </c>
      <c r="Z9" s="912" t="s">
        <v>906</v>
      </c>
      <c r="AA9" s="912" t="s">
        <v>907</v>
      </c>
      <c r="AB9" s="912" t="s">
        <v>908</v>
      </c>
      <c r="AC9" s="912" t="s">
        <v>909</v>
      </c>
      <c r="AD9" s="912" t="s">
        <v>910</v>
      </c>
      <c r="AE9" s="912" t="s">
        <v>911</v>
      </c>
      <c r="AF9" s="912" t="s">
        <v>912</v>
      </c>
      <c r="AG9" s="912" t="s">
        <v>913</v>
      </c>
      <c r="AH9" s="912" t="s">
        <v>914</v>
      </c>
      <c r="AI9" s="912" t="s">
        <v>339</v>
      </c>
      <c r="AJ9" s="912" t="s">
        <v>340</v>
      </c>
      <c r="AK9" s="912" t="s">
        <v>14</v>
      </c>
      <c r="AL9" s="912" t="s">
        <v>15</v>
      </c>
      <c r="AM9" s="912" t="s">
        <v>341</v>
      </c>
      <c r="AN9" s="905" t="s">
        <v>915</v>
      </c>
      <c r="AO9" s="905" t="s">
        <v>916</v>
      </c>
      <c r="AP9" s="905" t="s">
        <v>917</v>
      </c>
    </row>
    <row r="10" spans="1:58" ht="15" customHeight="1" x14ac:dyDescent="0.5">
      <c r="A10" s="617">
        <v>10</v>
      </c>
      <c r="B10" s="902"/>
      <c r="C10" s="913" t="s">
        <v>239</v>
      </c>
      <c r="D10" s="914"/>
      <c r="E10" s="560"/>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62"/>
      <c r="AV10" s="562"/>
      <c r="AW10" s="562"/>
      <c r="AX10" s="562"/>
      <c r="AY10" s="562"/>
      <c r="AZ10" s="562"/>
      <c r="BA10" s="562"/>
      <c r="BB10" s="562"/>
      <c r="BC10" s="562"/>
      <c r="BD10" s="562"/>
      <c r="BE10" s="562"/>
      <c r="BF10" s="562"/>
    </row>
    <row r="11" spans="1:58" ht="15" customHeight="1" x14ac:dyDescent="0.45">
      <c r="A11" s="617">
        <v>11</v>
      </c>
      <c r="B11" s="902"/>
      <c r="C11" s="594" t="s">
        <v>918</v>
      </c>
      <c r="D11" s="915"/>
      <c r="E11" s="560"/>
      <c r="F11" s="562" t="s">
        <v>919</v>
      </c>
      <c r="G11" s="916"/>
      <c r="H11" s="919">
        <f t="shared" ref="H11:H21" si="0">I11-G11</f>
        <v>0</v>
      </c>
      <c r="I11" s="916"/>
      <c r="J11" s="918" t="s">
        <v>324</v>
      </c>
      <c r="K11" s="919"/>
      <c r="L11" s="919"/>
      <c r="M11" s="919"/>
      <c r="N11" s="919"/>
      <c r="O11" s="919"/>
      <c r="P11" s="916" t="s">
        <v>324</v>
      </c>
      <c r="Q11" s="916"/>
      <c r="R11" s="916"/>
      <c r="S11" s="615"/>
      <c r="T11" s="920"/>
      <c r="U11" s="920"/>
      <c r="V11" s="920"/>
      <c r="W11" s="920"/>
      <c r="X11" s="920"/>
      <c r="Y11" s="920"/>
      <c r="Z11" s="920"/>
      <c r="AA11" s="920"/>
      <c r="AB11" s="920"/>
      <c r="AC11" s="920"/>
      <c r="AD11" s="920"/>
      <c r="AE11" s="920"/>
      <c r="AF11" s="920"/>
      <c r="AG11" s="920"/>
      <c r="AH11" s="920"/>
      <c r="AI11" s="920"/>
      <c r="AJ11" s="920"/>
      <c r="AK11" s="920"/>
      <c r="AL11" s="920"/>
      <c r="AM11" s="920"/>
      <c r="AN11" s="920"/>
      <c r="AO11" s="920"/>
      <c r="AP11" s="920" t="s">
        <v>324</v>
      </c>
    </row>
    <row r="12" spans="1:58" ht="15" customHeight="1" x14ac:dyDescent="0.45">
      <c r="A12" s="617">
        <v>12</v>
      </c>
      <c r="B12" s="902"/>
      <c r="C12" s="595" t="s">
        <v>920</v>
      </c>
      <c r="D12" s="915"/>
      <c r="E12" s="560"/>
      <c r="F12" s="562" t="s">
        <v>921</v>
      </c>
      <c r="G12" s="916"/>
      <c r="H12" s="917">
        <f t="shared" si="0"/>
        <v>0</v>
      </c>
      <c r="I12" s="916"/>
      <c r="J12" s="918" t="s">
        <v>324</v>
      </c>
      <c r="K12" s="919"/>
      <c r="L12" s="919"/>
      <c r="M12" s="919"/>
      <c r="N12" s="919"/>
      <c r="O12" s="919"/>
      <c r="P12" s="918" t="s">
        <v>324</v>
      </c>
      <c r="Q12" s="916"/>
      <c r="R12" s="916"/>
      <c r="S12" s="615"/>
      <c r="T12" s="920"/>
      <c r="U12" s="920"/>
      <c r="V12" s="920"/>
      <c r="W12" s="920"/>
      <c r="X12" s="920"/>
      <c r="Y12" s="920"/>
      <c r="Z12" s="920"/>
      <c r="AA12" s="920"/>
      <c r="AB12" s="920"/>
      <c r="AC12" s="920"/>
      <c r="AD12" s="920"/>
      <c r="AE12" s="920"/>
      <c r="AF12" s="920"/>
      <c r="AG12" s="920"/>
      <c r="AH12" s="920"/>
      <c r="AI12" s="920"/>
      <c r="AJ12" s="920"/>
      <c r="AK12" s="920"/>
      <c r="AL12" s="920"/>
      <c r="AM12" s="920"/>
      <c r="AN12" s="920"/>
      <c r="AO12" s="920"/>
      <c r="AP12" s="920" t="s">
        <v>324</v>
      </c>
    </row>
    <row r="13" spans="1:58" ht="15" customHeight="1" x14ac:dyDescent="0.45">
      <c r="A13" s="617">
        <v>13</v>
      </c>
      <c r="B13" s="902"/>
      <c r="C13" s="595" t="s">
        <v>922</v>
      </c>
      <c r="D13" s="915"/>
      <c r="E13" s="921"/>
      <c r="F13" s="562" t="s">
        <v>921</v>
      </c>
      <c r="G13" s="916"/>
      <c r="H13" s="917">
        <f t="shared" si="0"/>
        <v>0</v>
      </c>
      <c r="I13" s="916"/>
      <c r="J13" s="918" t="s">
        <v>324</v>
      </c>
      <c r="K13" s="919"/>
      <c r="L13" s="919"/>
      <c r="M13" s="919"/>
      <c r="N13" s="919"/>
      <c r="O13" s="919"/>
      <c r="P13" s="918" t="s">
        <v>324</v>
      </c>
      <c r="Q13" s="916"/>
      <c r="R13" s="916"/>
      <c r="S13" s="615"/>
      <c r="T13" s="920"/>
      <c r="U13" s="920"/>
      <c r="V13" s="920"/>
      <c r="W13" s="920"/>
      <c r="X13" s="920"/>
      <c r="Y13" s="920"/>
      <c r="Z13" s="920"/>
      <c r="AA13" s="920"/>
      <c r="AB13" s="920"/>
      <c r="AC13" s="920"/>
      <c r="AD13" s="920"/>
      <c r="AE13" s="920"/>
      <c r="AF13" s="920"/>
      <c r="AG13" s="920"/>
      <c r="AH13" s="920"/>
      <c r="AI13" s="920"/>
      <c r="AJ13" s="920"/>
      <c r="AK13" s="920"/>
      <c r="AL13" s="920"/>
      <c r="AM13" s="920"/>
      <c r="AN13" s="920"/>
      <c r="AO13" s="920"/>
      <c r="AP13" s="920" t="s">
        <v>324</v>
      </c>
    </row>
    <row r="14" spans="1:58" ht="15" customHeight="1" x14ac:dyDescent="0.45">
      <c r="A14" s="617">
        <v>14</v>
      </c>
      <c r="B14" s="902"/>
      <c r="C14" s="595" t="s">
        <v>976</v>
      </c>
      <c r="D14" s="932"/>
      <c r="E14" s="924" t="s">
        <v>923</v>
      </c>
      <c r="F14" s="562" t="s">
        <v>919</v>
      </c>
      <c r="G14" s="916"/>
      <c r="H14" s="917">
        <f t="shared" si="0"/>
        <v>0</v>
      </c>
      <c r="I14" s="916"/>
      <c r="J14" s="918" t="s">
        <v>324</v>
      </c>
      <c r="K14" s="919"/>
      <c r="L14" s="919"/>
      <c r="M14" s="919"/>
      <c r="N14" s="919"/>
      <c r="O14" s="919"/>
      <c r="P14" s="918" t="s">
        <v>324</v>
      </c>
      <c r="Q14" s="916"/>
      <c r="R14" s="916"/>
      <c r="S14" s="615"/>
      <c r="T14" s="920"/>
      <c r="U14" s="920"/>
      <c r="V14" s="920"/>
      <c r="W14" s="920"/>
      <c r="X14" s="920"/>
      <c r="Y14" s="920"/>
      <c r="Z14" s="920"/>
      <c r="AA14" s="920"/>
      <c r="AB14" s="920"/>
      <c r="AC14" s="920"/>
      <c r="AD14" s="920"/>
      <c r="AE14" s="920"/>
      <c r="AF14" s="920"/>
      <c r="AG14" s="920"/>
      <c r="AH14" s="920"/>
      <c r="AI14" s="920"/>
      <c r="AJ14" s="920"/>
      <c r="AK14" s="920"/>
      <c r="AL14" s="920"/>
      <c r="AM14" s="920"/>
      <c r="AN14" s="920"/>
      <c r="AO14" s="920"/>
      <c r="AP14" s="920" t="s">
        <v>324</v>
      </c>
    </row>
    <row r="15" spans="1:58" ht="15" customHeight="1" x14ac:dyDescent="0.45">
      <c r="A15" s="617">
        <v>15</v>
      </c>
      <c r="B15" s="902"/>
      <c r="C15" s="925"/>
      <c r="D15" s="924"/>
      <c r="E15" s="924" t="s">
        <v>924</v>
      </c>
      <c r="F15" s="562" t="s">
        <v>919</v>
      </c>
      <c r="G15" s="916"/>
      <c r="H15" s="917">
        <f t="shared" si="0"/>
        <v>0</v>
      </c>
      <c r="I15" s="916"/>
      <c r="J15" s="918" t="s">
        <v>324</v>
      </c>
      <c r="K15" s="919"/>
      <c r="L15" s="919"/>
      <c r="M15" s="919"/>
      <c r="N15" s="919"/>
      <c r="O15" s="919"/>
      <c r="P15" s="918" t="s">
        <v>324</v>
      </c>
      <c r="Q15" s="916"/>
      <c r="R15" s="916"/>
      <c r="S15" s="615"/>
      <c r="T15" s="920"/>
      <c r="U15" s="920"/>
      <c r="V15" s="920"/>
      <c r="W15" s="920"/>
      <c r="X15" s="920"/>
      <c r="Y15" s="920"/>
      <c r="Z15" s="920"/>
      <c r="AA15" s="920"/>
      <c r="AB15" s="920"/>
      <c r="AC15" s="920"/>
      <c r="AD15" s="920"/>
      <c r="AE15" s="920"/>
      <c r="AF15" s="920"/>
      <c r="AG15" s="920"/>
      <c r="AH15" s="920"/>
      <c r="AI15" s="920"/>
      <c r="AJ15" s="920"/>
      <c r="AK15" s="920"/>
      <c r="AL15" s="920"/>
      <c r="AM15" s="920"/>
      <c r="AN15" s="920"/>
      <c r="AO15" s="920"/>
      <c r="AP15" s="920" t="s">
        <v>324</v>
      </c>
    </row>
    <row r="16" spans="1:58" ht="15" customHeight="1" x14ac:dyDescent="0.45">
      <c r="A16" s="617">
        <v>16</v>
      </c>
      <c r="B16" s="902"/>
      <c r="C16" s="595" t="s">
        <v>977</v>
      </c>
      <c r="D16" s="933"/>
      <c r="E16" s="924" t="s">
        <v>923</v>
      </c>
      <c r="F16" s="562" t="s">
        <v>919</v>
      </c>
      <c r="G16" s="916"/>
      <c r="H16" s="917">
        <f t="shared" si="0"/>
        <v>0</v>
      </c>
      <c r="I16" s="916"/>
      <c r="J16" s="918" t="s">
        <v>324</v>
      </c>
      <c r="K16" s="919"/>
      <c r="L16" s="919"/>
      <c r="M16" s="919"/>
      <c r="N16" s="919"/>
      <c r="O16" s="919"/>
      <c r="P16" s="918" t="s">
        <v>324</v>
      </c>
      <c r="Q16" s="916"/>
      <c r="R16" s="916"/>
      <c r="S16" s="615"/>
      <c r="T16" s="920"/>
      <c r="U16" s="920"/>
      <c r="V16" s="920"/>
      <c r="W16" s="920"/>
      <c r="X16" s="920"/>
      <c r="Y16" s="920"/>
      <c r="Z16" s="920"/>
      <c r="AA16" s="920"/>
      <c r="AB16" s="920"/>
      <c r="AC16" s="920"/>
      <c r="AD16" s="920"/>
      <c r="AE16" s="920"/>
      <c r="AF16" s="920"/>
      <c r="AG16" s="920"/>
      <c r="AH16" s="920"/>
      <c r="AI16" s="920"/>
      <c r="AJ16" s="920"/>
      <c r="AK16" s="920"/>
      <c r="AL16" s="920"/>
      <c r="AM16" s="920"/>
      <c r="AN16" s="920"/>
      <c r="AO16" s="920"/>
      <c r="AP16" s="920" t="s">
        <v>324</v>
      </c>
    </row>
    <row r="17" spans="1:60" ht="15" customHeight="1" x14ac:dyDescent="0.45">
      <c r="A17" s="617">
        <v>17</v>
      </c>
      <c r="B17" s="902"/>
      <c r="C17" s="925"/>
      <c r="D17" s="925"/>
      <c r="E17" s="924" t="s">
        <v>924</v>
      </c>
      <c r="F17" s="562" t="s">
        <v>919</v>
      </c>
      <c r="G17" s="916"/>
      <c r="H17" s="917">
        <f t="shared" si="0"/>
        <v>0</v>
      </c>
      <c r="I17" s="916"/>
      <c r="J17" s="918" t="s">
        <v>324</v>
      </c>
      <c r="K17" s="919"/>
      <c r="L17" s="919"/>
      <c r="M17" s="919"/>
      <c r="N17" s="919"/>
      <c r="O17" s="919"/>
      <c r="P17" s="918" t="s">
        <v>324</v>
      </c>
      <c r="Q17" s="916"/>
      <c r="R17" s="916"/>
      <c r="S17" s="615"/>
      <c r="T17" s="920"/>
      <c r="U17" s="920"/>
      <c r="V17" s="920"/>
      <c r="W17" s="920"/>
      <c r="X17" s="920"/>
      <c r="Y17" s="920"/>
      <c r="Z17" s="920"/>
      <c r="AA17" s="920"/>
      <c r="AB17" s="920"/>
      <c r="AC17" s="920"/>
      <c r="AD17" s="920"/>
      <c r="AE17" s="920"/>
      <c r="AF17" s="920"/>
      <c r="AG17" s="920"/>
      <c r="AH17" s="920"/>
      <c r="AI17" s="920"/>
      <c r="AJ17" s="920"/>
      <c r="AK17" s="920"/>
      <c r="AL17" s="920"/>
      <c r="AM17" s="920"/>
      <c r="AN17" s="920"/>
      <c r="AO17" s="920"/>
      <c r="AP17" s="920" t="s">
        <v>324</v>
      </c>
    </row>
    <row r="18" spans="1:60" ht="15" customHeight="1" x14ac:dyDescent="0.45">
      <c r="A18" s="617">
        <v>18</v>
      </c>
      <c r="B18" s="902"/>
      <c r="C18" s="595" t="s">
        <v>925</v>
      </c>
      <c r="D18" s="595"/>
      <c r="E18" s="924" t="s">
        <v>923</v>
      </c>
      <c r="F18" s="562" t="s">
        <v>919</v>
      </c>
      <c r="G18" s="916"/>
      <c r="H18" s="917">
        <f t="shared" si="0"/>
        <v>0</v>
      </c>
      <c r="I18" s="916"/>
      <c r="J18" s="918" t="s">
        <v>324</v>
      </c>
      <c r="K18" s="919"/>
      <c r="L18" s="919"/>
      <c r="M18" s="919"/>
      <c r="N18" s="919"/>
      <c r="O18" s="919"/>
      <c r="P18" s="918" t="s">
        <v>324</v>
      </c>
      <c r="Q18" s="916"/>
      <c r="R18" s="916"/>
      <c r="S18" s="615"/>
      <c r="T18" s="920"/>
      <c r="U18" s="920"/>
      <c r="V18" s="920"/>
      <c r="W18" s="920"/>
      <c r="X18" s="920"/>
      <c r="Y18" s="920"/>
      <c r="Z18" s="920"/>
      <c r="AA18" s="920"/>
      <c r="AB18" s="920"/>
      <c r="AC18" s="920"/>
      <c r="AD18" s="920"/>
      <c r="AE18" s="920"/>
      <c r="AF18" s="920"/>
      <c r="AG18" s="920"/>
      <c r="AH18" s="920"/>
      <c r="AI18" s="920"/>
      <c r="AJ18" s="920"/>
      <c r="AK18" s="920"/>
      <c r="AL18" s="920"/>
      <c r="AM18" s="920"/>
      <c r="AN18" s="920"/>
      <c r="AO18" s="920"/>
      <c r="AP18" s="920" t="s">
        <v>324</v>
      </c>
    </row>
    <row r="19" spans="1:60" ht="15" customHeight="1" x14ac:dyDescent="0.45">
      <c r="A19" s="617">
        <v>19</v>
      </c>
      <c r="B19" s="902"/>
      <c r="C19" s="925"/>
      <c r="D19" s="925"/>
      <c r="E19" s="924" t="s">
        <v>924</v>
      </c>
      <c r="F19" s="562" t="s">
        <v>919</v>
      </c>
      <c r="G19" s="916"/>
      <c r="H19" s="917">
        <f t="shared" si="0"/>
        <v>0</v>
      </c>
      <c r="I19" s="916"/>
      <c r="J19" s="918" t="s">
        <v>324</v>
      </c>
      <c r="K19" s="919"/>
      <c r="L19" s="919"/>
      <c r="M19" s="919"/>
      <c r="N19" s="919"/>
      <c r="O19" s="919"/>
      <c r="P19" s="918" t="s">
        <v>324</v>
      </c>
      <c r="Q19" s="916"/>
      <c r="R19" s="916"/>
      <c r="S19" s="615"/>
      <c r="T19" s="920"/>
      <c r="U19" s="920"/>
      <c r="V19" s="920"/>
      <c r="W19" s="920"/>
      <c r="X19" s="920"/>
      <c r="Y19" s="920"/>
      <c r="Z19" s="920"/>
      <c r="AA19" s="920"/>
      <c r="AB19" s="920"/>
      <c r="AC19" s="920"/>
      <c r="AD19" s="920"/>
      <c r="AE19" s="920"/>
      <c r="AF19" s="920"/>
      <c r="AG19" s="920"/>
      <c r="AH19" s="920"/>
      <c r="AI19" s="920"/>
      <c r="AJ19" s="920"/>
      <c r="AK19" s="920"/>
      <c r="AL19" s="920"/>
      <c r="AM19" s="920"/>
      <c r="AN19" s="920"/>
      <c r="AO19" s="920"/>
      <c r="AP19" s="920" t="s">
        <v>324</v>
      </c>
    </row>
    <row r="20" spans="1:60" ht="15" customHeight="1" x14ac:dyDescent="0.45">
      <c r="A20" s="617">
        <v>20</v>
      </c>
      <c r="B20" s="902"/>
      <c r="C20" s="595" t="s">
        <v>436</v>
      </c>
      <c r="D20" s="595"/>
      <c r="E20" s="926"/>
      <c r="F20" s="562" t="s">
        <v>921</v>
      </c>
      <c r="G20" s="916"/>
      <c r="H20" s="917">
        <f t="shared" si="0"/>
        <v>0</v>
      </c>
      <c r="I20" s="916"/>
      <c r="J20" s="918" t="s">
        <v>324</v>
      </c>
      <c r="K20" s="919"/>
      <c r="L20" s="919"/>
      <c r="M20" s="919"/>
      <c r="N20" s="919"/>
      <c r="O20" s="919"/>
      <c r="P20" s="918" t="s">
        <v>324</v>
      </c>
      <c r="Q20" s="916"/>
      <c r="R20" s="916"/>
      <c r="S20" s="615"/>
      <c r="T20" s="920"/>
      <c r="U20" s="920"/>
      <c r="V20" s="920"/>
      <c r="W20" s="920"/>
      <c r="X20" s="920"/>
      <c r="Y20" s="920"/>
      <c r="Z20" s="920"/>
      <c r="AA20" s="920"/>
      <c r="AB20" s="920"/>
      <c r="AC20" s="920"/>
      <c r="AD20" s="920"/>
      <c r="AE20" s="920"/>
      <c r="AF20" s="920"/>
      <c r="AG20" s="920"/>
      <c r="AH20" s="920"/>
      <c r="AI20" s="920"/>
      <c r="AJ20" s="920"/>
      <c r="AK20" s="920"/>
      <c r="AL20" s="920"/>
      <c r="AM20" s="920"/>
      <c r="AN20" s="920"/>
      <c r="AO20" s="920"/>
      <c r="AP20" s="920" t="s">
        <v>324</v>
      </c>
    </row>
    <row r="21" spans="1:60" ht="15" customHeight="1" x14ac:dyDescent="0.45">
      <c r="A21" s="617">
        <v>21</v>
      </c>
      <c r="B21" s="902"/>
      <c r="C21" s="595" t="s">
        <v>243</v>
      </c>
      <c r="D21" s="595"/>
      <c r="E21" s="926"/>
      <c r="F21" s="562" t="s">
        <v>921</v>
      </c>
      <c r="G21" s="916"/>
      <c r="H21" s="917">
        <f t="shared" si="0"/>
        <v>0</v>
      </c>
      <c r="I21" s="916"/>
      <c r="J21" s="918" t="s">
        <v>324</v>
      </c>
      <c r="K21" s="919"/>
      <c r="L21" s="919"/>
      <c r="M21" s="919"/>
      <c r="N21" s="919"/>
      <c r="O21" s="919"/>
      <c r="P21" s="918" t="s">
        <v>324</v>
      </c>
      <c r="Q21" s="916"/>
      <c r="R21" s="916"/>
      <c r="S21" s="615"/>
      <c r="T21" s="920"/>
      <c r="U21" s="920"/>
      <c r="V21" s="920"/>
      <c r="W21" s="920"/>
      <c r="X21" s="920"/>
      <c r="Y21" s="920"/>
      <c r="Z21" s="920"/>
      <c r="AA21" s="920"/>
      <c r="AB21" s="920"/>
      <c r="AC21" s="920"/>
      <c r="AD21" s="920"/>
      <c r="AE21" s="920"/>
      <c r="AF21" s="920"/>
      <c r="AG21" s="920"/>
      <c r="AH21" s="920"/>
      <c r="AI21" s="920"/>
      <c r="AJ21" s="920"/>
      <c r="AK21" s="920"/>
      <c r="AL21" s="920"/>
      <c r="AM21" s="920"/>
      <c r="AN21" s="920"/>
      <c r="AO21" s="920"/>
      <c r="AP21" s="920" t="s">
        <v>324</v>
      </c>
    </row>
    <row r="22" spans="1:60" ht="15" customHeight="1" x14ac:dyDescent="0.5">
      <c r="A22" s="617">
        <v>22</v>
      </c>
      <c r="B22" s="902"/>
      <c r="C22" s="913" t="s">
        <v>275</v>
      </c>
      <c r="D22" s="914"/>
      <c r="E22" s="560"/>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H22" s="562"/>
    </row>
    <row r="23" spans="1:60" ht="15" customHeight="1" x14ac:dyDescent="0.45">
      <c r="A23" s="617">
        <v>23</v>
      </c>
      <c r="B23" s="902"/>
      <c r="C23" s="927" t="s">
        <v>247</v>
      </c>
      <c r="D23" s="927"/>
      <c r="E23" s="560"/>
      <c r="F23" s="562" t="s">
        <v>921</v>
      </c>
      <c r="G23" s="916"/>
      <c r="H23" s="919">
        <f>I23-G23</f>
        <v>0</v>
      </c>
      <c r="I23" s="916"/>
      <c r="J23" s="918" t="s">
        <v>324</v>
      </c>
      <c r="K23" s="919"/>
      <c r="L23" s="919"/>
      <c r="M23" s="919"/>
      <c r="N23" s="919"/>
      <c r="O23" s="919"/>
      <c r="P23" s="916" t="s">
        <v>324</v>
      </c>
      <c r="Q23" s="916"/>
      <c r="R23" s="916"/>
      <c r="S23" s="615"/>
      <c r="T23" s="920"/>
      <c r="U23" s="920"/>
      <c r="V23" s="920"/>
      <c r="W23" s="920"/>
      <c r="X23" s="920"/>
      <c r="Y23" s="920"/>
      <c r="Z23" s="920"/>
      <c r="AA23" s="920"/>
      <c r="AB23" s="920"/>
      <c r="AC23" s="920"/>
      <c r="AD23" s="920"/>
      <c r="AE23" s="920"/>
      <c r="AF23" s="920"/>
      <c r="AG23" s="920"/>
      <c r="AH23" s="920"/>
      <c r="AI23" s="920"/>
      <c r="AJ23" s="920"/>
      <c r="AK23" s="920"/>
      <c r="AL23" s="920"/>
      <c r="AM23" s="920"/>
      <c r="AN23" s="920"/>
      <c r="AO23" s="920"/>
      <c r="AP23" s="920" t="s">
        <v>324</v>
      </c>
    </row>
    <row r="24" spans="1:60" ht="15" customHeight="1" x14ac:dyDescent="0.45">
      <c r="A24" s="617">
        <v>24</v>
      </c>
      <c r="B24" s="902"/>
      <c r="C24" s="927"/>
      <c r="D24" s="928" t="s">
        <v>926</v>
      </c>
      <c r="E24" s="560"/>
      <c r="F24" s="562" t="s">
        <v>921</v>
      </c>
      <c r="G24" s="916"/>
      <c r="H24" s="917">
        <f>I24-G24</f>
        <v>0</v>
      </c>
      <c r="I24" s="916"/>
      <c r="J24" s="918" t="s">
        <v>324</v>
      </c>
      <c r="K24" s="919"/>
      <c r="L24" s="919"/>
      <c r="M24" s="919"/>
      <c r="N24" s="919"/>
      <c r="O24" s="919"/>
      <c r="P24" s="918" t="s">
        <v>324</v>
      </c>
      <c r="Q24" s="916"/>
      <c r="R24" s="916"/>
      <c r="S24" s="615"/>
      <c r="T24" s="920"/>
      <c r="U24" s="920"/>
      <c r="V24" s="920"/>
      <c r="W24" s="920"/>
      <c r="X24" s="920"/>
      <c r="Y24" s="920"/>
      <c r="Z24" s="920"/>
      <c r="AA24" s="920"/>
      <c r="AB24" s="920"/>
      <c r="AC24" s="920"/>
      <c r="AD24" s="920"/>
      <c r="AE24" s="920"/>
      <c r="AF24" s="920"/>
      <c r="AG24" s="920"/>
      <c r="AH24" s="920"/>
      <c r="AI24" s="920"/>
      <c r="AJ24" s="920"/>
      <c r="AK24" s="920"/>
      <c r="AL24" s="920"/>
      <c r="AM24" s="920"/>
      <c r="AN24" s="920"/>
      <c r="AO24" s="920"/>
      <c r="AP24" s="920" t="s">
        <v>324</v>
      </c>
    </row>
    <row r="25" spans="1:60" ht="15" customHeight="1" x14ac:dyDescent="0.5">
      <c r="A25" s="617">
        <v>25</v>
      </c>
      <c r="B25" s="902"/>
      <c r="C25" s="913" t="s">
        <v>246</v>
      </c>
      <c r="D25" s="914"/>
      <c r="E25" s="926"/>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row>
    <row r="26" spans="1:60" ht="15" customHeight="1" x14ac:dyDescent="0.45">
      <c r="A26" s="617">
        <v>26</v>
      </c>
      <c r="B26" s="902"/>
      <c r="C26" s="595" t="s">
        <v>243</v>
      </c>
      <c r="D26" s="595"/>
      <c r="E26" s="926"/>
      <c r="F26" s="562" t="s">
        <v>921</v>
      </c>
      <c r="G26" s="916"/>
      <c r="H26" s="919">
        <f>I26-G26</f>
        <v>0</v>
      </c>
      <c r="I26" s="916"/>
      <c r="J26" s="918" t="s">
        <v>324</v>
      </c>
      <c r="K26" s="902"/>
      <c r="L26" s="902"/>
      <c r="M26" s="902"/>
      <c r="N26" s="902"/>
      <c r="O26" s="902"/>
      <c r="P26" s="902"/>
      <c r="Q26" s="916"/>
      <c r="R26" s="916"/>
      <c r="S26" s="615"/>
      <c r="T26" s="920"/>
      <c r="U26" s="920"/>
      <c r="V26" s="920"/>
      <c r="W26" s="920"/>
      <c r="X26" s="920"/>
      <c r="Y26" s="920"/>
      <c r="Z26" s="920"/>
      <c r="AA26" s="920"/>
      <c r="AB26" s="920"/>
      <c r="AC26" s="920"/>
      <c r="AD26" s="920"/>
      <c r="AE26" s="920"/>
      <c r="AF26" s="920"/>
      <c r="AG26" s="920"/>
      <c r="AH26" s="920"/>
      <c r="AI26" s="920"/>
      <c r="AJ26" s="920"/>
      <c r="AK26" s="920"/>
      <c r="AL26" s="920"/>
      <c r="AM26" s="920"/>
      <c r="AN26" s="920"/>
      <c r="AO26" s="920"/>
      <c r="AP26" s="920" t="s">
        <v>324</v>
      </c>
    </row>
    <row r="27" spans="1:60" ht="15" customHeight="1" x14ac:dyDescent="0.45">
      <c r="A27" s="617">
        <v>27</v>
      </c>
      <c r="B27" s="902"/>
      <c r="C27" s="595" t="s">
        <v>927</v>
      </c>
      <c r="D27" s="595"/>
      <c r="E27" s="922"/>
      <c r="F27" s="562" t="s">
        <v>921</v>
      </c>
      <c r="G27" s="916"/>
      <c r="H27" s="917">
        <f t="shared" ref="H27:H31" si="1">I27-G27</f>
        <v>0</v>
      </c>
      <c r="I27" s="916"/>
      <c r="J27" s="918" t="s">
        <v>324</v>
      </c>
      <c r="K27" s="562"/>
      <c r="L27" s="562"/>
      <c r="M27" s="562"/>
      <c r="N27" s="562"/>
      <c r="O27" s="562"/>
      <c r="P27" s="562"/>
      <c r="Q27" s="916"/>
      <c r="R27" s="916"/>
      <c r="S27" s="615"/>
      <c r="T27" s="920"/>
      <c r="U27" s="920"/>
      <c r="V27" s="920"/>
      <c r="W27" s="920"/>
      <c r="X27" s="920"/>
      <c r="Y27" s="920"/>
      <c r="Z27" s="920"/>
      <c r="AA27" s="920"/>
      <c r="AB27" s="920"/>
      <c r="AC27" s="920"/>
      <c r="AD27" s="920"/>
      <c r="AE27" s="920"/>
      <c r="AF27" s="920"/>
      <c r="AG27" s="920"/>
      <c r="AH27" s="920"/>
      <c r="AI27" s="920"/>
      <c r="AJ27" s="920"/>
      <c r="AK27" s="920"/>
      <c r="AL27" s="920"/>
      <c r="AM27" s="920"/>
      <c r="AN27" s="920"/>
      <c r="AO27" s="920"/>
      <c r="AP27" s="920" t="s">
        <v>324</v>
      </c>
    </row>
    <row r="28" spans="1:60" ht="15" customHeight="1" x14ac:dyDescent="0.45">
      <c r="A28" s="617">
        <v>28</v>
      </c>
      <c r="B28" s="902"/>
      <c r="C28" s="595" t="s">
        <v>244</v>
      </c>
      <c r="D28" s="595"/>
      <c r="E28" s="926"/>
      <c r="F28" s="562"/>
      <c r="G28" s="916"/>
      <c r="H28" s="917">
        <f t="shared" si="1"/>
        <v>0</v>
      </c>
      <c r="I28" s="916"/>
      <c r="J28" s="918" t="s">
        <v>324</v>
      </c>
      <c r="K28" s="902"/>
      <c r="L28" s="902"/>
      <c r="M28" s="902"/>
      <c r="N28" s="902"/>
      <c r="O28" s="902"/>
      <c r="P28" s="902"/>
      <c r="Q28" s="916"/>
      <c r="R28" s="916"/>
      <c r="S28" s="615"/>
      <c r="T28" s="920"/>
      <c r="U28" s="920"/>
      <c r="V28" s="920"/>
      <c r="W28" s="920"/>
      <c r="X28" s="920"/>
      <c r="Y28" s="920"/>
      <c r="Z28" s="920"/>
      <c r="AA28" s="920"/>
      <c r="AB28" s="920"/>
      <c r="AC28" s="920"/>
      <c r="AD28" s="920"/>
      <c r="AE28" s="920"/>
      <c r="AF28" s="920"/>
      <c r="AG28" s="920"/>
      <c r="AH28" s="920"/>
      <c r="AI28" s="920"/>
      <c r="AJ28" s="920"/>
      <c r="AK28" s="920"/>
      <c r="AL28" s="920"/>
      <c r="AM28" s="920"/>
      <c r="AN28" s="920"/>
      <c r="AO28" s="920"/>
      <c r="AP28" s="920" t="s">
        <v>324</v>
      </c>
    </row>
    <row r="29" spans="1:60" ht="15" customHeight="1" x14ac:dyDescent="0.45">
      <c r="A29" s="617">
        <v>29</v>
      </c>
      <c r="B29" s="902"/>
      <c r="C29" s="595"/>
      <c r="D29" s="595" t="s">
        <v>928</v>
      </c>
      <c r="E29" s="926"/>
      <c r="F29" s="562" t="s">
        <v>921</v>
      </c>
      <c r="G29" s="916"/>
      <c r="H29" s="917">
        <f t="shared" si="1"/>
        <v>0</v>
      </c>
      <c r="I29" s="916"/>
      <c r="J29" s="918" t="s">
        <v>324</v>
      </c>
      <c r="K29" s="562"/>
      <c r="L29" s="562"/>
      <c r="M29" s="562"/>
      <c r="N29" s="562"/>
      <c r="O29" s="562"/>
      <c r="P29" s="562"/>
      <c r="Q29" s="916"/>
      <c r="R29" s="916"/>
      <c r="S29" s="615"/>
      <c r="T29" s="920"/>
      <c r="U29" s="920"/>
      <c r="V29" s="920"/>
      <c r="W29" s="920"/>
      <c r="X29" s="920"/>
      <c r="Y29" s="920"/>
      <c r="Z29" s="920"/>
      <c r="AA29" s="920"/>
      <c r="AB29" s="920"/>
      <c r="AC29" s="920"/>
      <c r="AD29" s="920"/>
      <c r="AE29" s="920"/>
      <c r="AF29" s="920"/>
      <c r="AG29" s="920"/>
      <c r="AH29" s="920"/>
      <c r="AI29" s="920"/>
      <c r="AJ29" s="920"/>
      <c r="AK29" s="920"/>
      <c r="AL29" s="920"/>
      <c r="AM29" s="920"/>
      <c r="AN29" s="920"/>
      <c r="AO29" s="920"/>
      <c r="AP29" s="920" t="s">
        <v>324</v>
      </c>
    </row>
    <row r="30" spans="1:60" ht="15" customHeight="1" x14ac:dyDescent="0.45">
      <c r="A30" s="617">
        <v>30</v>
      </c>
      <c r="B30" s="902"/>
      <c r="C30" s="595"/>
      <c r="D30" s="595" t="s">
        <v>929</v>
      </c>
      <c r="E30" s="926"/>
      <c r="F30" s="562" t="s">
        <v>921</v>
      </c>
      <c r="G30" s="916"/>
      <c r="H30" s="917">
        <f t="shared" si="1"/>
        <v>0</v>
      </c>
      <c r="I30" s="916"/>
      <c r="J30" s="918" t="s">
        <v>324</v>
      </c>
      <c r="K30" s="902"/>
      <c r="L30" s="902"/>
      <c r="M30" s="902"/>
      <c r="N30" s="902"/>
      <c r="O30" s="902"/>
      <c r="P30" s="902"/>
      <c r="Q30" s="916"/>
      <c r="R30" s="916"/>
      <c r="S30" s="615"/>
      <c r="T30" s="920"/>
      <c r="U30" s="920"/>
      <c r="V30" s="920"/>
      <c r="W30" s="920"/>
      <c r="X30" s="920"/>
      <c r="Y30" s="920"/>
      <c r="Z30" s="920"/>
      <c r="AA30" s="920"/>
      <c r="AB30" s="920"/>
      <c r="AC30" s="920"/>
      <c r="AD30" s="920"/>
      <c r="AE30" s="920"/>
      <c r="AF30" s="920"/>
      <c r="AG30" s="920"/>
      <c r="AH30" s="920"/>
      <c r="AI30" s="920"/>
      <c r="AJ30" s="920"/>
      <c r="AK30" s="920"/>
      <c r="AL30" s="920"/>
      <c r="AM30" s="920"/>
      <c r="AN30" s="920"/>
      <c r="AO30" s="920"/>
      <c r="AP30" s="920" t="s">
        <v>324</v>
      </c>
    </row>
    <row r="31" spans="1:60" ht="15" customHeight="1" x14ac:dyDescent="0.45">
      <c r="A31" s="617">
        <v>31</v>
      </c>
      <c r="B31" s="902"/>
      <c r="C31" s="595"/>
      <c r="D31" s="595" t="s">
        <v>930</v>
      </c>
      <c r="E31" s="926"/>
      <c r="F31" s="562" t="s">
        <v>921</v>
      </c>
      <c r="G31" s="916"/>
      <c r="H31" s="917">
        <f t="shared" si="1"/>
        <v>0</v>
      </c>
      <c r="I31" s="916"/>
      <c r="J31" s="918" t="s">
        <v>324</v>
      </c>
      <c r="K31" s="562"/>
      <c r="L31" s="562"/>
      <c r="M31" s="562"/>
      <c r="N31" s="562"/>
      <c r="O31" s="562"/>
      <c r="P31" s="562"/>
      <c r="Q31" s="916"/>
      <c r="R31" s="916"/>
      <c r="S31" s="615"/>
      <c r="T31" s="920"/>
      <c r="U31" s="920"/>
      <c r="V31" s="920"/>
      <c r="W31" s="920"/>
      <c r="X31" s="920"/>
      <c r="Y31" s="920"/>
      <c r="Z31" s="920"/>
      <c r="AA31" s="920"/>
      <c r="AB31" s="920"/>
      <c r="AC31" s="920"/>
      <c r="AD31" s="920"/>
      <c r="AE31" s="920"/>
      <c r="AF31" s="920"/>
      <c r="AG31" s="920"/>
      <c r="AH31" s="920"/>
      <c r="AI31" s="920"/>
      <c r="AJ31" s="920"/>
      <c r="AK31" s="920"/>
      <c r="AL31" s="920"/>
      <c r="AM31" s="920"/>
      <c r="AN31" s="920"/>
      <c r="AO31" s="920"/>
      <c r="AP31" s="920" t="s">
        <v>324</v>
      </c>
    </row>
    <row r="32" spans="1:60" ht="15" customHeight="1" x14ac:dyDescent="0.45">
      <c r="A32" s="617">
        <v>32</v>
      </c>
      <c r="B32" s="902"/>
      <c r="C32" s="902"/>
      <c r="D32" s="902"/>
      <c r="E32" s="902"/>
      <c r="F32" s="902"/>
      <c r="G32" s="902"/>
      <c r="H32" s="902"/>
      <c r="I32" s="902"/>
      <c r="J32" s="902"/>
      <c r="K32" s="902"/>
      <c r="L32" s="902"/>
      <c r="M32" s="902"/>
      <c r="N32" s="902"/>
      <c r="O32" s="902"/>
      <c r="P32" s="902"/>
      <c r="Q32" s="902"/>
      <c r="R32" s="902"/>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row>
    <row r="33" spans="1:42" ht="15" customHeight="1" x14ac:dyDescent="0.5">
      <c r="A33" s="617">
        <v>33</v>
      </c>
      <c r="B33" s="902"/>
      <c r="C33" s="913" t="s">
        <v>938</v>
      </c>
      <c r="D33" s="927"/>
      <c r="E33" s="560"/>
      <c r="F33" s="562"/>
      <c r="G33" s="562"/>
      <c r="H33" s="562"/>
      <c r="I33" s="562"/>
      <c r="J33" s="562"/>
      <c r="K33" s="562"/>
      <c r="L33" s="562"/>
      <c r="M33" s="562"/>
      <c r="N33" s="562"/>
      <c r="O33" s="562"/>
      <c r="P33" s="562"/>
      <c r="Q33" s="562"/>
      <c r="R33" s="562"/>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row>
    <row r="34" spans="1:42" s="930" customFormat="1" ht="15" customHeight="1" x14ac:dyDescent="0.45">
      <c r="A34" s="617">
        <v>34</v>
      </c>
      <c r="B34" s="902"/>
      <c r="C34" s="902"/>
      <c r="D34" s="902"/>
      <c r="E34" s="902"/>
      <c r="F34" s="902"/>
      <c r="G34" s="902"/>
      <c r="H34" s="902"/>
      <c r="I34" s="902"/>
      <c r="J34" s="902"/>
      <c r="K34" s="902"/>
      <c r="L34" s="902"/>
      <c r="M34" s="902"/>
      <c r="N34" s="902"/>
      <c r="O34" s="902"/>
      <c r="P34" s="902"/>
      <c r="Q34" s="902"/>
      <c r="R34" s="902"/>
      <c r="S34" s="902"/>
      <c r="T34" s="550"/>
      <c r="U34" s="550"/>
      <c r="V34" s="550"/>
      <c r="W34" s="550"/>
      <c r="X34" s="550"/>
      <c r="Y34" s="550"/>
      <c r="Z34" s="550"/>
      <c r="AA34" s="550"/>
      <c r="AB34" s="550"/>
      <c r="AC34" s="550"/>
      <c r="AD34" s="550"/>
      <c r="AE34" s="550"/>
      <c r="AF34" s="550"/>
      <c r="AG34" s="550"/>
      <c r="AH34" s="550"/>
      <c r="AI34" s="550"/>
      <c r="AJ34" s="550"/>
      <c r="AK34" s="550"/>
      <c r="AL34" s="550"/>
      <c r="AM34" s="550"/>
      <c r="AN34" s="550"/>
      <c r="AO34" s="550"/>
      <c r="AP34" s="550"/>
    </row>
    <row r="39" spans="1:42" hidden="1" x14ac:dyDescent="0.45">
      <c r="A39" s="608">
        <v>1</v>
      </c>
    </row>
    <row r="40" spans="1:42" hidden="1" x14ac:dyDescent="0.45">
      <c r="A40" s="608">
        <v>2</v>
      </c>
    </row>
    <row r="41" spans="1:42" hidden="1" x14ac:dyDescent="0.45">
      <c r="A41" s="608">
        <v>3</v>
      </c>
    </row>
    <row r="42" spans="1:42" hidden="1" x14ac:dyDescent="0.45">
      <c r="A42" s="608">
        <v>4</v>
      </c>
    </row>
    <row r="43" spans="1:42" hidden="1" x14ac:dyDescent="0.45">
      <c r="A43" s="608" t="s">
        <v>935</v>
      </c>
    </row>
    <row r="44" spans="1:42" hidden="1" x14ac:dyDescent="0.45">
      <c r="A44" s="608" t="s">
        <v>324</v>
      </c>
    </row>
    <row r="45" spans="1:42" hidden="1" x14ac:dyDescent="0.45"/>
  </sheetData>
  <sheetProtection formatRows="0" insertRows="0"/>
  <mergeCells count="6">
    <mergeCell ref="AA8:AN8"/>
    <mergeCell ref="G2:I2"/>
    <mergeCell ref="G3:I3"/>
    <mergeCell ref="A6:S6"/>
    <mergeCell ref="G8:I8"/>
    <mergeCell ref="K8:O8"/>
  </mergeCells>
  <dataValidations count="1">
    <dataValidation type="list" allowBlank="1" showInputMessage="1" showErrorMessage="1" sqref="P23:P24 J26:J31 AP26:AP31 J11:J21 AP11:AP21 J23:J24 AP23:AP24 P11:P21" xr:uid="{69F6E0ED-3186-4C8D-8B60-92051F0C229B}">
      <formula1>$A$39:$A$44</formula1>
    </dataValidation>
  </dataValidations>
  <pageMargins left="0.70866141732283472" right="0.70866141732283472" top="0.74803149606299213" bottom="0.74803149606299213" header="0.31496062992125989" footer="0.31496062992125989"/>
  <pageSetup paperSize="9" scale="20" orientation="portrait" r:id="rId1"/>
  <headerFooter alignWithMargins="0">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F5F08-9998-4C95-AC21-648E1BCA89DB}">
  <sheetPr codeName="Sheet19">
    <tabColor rgb="FF92D050"/>
  </sheetPr>
  <dimension ref="A1:O124"/>
  <sheetViews>
    <sheetView showGridLines="0" zoomScaleNormal="100" zoomScaleSheetLayoutView="80" workbookViewId="0">
      <selection activeCell="F9" sqref="F9"/>
    </sheetView>
  </sheetViews>
  <sheetFormatPr defaultColWidth="9.1328125" defaultRowHeight="13.15" x14ac:dyDescent="0.4"/>
  <cols>
    <col min="1" max="1" width="5" style="714" customWidth="1"/>
    <col min="2" max="2" width="2.1328125" style="714" customWidth="1"/>
    <col min="3" max="3" width="6.1328125" style="714" customWidth="1"/>
    <col min="4" max="4" width="2.265625" style="714" customWidth="1"/>
    <col min="5" max="5" width="28" style="714" customWidth="1"/>
    <col min="6" max="6" width="39.265625" style="714" customWidth="1"/>
    <col min="7" max="7" width="19" style="714" customWidth="1"/>
    <col min="8" max="8" width="16.86328125" style="714" customWidth="1"/>
    <col min="9" max="13" width="16.1328125" style="714" customWidth="1"/>
    <col min="14" max="14" width="2.1328125" style="714" customWidth="1"/>
    <col min="15" max="15" width="7.265625" style="714" bestFit="1" customWidth="1"/>
    <col min="16" max="16384" width="9.1328125" style="714"/>
  </cols>
  <sheetData>
    <row r="1" spans="1:15" s="704" customFormat="1" ht="15" customHeight="1" x14ac:dyDescent="0.4">
      <c r="A1" s="702"/>
      <c r="B1" s="626"/>
      <c r="C1" s="626"/>
      <c r="D1" s="626"/>
      <c r="E1" s="626"/>
      <c r="F1" s="626"/>
      <c r="G1" s="626"/>
      <c r="H1" s="626"/>
      <c r="I1" s="626"/>
      <c r="J1" s="626"/>
      <c r="K1" s="626"/>
      <c r="L1" s="626"/>
      <c r="M1" s="626"/>
      <c r="N1" s="625"/>
      <c r="O1" s="703"/>
    </row>
    <row r="2" spans="1:15" s="704" customFormat="1" ht="18" customHeight="1" x14ac:dyDescent="0.5">
      <c r="A2" s="632"/>
      <c r="B2" s="621"/>
      <c r="C2" s="621"/>
      <c r="D2" s="621"/>
      <c r="E2" s="621"/>
      <c r="F2" s="621"/>
      <c r="G2" s="621"/>
      <c r="H2" s="621"/>
      <c r="I2" s="621"/>
      <c r="J2" s="705" t="s">
        <v>8</v>
      </c>
      <c r="K2" s="1129" t="s">
        <v>337</v>
      </c>
      <c r="L2" s="1129"/>
      <c r="M2" s="1129"/>
      <c r="N2" s="620"/>
      <c r="O2" s="703"/>
    </row>
    <row r="3" spans="1:15" s="704" customFormat="1" ht="18" customHeight="1" x14ac:dyDescent="0.5">
      <c r="A3" s="632"/>
      <c r="B3" s="621"/>
      <c r="C3" s="621"/>
      <c r="D3" s="621"/>
      <c r="E3" s="621"/>
      <c r="F3" s="621"/>
      <c r="G3" s="621"/>
      <c r="H3" s="621"/>
      <c r="I3" s="621"/>
      <c r="J3" s="705" t="s">
        <v>389</v>
      </c>
      <c r="K3" s="1130"/>
      <c r="L3" s="1131"/>
      <c r="M3" s="1132"/>
      <c r="N3" s="620"/>
      <c r="O3" s="703"/>
    </row>
    <row r="4" spans="1:15" s="704" customFormat="1" ht="21" x14ac:dyDescent="0.65">
      <c r="A4" s="706" t="s">
        <v>826</v>
      </c>
      <c r="B4" s="707"/>
      <c r="C4" s="621"/>
      <c r="D4" s="621"/>
      <c r="E4" s="621"/>
      <c r="F4" s="621"/>
      <c r="G4" s="621"/>
      <c r="H4" s="621"/>
      <c r="I4" s="621"/>
      <c r="J4" s="708"/>
      <c r="K4" s="621"/>
      <c r="L4" s="621"/>
      <c r="M4" s="621"/>
      <c r="N4" s="620"/>
      <c r="O4" s="703"/>
    </row>
    <row r="5" spans="1:15" s="711" customFormat="1" ht="61.5" customHeight="1" x14ac:dyDescent="0.4">
      <c r="A5" s="1133" t="s">
        <v>1017</v>
      </c>
      <c r="B5" s="1134"/>
      <c r="C5" s="1134"/>
      <c r="D5" s="1134"/>
      <c r="E5" s="1134"/>
      <c r="F5" s="1134"/>
      <c r="G5" s="1134"/>
      <c r="H5" s="1134"/>
      <c r="I5" s="1134"/>
      <c r="J5" s="1134"/>
      <c r="K5" s="1134"/>
      <c r="L5" s="1134"/>
      <c r="M5" s="1134"/>
      <c r="N5" s="709"/>
      <c r="O5" s="710"/>
    </row>
    <row r="6" spans="1:15" ht="15" customHeight="1" x14ac:dyDescent="0.4">
      <c r="A6" s="712" t="s">
        <v>122</v>
      </c>
      <c r="B6" s="708"/>
      <c r="C6" s="708"/>
      <c r="D6" s="621"/>
      <c r="E6" s="621"/>
      <c r="F6" s="621"/>
      <c r="G6" s="621"/>
      <c r="H6" s="621"/>
      <c r="I6" s="621"/>
      <c r="J6" s="621"/>
      <c r="K6" s="621"/>
      <c r="L6" s="621"/>
      <c r="M6" s="621"/>
      <c r="N6" s="620"/>
      <c r="O6" s="713"/>
    </row>
    <row r="7" spans="1:15" ht="32.25" customHeight="1" x14ac:dyDescent="0.4">
      <c r="A7" s="715">
        <v>7</v>
      </c>
      <c r="B7" s="716"/>
      <c r="C7" s="717"/>
      <c r="D7" s="717"/>
      <c r="E7" s="717"/>
      <c r="F7" s="718"/>
      <c r="G7" s="718"/>
      <c r="H7" s="988" t="s">
        <v>384</v>
      </c>
      <c r="I7" s="719" t="s">
        <v>390</v>
      </c>
      <c r="J7" s="719" t="s">
        <v>391</v>
      </c>
      <c r="K7" s="719" t="s">
        <v>392</v>
      </c>
      <c r="L7" s="719" t="s">
        <v>393</v>
      </c>
      <c r="M7" s="719" t="s">
        <v>394</v>
      </c>
      <c r="N7" s="720"/>
      <c r="O7" s="713"/>
    </row>
    <row r="8" spans="1:15" ht="18.75" customHeight="1" x14ac:dyDescent="0.4">
      <c r="A8" s="715">
        <v>8</v>
      </c>
      <c r="B8" s="716"/>
      <c r="C8" s="721"/>
      <c r="D8" s="717"/>
      <c r="E8" s="717"/>
      <c r="F8" s="718"/>
      <c r="G8" s="718"/>
      <c r="H8" s="722" t="s">
        <v>338</v>
      </c>
      <c r="I8" s="722" t="s">
        <v>338</v>
      </c>
      <c r="J8" s="722" t="s">
        <v>338</v>
      </c>
      <c r="K8" s="722" t="s">
        <v>338</v>
      </c>
      <c r="L8" s="1135" t="s">
        <v>981</v>
      </c>
      <c r="M8" s="1135"/>
      <c r="N8" s="720"/>
      <c r="O8" s="713"/>
    </row>
    <row r="9" spans="1:15" ht="26.25" customHeight="1" x14ac:dyDescent="0.55000000000000004">
      <c r="A9" s="715">
        <v>9</v>
      </c>
      <c r="B9" s="716"/>
      <c r="C9" s="723" t="s">
        <v>827</v>
      </c>
      <c r="D9" s="717"/>
      <c r="E9" s="717"/>
      <c r="F9" s="717"/>
      <c r="G9" s="718"/>
      <c r="H9" s="724" t="s">
        <v>395</v>
      </c>
      <c r="I9" s="722"/>
      <c r="J9" s="722"/>
      <c r="K9" s="722"/>
      <c r="L9" s="722"/>
      <c r="M9" s="722"/>
      <c r="N9" s="720"/>
      <c r="O9" s="713"/>
    </row>
    <row r="10" spans="1:15" ht="26.25" customHeight="1" x14ac:dyDescent="0.55000000000000004">
      <c r="A10" s="715">
        <v>10</v>
      </c>
      <c r="B10" s="716"/>
      <c r="C10" s="723"/>
      <c r="D10" s="717"/>
      <c r="E10" s="999" t="s">
        <v>945</v>
      </c>
      <c r="F10" s="999" t="s">
        <v>946</v>
      </c>
      <c r="G10" s="718"/>
      <c r="H10" s="724"/>
      <c r="I10" s="722"/>
      <c r="J10" s="722"/>
      <c r="K10" s="722"/>
      <c r="L10" s="722"/>
      <c r="M10" s="722"/>
      <c r="N10" s="720"/>
      <c r="O10" s="713"/>
    </row>
    <row r="11" spans="1:15" ht="15" customHeight="1" x14ac:dyDescent="0.4">
      <c r="A11" s="715">
        <v>11</v>
      </c>
      <c r="B11" s="716"/>
      <c r="C11" s="725"/>
      <c r="D11" s="725"/>
      <c r="E11" s="986" t="s">
        <v>288</v>
      </c>
      <c r="F11" s="1037" t="s">
        <v>289</v>
      </c>
      <c r="G11" s="1039"/>
      <c r="H11" s="726"/>
      <c r="I11" s="726"/>
      <c r="J11" s="726"/>
      <c r="K11" s="726"/>
      <c r="L11" s="726"/>
      <c r="M11" s="726"/>
      <c r="N11" s="720"/>
      <c r="O11" s="713"/>
    </row>
    <row r="12" spans="1:15" s="728" customFormat="1" ht="15" customHeight="1" x14ac:dyDescent="0.4">
      <c r="A12" s="715">
        <v>12</v>
      </c>
      <c r="B12" s="716"/>
      <c r="C12" s="725"/>
      <c r="D12" s="725"/>
      <c r="E12" s="355"/>
      <c r="F12" s="356" t="s">
        <v>290</v>
      </c>
      <c r="G12" s="1038"/>
      <c r="H12" s="726"/>
      <c r="I12" s="726"/>
      <c r="J12" s="726"/>
      <c r="K12" s="726"/>
      <c r="L12" s="726"/>
      <c r="M12" s="726"/>
      <c r="N12" s="720"/>
      <c r="O12" s="713"/>
    </row>
    <row r="13" spans="1:15" s="728" customFormat="1" ht="15" customHeight="1" thickBot="1" x14ac:dyDescent="0.45">
      <c r="A13" s="715">
        <v>13</v>
      </c>
      <c r="B13" s="716"/>
      <c r="C13" s="725"/>
      <c r="D13" s="725"/>
      <c r="E13" s="355"/>
      <c r="F13" s="356" t="s">
        <v>291</v>
      </c>
      <c r="G13" s="1036"/>
      <c r="H13" s="726"/>
      <c r="I13" s="726"/>
      <c r="J13" s="726"/>
      <c r="K13" s="726"/>
      <c r="L13" s="726"/>
      <c r="M13" s="726"/>
      <c r="N13" s="720"/>
      <c r="O13" s="713"/>
    </row>
    <row r="14" spans="1:15" ht="15" customHeight="1" thickBot="1" x14ac:dyDescent="0.5">
      <c r="A14" s="715">
        <v>14</v>
      </c>
      <c r="B14" s="716"/>
      <c r="C14" s="725"/>
      <c r="D14" s="725"/>
      <c r="E14" s="550"/>
      <c r="F14" s="356"/>
      <c r="G14" s="1036"/>
      <c r="H14" s="729">
        <f t="shared" ref="H14:M14" si="0">SUM(H11:H13)</f>
        <v>0</v>
      </c>
      <c r="I14" s="729">
        <f t="shared" si="0"/>
        <v>0</v>
      </c>
      <c r="J14" s="729">
        <f t="shared" si="0"/>
        <v>0</v>
      </c>
      <c r="K14" s="729">
        <f t="shared" si="0"/>
        <v>0</v>
      </c>
      <c r="L14" s="729">
        <f t="shared" si="0"/>
        <v>0</v>
      </c>
      <c r="M14" s="729">
        <f t="shared" si="0"/>
        <v>0</v>
      </c>
      <c r="N14" s="720"/>
      <c r="O14" s="713"/>
    </row>
    <row r="15" spans="1:15" ht="15" customHeight="1" x14ac:dyDescent="0.4">
      <c r="A15" s="715">
        <v>15</v>
      </c>
      <c r="B15" s="716"/>
      <c r="C15" s="725"/>
      <c r="D15" s="725"/>
      <c r="E15" s="986" t="s">
        <v>292</v>
      </c>
      <c r="F15" s="356" t="s">
        <v>293</v>
      </c>
      <c r="G15" s="356"/>
      <c r="H15" s="726"/>
      <c r="I15" s="726"/>
      <c r="J15" s="726"/>
      <c r="K15" s="726"/>
      <c r="L15" s="726"/>
      <c r="M15" s="726"/>
      <c r="N15" s="720"/>
      <c r="O15" s="713"/>
    </row>
    <row r="16" spans="1:15" s="730" customFormat="1" ht="15" customHeight="1" thickBot="1" x14ac:dyDescent="0.45">
      <c r="A16" s="715">
        <v>16</v>
      </c>
      <c r="B16" s="716"/>
      <c r="C16" s="725"/>
      <c r="D16" s="725"/>
      <c r="E16" s="355"/>
      <c r="F16" s="356" t="s">
        <v>294</v>
      </c>
      <c r="G16" s="356"/>
      <c r="H16" s="726"/>
      <c r="I16" s="726"/>
      <c r="J16" s="726"/>
      <c r="K16" s="726"/>
      <c r="L16" s="726"/>
      <c r="M16" s="726"/>
      <c r="N16" s="720"/>
      <c r="O16" s="713"/>
    </row>
    <row r="17" spans="1:15" s="730" customFormat="1" ht="15" customHeight="1" thickBot="1" x14ac:dyDescent="0.5">
      <c r="A17" s="715">
        <v>17</v>
      </c>
      <c r="B17" s="716"/>
      <c r="C17" s="725"/>
      <c r="D17" s="725"/>
      <c r="E17" s="550"/>
      <c r="F17" s="358"/>
      <c r="G17" s="356"/>
      <c r="H17" s="729">
        <f>SUM(H15:H16)</f>
        <v>0</v>
      </c>
      <c r="I17" s="729">
        <f t="shared" ref="I17:M17" si="1">SUM(I15:I16)</f>
        <v>0</v>
      </c>
      <c r="J17" s="729">
        <f t="shared" si="1"/>
        <v>0</v>
      </c>
      <c r="K17" s="729">
        <f t="shared" si="1"/>
        <v>0</v>
      </c>
      <c r="L17" s="729">
        <f t="shared" si="1"/>
        <v>0</v>
      </c>
      <c r="M17" s="729">
        <f t="shared" si="1"/>
        <v>0</v>
      </c>
      <c r="N17" s="720"/>
      <c r="O17" s="713"/>
    </row>
    <row r="18" spans="1:15" ht="15" customHeight="1" x14ac:dyDescent="0.4">
      <c r="A18" s="715">
        <v>18</v>
      </c>
      <c r="B18" s="716"/>
      <c r="C18" s="725"/>
      <c r="D18" s="725"/>
      <c r="E18" s="986" t="s">
        <v>295</v>
      </c>
      <c r="F18" s="518" t="s">
        <v>296</v>
      </c>
      <c r="G18" s="358"/>
      <c r="H18" s="726"/>
      <c r="I18" s="726"/>
      <c r="J18" s="726"/>
      <c r="K18" s="726"/>
      <c r="L18" s="726"/>
      <c r="M18" s="726"/>
      <c r="N18" s="720"/>
      <c r="O18" s="713"/>
    </row>
    <row r="19" spans="1:15" ht="15" customHeight="1" x14ac:dyDescent="0.4">
      <c r="A19" s="715">
        <v>19</v>
      </c>
      <c r="B19" s="716"/>
      <c r="C19" s="725"/>
      <c r="D19" s="725"/>
      <c r="E19" s="355"/>
      <c r="F19" s="518" t="s">
        <v>297</v>
      </c>
      <c r="G19" s="518"/>
      <c r="H19" s="726"/>
      <c r="I19" s="726"/>
      <c r="J19" s="726"/>
      <c r="K19" s="726"/>
      <c r="L19" s="726"/>
      <c r="M19" s="726"/>
      <c r="N19" s="720"/>
      <c r="O19" s="713"/>
    </row>
    <row r="20" spans="1:15" ht="15" customHeight="1" thickBot="1" x14ac:dyDescent="0.45">
      <c r="A20" s="715">
        <v>20</v>
      </c>
      <c r="B20" s="716"/>
      <c r="C20" s="725"/>
      <c r="D20" s="725"/>
      <c r="E20" s="355"/>
      <c r="F20" s="518" t="s">
        <v>298</v>
      </c>
      <c r="G20" s="518"/>
      <c r="H20" s="726"/>
      <c r="I20" s="726"/>
      <c r="J20" s="726"/>
      <c r="K20" s="726"/>
      <c r="L20" s="726"/>
      <c r="M20" s="726"/>
      <c r="N20" s="720"/>
      <c r="O20" s="713"/>
    </row>
    <row r="21" spans="1:15" ht="15" customHeight="1" thickBot="1" x14ac:dyDescent="0.5">
      <c r="A21" s="715">
        <v>21</v>
      </c>
      <c r="B21" s="716"/>
      <c r="C21" s="725"/>
      <c r="D21" s="725"/>
      <c r="E21" s="550"/>
      <c r="F21" s="358"/>
      <c r="G21" s="518"/>
      <c r="H21" s="729">
        <f t="shared" ref="H21:M21" si="2">SUM(H18:H20)</f>
        <v>0</v>
      </c>
      <c r="I21" s="729">
        <f t="shared" si="2"/>
        <v>0</v>
      </c>
      <c r="J21" s="729">
        <f t="shared" si="2"/>
        <v>0</v>
      </c>
      <c r="K21" s="729">
        <f t="shared" si="2"/>
        <v>0</v>
      </c>
      <c r="L21" s="729">
        <f t="shared" si="2"/>
        <v>0</v>
      </c>
      <c r="M21" s="729">
        <f t="shared" si="2"/>
        <v>0</v>
      </c>
      <c r="N21" s="720"/>
      <c r="O21" s="713"/>
    </row>
    <row r="22" spans="1:15" ht="15" customHeight="1" x14ac:dyDescent="0.4">
      <c r="A22" s="715">
        <v>22</v>
      </c>
      <c r="B22" s="716"/>
      <c r="C22" s="725"/>
      <c r="D22" s="725"/>
      <c r="E22" s="986" t="s">
        <v>299</v>
      </c>
      <c r="F22" s="518" t="s">
        <v>300</v>
      </c>
      <c r="G22" s="358"/>
      <c r="H22" s="726"/>
      <c r="I22" s="726"/>
      <c r="J22" s="726"/>
      <c r="K22" s="726"/>
      <c r="L22" s="726"/>
      <c r="M22" s="726"/>
      <c r="N22" s="720"/>
      <c r="O22" s="713"/>
    </row>
    <row r="23" spans="1:15" ht="15" customHeight="1" x14ac:dyDescent="0.4">
      <c r="A23" s="715">
        <v>23</v>
      </c>
      <c r="B23" s="716"/>
      <c r="C23" s="725"/>
      <c r="D23" s="725"/>
      <c r="E23" s="359"/>
      <c r="F23" s="518" t="s">
        <v>301</v>
      </c>
      <c r="G23" s="518"/>
      <c r="H23" s="726"/>
      <c r="I23" s="726"/>
      <c r="J23" s="726"/>
      <c r="K23" s="726"/>
      <c r="L23" s="726"/>
      <c r="M23" s="726"/>
      <c r="N23" s="720"/>
      <c r="O23" s="713"/>
    </row>
    <row r="24" spans="1:15" ht="15" customHeight="1" x14ac:dyDescent="0.4">
      <c r="A24" s="715">
        <v>24</v>
      </c>
      <c r="B24" s="716"/>
      <c r="C24" s="725"/>
      <c r="D24" s="725"/>
      <c r="E24" s="359"/>
      <c r="F24" s="518" t="s">
        <v>302</v>
      </c>
      <c r="G24" s="518"/>
      <c r="H24" s="726"/>
      <c r="I24" s="726"/>
      <c r="J24" s="726"/>
      <c r="K24" s="726"/>
      <c r="L24" s="726"/>
      <c r="M24" s="726"/>
      <c r="N24" s="720"/>
      <c r="O24" s="713"/>
    </row>
    <row r="25" spans="1:15" ht="15" customHeight="1" thickBot="1" x14ac:dyDescent="0.5">
      <c r="A25" s="715">
        <v>25</v>
      </c>
      <c r="B25" s="716"/>
      <c r="C25" s="725"/>
      <c r="D25" s="725"/>
      <c r="E25" s="550"/>
      <c r="F25" s="518" t="s">
        <v>303</v>
      </c>
      <c r="G25" s="518"/>
      <c r="H25" s="726"/>
      <c r="I25" s="726"/>
      <c r="J25" s="726"/>
      <c r="K25" s="726"/>
      <c r="L25" s="726"/>
      <c r="M25" s="726"/>
      <c r="N25" s="720"/>
      <c r="O25" s="713"/>
    </row>
    <row r="26" spans="1:15" ht="15" customHeight="1" thickBot="1" x14ac:dyDescent="0.5">
      <c r="A26" s="715">
        <v>26</v>
      </c>
      <c r="B26" s="716"/>
      <c r="C26" s="725"/>
      <c r="D26" s="725"/>
      <c r="E26" s="550"/>
      <c r="F26" s="518"/>
      <c r="G26" s="518"/>
      <c r="H26" s="729">
        <f>SUM(H22:H25)</f>
        <v>0</v>
      </c>
      <c r="I26" s="729">
        <f t="shared" ref="I26:M26" si="3">SUM(I22:I25)</f>
        <v>0</v>
      </c>
      <c r="J26" s="729">
        <f t="shared" si="3"/>
        <v>0</v>
      </c>
      <c r="K26" s="729">
        <f t="shared" si="3"/>
        <v>0</v>
      </c>
      <c r="L26" s="729">
        <f t="shared" si="3"/>
        <v>0</v>
      </c>
      <c r="M26" s="729">
        <f t="shared" si="3"/>
        <v>0</v>
      </c>
      <c r="N26" s="720"/>
      <c r="O26" s="713"/>
    </row>
    <row r="27" spans="1:15" ht="15" customHeight="1" x14ac:dyDescent="0.45">
      <c r="A27" s="715">
        <v>27</v>
      </c>
      <c r="B27" s="716"/>
      <c r="C27" s="725"/>
      <c r="D27" s="725"/>
      <c r="E27" s="550"/>
      <c r="F27" s="518"/>
      <c r="G27" s="518"/>
      <c r="H27" s="518"/>
      <c r="I27" s="518"/>
      <c r="J27" s="518"/>
      <c r="K27" s="518"/>
      <c r="L27" s="518"/>
      <c r="M27" s="518"/>
      <c r="N27" s="720"/>
      <c r="O27" s="713"/>
    </row>
    <row r="28" spans="1:15" ht="15" customHeight="1" thickBot="1" x14ac:dyDescent="0.45">
      <c r="A28" s="715">
        <v>28</v>
      </c>
      <c r="B28" s="716"/>
      <c r="C28" s="725"/>
      <c r="D28" s="725"/>
      <c r="E28" s="986" t="s">
        <v>816</v>
      </c>
      <c r="F28" s="356" t="s">
        <v>304</v>
      </c>
      <c r="G28" s="518"/>
      <c r="H28" s="726"/>
      <c r="I28" s="726"/>
      <c r="J28" s="726"/>
      <c r="K28" s="726"/>
      <c r="L28" s="726"/>
      <c r="M28" s="726"/>
      <c r="N28" s="720"/>
      <c r="O28" s="713"/>
    </row>
    <row r="29" spans="1:15" ht="15" customHeight="1" thickBot="1" x14ac:dyDescent="0.45">
      <c r="A29" s="715">
        <v>29</v>
      </c>
      <c r="B29" s="716"/>
      <c r="C29" s="725"/>
      <c r="D29" s="725"/>
      <c r="E29" s="522"/>
      <c r="F29" s="522" t="s">
        <v>305</v>
      </c>
      <c r="G29" s="356"/>
      <c r="H29" s="729">
        <f>H14+H17+H21+H26+H28</f>
        <v>0</v>
      </c>
      <c r="I29" s="729">
        <f t="shared" ref="I29:M29" si="4">I14+I17+I21+I26+I28</f>
        <v>0</v>
      </c>
      <c r="J29" s="729">
        <f t="shared" si="4"/>
        <v>0</v>
      </c>
      <c r="K29" s="729">
        <f t="shared" si="4"/>
        <v>0</v>
      </c>
      <c r="L29" s="729">
        <f t="shared" si="4"/>
        <v>0</v>
      </c>
      <c r="M29" s="729">
        <f t="shared" si="4"/>
        <v>0</v>
      </c>
      <c r="N29" s="720"/>
      <c r="O29" s="713"/>
    </row>
    <row r="30" spans="1:15" ht="15" customHeight="1" x14ac:dyDescent="0.45">
      <c r="A30" s="715">
        <v>30</v>
      </c>
      <c r="B30" s="716"/>
      <c r="C30" s="725"/>
      <c r="D30" s="725"/>
      <c r="E30" s="550"/>
      <c r="F30" s="526"/>
      <c r="G30" s="522"/>
      <c r="H30" s="522"/>
      <c r="I30" s="522"/>
      <c r="J30" s="522"/>
      <c r="K30" s="522"/>
      <c r="L30" s="522"/>
      <c r="M30" s="522"/>
      <c r="N30" s="720"/>
      <c r="O30" s="713"/>
    </row>
    <row r="31" spans="1:15" ht="15" customHeight="1" x14ac:dyDescent="0.4">
      <c r="A31" s="715">
        <v>31</v>
      </c>
      <c r="B31" s="716"/>
      <c r="C31" s="725"/>
      <c r="D31" s="725"/>
      <c r="E31" s="986" t="s">
        <v>951</v>
      </c>
      <c r="F31" s="356" t="s">
        <v>306</v>
      </c>
      <c r="G31" s="526"/>
      <c r="H31" s="726"/>
      <c r="I31" s="726"/>
      <c r="J31" s="726"/>
      <c r="K31" s="726"/>
      <c r="L31" s="726"/>
      <c r="M31" s="726"/>
      <c r="N31" s="720"/>
      <c r="O31" s="713"/>
    </row>
    <row r="32" spans="1:15" ht="15" customHeight="1" thickBot="1" x14ac:dyDescent="0.5">
      <c r="A32" s="715">
        <v>32</v>
      </c>
      <c r="B32" s="716"/>
      <c r="C32" s="725"/>
      <c r="D32" s="725"/>
      <c r="E32" s="550"/>
      <c r="F32" s="356" t="s">
        <v>813</v>
      </c>
      <c r="G32" s="356"/>
      <c r="H32" s="726"/>
      <c r="I32" s="726"/>
      <c r="J32" s="726"/>
      <c r="K32" s="726"/>
      <c r="L32" s="726"/>
      <c r="M32" s="726"/>
      <c r="N32" s="720"/>
      <c r="O32" s="713"/>
    </row>
    <row r="33" spans="1:15" ht="15" customHeight="1" thickBot="1" x14ac:dyDescent="0.45">
      <c r="A33" s="715">
        <v>33</v>
      </c>
      <c r="B33" s="716"/>
      <c r="C33" s="725"/>
      <c r="D33" s="725"/>
      <c r="E33" s="586"/>
      <c r="F33" s="586" t="s">
        <v>307</v>
      </c>
      <c r="G33" s="356"/>
      <c r="H33" s="729">
        <f>SUM(H31:H32)</f>
        <v>0</v>
      </c>
      <c r="I33" s="729">
        <f t="shared" ref="I33" si="5">SUM(I31:I32)</f>
        <v>0</v>
      </c>
      <c r="J33" s="729">
        <f t="shared" ref="J33" si="6">SUM(J31:J32)</f>
        <v>0</v>
      </c>
      <c r="K33" s="729">
        <f t="shared" ref="K33" si="7">SUM(K31:K32)</f>
        <v>0</v>
      </c>
      <c r="L33" s="729">
        <f t="shared" ref="L33" si="8">SUM(L31:L32)</f>
        <v>0</v>
      </c>
      <c r="M33" s="729">
        <f t="shared" ref="M33" si="9">SUM(M31:M32)</f>
        <v>0</v>
      </c>
      <c r="N33" s="720"/>
      <c r="O33" s="713"/>
    </row>
    <row r="34" spans="1:15" s="730" customFormat="1" ht="15" customHeight="1" thickBot="1" x14ac:dyDescent="0.45">
      <c r="A34" s="715">
        <v>34</v>
      </c>
      <c r="B34" s="716"/>
      <c r="C34" s="725"/>
      <c r="D34" s="733"/>
      <c r="E34" s="732"/>
      <c r="F34" s="717"/>
      <c r="G34" s="717"/>
      <c r="H34" s="717"/>
      <c r="I34" s="717"/>
      <c r="J34" s="717"/>
      <c r="K34" s="717"/>
      <c r="L34" s="717"/>
      <c r="M34" s="717"/>
      <c r="N34" s="717"/>
      <c r="O34" s="713"/>
    </row>
    <row r="35" spans="1:15" s="730" customFormat="1" ht="15" customHeight="1" thickBot="1" x14ac:dyDescent="0.5">
      <c r="A35" s="715">
        <v>35</v>
      </c>
      <c r="B35" s="716"/>
      <c r="C35" s="514"/>
      <c r="D35" s="514"/>
      <c r="E35" s="619"/>
      <c r="F35" s="586" t="s">
        <v>308</v>
      </c>
      <c r="G35" s="550"/>
      <c r="H35" s="729">
        <f>H29+H33</f>
        <v>0</v>
      </c>
      <c r="I35" s="729">
        <f t="shared" ref="I35:M35" si="10">I29+I33</f>
        <v>0</v>
      </c>
      <c r="J35" s="729">
        <f t="shared" si="10"/>
        <v>0</v>
      </c>
      <c r="K35" s="729">
        <f t="shared" si="10"/>
        <v>0</v>
      </c>
      <c r="L35" s="729">
        <f t="shared" si="10"/>
        <v>0</v>
      </c>
      <c r="M35" s="729">
        <f t="shared" si="10"/>
        <v>0</v>
      </c>
      <c r="N35" s="720"/>
      <c r="O35" s="713"/>
    </row>
    <row r="36" spans="1:15" s="730" customFormat="1" ht="15" customHeight="1" x14ac:dyDescent="0.4">
      <c r="A36" s="715">
        <v>36</v>
      </c>
      <c r="B36" s="716"/>
      <c r="C36" s="514"/>
      <c r="D36" s="525"/>
      <c r="E36" s="525" t="s">
        <v>6</v>
      </c>
      <c r="F36" s="552" t="s">
        <v>309</v>
      </c>
      <c r="G36" s="518"/>
      <c r="H36" s="726"/>
      <c r="I36" s="726"/>
      <c r="J36" s="726"/>
      <c r="K36" s="726"/>
      <c r="L36" s="726"/>
      <c r="M36" s="726"/>
      <c r="N36" s="720"/>
      <c r="O36" s="713"/>
    </row>
    <row r="37" spans="1:15" s="730" customFormat="1" ht="15" customHeight="1" thickBot="1" x14ac:dyDescent="0.45">
      <c r="A37" s="715">
        <v>37</v>
      </c>
      <c r="B37" s="716"/>
      <c r="C37" s="514"/>
      <c r="D37" s="525"/>
      <c r="E37" s="525" t="s">
        <v>5</v>
      </c>
      <c r="F37" s="518" t="s">
        <v>310</v>
      </c>
      <c r="G37" s="518"/>
      <c r="H37" s="726"/>
      <c r="I37" s="726"/>
      <c r="J37" s="726"/>
      <c r="K37" s="726"/>
      <c r="L37" s="726"/>
      <c r="M37" s="726"/>
      <c r="N37" s="720"/>
      <c r="O37" s="713"/>
    </row>
    <row r="38" spans="1:15" ht="15" customHeight="1" thickBot="1" x14ac:dyDescent="0.45">
      <c r="A38" s="715">
        <v>38</v>
      </c>
      <c r="B38" s="716"/>
      <c r="C38" s="514"/>
      <c r="D38" s="514"/>
      <c r="E38" s="619"/>
      <c r="F38" s="619" t="s">
        <v>396</v>
      </c>
      <c r="G38" s="518"/>
      <c r="H38" s="729">
        <f>H35+H36-H37</f>
        <v>0</v>
      </c>
      <c r="I38" s="729">
        <f t="shared" ref="I38:M38" si="11">I35+I36-I37</f>
        <v>0</v>
      </c>
      <c r="J38" s="729">
        <f t="shared" si="11"/>
        <v>0</v>
      </c>
      <c r="K38" s="729">
        <f t="shared" si="11"/>
        <v>0</v>
      </c>
      <c r="L38" s="729">
        <f t="shared" si="11"/>
        <v>0</v>
      </c>
      <c r="M38" s="729">
        <f t="shared" si="11"/>
        <v>0</v>
      </c>
      <c r="N38" s="720"/>
      <c r="O38" s="713"/>
    </row>
    <row r="39" spans="1:15" ht="15" customHeight="1" x14ac:dyDescent="0.4">
      <c r="A39" s="715">
        <v>39</v>
      </c>
      <c r="B39" s="716"/>
      <c r="C39" s="514"/>
      <c r="D39" s="514"/>
      <c r="E39" s="619"/>
      <c r="F39" s="619"/>
      <c r="G39" s="518"/>
      <c r="H39" s="717"/>
      <c r="I39" s="717"/>
      <c r="J39" s="717"/>
      <c r="K39" s="717"/>
      <c r="L39" s="717"/>
      <c r="M39" s="717"/>
      <c r="N39" s="720"/>
      <c r="O39" s="713"/>
    </row>
    <row r="40" spans="1:15" ht="15" customHeight="1" x14ac:dyDescent="0.4">
      <c r="A40" s="715">
        <v>40</v>
      </c>
      <c r="B40" s="716"/>
      <c r="C40" s="725"/>
      <c r="D40" s="725"/>
      <c r="E40" s="732"/>
      <c r="F40" s="725" t="s">
        <v>23</v>
      </c>
      <c r="G40" s="717"/>
      <c r="H40" s="726"/>
      <c r="I40" s="726"/>
      <c r="J40" s="726"/>
      <c r="K40" s="726"/>
      <c r="L40" s="726"/>
      <c r="M40" s="726"/>
      <c r="N40" s="720"/>
      <c r="O40" s="713"/>
    </row>
    <row r="41" spans="1:15" ht="15" customHeight="1" x14ac:dyDescent="0.4">
      <c r="A41" s="715">
        <v>41</v>
      </c>
      <c r="B41" s="716"/>
      <c r="C41" s="956"/>
      <c r="D41" s="956"/>
      <c r="E41" s="732"/>
      <c r="F41" s="956"/>
      <c r="G41" s="717"/>
      <c r="H41" s="717"/>
      <c r="I41" s="717"/>
      <c r="J41" s="717"/>
      <c r="K41" s="717"/>
      <c r="L41" s="717"/>
      <c r="M41" s="717"/>
      <c r="N41" s="720"/>
      <c r="O41" s="713"/>
    </row>
    <row r="42" spans="1:15" ht="15" customHeight="1" x14ac:dyDescent="0.5">
      <c r="A42" s="715">
        <v>42</v>
      </c>
      <c r="B42" s="716"/>
      <c r="C42" s="956"/>
      <c r="D42" s="739" t="s">
        <v>397</v>
      </c>
      <c r="E42" s="732"/>
      <c r="F42" s="738"/>
      <c r="G42" s="717"/>
      <c r="H42" s="717"/>
      <c r="I42" s="717"/>
      <c r="J42" s="717"/>
      <c r="K42" s="717"/>
      <c r="L42" s="717"/>
      <c r="M42" s="717"/>
      <c r="N42" s="720"/>
      <c r="O42" s="713"/>
    </row>
    <row r="43" spans="1:15" ht="15" customHeight="1" x14ac:dyDescent="0.4">
      <c r="A43" s="715">
        <v>43</v>
      </c>
      <c r="B43" s="716"/>
      <c r="C43" s="956"/>
      <c r="D43" s="956"/>
      <c r="E43" s="732"/>
      <c r="F43" s="956" t="s">
        <v>398</v>
      </c>
      <c r="G43" s="717"/>
      <c r="H43" s="726"/>
      <c r="I43" s="726"/>
      <c r="J43" s="726"/>
      <c r="K43" s="726"/>
      <c r="L43" s="726"/>
      <c r="M43" s="726"/>
      <c r="N43" s="720"/>
      <c r="O43" s="713"/>
    </row>
    <row r="44" spans="1:15" s="730" customFormat="1" ht="32.25" customHeight="1" x14ac:dyDescent="0.4">
      <c r="A44" s="715">
        <v>44</v>
      </c>
      <c r="B44" s="716"/>
      <c r="C44" s="725"/>
      <c r="D44" s="725"/>
      <c r="E44" s="727"/>
      <c r="F44" s="727"/>
      <c r="G44" s="727"/>
      <c r="H44" s="989" t="s">
        <v>384</v>
      </c>
      <c r="I44" s="734" t="s">
        <v>390</v>
      </c>
      <c r="J44" s="734" t="s">
        <v>391</v>
      </c>
      <c r="K44" s="734" t="s">
        <v>392</v>
      </c>
      <c r="L44" s="734" t="s">
        <v>393</v>
      </c>
      <c r="M44" s="734" t="s">
        <v>394</v>
      </c>
      <c r="N44" s="720"/>
      <c r="O44" s="713"/>
    </row>
    <row r="45" spans="1:15" s="730" customFormat="1" ht="21" customHeight="1" x14ac:dyDescent="0.4">
      <c r="A45" s="715">
        <v>45</v>
      </c>
      <c r="B45" s="716"/>
      <c r="C45" s="956"/>
      <c r="D45" s="956"/>
      <c r="E45" s="727"/>
      <c r="F45" s="727"/>
      <c r="G45" s="727"/>
      <c r="H45" s="724" t="s">
        <v>402</v>
      </c>
      <c r="I45" s="734"/>
      <c r="J45" s="734"/>
      <c r="K45" s="734"/>
      <c r="L45" s="1135" t="s">
        <v>981</v>
      </c>
      <c r="M45" s="1135"/>
      <c r="N45" s="720"/>
      <c r="O45" s="713"/>
    </row>
    <row r="46" spans="1:15" ht="14.25" customHeight="1" x14ac:dyDescent="0.45">
      <c r="A46" s="715">
        <v>46</v>
      </c>
      <c r="B46" s="716"/>
      <c r="C46" s="725"/>
      <c r="D46" s="736"/>
      <c r="E46" s="999" t="s">
        <v>945</v>
      </c>
      <c r="F46" s="999" t="s">
        <v>946</v>
      </c>
      <c r="G46" s="718"/>
      <c r="H46" s="724"/>
      <c r="I46" s="722"/>
      <c r="J46" s="722"/>
      <c r="K46" s="722"/>
      <c r="L46" s="722"/>
      <c r="M46" s="722"/>
      <c r="N46" s="720"/>
      <c r="O46" s="713"/>
    </row>
    <row r="47" spans="1:15" ht="15" customHeight="1" x14ac:dyDescent="0.4">
      <c r="A47" s="715">
        <v>47</v>
      </c>
      <c r="B47" s="716"/>
      <c r="C47" s="725"/>
      <c r="D47" s="725"/>
      <c r="E47" s="986" t="s">
        <v>288</v>
      </c>
      <c r="F47" s="1037" t="s">
        <v>289</v>
      </c>
      <c r="G47" s="1039"/>
      <c r="H47" s="726"/>
      <c r="I47" s="726"/>
      <c r="J47" s="726"/>
      <c r="K47" s="726"/>
      <c r="L47" s="726"/>
      <c r="M47" s="726"/>
      <c r="N47" s="720"/>
      <c r="O47" s="713"/>
    </row>
    <row r="48" spans="1:15" s="728" customFormat="1" ht="15" customHeight="1" x14ac:dyDescent="0.4">
      <c r="A48" s="715">
        <v>48</v>
      </c>
      <c r="B48" s="716"/>
      <c r="C48" s="725"/>
      <c r="D48" s="725"/>
      <c r="E48" s="355"/>
      <c r="F48" s="356" t="s">
        <v>290</v>
      </c>
      <c r="G48" s="1038"/>
      <c r="H48" s="726"/>
      <c r="I48" s="726"/>
      <c r="J48" s="726"/>
      <c r="K48" s="726"/>
      <c r="L48" s="726"/>
      <c r="M48" s="726"/>
      <c r="N48" s="720"/>
      <c r="O48" s="713"/>
    </row>
    <row r="49" spans="1:15" ht="15" customHeight="1" thickBot="1" x14ac:dyDescent="0.45">
      <c r="A49" s="715">
        <v>49</v>
      </c>
      <c r="B49" s="716"/>
      <c r="C49" s="725"/>
      <c r="D49" s="725"/>
      <c r="E49" s="355"/>
      <c r="F49" s="356" t="s">
        <v>291</v>
      </c>
      <c r="G49" s="1036"/>
      <c r="H49" s="726"/>
      <c r="I49" s="726"/>
      <c r="J49" s="726"/>
      <c r="K49" s="726"/>
      <c r="L49" s="726"/>
      <c r="M49" s="726"/>
      <c r="N49" s="720"/>
      <c r="O49" s="713"/>
    </row>
    <row r="50" spans="1:15" ht="15" customHeight="1" thickBot="1" x14ac:dyDescent="0.5">
      <c r="A50" s="715">
        <v>50</v>
      </c>
      <c r="B50" s="716"/>
      <c r="C50" s="725"/>
      <c r="D50" s="725"/>
      <c r="E50" s="550"/>
      <c r="F50" s="356"/>
      <c r="G50" s="1036"/>
      <c r="H50" s="729">
        <f t="shared" ref="H50:M50" si="12">SUM(H47:H49)</f>
        <v>0</v>
      </c>
      <c r="I50" s="729">
        <f t="shared" si="12"/>
        <v>0</v>
      </c>
      <c r="J50" s="729">
        <f t="shared" si="12"/>
        <v>0</v>
      </c>
      <c r="K50" s="729">
        <f t="shared" si="12"/>
        <v>0</v>
      </c>
      <c r="L50" s="729">
        <f t="shared" si="12"/>
        <v>0</v>
      </c>
      <c r="M50" s="729">
        <f t="shared" si="12"/>
        <v>0</v>
      </c>
      <c r="N50" s="720"/>
      <c r="O50" s="713"/>
    </row>
    <row r="51" spans="1:15" s="730" customFormat="1" ht="15" customHeight="1" x14ac:dyDescent="0.4">
      <c r="A51" s="715">
        <v>51</v>
      </c>
      <c r="B51" s="716"/>
      <c r="C51" s="725"/>
      <c r="D51" s="725"/>
      <c r="E51" s="986" t="s">
        <v>292</v>
      </c>
      <c r="F51" s="356" t="s">
        <v>293</v>
      </c>
      <c r="G51" s="356"/>
      <c r="H51" s="726"/>
      <c r="I51" s="726"/>
      <c r="J51" s="726"/>
      <c r="K51" s="726"/>
      <c r="L51" s="726"/>
      <c r="M51" s="726"/>
      <c r="N51" s="720"/>
      <c r="O51" s="713"/>
    </row>
    <row r="52" spans="1:15" ht="15" customHeight="1" thickBot="1" x14ac:dyDescent="0.45">
      <c r="A52" s="715">
        <v>52</v>
      </c>
      <c r="B52" s="716"/>
      <c r="C52" s="725"/>
      <c r="D52" s="725"/>
      <c r="E52" s="355"/>
      <c r="F52" s="356" t="s">
        <v>294</v>
      </c>
      <c r="G52" s="356"/>
      <c r="H52" s="726"/>
      <c r="I52" s="726"/>
      <c r="J52" s="726"/>
      <c r="K52" s="726"/>
      <c r="L52" s="726"/>
      <c r="M52" s="726"/>
      <c r="N52" s="720"/>
      <c r="O52" s="713"/>
    </row>
    <row r="53" spans="1:15" ht="15" customHeight="1" thickBot="1" x14ac:dyDescent="0.5">
      <c r="A53" s="715">
        <v>53</v>
      </c>
      <c r="B53" s="716"/>
      <c r="C53" s="725"/>
      <c r="D53" s="725"/>
      <c r="E53" s="550"/>
      <c r="F53" s="358"/>
      <c r="G53" s="356"/>
      <c r="H53" s="729">
        <f>SUM(H51:H52)</f>
        <v>0</v>
      </c>
      <c r="I53" s="729">
        <f t="shared" ref="I53" si="13">SUM(I51:I52)</f>
        <v>0</v>
      </c>
      <c r="J53" s="729">
        <f t="shared" ref="J53" si="14">SUM(J51:J52)</f>
        <v>0</v>
      </c>
      <c r="K53" s="729">
        <f t="shared" ref="K53" si="15">SUM(K51:K52)</f>
        <v>0</v>
      </c>
      <c r="L53" s="729">
        <f t="shared" ref="L53" si="16">SUM(L51:L52)</f>
        <v>0</v>
      </c>
      <c r="M53" s="729">
        <f t="shared" ref="M53" si="17">SUM(M51:M52)</f>
        <v>0</v>
      </c>
      <c r="N53" s="720"/>
      <c r="O53" s="713"/>
    </row>
    <row r="54" spans="1:15" ht="15" customHeight="1" x14ac:dyDescent="0.4">
      <c r="A54" s="715">
        <v>54</v>
      </c>
      <c r="B54" s="716"/>
      <c r="C54" s="725"/>
      <c r="D54" s="725"/>
      <c r="E54" s="986" t="s">
        <v>295</v>
      </c>
      <c r="F54" s="518" t="s">
        <v>296</v>
      </c>
      <c r="G54" s="358"/>
      <c r="H54" s="726"/>
      <c r="I54" s="726"/>
      <c r="J54" s="726"/>
      <c r="K54" s="726"/>
      <c r="L54" s="726"/>
      <c r="M54" s="726"/>
      <c r="N54" s="720"/>
      <c r="O54" s="713"/>
    </row>
    <row r="55" spans="1:15" ht="15" customHeight="1" x14ac:dyDescent="0.4">
      <c r="A55" s="715">
        <v>55</v>
      </c>
      <c r="B55" s="716"/>
      <c r="C55" s="725"/>
      <c r="D55" s="725"/>
      <c r="E55" s="355"/>
      <c r="F55" s="518" t="s">
        <v>297</v>
      </c>
      <c r="G55" s="518"/>
      <c r="H55" s="726"/>
      <c r="I55" s="726"/>
      <c r="J55" s="726"/>
      <c r="K55" s="726"/>
      <c r="L55" s="726"/>
      <c r="M55" s="726"/>
      <c r="N55" s="720"/>
      <c r="O55" s="713"/>
    </row>
    <row r="56" spans="1:15" ht="15" customHeight="1" thickBot="1" x14ac:dyDescent="0.45">
      <c r="A56" s="715">
        <v>56</v>
      </c>
      <c r="B56" s="716"/>
      <c r="C56" s="725"/>
      <c r="D56" s="725"/>
      <c r="E56" s="355"/>
      <c r="F56" s="518" t="s">
        <v>298</v>
      </c>
      <c r="G56" s="518"/>
      <c r="H56" s="726"/>
      <c r="I56" s="726"/>
      <c r="J56" s="726"/>
      <c r="K56" s="726"/>
      <c r="L56" s="726"/>
      <c r="M56" s="726"/>
      <c r="N56" s="720"/>
      <c r="O56" s="713"/>
    </row>
    <row r="57" spans="1:15" ht="15" customHeight="1" thickBot="1" x14ac:dyDescent="0.5">
      <c r="A57" s="715">
        <v>57</v>
      </c>
      <c r="B57" s="716"/>
      <c r="C57" s="725"/>
      <c r="D57" s="725"/>
      <c r="E57" s="550"/>
      <c r="F57" s="358"/>
      <c r="G57" s="518"/>
      <c r="H57" s="729">
        <f t="shared" ref="H57:M57" si="18">SUM(H54:H56)</f>
        <v>0</v>
      </c>
      <c r="I57" s="729">
        <f t="shared" si="18"/>
        <v>0</v>
      </c>
      <c r="J57" s="729">
        <f t="shared" si="18"/>
        <v>0</v>
      </c>
      <c r="K57" s="729">
        <f t="shared" si="18"/>
        <v>0</v>
      </c>
      <c r="L57" s="729">
        <f t="shared" si="18"/>
        <v>0</v>
      </c>
      <c r="M57" s="729">
        <f t="shared" si="18"/>
        <v>0</v>
      </c>
      <c r="N57" s="720"/>
      <c r="O57" s="713"/>
    </row>
    <row r="58" spans="1:15" ht="15" customHeight="1" x14ac:dyDescent="0.4">
      <c r="A58" s="715">
        <v>58</v>
      </c>
      <c r="B58" s="716"/>
      <c r="C58" s="725"/>
      <c r="D58" s="725"/>
      <c r="E58" s="986" t="s">
        <v>299</v>
      </c>
      <c r="F58" s="518" t="s">
        <v>300</v>
      </c>
      <c r="G58" s="358"/>
      <c r="H58" s="726"/>
      <c r="I58" s="726"/>
      <c r="J58" s="726"/>
      <c r="K58" s="726"/>
      <c r="L58" s="726"/>
      <c r="M58" s="726"/>
      <c r="N58" s="720"/>
      <c r="O58" s="713"/>
    </row>
    <row r="59" spans="1:15" ht="15" customHeight="1" x14ac:dyDescent="0.4">
      <c r="A59" s="715">
        <v>59</v>
      </c>
      <c r="B59" s="716"/>
      <c r="C59" s="725"/>
      <c r="D59" s="725"/>
      <c r="E59" s="359"/>
      <c r="F59" s="518" t="s">
        <v>301</v>
      </c>
      <c r="G59" s="518"/>
      <c r="H59" s="726"/>
      <c r="I59" s="726"/>
      <c r="J59" s="726"/>
      <c r="K59" s="726"/>
      <c r="L59" s="726"/>
      <c r="M59" s="726"/>
      <c r="N59" s="720"/>
      <c r="O59" s="713"/>
    </row>
    <row r="60" spans="1:15" ht="15" customHeight="1" x14ac:dyDescent="0.4">
      <c r="A60" s="715">
        <v>60</v>
      </c>
      <c r="B60" s="716"/>
      <c r="C60" s="725"/>
      <c r="D60" s="725"/>
      <c r="E60" s="359"/>
      <c r="F60" s="518" t="s">
        <v>302</v>
      </c>
      <c r="G60" s="518"/>
      <c r="H60" s="726"/>
      <c r="I60" s="726"/>
      <c r="J60" s="726"/>
      <c r="K60" s="726"/>
      <c r="L60" s="726"/>
      <c r="M60" s="726"/>
      <c r="N60" s="720"/>
      <c r="O60" s="713"/>
    </row>
    <row r="61" spans="1:15" ht="15" customHeight="1" thickBot="1" x14ac:dyDescent="0.5">
      <c r="A61" s="715">
        <v>61</v>
      </c>
      <c r="B61" s="716"/>
      <c r="C61" s="725"/>
      <c r="D61" s="725"/>
      <c r="E61" s="550"/>
      <c r="F61" s="518" t="s">
        <v>303</v>
      </c>
      <c r="G61" s="518"/>
      <c r="H61" s="726"/>
      <c r="I61" s="726"/>
      <c r="J61" s="726"/>
      <c r="K61" s="726"/>
      <c r="L61" s="726"/>
      <c r="M61" s="726"/>
      <c r="N61" s="720"/>
      <c r="O61" s="713"/>
    </row>
    <row r="62" spans="1:15" ht="15" customHeight="1" thickBot="1" x14ac:dyDescent="0.5">
      <c r="A62" s="715">
        <v>62</v>
      </c>
      <c r="B62" s="716"/>
      <c r="C62" s="725"/>
      <c r="D62" s="725"/>
      <c r="E62" s="550"/>
      <c r="F62" s="518"/>
      <c r="G62" s="518"/>
      <c r="H62" s="729">
        <f>SUM(H58:H61)</f>
        <v>0</v>
      </c>
      <c r="I62" s="729">
        <f t="shared" ref="I62" si="19">SUM(I58:I61)</f>
        <v>0</v>
      </c>
      <c r="J62" s="729">
        <f t="shared" ref="J62" si="20">SUM(J58:J61)</f>
        <v>0</v>
      </c>
      <c r="K62" s="729">
        <f t="shared" ref="K62" si="21">SUM(K58:K61)</f>
        <v>0</v>
      </c>
      <c r="L62" s="729">
        <f t="shared" ref="L62" si="22">SUM(L58:L61)</f>
        <v>0</v>
      </c>
      <c r="M62" s="729">
        <f t="shared" ref="M62" si="23">SUM(M58:M61)</f>
        <v>0</v>
      </c>
      <c r="N62" s="720"/>
      <c r="O62" s="713"/>
    </row>
    <row r="63" spans="1:15" ht="15" customHeight="1" x14ac:dyDescent="0.45">
      <c r="A63" s="715">
        <v>63</v>
      </c>
      <c r="B63" s="716"/>
      <c r="C63" s="725"/>
      <c r="D63" s="725"/>
      <c r="E63" s="550"/>
      <c r="F63" s="518"/>
      <c r="G63" s="518"/>
      <c r="H63" s="518"/>
      <c r="I63" s="518"/>
      <c r="J63" s="518"/>
      <c r="K63" s="518"/>
      <c r="L63" s="518"/>
      <c r="M63" s="518"/>
      <c r="N63" s="720"/>
      <c r="O63" s="713"/>
    </row>
    <row r="64" spans="1:15" ht="15" customHeight="1" thickBot="1" x14ac:dyDescent="0.45">
      <c r="A64" s="715">
        <v>64</v>
      </c>
      <c r="B64" s="716"/>
      <c r="C64" s="725"/>
      <c r="D64" s="725"/>
      <c r="E64" s="986" t="s">
        <v>816</v>
      </c>
      <c r="F64" s="356" t="s">
        <v>304</v>
      </c>
      <c r="G64" s="518"/>
      <c r="H64" s="726"/>
      <c r="I64" s="726"/>
      <c r="J64" s="726"/>
      <c r="K64" s="726"/>
      <c r="L64" s="726"/>
      <c r="M64" s="726"/>
      <c r="N64" s="720"/>
      <c r="O64" s="713"/>
    </row>
    <row r="65" spans="1:15" ht="15" customHeight="1" thickBot="1" x14ac:dyDescent="0.45">
      <c r="A65" s="715">
        <v>65</v>
      </c>
      <c r="B65" s="716"/>
      <c r="C65" s="725"/>
      <c r="D65" s="725"/>
      <c r="E65" s="522"/>
      <c r="F65" s="522" t="s">
        <v>305</v>
      </c>
      <c r="G65" s="356"/>
      <c r="H65" s="729">
        <f>H50+H53+H57+H62+H64</f>
        <v>0</v>
      </c>
      <c r="I65" s="729">
        <f t="shared" ref="I65:M65" si="24">I50+I53+I57+I62+I64</f>
        <v>0</v>
      </c>
      <c r="J65" s="729">
        <f t="shared" si="24"/>
        <v>0</v>
      </c>
      <c r="K65" s="729">
        <f t="shared" si="24"/>
        <v>0</v>
      </c>
      <c r="L65" s="729">
        <f t="shared" si="24"/>
        <v>0</v>
      </c>
      <c r="M65" s="729">
        <f t="shared" si="24"/>
        <v>0</v>
      </c>
      <c r="N65" s="720"/>
      <c r="O65" s="713"/>
    </row>
    <row r="66" spans="1:15" ht="15" customHeight="1" x14ac:dyDescent="0.45">
      <c r="A66" s="715">
        <v>66</v>
      </c>
      <c r="B66" s="716"/>
      <c r="C66" s="725"/>
      <c r="D66" s="725"/>
      <c r="E66" s="550"/>
      <c r="F66" s="526"/>
      <c r="G66" s="522"/>
      <c r="H66" s="522"/>
      <c r="I66" s="522"/>
      <c r="J66" s="522"/>
      <c r="K66" s="522"/>
      <c r="L66" s="522"/>
      <c r="M66" s="522"/>
      <c r="N66" s="720"/>
      <c r="O66" s="713"/>
    </row>
    <row r="67" spans="1:15" ht="15" customHeight="1" x14ac:dyDescent="0.4">
      <c r="A67" s="715">
        <v>67</v>
      </c>
      <c r="B67" s="716"/>
      <c r="C67" s="725"/>
      <c r="D67" s="725"/>
      <c r="E67" s="986" t="s">
        <v>951</v>
      </c>
      <c r="F67" s="356" t="s">
        <v>306</v>
      </c>
      <c r="G67" s="526"/>
      <c r="H67" s="726"/>
      <c r="I67" s="726"/>
      <c r="J67" s="726"/>
      <c r="K67" s="726"/>
      <c r="L67" s="726"/>
      <c r="M67" s="726"/>
      <c r="N67" s="720"/>
      <c r="O67" s="713"/>
    </row>
    <row r="68" spans="1:15" ht="15" customHeight="1" thickBot="1" x14ac:dyDescent="0.5">
      <c r="A68" s="715">
        <v>68</v>
      </c>
      <c r="B68" s="716"/>
      <c r="C68" s="725"/>
      <c r="D68" s="725"/>
      <c r="E68" s="550"/>
      <c r="F68" s="356" t="s">
        <v>813</v>
      </c>
      <c r="G68" s="356"/>
      <c r="H68" s="726"/>
      <c r="I68" s="726"/>
      <c r="J68" s="726"/>
      <c r="K68" s="726"/>
      <c r="L68" s="726"/>
      <c r="M68" s="726"/>
      <c r="N68" s="720"/>
      <c r="O68" s="713"/>
    </row>
    <row r="69" spans="1:15" ht="15" customHeight="1" thickBot="1" x14ac:dyDescent="0.45">
      <c r="A69" s="715">
        <v>69</v>
      </c>
      <c r="B69" s="716"/>
      <c r="C69" s="725"/>
      <c r="D69" s="725"/>
      <c r="E69" s="586"/>
      <c r="F69" s="586" t="s">
        <v>307</v>
      </c>
      <c r="G69" s="356"/>
      <c r="H69" s="729">
        <f>SUM(H67:H68)</f>
        <v>0</v>
      </c>
      <c r="I69" s="729">
        <f t="shared" ref="I69" si="25">SUM(I67:I68)</f>
        <v>0</v>
      </c>
      <c r="J69" s="729">
        <f t="shared" ref="J69" si="26">SUM(J67:J68)</f>
        <v>0</v>
      </c>
      <c r="K69" s="729">
        <f t="shared" ref="K69" si="27">SUM(K67:K68)</f>
        <v>0</v>
      </c>
      <c r="L69" s="729">
        <f t="shared" ref="L69" si="28">SUM(L67:L68)</f>
        <v>0</v>
      </c>
      <c r="M69" s="729">
        <f t="shared" ref="M69" si="29">SUM(M67:M68)</f>
        <v>0</v>
      </c>
      <c r="N69" s="720"/>
      <c r="O69" s="713"/>
    </row>
    <row r="70" spans="1:15" ht="15" customHeight="1" thickBot="1" x14ac:dyDescent="0.45">
      <c r="A70" s="715">
        <v>70</v>
      </c>
      <c r="B70" s="716"/>
      <c r="C70" s="725"/>
      <c r="D70" s="733"/>
      <c r="E70" s="732"/>
      <c r="F70" s="717"/>
      <c r="G70" s="717"/>
      <c r="H70" s="717"/>
      <c r="I70" s="717"/>
      <c r="J70" s="717"/>
      <c r="K70" s="717"/>
      <c r="L70" s="717"/>
      <c r="M70" s="717"/>
      <c r="N70" s="720"/>
      <c r="O70" s="713"/>
    </row>
    <row r="71" spans="1:15" ht="15" customHeight="1" thickBot="1" x14ac:dyDescent="0.5">
      <c r="A71" s="715">
        <v>71</v>
      </c>
      <c r="B71" s="716"/>
      <c r="C71" s="725"/>
      <c r="D71" s="733"/>
      <c r="E71" s="619"/>
      <c r="F71" s="586" t="s">
        <v>308</v>
      </c>
      <c r="G71" s="550"/>
      <c r="H71" s="729">
        <f>H65+H69</f>
        <v>0</v>
      </c>
      <c r="I71" s="729">
        <f t="shared" ref="I71:M71" si="30">I65+I69</f>
        <v>0</v>
      </c>
      <c r="J71" s="729">
        <f t="shared" si="30"/>
        <v>0</v>
      </c>
      <c r="K71" s="729">
        <f t="shared" si="30"/>
        <v>0</v>
      </c>
      <c r="L71" s="729">
        <f t="shared" si="30"/>
        <v>0</v>
      </c>
      <c r="M71" s="729">
        <f t="shared" si="30"/>
        <v>0</v>
      </c>
      <c r="N71" s="720"/>
      <c r="O71" s="713"/>
    </row>
    <row r="72" spans="1:15" ht="15" customHeight="1" x14ac:dyDescent="0.4">
      <c r="A72" s="715">
        <v>72</v>
      </c>
      <c r="B72" s="716"/>
      <c r="C72" s="725"/>
      <c r="D72" s="733"/>
      <c r="E72" s="525" t="s">
        <v>6</v>
      </c>
      <c r="F72" s="552" t="s">
        <v>309</v>
      </c>
      <c r="G72" s="518"/>
      <c r="H72" s="726"/>
      <c r="I72" s="726"/>
      <c r="J72" s="726"/>
      <c r="K72" s="726"/>
      <c r="L72" s="726"/>
      <c r="M72" s="726"/>
      <c r="N72" s="720"/>
      <c r="O72" s="713"/>
    </row>
    <row r="73" spans="1:15" ht="15" customHeight="1" thickBot="1" x14ac:dyDescent="0.45">
      <c r="A73" s="715">
        <v>73</v>
      </c>
      <c r="B73" s="716"/>
      <c r="C73" s="725"/>
      <c r="D73" s="725"/>
      <c r="E73" s="525" t="s">
        <v>5</v>
      </c>
      <c r="F73" s="518" t="s">
        <v>310</v>
      </c>
      <c r="G73" s="518"/>
      <c r="H73" s="745">
        <f>H121</f>
        <v>0</v>
      </c>
      <c r="I73" s="745">
        <f t="shared" ref="I73:M73" si="31">I121</f>
        <v>0</v>
      </c>
      <c r="J73" s="745">
        <f t="shared" si="31"/>
        <v>0</v>
      </c>
      <c r="K73" s="745">
        <f t="shared" si="31"/>
        <v>0</v>
      </c>
      <c r="L73" s="745">
        <f t="shared" si="31"/>
        <v>0</v>
      </c>
      <c r="M73" s="745">
        <f t="shared" si="31"/>
        <v>0</v>
      </c>
      <c r="N73" s="720"/>
      <c r="O73" s="713" t="s">
        <v>959</v>
      </c>
    </row>
    <row r="74" spans="1:15" ht="15" customHeight="1" thickBot="1" x14ac:dyDescent="0.45">
      <c r="A74" s="715">
        <v>74</v>
      </c>
      <c r="B74" s="716"/>
      <c r="C74" s="725"/>
      <c r="D74" s="725"/>
      <c r="E74" s="619"/>
      <c r="F74" s="619" t="s">
        <v>396</v>
      </c>
      <c r="G74" s="518"/>
      <c r="H74" s="729">
        <f>H71+H72-H73</f>
        <v>0</v>
      </c>
      <c r="I74" s="729">
        <f t="shared" ref="I74" si="32">I71+I72-I73</f>
        <v>0</v>
      </c>
      <c r="J74" s="729">
        <f t="shared" ref="J74" si="33">J71+J72-J73</f>
        <v>0</v>
      </c>
      <c r="K74" s="729">
        <f t="shared" ref="K74" si="34">K71+K72-K73</f>
        <v>0</v>
      </c>
      <c r="L74" s="729">
        <f t="shared" ref="L74" si="35">L71+L72-L73</f>
        <v>0</v>
      </c>
      <c r="M74" s="729">
        <f t="shared" ref="M74" si="36">M71+M72-M73</f>
        <v>0</v>
      </c>
      <c r="N74" s="720"/>
      <c r="O74" s="713"/>
    </row>
    <row r="75" spans="1:15" ht="15" customHeight="1" x14ac:dyDescent="0.4">
      <c r="A75" s="715">
        <v>75</v>
      </c>
      <c r="B75" s="716"/>
      <c r="C75" s="725"/>
      <c r="D75" s="725"/>
      <c r="E75" s="619"/>
      <c r="F75" s="619"/>
      <c r="G75" s="518"/>
      <c r="H75" s="717"/>
      <c r="I75" s="717"/>
      <c r="J75" s="717"/>
      <c r="K75" s="717"/>
      <c r="L75" s="717"/>
      <c r="M75" s="717"/>
      <c r="N75" s="720"/>
      <c r="O75" s="713"/>
    </row>
    <row r="76" spans="1:15" ht="15" customHeight="1" x14ac:dyDescent="0.4">
      <c r="A76" s="715">
        <v>76</v>
      </c>
      <c r="B76" s="716"/>
      <c r="C76" s="725"/>
      <c r="D76" s="725"/>
      <c r="E76" s="732"/>
      <c r="F76" s="956" t="s">
        <v>23</v>
      </c>
      <c r="G76" s="717"/>
      <c r="H76" s="726"/>
      <c r="I76" s="726"/>
      <c r="J76" s="726"/>
      <c r="K76" s="726"/>
      <c r="L76" s="726"/>
      <c r="M76" s="726"/>
      <c r="N76" s="720"/>
      <c r="O76" s="713"/>
    </row>
    <row r="77" spans="1:15" ht="15" customHeight="1" x14ac:dyDescent="0.4">
      <c r="A77" s="715">
        <v>77</v>
      </c>
      <c r="B77" s="716"/>
      <c r="C77" s="725"/>
      <c r="D77" s="725"/>
      <c r="E77" s="732"/>
      <c r="F77" s="725"/>
      <c r="G77" s="727"/>
      <c r="H77" s="737"/>
      <c r="I77" s="737"/>
      <c r="J77" s="737"/>
      <c r="K77" s="737"/>
      <c r="L77" s="737"/>
      <c r="M77" s="737"/>
      <c r="N77" s="720"/>
      <c r="O77" s="713"/>
    </row>
    <row r="78" spans="1:15" ht="21" customHeight="1" x14ac:dyDescent="0.4">
      <c r="A78" s="715">
        <v>78</v>
      </c>
      <c r="B78" s="716"/>
      <c r="C78" s="725"/>
      <c r="D78" s="725"/>
      <c r="E78" s="732"/>
      <c r="F78" s="725"/>
      <c r="G78" s="727"/>
      <c r="H78" s="988" t="s">
        <v>384</v>
      </c>
      <c r="I78" s="719" t="s">
        <v>390</v>
      </c>
      <c r="J78" s="719" t="s">
        <v>391</v>
      </c>
      <c r="K78" s="719" t="s">
        <v>392</v>
      </c>
      <c r="L78" s="719" t="s">
        <v>393</v>
      </c>
      <c r="M78" s="719" t="s">
        <v>394</v>
      </c>
      <c r="N78" s="720"/>
      <c r="O78" s="713"/>
    </row>
    <row r="79" spans="1:15" ht="32.25" customHeight="1" x14ac:dyDescent="0.5">
      <c r="A79" s="715">
        <v>79</v>
      </c>
      <c r="B79" s="716"/>
      <c r="C79" s="725"/>
      <c r="D79" s="739" t="s">
        <v>399</v>
      </c>
      <c r="E79" s="732"/>
      <c r="F79" s="725"/>
      <c r="G79" s="735" t="s">
        <v>338</v>
      </c>
      <c r="H79" s="740" t="s">
        <v>400</v>
      </c>
      <c r="I79" s="722" t="s">
        <v>338</v>
      </c>
      <c r="J79" s="722" t="s">
        <v>338</v>
      </c>
      <c r="K79" s="722" t="s">
        <v>338</v>
      </c>
      <c r="L79" s="722" t="s">
        <v>338</v>
      </c>
      <c r="M79" s="722" t="s">
        <v>338</v>
      </c>
      <c r="N79" s="720"/>
      <c r="O79" s="713"/>
    </row>
    <row r="80" spans="1:15" ht="15" customHeight="1" x14ac:dyDescent="0.5">
      <c r="A80" s="715">
        <v>80</v>
      </c>
      <c r="B80" s="716"/>
      <c r="C80" s="725"/>
      <c r="D80" s="739"/>
      <c r="E80" s="999" t="s">
        <v>945</v>
      </c>
      <c r="F80" s="999" t="s">
        <v>946</v>
      </c>
      <c r="G80" s="718"/>
      <c r="H80" s="724"/>
      <c r="I80" s="722"/>
      <c r="J80" s="722"/>
      <c r="K80" s="722"/>
      <c r="L80" s="722"/>
      <c r="M80" s="722"/>
      <c r="N80" s="720"/>
      <c r="O80" s="741"/>
    </row>
    <row r="81" spans="1:15" ht="15" customHeight="1" x14ac:dyDescent="0.4">
      <c r="A81" s="715">
        <v>81</v>
      </c>
      <c r="B81" s="716"/>
      <c r="C81" s="725"/>
      <c r="D81" s="725"/>
      <c r="E81" s="986" t="s">
        <v>288</v>
      </c>
      <c r="F81" s="1037" t="s">
        <v>289</v>
      </c>
      <c r="G81" s="1039"/>
      <c r="H81" s="745">
        <f>H11-H47</f>
        <v>0</v>
      </c>
      <c r="I81" s="745">
        <f t="shared" ref="I81:M81" si="37">I11-I47</f>
        <v>0</v>
      </c>
      <c r="J81" s="745">
        <f t="shared" si="37"/>
        <v>0</v>
      </c>
      <c r="K81" s="745">
        <f t="shared" si="37"/>
        <v>0</v>
      </c>
      <c r="L81" s="745">
        <f t="shared" si="37"/>
        <v>0</v>
      </c>
      <c r="M81" s="745">
        <f t="shared" si="37"/>
        <v>0</v>
      </c>
      <c r="N81" s="720"/>
      <c r="O81" s="713"/>
    </row>
    <row r="82" spans="1:15" ht="15" customHeight="1" x14ac:dyDescent="0.4">
      <c r="A82" s="715">
        <v>82</v>
      </c>
      <c r="B82" s="716"/>
      <c r="C82" s="725"/>
      <c r="D82" s="725"/>
      <c r="E82" s="355"/>
      <c r="F82" s="356" t="s">
        <v>290</v>
      </c>
      <c r="G82" s="1038"/>
      <c r="H82" s="745">
        <f t="shared" ref="H82:M110" si="38">H12-H48</f>
        <v>0</v>
      </c>
      <c r="I82" s="745">
        <f t="shared" si="38"/>
        <v>0</v>
      </c>
      <c r="J82" s="745">
        <f t="shared" si="38"/>
        <v>0</v>
      </c>
      <c r="K82" s="745">
        <f t="shared" si="38"/>
        <v>0</v>
      </c>
      <c r="L82" s="745">
        <f t="shared" si="38"/>
        <v>0</v>
      </c>
      <c r="M82" s="745">
        <f t="shared" si="38"/>
        <v>0</v>
      </c>
      <c r="N82" s="720"/>
      <c r="O82" s="713"/>
    </row>
    <row r="83" spans="1:15" ht="15" customHeight="1" thickBot="1" x14ac:dyDescent="0.45">
      <c r="A83" s="715">
        <v>83</v>
      </c>
      <c r="B83" s="716"/>
      <c r="C83" s="725"/>
      <c r="D83" s="725"/>
      <c r="E83" s="355"/>
      <c r="F83" s="356" t="s">
        <v>291</v>
      </c>
      <c r="G83" s="1036"/>
      <c r="H83" s="1000">
        <f t="shared" si="38"/>
        <v>0</v>
      </c>
      <c r="I83" s="1000">
        <f t="shared" si="38"/>
        <v>0</v>
      </c>
      <c r="J83" s="1000">
        <f t="shared" si="38"/>
        <v>0</v>
      </c>
      <c r="K83" s="1000">
        <f t="shared" si="38"/>
        <v>0</v>
      </c>
      <c r="L83" s="1000">
        <f t="shared" si="38"/>
        <v>0</v>
      </c>
      <c r="M83" s="1000">
        <f t="shared" si="38"/>
        <v>0</v>
      </c>
      <c r="N83" s="720"/>
      <c r="O83" s="713"/>
    </row>
    <row r="84" spans="1:15" ht="15" customHeight="1" thickBot="1" x14ac:dyDescent="0.5">
      <c r="A84" s="715">
        <v>84</v>
      </c>
      <c r="B84" s="716"/>
      <c r="C84" s="725"/>
      <c r="D84" s="725"/>
      <c r="E84" s="550"/>
      <c r="F84" s="356"/>
      <c r="G84" s="356"/>
      <c r="H84" s="774">
        <f t="shared" si="38"/>
        <v>0</v>
      </c>
      <c r="I84" s="729">
        <f t="shared" ref="I84:M84" si="39">SUM(I81:I83)</f>
        <v>0</v>
      </c>
      <c r="J84" s="729">
        <f t="shared" si="39"/>
        <v>0</v>
      </c>
      <c r="K84" s="729">
        <f t="shared" si="39"/>
        <v>0</v>
      </c>
      <c r="L84" s="729">
        <f t="shared" si="39"/>
        <v>0</v>
      </c>
      <c r="M84" s="729">
        <f t="shared" si="39"/>
        <v>0</v>
      </c>
      <c r="N84" s="720"/>
      <c r="O84" s="713"/>
    </row>
    <row r="85" spans="1:15" ht="15" customHeight="1" x14ac:dyDescent="0.4">
      <c r="A85" s="715">
        <v>85</v>
      </c>
      <c r="B85" s="716"/>
      <c r="C85" s="725"/>
      <c r="D85" s="725"/>
      <c r="E85" s="986" t="s">
        <v>292</v>
      </c>
      <c r="F85" s="356" t="s">
        <v>293</v>
      </c>
      <c r="G85" s="356"/>
      <c r="H85" s="1001">
        <f t="shared" si="38"/>
        <v>0</v>
      </c>
      <c r="I85" s="1001">
        <f t="shared" si="38"/>
        <v>0</v>
      </c>
      <c r="J85" s="1001">
        <f t="shared" si="38"/>
        <v>0</v>
      </c>
      <c r="K85" s="1001">
        <f t="shared" si="38"/>
        <v>0</v>
      </c>
      <c r="L85" s="1001">
        <f t="shared" si="38"/>
        <v>0</v>
      </c>
      <c r="M85" s="1001">
        <f t="shared" si="38"/>
        <v>0</v>
      </c>
      <c r="N85" s="720"/>
      <c r="O85" s="713"/>
    </row>
    <row r="86" spans="1:15" ht="15" customHeight="1" thickBot="1" x14ac:dyDescent="0.45">
      <c r="A86" s="715">
        <v>86</v>
      </c>
      <c r="B86" s="716"/>
      <c r="C86" s="725"/>
      <c r="D86" s="725"/>
      <c r="E86" s="355"/>
      <c r="F86" s="356" t="s">
        <v>294</v>
      </c>
      <c r="G86" s="356"/>
      <c r="H86" s="1000">
        <f t="shared" si="38"/>
        <v>0</v>
      </c>
      <c r="I86" s="1000">
        <f t="shared" si="38"/>
        <v>0</v>
      </c>
      <c r="J86" s="1000">
        <f t="shared" si="38"/>
        <v>0</v>
      </c>
      <c r="K86" s="1000">
        <f t="shared" si="38"/>
        <v>0</v>
      </c>
      <c r="L86" s="1000">
        <f t="shared" si="38"/>
        <v>0</v>
      </c>
      <c r="M86" s="1000">
        <f t="shared" si="38"/>
        <v>0</v>
      </c>
      <c r="N86" s="720"/>
      <c r="O86" s="713"/>
    </row>
    <row r="87" spans="1:15" ht="15" customHeight="1" thickBot="1" x14ac:dyDescent="0.5">
      <c r="A87" s="715">
        <v>87</v>
      </c>
      <c r="B87" s="716"/>
      <c r="C87" s="725"/>
      <c r="D87" s="725"/>
      <c r="E87" s="550"/>
      <c r="F87" s="358"/>
      <c r="G87" s="356"/>
      <c r="H87" s="774">
        <f t="shared" si="38"/>
        <v>0</v>
      </c>
      <c r="I87" s="729">
        <f t="shared" ref="I87" si="40">SUM(I85:I86)</f>
        <v>0</v>
      </c>
      <c r="J87" s="729">
        <f t="shared" ref="J87" si="41">SUM(J85:J86)</f>
        <v>0</v>
      </c>
      <c r="K87" s="729">
        <f t="shared" ref="K87" si="42">SUM(K85:K86)</f>
        <v>0</v>
      </c>
      <c r="L87" s="729">
        <f t="shared" ref="L87" si="43">SUM(L85:L86)</f>
        <v>0</v>
      </c>
      <c r="M87" s="729">
        <f t="shared" ref="M87" si="44">SUM(M85:M86)</f>
        <v>0</v>
      </c>
      <c r="N87" s="720"/>
      <c r="O87" s="713"/>
    </row>
    <row r="88" spans="1:15" ht="15" customHeight="1" x14ac:dyDescent="0.4">
      <c r="A88" s="715">
        <v>88</v>
      </c>
      <c r="B88" s="716"/>
      <c r="C88" s="725"/>
      <c r="D88" s="725"/>
      <c r="E88" s="986" t="s">
        <v>295</v>
      </c>
      <c r="F88" s="518" t="s">
        <v>296</v>
      </c>
      <c r="G88" s="358"/>
      <c r="H88" s="745">
        <f t="shared" si="38"/>
        <v>0</v>
      </c>
      <c r="I88" s="745">
        <f t="shared" si="38"/>
        <v>0</v>
      </c>
      <c r="J88" s="745">
        <f t="shared" si="38"/>
        <v>0</v>
      </c>
      <c r="K88" s="745">
        <f t="shared" si="38"/>
        <v>0</v>
      </c>
      <c r="L88" s="745">
        <f t="shared" si="38"/>
        <v>0</v>
      </c>
      <c r="M88" s="745">
        <f t="shared" si="38"/>
        <v>0</v>
      </c>
      <c r="N88" s="720"/>
      <c r="O88" s="713"/>
    </row>
    <row r="89" spans="1:15" ht="15" customHeight="1" x14ac:dyDescent="0.4">
      <c r="A89" s="715">
        <v>89</v>
      </c>
      <c r="B89" s="716"/>
      <c r="C89" s="725"/>
      <c r="D89" s="725"/>
      <c r="E89" s="355"/>
      <c r="F89" s="518" t="s">
        <v>297</v>
      </c>
      <c r="G89" s="518"/>
      <c r="H89" s="745">
        <f t="shared" si="38"/>
        <v>0</v>
      </c>
      <c r="I89" s="745">
        <f t="shared" si="38"/>
        <v>0</v>
      </c>
      <c r="J89" s="745">
        <f t="shared" si="38"/>
        <v>0</v>
      </c>
      <c r="K89" s="745">
        <f t="shared" si="38"/>
        <v>0</v>
      </c>
      <c r="L89" s="745">
        <f t="shared" si="38"/>
        <v>0</v>
      </c>
      <c r="M89" s="745">
        <f t="shared" si="38"/>
        <v>0</v>
      </c>
      <c r="N89" s="720"/>
      <c r="O89" s="713"/>
    </row>
    <row r="90" spans="1:15" ht="15" customHeight="1" thickBot="1" x14ac:dyDescent="0.45">
      <c r="A90" s="715">
        <v>90</v>
      </c>
      <c r="B90" s="716"/>
      <c r="C90" s="725"/>
      <c r="D90" s="725"/>
      <c r="E90" s="355"/>
      <c r="F90" s="518" t="s">
        <v>298</v>
      </c>
      <c r="G90" s="518"/>
      <c r="H90" s="1000">
        <f t="shared" si="38"/>
        <v>0</v>
      </c>
      <c r="I90" s="1000">
        <f t="shared" si="38"/>
        <v>0</v>
      </c>
      <c r="J90" s="1000">
        <f t="shared" si="38"/>
        <v>0</v>
      </c>
      <c r="K90" s="1000">
        <f t="shared" si="38"/>
        <v>0</v>
      </c>
      <c r="L90" s="1000">
        <f t="shared" si="38"/>
        <v>0</v>
      </c>
      <c r="M90" s="1000">
        <f t="shared" si="38"/>
        <v>0</v>
      </c>
      <c r="N90" s="720"/>
      <c r="O90" s="713"/>
    </row>
    <row r="91" spans="1:15" ht="15" customHeight="1" thickBot="1" x14ac:dyDescent="0.5">
      <c r="A91" s="715">
        <v>91</v>
      </c>
      <c r="B91" s="716"/>
      <c r="C91" s="725"/>
      <c r="D91" s="725"/>
      <c r="E91" s="550"/>
      <c r="F91" s="358"/>
      <c r="G91" s="518"/>
      <c r="H91" s="774">
        <f t="shared" si="38"/>
        <v>0</v>
      </c>
      <c r="I91" s="729">
        <f t="shared" ref="I91:M91" si="45">SUM(I88:I90)</f>
        <v>0</v>
      </c>
      <c r="J91" s="729">
        <f t="shared" si="45"/>
        <v>0</v>
      </c>
      <c r="K91" s="729">
        <f t="shared" si="45"/>
        <v>0</v>
      </c>
      <c r="L91" s="729">
        <f t="shared" si="45"/>
        <v>0</v>
      </c>
      <c r="M91" s="729">
        <f t="shared" si="45"/>
        <v>0</v>
      </c>
      <c r="N91" s="720"/>
      <c r="O91" s="713"/>
    </row>
    <row r="92" spans="1:15" ht="15" customHeight="1" x14ac:dyDescent="0.4">
      <c r="A92" s="715">
        <v>92</v>
      </c>
      <c r="B92" s="716"/>
      <c r="C92" s="725"/>
      <c r="D92" s="725"/>
      <c r="E92" s="986" t="s">
        <v>299</v>
      </c>
      <c r="F92" s="518" t="s">
        <v>300</v>
      </c>
      <c r="G92" s="358"/>
      <c r="H92" s="1001">
        <f t="shared" si="38"/>
        <v>0</v>
      </c>
      <c r="I92" s="1001">
        <f t="shared" si="38"/>
        <v>0</v>
      </c>
      <c r="J92" s="1001">
        <f t="shared" si="38"/>
        <v>0</v>
      </c>
      <c r="K92" s="1001">
        <f t="shared" si="38"/>
        <v>0</v>
      </c>
      <c r="L92" s="1001">
        <f t="shared" si="38"/>
        <v>0</v>
      </c>
      <c r="M92" s="1001">
        <f t="shared" si="38"/>
        <v>0</v>
      </c>
      <c r="N92" s="720"/>
      <c r="O92" s="713"/>
    </row>
    <row r="93" spans="1:15" ht="15" customHeight="1" x14ac:dyDescent="0.4">
      <c r="A93" s="715">
        <v>93</v>
      </c>
      <c r="B93" s="716"/>
      <c r="C93" s="725"/>
      <c r="D93" s="725"/>
      <c r="E93" s="359"/>
      <c r="F93" s="518" t="s">
        <v>301</v>
      </c>
      <c r="G93" s="518"/>
      <c r="H93" s="745">
        <f t="shared" si="38"/>
        <v>0</v>
      </c>
      <c r="I93" s="745">
        <f t="shared" si="38"/>
        <v>0</v>
      </c>
      <c r="J93" s="745">
        <f t="shared" si="38"/>
        <v>0</v>
      </c>
      <c r="K93" s="745">
        <f t="shared" si="38"/>
        <v>0</v>
      </c>
      <c r="L93" s="745">
        <f t="shared" si="38"/>
        <v>0</v>
      </c>
      <c r="M93" s="745">
        <f t="shared" si="38"/>
        <v>0</v>
      </c>
      <c r="N93" s="720"/>
      <c r="O93" s="713"/>
    </row>
    <row r="94" spans="1:15" ht="15" customHeight="1" x14ac:dyDescent="0.4">
      <c r="A94" s="715">
        <v>94</v>
      </c>
      <c r="B94" s="716"/>
      <c r="C94" s="725"/>
      <c r="D94" s="725"/>
      <c r="E94" s="359"/>
      <c r="F94" s="518" t="s">
        <v>302</v>
      </c>
      <c r="G94" s="518"/>
      <c r="H94" s="745">
        <f t="shared" si="38"/>
        <v>0</v>
      </c>
      <c r="I94" s="745">
        <f t="shared" si="38"/>
        <v>0</v>
      </c>
      <c r="J94" s="745">
        <f t="shared" si="38"/>
        <v>0</v>
      </c>
      <c r="K94" s="745">
        <f t="shared" si="38"/>
        <v>0</v>
      </c>
      <c r="L94" s="745">
        <f t="shared" si="38"/>
        <v>0</v>
      </c>
      <c r="M94" s="745">
        <f t="shared" si="38"/>
        <v>0</v>
      </c>
      <c r="N94" s="720"/>
      <c r="O94" s="713"/>
    </row>
    <row r="95" spans="1:15" s="728" customFormat="1" ht="15" customHeight="1" thickBot="1" x14ac:dyDescent="0.5">
      <c r="A95" s="715">
        <v>95</v>
      </c>
      <c r="B95" s="716"/>
      <c r="C95" s="725"/>
      <c r="D95" s="725"/>
      <c r="E95" s="550"/>
      <c r="F95" s="518" t="s">
        <v>303</v>
      </c>
      <c r="G95" s="518"/>
      <c r="H95" s="745">
        <f t="shared" si="38"/>
        <v>0</v>
      </c>
      <c r="I95" s="745">
        <f t="shared" si="38"/>
        <v>0</v>
      </c>
      <c r="J95" s="745">
        <f t="shared" si="38"/>
        <v>0</v>
      </c>
      <c r="K95" s="745">
        <f t="shared" si="38"/>
        <v>0</v>
      </c>
      <c r="L95" s="745">
        <f t="shared" si="38"/>
        <v>0</v>
      </c>
      <c r="M95" s="745">
        <f t="shared" si="38"/>
        <v>0</v>
      </c>
      <c r="N95" s="720"/>
      <c r="O95" s="713"/>
    </row>
    <row r="96" spans="1:15" ht="15" customHeight="1" thickBot="1" x14ac:dyDescent="0.5">
      <c r="A96" s="715">
        <v>96</v>
      </c>
      <c r="B96" s="716"/>
      <c r="C96" s="725"/>
      <c r="D96" s="725"/>
      <c r="E96" s="550"/>
      <c r="F96" s="518"/>
      <c r="G96" s="518"/>
      <c r="H96" s="774">
        <f t="shared" si="38"/>
        <v>0</v>
      </c>
      <c r="I96" s="729">
        <f t="shared" ref="I96" si="46">SUM(I92:I95)</f>
        <v>0</v>
      </c>
      <c r="J96" s="729">
        <f t="shared" ref="J96" si="47">SUM(J92:J95)</f>
        <v>0</v>
      </c>
      <c r="K96" s="729">
        <f t="shared" ref="K96" si="48">SUM(K92:K95)</f>
        <v>0</v>
      </c>
      <c r="L96" s="729">
        <f t="shared" ref="L96" si="49">SUM(L92:L95)</f>
        <v>0</v>
      </c>
      <c r="M96" s="729">
        <f t="shared" ref="M96" si="50">SUM(M92:M95)</f>
        <v>0</v>
      </c>
      <c r="N96" s="720"/>
      <c r="O96" s="713"/>
    </row>
    <row r="97" spans="1:15" ht="15" customHeight="1" x14ac:dyDescent="0.45">
      <c r="A97" s="715">
        <v>97</v>
      </c>
      <c r="B97" s="716"/>
      <c r="C97" s="725"/>
      <c r="D97" s="725"/>
      <c r="E97" s="550"/>
      <c r="F97" s="518"/>
      <c r="G97" s="518"/>
      <c r="H97" s="518"/>
      <c r="I97" s="518"/>
      <c r="J97" s="518"/>
      <c r="K97" s="518"/>
      <c r="L97" s="518"/>
      <c r="M97" s="518"/>
      <c r="N97" s="720"/>
      <c r="O97" s="713"/>
    </row>
    <row r="98" spans="1:15" s="730" customFormat="1" ht="15" customHeight="1" thickBot="1" x14ac:dyDescent="0.45">
      <c r="A98" s="715">
        <v>98</v>
      </c>
      <c r="B98" s="716"/>
      <c r="C98" s="725"/>
      <c r="D98" s="725"/>
      <c r="E98" s="986" t="s">
        <v>816</v>
      </c>
      <c r="F98" s="356" t="s">
        <v>304</v>
      </c>
      <c r="G98" s="518"/>
      <c r="H98" s="1000">
        <f t="shared" si="38"/>
        <v>0</v>
      </c>
      <c r="I98" s="1000">
        <f t="shared" si="38"/>
        <v>0</v>
      </c>
      <c r="J98" s="1000">
        <f t="shared" si="38"/>
        <v>0</v>
      </c>
      <c r="K98" s="1000">
        <f t="shared" si="38"/>
        <v>0</v>
      </c>
      <c r="L98" s="1000">
        <f t="shared" si="38"/>
        <v>0</v>
      </c>
      <c r="M98" s="1000">
        <f t="shared" si="38"/>
        <v>0</v>
      </c>
      <c r="N98" s="720"/>
      <c r="O98" s="713"/>
    </row>
    <row r="99" spans="1:15" ht="15" customHeight="1" thickBot="1" x14ac:dyDescent="0.45">
      <c r="A99" s="715">
        <v>99</v>
      </c>
      <c r="B99" s="716"/>
      <c r="C99" s="725"/>
      <c r="D99" s="725"/>
      <c r="E99" s="522"/>
      <c r="F99" s="522" t="s">
        <v>305</v>
      </c>
      <c r="G99" s="356"/>
      <c r="H99" s="774">
        <f t="shared" si="38"/>
        <v>0</v>
      </c>
      <c r="I99" s="729">
        <f>I84+I87+I91+I96+I98</f>
        <v>0</v>
      </c>
      <c r="J99" s="729">
        <f t="shared" ref="J99:M99" si="51">J84+J87+J91+J96+J98</f>
        <v>0</v>
      </c>
      <c r="K99" s="729">
        <f t="shared" si="51"/>
        <v>0</v>
      </c>
      <c r="L99" s="729">
        <f t="shared" si="51"/>
        <v>0</v>
      </c>
      <c r="M99" s="729">
        <f t="shared" si="51"/>
        <v>0</v>
      </c>
      <c r="N99" s="720"/>
      <c r="O99" s="713"/>
    </row>
    <row r="100" spans="1:15" ht="15" customHeight="1" x14ac:dyDescent="0.45">
      <c r="A100" s="715">
        <v>100</v>
      </c>
      <c r="B100" s="716"/>
      <c r="C100" s="725"/>
      <c r="D100" s="725"/>
      <c r="E100" s="550"/>
      <c r="F100" s="526"/>
      <c r="G100" s="522"/>
      <c r="H100" s="1001"/>
      <c r="I100" s="522"/>
      <c r="J100" s="522"/>
      <c r="K100" s="522"/>
      <c r="L100" s="522"/>
      <c r="M100" s="522"/>
      <c r="N100" s="720"/>
      <c r="O100" s="713"/>
    </row>
    <row r="101" spans="1:15" ht="15" customHeight="1" x14ac:dyDescent="0.4">
      <c r="A101" s="715">
        <v>101</v>
      </c>
      <c r="B101" s="716"/>
      <c r="C101" s="725"/>
      <c r="D101" s="725"/>
      <c r="E101" s="986" t="s">
        <v>951</v>
      </c>
      <c r="F101" s="356" t="s">
        <v>306</v>
      </c>
      <c r="G101" s="526"/>
      <c r="H101" s="745">
        <f t="shared" si="38"/>
        <v>0</v>
      </c>
      <c r="I101" s="745">
        <f t="shared" si="38"/>
        <v>0</v>
      </c>
      <c r="J101" s="745">
        <f t="shared" si="38"/>
        <v>0</v>
      </c>
      <c r="K101" s="745">
        <f t="shared" si="38"/>
        <v>0</v>
      </c>
      <c r="L101" s="745">
        <f t="shared" si="38"/>
        <v>0</v>
      </c>
      <c r="M101" s="745">
        <f t="shared" si="38"/>
        <v>0</v>
      </c>
      <c r="N101" s="720"/>
      <c r="O101" s="713"/>
    </row>
    <row r="102" spans="1:15" ht="15" customHeight="1" thickBot="1" x14ac:dyDescent="0.5">
      <c r="A102" s="715">
        <v>102</v>
      </c>
      <c r="B102" s="716"/>
      <c r="C102" s="725"/>
      <c r="D102" s="725"/>
      <c r="E102" s="550"/>
      <c r="F102" s="356" t="s">
        <v>813</v>
      </c>
      <c r="G102" s="356"/>
      <c r="H102" s="1000">
        <f t="shared" si="38"/>
        <v>0</v>
      </c>
      <c r="I102" s="1000">
        <f t="shared" si="38"/>
        <v>0</v>
      </c>
      <c r="J102" s="1000">
        <f t="shared" si="38"/>
        <v>0</v>
      </c>
      <c r="K102" s="1000">
        <f t="shared" si="38"/>
        <v>0</v>
      </c>
      <c r="L102" s="1000">
        <f t="shared" si="38"/>
        <v>0</v>
      </c>
      <c r="M102" s="1000">
        <f t="shared" si="38"/>
        <v>0</v>
      </c>
      <c r="N102" s="720"/>
      <c r="O102" s="713"/>
    </row>
    <row r="103" spans="1:15" s="704" customFormat="1" ht="13.5" thickBot="1" x14ac:dyDescent="0.45">
      <c r="A103" s="715">
        <v>103</v>
      </c>
      <c r="B103" s="716"/>
      <c r="C103" s="725"/>
      <c r="D103" s="725"/>
      <c r="E103" s="586"/>
      <c r="F103" s="586" t="s">
        <v>307</v>
      </c>
      <c r="G103" s="356"/>
      <c r="H103" s="774">
        <f t="shared" si="38"/>
        <v>0</v>
      </c>
      <c r="I103" s="729">
        <f t="shared" ref="I103" si="52">SUM(I101:I102)</f>
        <v>0</v>
      </c>
      <c r="J103" s="729">
        <f t="shared" ref="J103" si="53">SUM(J101:J102)</f>
        <v>0</v>
      </c>
      <c r="K103" s="729">
        <f t="shared" ref="K103" si="54">SUM(K101:K102)</f>
        <v>0</v>
      </c>
      <c r="L103" s="729">
        <f t="shared" ref="L103" si="55">SUM(L101:L102)</f>
        <v>0</v>
      </c>
      <c r="M103" s="729">
        <f t="shared" ref="M103" si="56">SUM(M101:M102)</f>
        <v>0</v>
      </c>
      <c r="N103" s="720"/>
      <c r="O103" s="741"/>
    </row>
    <row r="104" spans="1:15" ht="21" customHeight="1" thickBot="1" x14ac:dyDescent="0.45">
      <c r="A104" s="715">
        <v>104</v>
      </c>
      <c r="B104" s="716"/>
      <c r="C104" s="717"/>
      <c r="D104" s="717"/>
      <c r="E104" s="732"/>
      <c r="F104" s="717"/>
      <c r="G104" s="717"/>
      <c r="H104" s="518"/>
      <c r="I104" s="717"/>
      <c r="J104" s="717"/>
      <c r="K104" s="717"/>
      <c r="L104" s="717"/>
      <c r="M104" s="717"/>
      <c r="N104" s="720"/>
      <c r="O104" s="713"/>
    </row>
    <row r="105" spans="1:15" ht="21" customHeight="1" thickBot="1" x14ac:dyDescent="0.6">
      <c r="A105" s="715">
        <v>105</v>
      </c>
      <c r="B105" s="716"/>
      <c r="C105" s="723"/>
      <c r="D105" s="717"/>
      <c r="E105" s="619"/>
      <c r="F105" s="586" t="s">
        <v>308</v>
      </c>
      <c r="G105" s="550"/>
      <c r="H105" s="774">
        <f t="shared" si="38"/>
        <v>0</v>
      </c>
      <c r="I105" s="729">
        <f t="shared" ref="I105:M105" si="57">I99+I103</f>
        <v>0</v>
      </c>
      <c r="J105" s="729">
        <f t="shared" si="57"/>
        <v>0</v>
      </c>
      <c r="K105" s="729">
        <f t="shared" si="57"/>
        <v>0</v>
      </c>
      <c r="L105" s="729">
        <f t="shared" si="57"/>
        <v>0</v>
      </c>
      <c r="M105" s="729">
        <f t="shared" si="57"/>
        <v>0</v>
      </c>
      <c r="N105" s="720"/>
      <c r="O105" s="713"/>
    </row>
    <row r="106" spans="1:15" ht="15" customHeight="1" x14ac:dyDescent="0.4">
      <c r="A106" s="715">
        <v>106</v>
      </c>
      <c r="B106" s="716"/>
      <c r="C106" s="725"/>
      <c r="D106" s="725"/>
      <c r="E106" s="525" t="s">
        <v>6</v>
      </c>
      <c r="F106" s="552" t="s">
        <v>309</v>
      </c>
      <c r="G106" s="518"/>
      <c r="H106" s="1001">
        <f t="shared" si="38"/>
        <v>0</v>
      </c>
      <c r="I106" s="1001">
        <f t="shared" si="38"/>
        <v>0</v>
      </c>
      <c r="J106" s="1001">
        <f t="shared" si="38"/>
        <v>0</v>
      </c>
      <c r="K106" s="1001">
        <f t="shared" si="38"/>
        <v>0</v>
      </c>
      <c r="L106" s="1001">
        <f t="shared" si="38"/>
        <v>0</v>
      </c>
      <c r="M106" s="1001">
        <f t="shared" si="38"/>
        <v>0</v>
      </c>
      <c r="N106" s="720"/>
      <c r="O106" s="713"/>
    </row>
    <row r="107" spans="1:15" ht="15" customHeight="1" thickBot="1" x14ac:dyDescent="0.45">
      <c r="A107" s="715">
        <v>107</v>
      </c>
      <c r="B107" s="716"/>
      <c r="C107" s="1128"/>
      <c r="D107" s="1128"/>
      <c r="E107" s="525" t="s">
        <v>5</v>
      </c>
      <c r="F107" s="518" t="s">
        <v>310</v>
      </c>
      <c r="G107" s="518"/>
      <c r="H107" s="1000">
        <f t="shared" si="38"/>
        <v>0</v>
      </c>
      <c r="I107" s="1000">
        <f t="shared" si="38"/>
        <v>0</v>
      </c>
      <c r="J107" s="1000">
        <f t="shared" si="38"/>
        <v>0</v>
      </c>
      <c r="K107" s="1000">
        <f t="shared" si="38"/>
        <v>0</v>
      </c>
      <c r="L107" s="1000">
        <f t="shared" si="38"/>
        <v>0</v>
      </c>
      <c r="M107" s="1000">
        <f t="shared" si="38"/>
        <v>0</v>
      </c>
      <c r="N107" s="720"/>
      <c r="O107" s="713"/>
    </row>
    <row r="108" spans="1:15" ht="15" customHeight="1" thickBot="1" x14ac:dyDescent="0.45">
      <c r="A108" s="715">
        <v>108</v>
      </c>
      <c r="B108" s="716"/>
      <c r="C108" s="1128"/>
      <c r="D108" s="1128"/>
      <c r="E108" s="619"/>
      <c r="F108" s="619" t="s">
        <v>396</v>
      </c>
      <c r="G108" s="518"/>
      <c r="H108" s="774">
        <f t="shared" si="38"/>
        <v>0</v>
      </c>
      <c r="I108" s="729">
        <f t="shared" ref="I108" si="58">I105+I106-I107</f>
        <v>0</v>
      </c>
      <c r="J108" s="729">
        <f t="shared" ref="J108" si="59">J105+J106-J107</f>
        <v>0</v>
      </c>
      <c r="K108" s="729">
        <f t="shared" ref="K108" si="60">K105+K106-K107</f>
        <v>0</v>
      </c>
      <c r="L108" s="729">
        <f t="shared" ref="L108" si="61">L105+L106-L107</f>
        <v>0</v>
      </c>
      <c r="M108" s="729">
        <f t="shared" ref="M108" si="62">M105+M106-M107</f>
        <v>0</v>
      </c>
      <c r="N108" s="720"/>
      <c r="O108" s="713"/>
    </row>
    <row r="109" spans="1:15" ht="15" customHeight="1" x14ac:dyDescent="0.4">
      <c r="A109" s="715">
        <v>109</v>
      </c>
      <c r="B109" s="716"/>
      <c r="C109" s="1128"/>
      <c r="D109" s="1128"/>
      <c r="E109" s="619"/>
      <c r="F109" s="619"/>
      <c r="G109" s="518"/>
      <c r="H109" s="518"/>
      <c r="I109" s="518"/>
      <c r="J109" s="518"/>
      <c r="K109" s="518"/>
      <c r="L109" s="518"/>
      <c r="M109" s="518"/>
      <c r="N109" s="720"/>
      <c r="O109" s="713"/>
    </row>
    <row r="110" spans="1:15" ht="15" customHeight="1" x14ac:dyDescent="0.4">
      <c r="A110" s="715">
        <v>110</v>
      </c>
      <c r="B110" s="716"/>
      <c r="C110" s="1128"/>
      <c r="D110" s="1128"/>
      <c r="E110" s="732"/>
      <c r="F110" s="956" t="s">
        <v>23</v>
      </c>
      <c r="G110" s="717"/>
      <c r="H110" s="745">
        <f t="shared" si="38"/>
        <v>0</v>
      </c>
      <c r="I110" s="745">
        <f t="shared" si="38"/>
        <v>0</v>
      </c>
      <c r="J110" s="745">
        <f t="shared" si="38"/>
        <v>0</v>
      </c>
      <c r="K110" s="745">
        <f t="shared" si="38"/>
        <v>0</v>
      </c>
      <c r="L110" s="745">
        <f t="shared" si="38"/>
        <v>0</v>
      </c>
      <c r="M110" s="745">
        <f t="shared" si="38"/>
        <v>0</v>
      </c>
      <c r="N110" s="720"/>
      <c r="O110" s="713"/>
    </row>
    <row r="111" spans="1:15" ht="15" customHeight="1" x14ac:dyDescent="0.4">
      <c r="A111" s="715">
        <v>111</v>
      </c>
      <c r="B111" s="716"/>
      <c r="C111" s="993"/>
      <c r="D111" s="993"/>
      <c r="E111" s="732"/>
      <c r="F111" s="993"/>
      <c r="G111" s="717"/>
      <c r="H111" s="717"/>
      <c r="I111" s="717"/>
      <c r="J111" s="717"/>
      <c r="K111" s="717"/>
      <c r="L111" s="717"/>
      <c r="M111" s="717"/>
      <c r="N111" s="720"/>
      <c r="O111" s="713"/>
    </row>
    <row r="112" spans="1:15" ht="15" customHeight="1" x14ac:dyDescent="0.4">
      <c r="A112" s="715">
        <v>112</v>
      </c>
      <c r="B112" s="716"/>
      <c r="C112" s="993"/>
      <c r="D112" s="993"/>
      <c r="E112" s="732"/>
      <c r="F112" s="993"/>
      <c r="G112" s="717"/>
      <c r="H112" s="717"/>
      <c r="I112" s="717"/>
      <c r="J112" s="717"/>
      <c r="K112" s="717"/>
      <c r="L112" s="717"/>
      <c r="M112" s="717"/>
      <c r="N112" s="720"/>
      <c r="O112" s="713"/>
    </row>
    <row r="113" spans="1:15" ht="15" customHeight="1" x14ac:dyDescent="0.4">
      <c r="A113" s="715">
        <v>113</v>
      </c>
      <c r="B113" s="716"/>
      <c r="C113" s="993"/>
      <c r="D113" s="993"/>
      <c r="E113" s="732"/>
      <c r="F113" s="993"/>
      <c r="G113" s="717"/>
      <c r="H113" s="717"/>
      <c r="I113" s="717"/>
      <c r="J113" s="717"/>
      <c r="K113" s="717"/>
      <c r="L113" s="717"/>
      <c r="M113" s="717"/>
      <c r="N113" s="720"/>
      <c r="O113" s="713"/>
    </row>
    <row r="114" spans="1:15" ht="15" customHeight="1" x14ac:dyDescent="0.55000000000000004">
      <c r="A114" s="715">
        <v>114</v>
      </c>
      <c r="B114" s="716"/>
      <c r="C114" s="723" t="s">
        <v>960</v>
      </c>
      <c r="D114" s="993"/>
      <c r="E114" s="732"/>
      <c r="F114" s="360"/>
      <c r="G114" s="514"/>
      <c r="H114" s="724" t="s">
        <v>402</v>
      </c>
      <c r="I114" s="514"/>
      <c r="J114" s="514"/>
      <c r="K114" s="133"/>
      <c r="L114" s="133"/>
      <c r="M114" s="133"/>
      <c r="N114" s="720"/>
      <c r="O114" s="713"/>
    </row>
    <row r="115" spans="1:15" ht="15" customHeight="1" x14ac:dyDescent="0.4">
      <c r="A115" s="715">
        <v>115</v>
      </c>
      <c r="B115" s="716"/>
      <c r="C115" s="993"/>
      <c r="D115" s="993"/>
      <c r="E115" s="732"/>
      <c r="F115" s="986"/>
      <c r="G115" s="1035"/>
      <c r="H115" s="988" t="s">
        <v>384</v>
      </c>
      <c r="I115" s="719" t="s">
        <v>390</v>
      </c>
      <c r="J115" s="719" t="s">
        <v>391</v>
      </c>
      <c r="K115" s="719" t="s">
        <v>392</v>
      </c>
      <c r="L115" s="719" t="s">
        <v>393</v>
      </c>
      <c r="M115" s="719" t="s">
        <v>394</v>
      </c>
      <c r="N115" s="720"/>
      <c r="O115" s="713"/>
    </row>
    <row r="116" spans="1:15" ht="15" customHeight="1" x14ac:dyDescent="0.4">
      <c r="A116" s="715">
        <v>116</v>
      </c>
      <c r="B116" s="716"/>
      <c r="C116" s="993"/>
      <c r="D116" s="993"/>
      <c r="E116" s="732"/>
      <c r="F116" s="986" t="s">
        <v>288</v>
      </c>
      <c r="G116" s="986"/>
      <c r="H116" s="726"/>
      <c r="I116" s="726"/>
      <c r="J116" s="726"/>
      <c r="K116" s="726"/>
      <c r="L116" s="726"/>
      <c r="M116" s="726"/>
      <c r="N116" s="720"/>
      <c r="O116" s="713"/>
    </row>
    <row r="117" spans="1:15" ht="15" customHeight="1" x14ac:dyDescent="0.4">
      <c r="A117" s="715">
        <v>117</v>
      </c>
      <c r="B117" s="716"/>
      <c r="C117" s="993"/>
      <c r="D117" s="993"/>
      <c r="E117" s="732"/>
      <c r="F117" s="986" t="s">
        <v>292</v>
      </c>
      <c r="G117" s="986"/>
      <c r="H117" s="726"/>
      <c r="I117" s="726"/>
      <c r="J117" s="726"/>
      <c r="K117" s="726"/>
      <c r="L117" s="726"/>
      <c r="M117" s="726"/>
      <c r="N117" s="720"/>
      <c r="O117" s="713"/>
    </row>
    <row r="118" spans="1:15" ht="15" customHeight="1" x14ac:dyDescent="0.4">
      <c r="A118" s="715">
        <v>118</v>
      </c>
      <c r="B118" s="716"/>
      <c r="C118" s="993"/>
      <c r="D118" s="993"/>
      <c r="E118" s="732"/>
      <c r="F118" s="986" t="s">
        <v>295</v>
      </c>
      <c r="G118" s="986"/>
      <c r="H118" s="726"/>
      <c r="I118" s="726"/>
      <c r="J118" s="726"/>
      <c r="K118" s="726"/>
      <c r="L118" s="726"/>
      <c r="M118" s="726"/>
      <c r="N118" s="720"/>
      <c r="O118" s="713"/>
    </row>
    <row r="119" spans="1:15" ht="15" customHeight="1" x14ac:dyDescent="0.4">
      <c r="A119" s="715">
        <v>119</v>
      </c>
      <c r="B119" s="716"/>
      <c r="C119" s="993"/>
      <c r="D119" s="993"/>
      <c r="E119" s="732"/>
      <c r="F119" s="986" t="s">
        <v>299</v>
      </c>
      <c r="G119" s="986"/>
      <c r="H119" s="726"/>
      <c r="I119" s="726"/>
      <c r="J119" s="726"/>
      <c r="K119" s="726"/>
      <c r="L119" s="726"/>
      <c r="M119" s="726"/>
      <c r="N119" s="720"/>
      <c r="O119" s="713"/>
    </row>
    <row r="120" spans="1:15" ht="15" customHeight="1" thickBot="1" x14ac:dyDescent="0.45">
      <c r="A120" s="715">
        <v>120</v>
      </c>
      <c r="B120" s="716"/>
      <c r="C120" s="993"/>
      <c r="D120" s="993"/>
      <c r="E120" s="732"/>
      <c r="F120" s="986" t="s">
        <v>816</v>
      </c>
      <c r="G120" s="986"/>
      <c r="H120" s="726"/>
      <c r="I120" s="726"/>
      <c r="J120" s="726"/>
      <c r="K120" s="726"/>
      <c r="L120" s="726"/>
      <c r="M120" s="726"/>
      <c r="N120" s="720"/>
      <c r="O120" s="713"/>
    </row>
    <row r="121" spans="1:15" ht="15" customHeight="1" thickBot="1" x14ac:dyDescent="0.45">
      <c r="A121" s="715">
        <v>121</v>
      </c>
      <c r="B121" s="716"/>
      <c r="C121" s="993"/>
      <c r="D121" s="993"/>
      <c r="E121" s="732"/>
      <c r="F121" s="991" t="s">
        <v>3</v>
      </c>
      <c r="G121" s="522"/>
      <c r="H121" s="729">
        <f>SUM(H116:H120)</f>
        <v>0</v>
      </c>
      <c r="I121" s="729">
        <f t="shared" ref="I121:M121" si="63">SUM(I116:I120)</f>
        <v>0</v>
      </c>
      <c r="J121" s="729">
        <f t="shared" si="63"/>
        <v>0</v>
      </c>
      <c r="K121" s="729">
        <f t="shared" si="63"/>
        <v>0</v>
      </c>
      <c r="L121" s="729">
        <f t="shared" si="63"/>
        <v>0</v>
      </c>
      <c r="M121" s="729">
        <f t="shared" si="63"/>
        <v>0</v>
      </c>
      <c r="N121" s="720"/>
      <c r="O121" s="713"/>
    </row>
    <row r="122" spans="1:15" ht="15" customHeight="1" x14ac:dyDescent="0.4">
      <c r="A122" s="715">
        <v>122</v>
      </c>
      <c r="B122" s="716"/>
      <c r="C122" s="993"/>
      <c r="D122" s="993"/>
      <c r="E122" s="732"/>
      <c r="F122" s="993"/>
      <c r="G122" s="717"/>
      <c r="H122" s="717"/>
      <c r="I122" s="717"/>
      <c r="J122" s="717"/>
      <c r="K122" s="717"/>
      <c r="L122" s="717"/>
      <c r="M122" s="717"/>
      <c r="N122" s="720"/>
      <c r="O122" s="713"/>
    </row>
    <row r="123" spans="1:15" ht="15" customHeight="1" x14ac:dyDescent="0.4">
      <c r="A123" s="715">
        <v>123</v>
      </c>
      <c r="B123" s="716"/>
      <c r="C123" s="993"/>
      <c r="D123" s="993"/>
      <c r="E123" s="732"/>
      <c r="F123" s="993"/>
      <c r="G123" s="717"/>
      <c r="H123" s="717"/>
      <c r="I123" s="717"/>
      <c r="J123" s="717"/>
      <c r="K123" s="717"/>
      <c r="L123" s="717"/>
      <c r="M123" s="717"/>
      <c r="N123" s="720"/>
      <c r="O123" s="713"/>
    </row>
    <row r="124" spans="1:15" ht="15" customHeight="1" x14ac:dyDescent="0.4">
      <c r="A124" s="715">
        <v>124</v>
      </c>
      <c r="B124" s="716"/>
      <c r="C124" s="1128"/>
      <c r="D124" s="1128"/>
      <c r="E124" s="717"/>
      <c r="F124" s="717"/>
      <c r="G124" s="717"/>
      <c r="H124" s="717"/>
      <c r="I124" s="717"/>
      <c r="J124" s="717"/>
      <c r="K124" s="717"/>
      <c r="L124" s="717"/>
      <c r="M124" s="717"/>
      <c r="N124" s="720"/>
      <c r="O124" s="713"/>
    </row>
  </sheetData>
  <sheetProtection formatRows="0" insertRows="0"/>
  <mergeCells count="10">
    <mergeCell ref="C109:D109"/>
    <mergeCell ref="C110:D110"/>
    <mergeCell ref="C124:D124"/>
    <mergeCell ref="K2:M2"/>
    <mergeCell ref="K3:M3"/>
    <mergeCell ref="A5:M5"/>
    <mergeCell ref="C107:D107"/>
    <mergeCell ref="C108:D108"/>
    <mergeCell ref="L8:M8"/>
    <mergeCell ref="L45:M45"/>
  </mergeCells>
  <dataValidations disablePrompts="1" count="1">
    <dataValidation type="custom" allowBlank="1" showInputMessage="1" showErrorMessage="1" error="Decimal values larger than or equal to 0 and the text &quot;N/A&quot; are accepted" prompt="Please enter a number larger than or equal to 0. _x000a_Enter &quot;N/A&quot; if this does not apply" sqref="H43:M43" xr:uid="{47B63C5B-51B2-4E7F-9BA0-882AE9F40EC1}">
      <formula1>OR(AND(ISNUMBER(H43),H43&gt;=0),AND(ISTEXT(H43),H43="N/A"))</formula1>
    </dataValidation>
  </dataValidations>
  <pageMargins left="0.70866141732283472" right="0.70866141732283472" top="0.74803149606299213" bottom="0.74803149606299213" header="0.31496062992125984" footer="0.31496062992125984"/>
  <pageSetup paperSize="9" scale="45" fitToHeight="4" orientation="landscape" cellComments="asDisplayed" r:id="rId1"/>
  <headerFooter>
    <oddHeader>&amp;CCommerce Commission Information Disclosure Template</oddHeader>
    <oddFooter>&amp;L&amp;F&amp;C&amp;P&amp;R&amp;A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CA912-8ED0-44E3-BC03-17CF804122B9}">
  <sheetPr codeName="Sheet20">
    <tabColor rgb="FF92D050"/>
    <pageSetUpPr fitToPage="1"/>
  </sheetPr>
  <dimension ref="A1:O58"/>
  <sheetViews>
    <sheetView showGridLines="0" zoomScaleNormal="100" zoomScaleSheetLayoutView="100" workbookViewId="0">
      <selection activeCell="E49" sqref="E49"/>
    </sheetView>
  </sheetViews>
  <sheetFormatPr defaultColWidth="9.1328125" defaultRowHeight="13.15" x14ac:dyDescent="0.4"/>
  <cols>
    <col min="1" max="1" width="4.1328125" style="714" customWidth="1"/>
    <col min="2" max="2" width="3.59765625" style="714" customWidth="1"/>
    <col min="3" max="3" width="15.59765625" style="714" customWidth="1"/>
    <col min="4" max="4" width="4" style="714" customWidth="1"/>
    <col min="5" max="5" width="52.3984375" style="714" customWidth="1"/>
    <col min="6" max="6" width="3" style="714" customWidth="1"/>
    <col min="7" max="8" width="3.265625" style="714" customWidth="1"/>
    <col min="9" max="14" width="16.1328125" style="714" customWidth="1"/>
    <col min="15" max="15" width="2.265625" style="714" customWidth="1"/>
    <col min="16" max="16384" width="9.1328125" style="714"/>
  </cols>
  <sheetData>
    <row r="1" spans="1:15" ht="15" customHeight="1" x14ac:dyDescent="0.4">
      <c r="A1" s="631"/>
      <c r="B1" s="626"/>
      <c r="C1" s="626"/>
      <c r="D1" s="626"/>
      <c r="E1" s="626"/>
      <c r="F1" s="626"/>
      <c r="G1" s="626"/>
      <c r="H1" s="626"/>
      <c r="I1" s="626"/>
      <c r="J1" s="626"/>
      <c r="K1" s="626"/>
      <c r="L1" s="626"/>
      <c r="M1" s="626"/>
      <c r="N1" s="626"/>
      <c r="O1" s="625"/>
    </row>
    <row r="2" spans="1:15" ht="18" customHeight="1" x14ac:dyDescent="0.5">
      <c r="A2" s="632"/>
      <c r="B2" s="621"/>
      <c r="C2" s="621"/>
      <c r="D2" s="621"/>
      <c r="E2" s="621"/>
      <c r="F2" s="621"/>
      <c r="G2" s="621"/>
      <c r="H2" s="621"/>
      <c r="I2" s="621"/>
      <c r="J2" s="621"/>
      <c r="K2" s="705" t="s">
        <v>8</v>
      </c>
      <c r="L2" s="1129" t="s">
        <v>337</v>
      </c>
      <c r="M2" s="1129"/>
      <c r="N2" s="1129"/>
      <c r="O2" s="620"/>
    </row>
    <row r="3" spans="1:15" ht="18" customHeight="1" x14ac:dyDescent="0.5">
      <c r="A3" s="632"/>
      <c r="B3" s="621"/>
      <c r="C3" s="621"/>
      <c r="D3" s="621"/>
      <c r="E3" s="621"/>
      <c r="F3" s="621"/>
      <c r="G3" s="621"/>
      <c r="H3" s="621"/>
      <c r="I3" s="621"/>
      <c r="J3" s="621"/>
      <c r="K3" s="705" t="s">
        <v>389</v>
      </c>
      <c r="L3" s="1130"/>
      <c r="M3" s="1131"/>
      <c r="N3" s="1132"/>
      <c r="O3" s="620"/>
    </row>
    <row r="4" spans="1:15" ht="21" x14ac:dyDescent="0.65">
      <c r="A4" s="706" t="s">
        <v>828</v>
      </c>
      <c r="B4" s="707"/>
      <c r="C4" s="621"/>
      <c r="D4" s="621"/>
      <c r="E4" s="621"/>
      <c r="F4" s="621"/>
      <c r="G4" s="621"/>
      <c r="H4" s="621"/>
      <c r="I4" s="621"/>
      <c r="J4" s="621"/>
      <c r="K4" s="621"/>
      <c r="L4" s="621"/>
      <c r="M4" s="621"/>
      <c r="N4" s="621"/>
      <c r="O4" s="620"/>
    </row>
    <row r="5" spans="1:15" s="749" customFormat="1" ht="59.25" customHeight="1" x14ac:dyDescent="0.4">
      <c r="A5" s="1133" t="s">
        <v>1018</v>
      </c>
      <c r="B5" s="1134"/>
      <c r="C5" s="1134"/>
      <c r="D5" s="1134"/>
      <c r="E5" s="1134"/>
      <c r="F5" s="1134"/>
      <c r="G5" s="1134"/>
      <c r="H5" s="1134"/>
      <c r="I5" s="1134"/>
      <c r="J5" s="1134"/>
      <c r="K5" s="1134"/>
      <c r="L5" s="1134"/>
      <c r="M5" s="1134"/>
      <c r="N5" s="1134"/>
      <c r="O5" s="709"/>
    </row>
    <row r="6" spans="1:15" ht="15" customHeight="1" x14ac:dyDescent="0.4">
      <c r="A6" s="712" t="s">
        <v>122</v>
      </c>
      <c r="B6" s="708"/>
      <c r="C6" s="708"/>
      <c r="D6" s="621"/>
      <c r="E6" s="621"/>
      <c r="F6" s="621"/>
      <c r="G6" s="621"/>
      <c r="H6" s="621"/>
      <c r="I6" s="621"/>
      <c r="J6" s="621"/>
      <c r="K6" s="621"/>
      <c r="L6" s="621"/>
      <c r="M6" s="621"/>
      <c r="N6" s="621"/>
      <c r="O6" s="620"/>
    </row>
    <row r="7" spans="1:15" ht="15" customHeight="1" x14ac:dyDescent="0.4">
      <c r="A7" s="715">
        <v>7</v>
      </c>
      <c r="B7" s="752"/>
      <c r="C7" s="718"/>
      <c r="D7" s="717"/>
      <c r="E7" s="717"/>
      <c r="F7" s="717"/>
      <c r="G7" s="717"/>
      <c r="H7" s="719"/>
      <c r="I7" s="719" t="s">
        <v>16</v>
      </c>
      <c r="J7" s="719" t="s">
        <v>390</v>
      </c>
      <c r="K7" s="719" t="s">
        <v>391</v>
      </c>
      <c r="L7" s="719" t="s">
        <v>392</v>
      </c>
      <c r="M7" s="719" t="s">
        <v>393</v>
      </c>
      <c r="N7" s="719" t="s">
        <v>394</v>
      </c>
      <c r="O7" s="753"/>
    </row>
    <row r="8" spans="1:15" ht="21.75" customHeight="1" x14ac:dyDescent="0.5">
      <c r="A8" s="715">
        <v>8</v>
      </c>
      <c r="B8" s="752"/>
      <c r="C8" s="739" t="s">
        <v>781</v>
      </c>
      <c r="D8" s="721"/>
      <c r="E8" s="717"/>
      <c r="F8" s="717"/>
      <c r="G8" s="717"/>
      <c r="H8" s="754"/>
      <c r="I8" s="755" t="s">
        <v>395</v>
      </c>
      <c r="J8" s="722"/>
      <c r="K8" s="722"/>
      <c r="L8" s="722"/>
      <c r="M8" s="1135" t="s">
        <v>981</v>
      </c>
      <c r="N8" s="1135"/>
      <c r="O8" s="753"/>
    </row>
    <row r="9" spans="1:15" ht="15" customHeight="1" x14ac:dyDescent="0.4">
      <c r="A9" s="715">
        <v>9</v>
      </c>
      <c r="B9" s="752"/>
      <c r="C9" s="337" t="s">
        <v>945</v>
      </c>
      <c r="D9" s="337" t="s">
        <v>946</v>
      </c>
      <c r="E9" s="526"/>
      <c r="F9" s="725"/>
      <c r="G9" s="725"/>
      <c r="H9" s="956"/>
      <c r="I9" s="956"/>
      <c r="J9" s="956"/>
      <c r="K9" s="956"/>
      <c r="L9" s="956"/>
      <c r="M9" s="956"/>
      <c r="N9" s="956"/>
      <c r="O9" s="753"/>
    </row>
    <row r="10" spans="1:15" ht="15" customHeight="1" x14ac:dyDescent="0.4">
      <c r="A10" s="715">
        <v>10</v>
      </c>
      <c r="B10" s="752"/>
      <c r="C10" s="337" t="s">
        <v>947</v>
      </c>
      <c r="D10" s="526" t="s">
        <v>282</v>
      </c>
      <c r="E10" s="526"/>
      <c r="F10" s="725"/>
      <c r="G10" s="725"/>
      <c r="H10" s="717"/>
      <c r="I10" s="726"/>
      <c r="J10" s="726"/>
      <c r="K10" s="726"/>
      <c r="L10" s="726"/>
      <c r="M10" s="726"/>
      <c r="N10" s="726"/>
      <c r="O10" s="753"/>
    </row>
    <row r="11" spans="1:15" ht="15" customHeight="1" thickBot="1" x14ac:dyDescent="0.45">
      <c r="A11" s="715">
        <v>11</v>
      </c>
      <c r="B11" s="752"/>
      <c r="C11" s="526"/>
      <c r="D11" s="526" t="s">
        <v>283</v>
      </c>
      <c r="E11" s="526"/>
      <c r="F11" s="725"/>
      <c r="G11" s="725"/>
      <c r="H11" s="717"/>
      <c r="I11" s="726"/>
      <c r="J11" s="726"/>
      <c r="K11" s="726"/>
      <c r="L11" s="726"/>
      <c r="M11" s="726"/>
      <c r="N11" s="726"/>
      <c r="O11" s="753"/>
    </row>
    <row r="12" spans="1:15" ht="15" customHeight="1" thickBot="1" x14ac:dyDescent="0.5">
      <c r="A12" s="715">
        <v>12</v>
      </c>
      <c r="B12" s="752"/>
      <c r="C12" s="550"/>
      <c r="D12" s="337" t="s">
        <v>948</v>
      </c>
      <c r="E12" s="526"/>
      <c r="F12" s="725"/>
      <c r="G12" s="725"/>
      <c r="H12" s="717"/>
      <c r="I12" s="757">
        <f>SUM(I10:I11)</f>
        <v>0</v>
      </c>
      <c r="J12" s="757">
        <f t="shared" ref="J12:N12" si="0">SUM(J10:J11)</f>
        <v>0</v>
      </c>
      <c r="K12" s="757">
        <f t="shared" si="0"/>
        <v>0</v>
      </c>
      <c r="L12" s="757">
        <f t="shared" si="0"/>
        <v>0</v>
      </c>
      <c r="M12" s="757">
        <f t="shared" si="0"/>
        <v>0</v>
      </c>
      <c r="N12" s="757">
        <f t="shared" si="0"/>
        <v>0</v>
      </c>
      <c r="O12" s="753"/>
    </row>
    <row r="13" spans="1:15" ht="15" customHeight="1" x14ac:dyDescent="0.4">
      <c r="A13" s="715">
        <v>13</v>
      </c>
      <c r="B13" s="752"/>
      <c r="C13" s="337" t="s">
        <v>111</v>
      </c>
      <c r="D13" s="526" t="s">
        <v>284</v>
      </c>
      <c r="E13" s="526"/>
      <c r="F13" s="725"/>
      <c r="G13" s="725"/>
      <c r="H13" s="717"/>
      <c r="I13" s="726"/>
      <c r="J13" s="726"/>
      <c r="K13" s="726"/>
      <c r="L13" s="726"/>
      <c r="M13" s="726"/>
      <c r="N13" s="726"/>
      <c r="O13" s="753"/>
    </row>
    <row r="14" spans="1:15" ht="15" customHeight="1" x14ac:dyDescent="0.4">
      <c r="A14" s="715">
        <v>14</v>
      </c>
      <c r="B14" s="752"/>
      <c r="C14" s="337"/>
      <c r="D14" s="526" t="s">
        <v>285</v>
      </c>
      <c r="E14" s="526"/>
      <c r="F14" s="725"/>
      <c r="G14" s="725"/>
      <c r="H14" s="717"/>
      <c r="I14" s="726"/>
      <c r="J14" s="726"/>
      <c r="K14" s="726"/>
      <c r="L14" s="726"/>
      <c r="M14" s="726"/>
      <c r="N14" s="726"/>
      <c r="O14" s="753"/>
    </row>
    <row r="15" spans="1:15" ht="15" customHeight="1" thickBot="1" x14ac:dyDescent="0.45">
      <c r="A15" s="715">
        <v>15</v>
      </c>
      <c r="B15" s="752"/>
      <c r="C15" s="526"/>
      <c r="D15" s="526" t="s">
        <v>772</v>
      </c>
      <c r="E15" s="337"/>
      <c r="F15" s="725"/>
      <c r="G15" s="725"/>
      <c r="H15" s="717"/>
      <c r="I15" s="726"/>
      <c r="J15" s="726"/>
      <c r="K15" s="726"/>
      <c r="L15" s="726"/>
      <c r="M15" s="726"/>
      <c r="N15" s="726"/>
      <c r="O15" s="753"/>
    </row>
    <row r="16" spans="1:15" ht="15" customHeight="1" thickBot="1" x14ac:dyDescent="0.45">
      <c r="A16" s="715">
        <v>16</v>
      </c>
      <c r="B16" s="752"/>
      <c r="C16" s="526"/>
      <c r="D16" s="337" t="s">
        <v>318</v>
      </c>
      <c r="E16" s="526"/>
      <c r="F16" s="725"/>
      <c r="G16" s="725"/>
      <c r="H16" s="717"/>
      <c r="I16" s="757">
        <f>SUM(I13:I15)</f>
        <v>0</v>
      </c>
      <c r="J16" s="757">
        <f t="shared" ref="J16:N16" si="1">SUM(J13:J15)</f>
        <v>0</v>
      </c>
      <c r="K16" s="757">
        <f t="shared" si="1"/>
        <v>0</v>
      </c>
      <c r="L16" s="757">
        <f t="shared" si="1"/>
        <v>0</v>
      </c>
      <c r="M16" s="757">
        <f t="shared" si="1"/>
        <v>0</v>
      </c>
      <c r="N16" s="757">
        <f t="shared" si="1"/>
        <v>0</v>
      </c>
      <c r="O16" s="753"/>
    </row>
    <row r="17" spans="1:15" ht="15" customHeight="1" x14ac:dyDescent="0.4">
      <c r="A17" s="715">
        <v>17</v>
      </c>
      <c r="B17" s="752"/>
      <c r="C17" s="337" t="s">
        <v>949</v>
      </c>
      <c r="D17" s="526" t="s">
        <v>268</v>
      </c>
      <c r="E17" s="526"/>
      <c r="F17" s="725"/>
      <c r="G17" s="725"/>
      <c r="H17" s="717"/>
      <c r="I17" s="726"/>
      <c r="J17" s="726"/>
      <c r="K17" s="726"/>
      <c r="L17" s="726"/>
      <c r="M17" s="726"/>
      <c r="N17" s="726"/>
      <c r="O17" s="753"/>
    </row>
    <row r="18" spans="1:15" ht="15" customHeight="1" x14ac:dyDescent="0.4">
      <c r="A18" s="715">
        <v>18</v>
      </c>
      <c r="B18" s="752"/>
      <c r="C18" s="526"/>
      <c r="D18" s="526" t="s">
        <v>812</v>
      </c>
      <c r="E18" s="526"/>
      <c r="F18" s="717"/>
      <c r="G18" s="717"/>
      <c r="H18" s="719"/>
      <c r="I18" s="726"/>
      <c r="J18" s="726"/>
      <c r="K18" s="726"/>
      <c r="L18" s="726"/>
      <c r="M18" s="726"/>
      <c r="N18" s="726"/>
      <c r="O18" s="753"/>
    </row>
    <row r="19" spans="1:15" ht="15" customHeight="1" thickBot="1" x14ac:dyDescent="0.45">
      <c r="A19" s="715">
        <v>19</v>
      </c>
      <c r="B19" s="752"/>
      <c r="C19" s="526"/>
      <c r="D19" s="526" t="s">
        <v>269</v>
      </c>
      <c r="E19" s="337"/>
      <c r="F19" s="717"/>
      <c r="G19" s="717"/>
      <c r="H19" s="735" t="s">
        <v>338</v>
      </c>
      <c r="I19" s="726"/>
      <c r="J19" s="726"/>
      <c r="K19" s="726"/>
      <c r="L19" s="726"/>
      <c r="M19" s="726"/>
      <c r="N19" s="726"/>
      <c r="O19" s="753"/>
    </row>
    <row r="20" spans="1:15" ht="15" customHeight="1" thickBot="1" x14ac:dyDescent="0.45">
      <c r="A20" s="715">
        <v>20</v>
      </c>
      <c r="B20" s="752"/>
      <c r="C20" s="526"/>
      <c r="D20" s="337" t="s">
        <v>950</v>
      </c>
      <c r="E20" s="337"/>
      <c r="F20" s="717"/>
      <c r="G20" s="717"/>
      <c r="H20" s="735"/>
      <c r="I20" s="757">
        <f>SUM(I17:I19)</f>
        <v>0</v>
      </c>
      <c r="J20" s="757">
        <f t="shared" ref="J20" si="2">SUM(J17:J19)</f>
        <v>0</v>
      </c>
      <c r="K20" s="757">
        <f t="shared" ref="K20" si="3">SUM(K17:K19)</f>
        <v>0</v>
      </c>
      <c r="L20" s="757">
        <f t="shared" ref="L20" si="4">SUM(L17:L19)</f>
        <v>0</v>
      </c>
      <c r="M20" s="757">
        <f t="shared" ref="M20" si="5">SUM(M17:M19)</f>
        <v>0</v>
      </c>
      <c r="N20" s="757">
        <f t="shared" ref="N20" si="6">SUM(N17:N19)</f>
        <v>0</v>
      </c>
      <c r="O20" s="753"/>
    </row>
    <row r="21" spans="1:15" ht="15" customHeight="1" thickBot="1" x14ac:dyDescent="0.45">
      <c r="A21" s="715">
        <v>21</v>
      </c>
      <c r="B21" s="752"/>
      <c r="C21" s="544" t="s">
        <v>779</v>
      </c>
      <c r="D21" s="287"/>
      <c r="E21" s="337"/>
      <c r="F21" s="717"/>
      <c r="G21" s="717"/>
      <c r="H21" s="735"/>
      <c r="I21" s="757">
        <f>I12+I16+I20</f>
        <v>0</v>
      </c>
      <c r="J21" s="757">
        <f t="shared" ref="J21:N21" si="7">J12+J16+J20</f>
        <v>0</v>
      </c>
      <c r="K21" s="757">
        <f t="shared" si="7"/>
        <v>0</v>
      </c>
      <c r="L21" s="757">
        <f t="shared" si="7"/>
        <v>0</v>
      </c>
      <c r="M21" s="757">
        <f t="shared" si="7"/>
        <v>0</v>
      </c>
      <c r="N21" s="757">
        <f t="shared" si="7"/>
        <v>0</v>
      </c>
      <c r="O21" s="753"/>
    </row>
    <row r="22" spans="1:15" ht="15" customHeight="1" x14ac:dyDescent="0.4">
      <c r="A22" s="715">
        <v>22</v>
      </c>
      <c r="B22" s="752"/>
      <c r="C22" s="544"/>
      <c r="D22" s="287"/>
      <c r="E22" s="337"/>
      <c r="F22" s="717"/>
      <c r="G22" s="717"/>
      <c r="H22" s="735"/>
      <c r="I22" s="719"/>
      <c r="J22" s="719"/>
      <c r="K22" s="719"/>
      <c r="L22" s="719"/>
      <c r="M22" s="719"/>
      <c r="N22" s="719"/>
      <c r="O22" s="753"/>
    </row>
    <row r="23" spans="1:15" ht="13.5" customHeight="1" x14ac:dyDescent="0.5">
      <c r="A23" s="715">
        <v>23</v>
      </c>
      <c r="B23" s="752"/>
      <c r="C23" s="739" t="s">
        <v>782</v>
      </c>
      <c r="D23" s="736"/>
      <c r="E23" s="736"/>
      <c r="F23" s="727"/>
      <c r="G23" s="727"/>
      <c r="H23" s="727"/>
      <c r="I23" s="718"/>
      <c r="J23" s="718"/>
      <c r="K23" s="717"/>
      <c r="L23" s="717"/>
      <c r="M23" s="717"/>
      <c r="N23" s="718"/>
      <c r="O23" s="753"/>
    </row>
    <row r="24" spans="1:15" ht="15" customHeight="1" x14ac:dyDescent="0.4">
      <c r="A24" s="715">
        <v>24</v>
      </c>
      <c r="B24" s="752"/>
      <c r="C24" s="736"/>
      <c r="D24" s="736"/>
      <c r="E24" s="718" t="s">
        <v>103</v>
      </c>
      <c r="F24" s="718"/>
      <c r="G24" s="727"/>
      <c r="H24" s="717"/>
      <c r="I24" s="726"/>
      <c r="J24" s="726"/>
      <c r="K24" s="726"/>
      <c r="L24" s="726"/>
      <c r="M24" s="726"/>
      <c r="N24" s="726"/>
      <c r="O24" s="753"/>
    </row>
    <row r="25" spans="1:15" ht="15" customHeight="1" x14ac:dyDescent="0.4">
      <c r="A25" s="715">
        <v>25</v>
      </c>
      <c r="B25" s="752"/>
      <c r="C25" s="736"/>
      <c r="D25" s="736"/>
      <c r="E25" s="718" t="s">
        <v>104</v>
      </c>
      <c r="F25" s="718"/>
      <c r="G25" s="727"/>
      <c r="H25" s="717"/>
      <c r="I25" s="726"/>
      <c r="J25" s="726"/>
      <c r="K25" s="726"/>
      <c r="L25" s="726"/>
      <c r="M25" s="726"/>
      <c r="N25" s="726"/>
      <c r="O25" s="753"/>
    </row>
    <row r="26" spans="1:15" ht="15" customHeight="1" x14ac:dyDescent="0.4">
      <c r="A26" s="715">
        <v>26</v>
      </c>
      <c r="B26" s="742"/>
      <c r="C26" s="736"/>
      <c r="D26" s="736"/>
      <c r="E26" s="732"/>
      <c r="F26" s="727"/>
      <c r="G26" s="727"/>
      <c r="H26" s="717"/>
      <c r="I26" s="727"/>
      <c r="J26" s="717"/>
      <c r="K26" s="727"/>
      <c r="L26" s="717"/>
      <c r="M26" s="727"/>
      <c r="N26" s="717"/>
      <c r="O26" s="753"/>
    </row>
    <row r="27" spans="1:15" ht="17.25" customHeight="1" x14ac:dyDescent="0.4">
      <c r="A27" s="715">
        <v>27</v>
      </c>
      <c r="B27" s="742"/>
      <c r="C27" s="736"/>
      <c r="D27" s="736"/>
      <c r="E27" s="732"/>
      <c r="F27" s="727"/>
      <c r="G27" s="727"/>
      <c r="H27" s="717"/>
      <c r="I27" s="719" t="s">
        <v>16</v>
      </c>
      <c r="J27" s="719" t="s">
        <v>390</v>
      </c>
      <c r="K27" s="719" t="s">
        <v>391</v>
      </c>
      <c r="L27" s="719" t="s">
        <v>392</v>
      </c>
      <c r="M27" s="719" t="s">
        <v>393</v>
      </c>
      <c r="N27" s="719" t="s">
        <v>394</v>
      </c>
      <c r="O27" s="753"/>
    </row>
    <row r="28" spans="1:15" ht="16.5" customHeight="1" x14ac:dyDescent="0.5">
      <c r="A28" s="715">
        <v>28</v>
      </c>
      <c r="B28" s="752"/>
      <c r="C28" s="739" t="s">
        <v>781</v>
      </c>
      <c r="D28" s="721"/>
      <c r="E28" s="717"/>
      <c r="F28" s="717"/>
      <c r="G28" s="717"/>
      <c r="H28" s="754"/>
      <c r="I28" s="755" t="s">
        <v>402</v>
      </c>
      <c r="J28" s="722"/>
      <c r="K28" s="722"/>
      <c r="L28" s="722"/>
      <c r="M28" s="1135" t="s">
        <v>981</v>
      </c>
      <c r="N28" s="1135"/>
      <c r="O28" s="753"/>
    </row>
    <row r="29" spans="1:15" ht="15" customHeight="1" x14ac:dyDescent="0.4">
      <c r="A29" s="715">
        <v>29</v>
      </c>
      <c r="B29" s="752"/>
      <c r="C29" s="337" t="s">
        <v>945</v>
      </c>
      <c r="D29" s="337" t="s">
        <v>946</v>
      </c>
      <c r="E29" s="526"/>
      <c r="F29" s="956"/>
      <c r="G29" s="956"/>
      <c r="H29" s="956"/>
      <c r="I29" s="956"/>
      <c r="J29" s="956"/>
      <c r="K29" s="956"/>
      <c r="L29" s="956"/>
      <c r="M29" s="956"/>
      <c r="N29" s="956"/>
      <c r="O29" s="753"/>
    </row>
    <row r="30" spans="1:15" ht="15" customHeight="1" x14ac:dyDescent="0.4">
      <c r="A30" s="715">
        <v>30</v>
      </c>
      <c r="B30" s="752"/>
      <c r="C30" s="337" t="s">
        <v>947</v>
      </c>
      <c r="D30" s="526" t="s">
        <v>282</v>
      </c>
      <c r="E30" s="526"/>
      <c r="F30" s="956"/>
      <c r="G30" s="956"/>
      <c r="H30" s="717"/>
      <c r="I30" s="726"/>
      <c r="J30" s="726"/>
      <c r="K30" s="726"/>
      <c r="L30" s="726"/>
      <c r="M30" s="726"/>
      <c r="N30" s="726"/>
      <c r="O30" s="753"/>
    </row>
    <row r="31" spans="1:15" ht="15" customHeight="1" thickBot="1" x14ac:dyDescent="0.45">
      <c r="A31" s="715">
        <v>31</v>
      </c>
      <c r="B31" s="752"/>
      <c r="C31" s="526"/>
      <c r="D31" s="526" t="s">
        <v>283</v>
      </c>
      <c r="E31" s="526"/>
      <c r="F31" s="956"/>
      <c r="G31" s="956"/>
      <c r="H31" s="717"/>
      <c r="I31" s="726"/>
      <c r="J31" s="726"/>
      <c r="K31" s="726"/>
      <c r="L31" s="726"/>
      <c r="M31" s="726"/>
      <c r="N31" s="726"/>
      <c r="O31" s="753"/>
    </row>
    <row r="32" spans="1:15" ht="15" customHeight="1" thickBot="1" x14ac:dyDescent="0.5">
      <c r="A32" s="715">
        <v>32</v>
      </c>
      <c r="B32" s="752"/>
      <c r="C32" s="550"/>
      <c r="D32" s="337" t="s">
        <v>948</v>
      </c>
      <c r="E32" s="526"/>
      <c r="F32" s="956"/>
      <c r="G32" s="956"/>
      <c r="H32" s="717"/>
      <c r="I32" s="757">
        <f>SUM(I30:I31)</f>
        <v>0</v>
      </c>
      <c r="J32" s="757">
        <f t="shared" ref="J32" si="8">SUM(J30:J31)</f>
        <v>0</v>
      </c>
      <c r="K32" s="757">
        <f t="shared" ref="K32" si="9">SUM(K30:K31)</f>
        <v>0</v>
      </c>
      <c r="L32" s="757">
        <f t="shared" ref="L32" si="10">SUM(L30:L31)</f>
        <v>0</v>
      </c>
      <c r="M32" s="757">
        <f t="shared" ref="M32" si="11">SUM(M30:M31)</f>
        <v>0</v>
      </c>
      <c r="N32" s="757">
        <f t="shared" ref="N32" si="12">SUM(N30:N31)</f>
        <v>0</v>
      </c>
      <c r="O32" s="753"/>
    </row>
    <row r="33" spans="1:15" ht="15" customHeight="1" x14ac:dyDescent="0.4">
      <c r="A33" s="715">
        <v>33</v>
      </c>
      <c r="B33" s="752"/>
      <c r="C33" s="337" t="s">
        <v>111</v>
      </c>
      <c r="D33" s="526" t="s">
        <v>284</v>
      </c>
      <c r="E33" s="526"/>
      <c r="F33" s="956"/>
      <c r="G33" s="956"/>
      <c r="H33" s="717"/>
      <c r="I33" s="726"/>
      <c r="J33" s="726"/>
      <c r="K33" s="726"/>
      <c r="L33" s="726"/>
      <c r="M33" s="726"/>
      <c r="N33" s="726"/>
      <c r="O33" s="753"/>
    </row>
    <row r="34" spans="1:15" ht="15" customHeight="1" x14ac:dyDescent="0.4">
      <c r="A34" s="715">
        <v>34</v>
      </c>
      <c r="B34" s="752"/>
      <c r="C34" s="337"/>
      <c r="D34" s="526" t="s">
        <v>285</v>
      </c>
      <c r="E34" s="526"/>
      <c r="F34" s="956"/>
      <c r="G34" s="956"/>
      <c r="H34" s="717"/>
      <c r="I34" s="726"/>
      <c r="J34" s="726"/>
      <c r="K34" s="726"/>
      <c r="L34" s="726"/>
      <c r="M34" s="726"/>
      <c r="N34" s="726"/>
      <c r="O34" s="753"/>
    </row>
    <row r="35" spans="1:15" ht="15" customHeight="1" thickBot="1" x14ac:dyDescent="0.45">
      <c r="A35" s="715">
        <v>35</v>
      </c>
      <c r="B35" s="752"/>
      <c r="C35" s="526"/>
      <c r="D35" s="526" t="s">
        <v>772</v>
      </c>
      <c r="E35" s="337"/>
      <c r="F35" s="956"/>
      <c r="G35" s="956"/>
      <c r="H35" s="717"/>
      <c r="I35" s="726"/>
      <c r="J35" s="726"/>
      <c r="K35" s="726"/>
      <c r="L35" s="726"/>
      <c r="M35" s="726"/>
      <c r="N35" s="726"/>
      <c r="O35" s="753"/>
    </row>
    <row r="36" spans="1:15" ht="15" customHeight="1" thickBot="1" x14ac:dyDescent="0.45">
      <c r="A36" s="715">
        <v>36</v>
      </c>
      <c r="B36" s="752"/>
      <c r="C36" s="526"/>
      <c r="D36" s="337" t="s">
        <v>318</v>
      </c>
      <c r="E36" s="526"/>
      <c r="F36" s="956"/>
      <c r="G36" s="956"/>
      <c r="H36" s="717"/>
      <c r="I36" s="757">
        <f>SUM(I33:I35)</f>
        <v>0</v>
      </c>
      <c r="J36" s="757">
        <f t="shared" ref="J36" si="13">SUM(J33:J35)</f>
        <v>0</v>
      </c>
      <c r="K36" s="757">
        <f t="shared" ref="K36" si="14">SUM(K33:K35)</f>
        <v>0</v>
      </c>
      <c r="L36" s="757">
        <f t="shared" ref="L36" si="15">SUM(L33:L35)</f>
        <v>0</v>
      </c>
      <c r="M36" s="757">
        <f t="shared" ref="M36" si="16">SUM(M33:M35)</f>
        <v>0</v>
      </c>
      <c r="N36" s="757">
        <f t="shared" ref="N36" si="17">SUM(N33:N35)</f>
        <v>0</v>
      </c>
      <c r="O36" s="753"/>
    </row>
    <row r="37" spans="1:15" ht="15" customHeight="1" x14ac:dyDescent="0.4">
      <c r="A37" s="715">
        <v>37</v>
      </c>
      <c r="B37" s="752"/>
      <c r="C37" s="337" t="s">
        <v>949</v>
      </c>
      <c r="D37" s="526" t="s">
        <v>268</v>
      </c>
      <c r="E37" s="526"/>
      <c r="F37" s="956"/>
      <c r="G37" s="956"/>
      <c r="H37" s="717"/>
      <c r="I37" s="726"/>
      <c r="J37" s="726"/>
      <c r="K37" s="726"/>
      <c r="L37" s="726"/>
      <c r="M37" s="726"/>
      <c r="N37" s="726"/>
      <c r="O37" s="753"/>
    </row>
    <row r="38" spans="1:15" ht="15" customHeight="1" x14ac:dyDescent="0.4">
      <c r="A38" s="715">
        <v>38</v>
      </c>
      <c r="B38" s="752"/>
      <c r="C38" s="526"/>
      <c r="D38" s="526" t="s">
        <v>812</v>
      </c>
      <c r="E38" s="526"/>
      <c r="F38" s="717"/>
      <c r="G38" s="717"/>
      <c r="H38" s="719"/>
      <c r="I38" s="726"/>
      <c r="J38" s="726"/>
      <c r="K38" s="726"/>
      <c r="L38" s="726"/>
      <c r="M38" s="726"/>
      <c r="N38" s="726"/>
      <c r="O38" s="753"/>
    </row>
    <row r="39" spans="1:15" ht="15" customHeight="1" thickBot="1" x14ac:dyDescent="0.45">
      <c r="A39" s="715">
        <v>39</v>
      </c>
      <c r="B39" s="752"/>
      <c r="C39" s="526"/>
      <c r="D39" s="526" t="s">
        <v>269</v>
      </c>
      <c r="E39" s="337"/>
      <c r="F39" s="717"/>
      <c r="G39" s="717"/>
      <c r="H39" s="735" t="s">
        <v>338</v>
      </c>
      <c r="I39" s="726"/>
      <c r="J39" s="726"/>
      <c r="K39" s="726"/>
      <c r="L39" s="726"/>
      <c r="M39" s="726"/>
      <c r="N39" s="726"/>
      <c r="O39" s="753"/>
    </row>
    <row r="40" spans="1:15" ht="15" customHeight="1" thickBot="1" x14ac:dyDescent="0.45">
      <c r="A40" s="715">
        <v>40</v>
      </c>
      <c r="B40" s="752"/>
      <c r="C40" s="526"/>
      <c r="D40" s="337" t="s">
        <v>950</v>
      </c>
      <c r="E40" s="337"/>
      <c r="F40" s="717"/>
      <c r="G40" s="717"/>
      <c r="H40" s="735"/>
      <c r="I40" s="757">
        <f>SUM(I37:I39)</f>
        <v>0</v>
      </c>
      <c r="J40" s="757">
        <f t="shared" ref="J40" si="18">SUM(J37:J39)</f>
        <v>0</v>
      </c>
      <c r="K40" s="757">
        <f t="shared" ref="K40" si="19">SUM(K37:K39)</f>
        <v>0</v>
      </c>
      <c r="L40" s="757">
        <f t="shared" ref="L40" si="20">SUM(L37:L39)</f>
        <v>0</v>
      </c>
      <c r="M40" s="757">
        <f t="shared" ref="M40" si="21">SUM(M37:M39)</f>
        <v>0</v>
      </c>
      <c r="N40" s="757">
        <f t="shared" ref="N40" si="22">SUM(N37:N39)</f>
        <v>0</v>
      </c>
      <c r="O40" s="753"/>
    </row>
    <row r="41" spans="1:15" ht="15" customHeight="1" thickBot="1" x14ac:dyDescent="0.45">
      <c r="A41" s="715">
        <v>41</v>
      </c>
      <c r="B41" s="752"/>
      <c r="C41" s="544" t="s">
        <v>779</v>
      </c>
      <c r="D41" s="287"/>
      <c r="E41" s="337"/>
      <c r="F41" s="717"/>
      <c r="G41" s="717"/>
      <c r="H41" s="735"/>
      <c r="I41" s="757">
        <f>I32+I36+I40</f>
        <v>0</v>
      </c>
      <c r="J41" s="757">
        <f t="shared" ref="J41" si="23">J32+J36+J40</f>
        <v>0</v>
      </c>
      <c r="K41" s="757">
        <f t="shared" ref="K41" si="24">K32+K36+K40</f>
        <v>0</v>
      </c>
      <c r="L41" s="757">
        <f t="shared" ref="L41" si="25">L32+L36+L40</f>
        <v>0</v>
      </c>
      <c r="M41" s="757">
        <f t="shared" ref="M41" si="26">M32+M36+M40</f>
        <v>0</v>
      </c>
      <c r="N41" s="757">
        <f t="shared" ref="N41" si="27">N32+N36+N40</f>
        <v>0</v>
      </c>
      <c r="O41" s="753"/>
    </row>
    <row r="42" spans="1:15" ht="15" customHeight="1" x14ac:dyDescent="0.4">
      <c r="A42" s="715">
        <v>42</v>
      </c>
      <c r="B42" s="752"/>
      <c r="C42" s="544"/>
      <c r="D42" s="287"/>
      <c r="E42" s="337"/>
      <c r="F42" s="717"/>
      <c r="G42" s="717"/>
      <c r="H42" s="717"/>
      <c r="I42" s="717"/>
      <c r="J42" s="717"/>
      <c r="K42" s="717"/>
      <c r="L42" s="717"/>
      <c r="M42" s="717"/>
      <c r="N42" s="717"/>
      <c r="O42" s="717"/>
    </row>
    <row r="43" spans="1:15" ht="15" customHeight="1" x14ac:dyDescent="0.4">
      <c r="A43" s="715">
        <v>43</v>
      </c>
      <c r="B43" s="752"/>
      <c r="C43" s="544"/>
      <c r="D43" s="287"/>
      <c r="E43" s="337"/>
      <c r="F43" s="337"/>
      <c r="G43" s="337"/>
      <c r="H43" s="337"/>
      <c r="I43" s="719" t="s">
        <v>16</v>
      </c>
      <c r="J43" s="719" t="s">
        <v>390</v>
      </c>
      <c r="K43" s="719" t="s">
        <v>391</v>
      </c>
      <c r="L43" s="719" t="s">
        <v>392</v>
      </c>
      <c r="M43" s="719" t="s">
        <v>393</v>
      </c>
      <c r="N43" s="719" t="s">
        <v>394</v>
      </c>
      <c r="O43" s="337"/>
    </row>
    <row r="44" spans="1:15" ht="14.25" customHeight="1" x14ac:dyDescent="0.5">
      <c r="A44" s="715">
        <v>44</v>
      </c>
      <c r="B44" s="752"/>
      <c r="C44" s="739" t="s">
        <v>399</v>
      </c>
      <c r="D44" s="721"/>
      <c r="E44" s="717"/>
      <c r="F44" s="717"/>
      <c r="G44" s="717"/>
      <c r="H44" s="754"/>
      <c r="I44" s="758" t="s">
        <v>400</v>
      </c>
      <c r="J44" s="722"/>
      <c r="K44" s="722"/>
      <c r="L44" s="722"/>
      <c r="M44" s="722"/>
      <c r="N44" s="722"/>
      <c r="O44" s="753"/>
    </row>
    <row r="45" spans="1:15" ht="15" customHeight="1" x14ac:dyDescent="0.4">
      <c r="A45" s="715">
        <v>45</v>
      </c>
      <c r="B45" s="752"/>
      <c r="C45" s="337" t="s">
        <v>945</v>
      </c>
      <c r="D45" s="337" t="s">
        <v>946</v>
      </c>
      <c r="E45" s="526"/>
      <c r="F45" s="956"/>
      <c r="G45" s="956"/>
      <c r="H45" s="956"/>
      <c r="I45" s="956"/>
      <c r="J45" s="956"/>
      <c r="K45" s="956"/>
      <c r="L45" s="956"/>
      <c r="M45" s="956"/>
      <c r="N45" s="956"/>
      <c r="O45" s="753"/>
    </row>
    <row r="46" spans="1:15" ht="15" customHeight="1" x14ac:dyDescent="0.4">
      <c r="A46" s="715">
        <v>46</v>
      </c>
      <c r="B46" s="752"/>
      <c r="C46" s="337" t="s">
        <v>947</v>
      </c>
      <c r="D46" s="526" t="s">
        <v>282</v>
      </c>
      <c r="E46" s="526"/>
      <c r="F46" s="956"/>
      <c r="G46" s="956"/>
      <c r="H46" s="717"/>
      <c r="I46" s="745">
        <f>I10-I30</f>
        <v>0</v>
      </c>
      <c r="J46" s="745">
        <f t="shared" ref="J46:N46" si="28">J10-J30</f>
        <v>0</v>
      </c>
      <c r="K46" s="745">
        <f t="shared" si="28"/>
        <v>0</v>
      </c>
      <c r="L46" s="745">
        <f t="shared" si="28"/>
        <v>0</v>
      </c>
      <c r="M46" s="745">
        <f t="shared" si="28"/>
        <v>0</v>
      </c>
      <c r="N46" s="745">
        <f t="shared" si="28"/>
        <v>0</v>
      </c>
      <c r="O46" s="753"/>
    </row>
    <row r="47" spans="1:15" ht="15" customHeight="1" thickBot="1" x14ac:dyDescent="0.45">
      <c r="A47" s="715">
        <v>47</v>
      </c>
      <c r="B47" s="752"/>
      <c r="C47" s="526"/>
      <c r="D47" s="526" t="s">
        <v>283</v>
      </c>
      <c r="E47" s="526"/>
      <c r="F47" s="956"/>
      <c r="G47" s="956"/>
      <c r="H47" s="717"/>
      <c r="I47" s="745">
        <f t="shared" ref="I47:N47" si="29">I11-I31</f>
        <v>0</v>
      </c>
      <c r="J47" s="745">
        <f t="shared" si="29"/>
        <v>0</v>
      </c>
      <c r="K47" s="745">
        <f t="shared" si="29"/>
        <v>0</v>
      </c>
      <c r="L47" s="745">
        <f t="shared" si="29"/>
        <v>0</v>
      </c>
      <c r="M47" s="745">
        <f t="shared" si="29"/>
        <v>0</v>
      </c>
      <c r="N47" s="745">
        <f t="shared" si="29"/>
        <v>0</v>
      </c>
      <c r="O47" s="753"/>
    </row>
    <row r="48" spans="1:15" ht="15" customHeight="1" thickBot="1" x14ac:dyDescent="0.5">
      <c r="A48" s="715">
        <v>48</v>
      </c>
      <c r="B48" s="752"/>
      <c r="C48" s="550"/>
      <c r="D48" s="337" t="s">
        <v>948</v>
      </c>
      <c r="E48" s="526"/>
      <c r="F48" s="956"/>
      <c r="G48" s="956"/>
      <c r="H48" s="717"/>
      <c r="I48" s="757">
        <f t="shared" ref="I48:N48" si="30">I12-I32</f>
        <v>0</v>
      </c>
      <c r="J48" s="757">
        <f t="shared" si="30"/>
        <v>0</v>
      </c>
      <c r="K48" s="757">
        <f t="shared" si="30"/>
        <v>0</v>
      </c>
      <c r="L48" s="757">
        <f t="shared" si="30"/>
        <v>0</v>
      </c>
      <c r="M48" s="757">
        <f t="shared" si="30"/>
        <v>0</v>
      </c>
      <c r="N48" s="757">
        <f t="shared" si="30"/>
        <v>0</v>
      </c>
      <c r="O48" s="753"/>
    </row>
    <row r="49" spans="1:15" ht="15" customHeight="1" x14ac:dyDescent="0.4">
      <c r="A49" s="715">
        <v>49</v>
      </c>
      <c r="B49" s="752"/>
      <c r="C49" s="337" t="s">
        <v>111</v>
      </c>
      <c r="D49" s="526" t="s">
        <v>284</v>
      </c>
      <c r="E49" s="526"/>
      <c r="F49" s="956"/>
      <c r="G49" s="956"/>
      <c r="H49" s="717"/>
      <c r="I49" s="745">
        <f t="shared" ref="I49:N49" si="31">I13-I33</f>
        <v>0</v>
      </c>
      <c r="J49" s="745">
        <f t="shared" si="31"/>
        <v>0</v>
      </c>
      <c r="K49" s="745">
        <f t="shared" si="31"/>
        <v>0</v>
      </c>
      <c r="L49" s="745">
        <f t="shared" si="31"/>
        <v>0</v>
      </c>
      <c r="M49" s="745">
        <f t="shared" si="31"/>
        <v>0</v>
      </c>
      <c r="N49" s="745">
        <f t="shared" si="31"/>
        <v>0</v>
      </c>
      <c r="O49" s="753"/>
    </row>
    <row r="50" spans="1:15" ht="15" customHeight="1" x14ac:dyDescent="0.4">
      <c r="A50" s="715">
        <v>50</v>
      </c>
      <c r="B50" s="752"/>
      <c r="C50" s="337"/>
      <c r="D50" s="526" t="s">
        <v>285</v>
      </c>
      <c r="E50" s="526"/>
      <c r="F50" s="956"/>
      <c r="G50" s="956"/>
      <c r="H50" s="717"/>
      <c r="I50" s="745">
        <f t="shared" ref="I50:N50" si="32">I14-I34</f>
        <v>0</v>
      </c>
      <c r="J50" s="745">
        <f t="shared" si="32"/>
        <v>0</v>
      </c>
      <c r="K50" s="745">
        <f t="shared" si="32"/>
        <v>0</v>
      </c>
      <c r="L50" s="745">
        <f t="shared" si="32"/>
        <v>0</v>
      </c>
      <c r="M50" s="745">
        <f t="shared" si="32"/>
        <v>0</v>
      </c>
      <c r="N50" s="745">
        <f t="shared" si="32"/>
        <v>0</v>
      </c>
      <c r="O50" s="753"/>
    </row>
    <row r="51" spans="1:15" ht="15" customHeight="1" thickBot="1" x14ac:dyDescent="0.45">
      <c r="A51" s="715">
        <v>51</v>
      </c>
      <c r="B51" s="752"/>
      <c r="C51" s="526"/>
      <c r="D51" s="526" t="s">
        <v>772</v>
      </c>
      <c r="E51" s="337"/>
      <c r="F51" s="956"/>
      <c r="G51" s="956"/>
      <c r="H51" s="717"/>
      <c r="I51" s="745">
        <f t="shared" ref="I51:N51" si="33">I15-I35</f>
        <v>0</v>
      </c>
      <c r="J51" s="745">
        <f t="shared" si="33"/>
        <v>0</v>
      </c>
      <c r="K51" s="745">
        <f t="shared" si="33"/>
        <v>0</v>
      </c>
      <c r="L51" s="745">
        <f t="shared" si="33"/>
        <v>0</v>
      </c>
      <c r="M51" s="745">
        <f t="shared" si="33"/>
        <v>0</v>
      </c>
      <c r="N51" s="745">
        <f t="shared" si="33"/>
        <v>0</v>
      </c>
      <c r="O51" s="753"/>
    </row>
    <row r="52" spans="1:15" ht="15" customHeight="1" thickBot="1" x14ac:dyDescent="0.45">
      <c r="A52" s="715">
        <v>52</v>
      </c>
      <c r="B52" s="752"/>
      <c r="C52" s="526"/>
      <c r="D52" s="337" t="s">
        <v>318</v>
      </c>
      <c r="E52" s="526"/>
      <c r="F52" s="956"/>
      <c r="G52" s="956"/>
      <c r="H52" s="717"/>
      <c r="I52" s="757">
        <f t="shared" ref="I52:N52" si="34">I16-I36</f>
        <v>0</v>
      </c>
      <c r="J52" s="757">
        <f t="shared" si="34"/>
        <v>0</v>
      </c>
      <c r="K52" s="757">
        <f t="shared" si="34"/>
        <v>0</v>
      </c>
      <c r="L52" s="757">
        <f t="shared" si="34"/>
        <v>0</v>
      </c>
      <c r="M52" s="757">
        <f t="shared" si="34"/>
        <v>0</v>
      </c>
      <c r="N52" s="757">
        <f t="shared" si="34"/>
        <v>0</v>
      </c>
      <c r="O52" s="753"/>
    </row>
    <row r="53" spans="1:15" ht="15" customHeight="1" x14ac:dyDescent="0.4">
      <c r="A53" s="715">
        <v>53</v>
      </c>
      <c r="B53" s="752"/>
      <c r="C53" s="337" t="s">
        <v>949</v>
      </c>
      <c r="D53" s="526" t="s">
        <v>268</v>
      </c>
      <c r="E53" s="526"/>
      <c r="F53" s="956"/>
      <c r="G53" s="956"/>
      <c r="H53" s="717"/>
      <c r="I53" s="745">
        <f t="shared" ref="I53:N53" si="35">I17-I37</f>
        <v>0</v>
      </c>
      <c r="J53" s="745">
        <f t="shared" si="35"/>
        <v>0</v>
      </c>
      <c r="K53" s="745">
        <f t="shared" si="35"/>
        <v>0</v>
      </c>
      <c r="L53" s="745">
        <f t="shared" si="35"/>
        <v>0</v>
      </c>
      <c r="M53" s="745">
        <f t="shared" si="35"/>
        <v>0</v>
      </c>
      <c r="N53" s="745">
        <f t="shared" si="35"/>
        <v>0</v>
      </c>
      <c r="O53" s="753"/>
    </row>
    <row r="54" spans="1:15" ht="15" customHeight="1" x14ac:dyDescent="0.4">
      <c r="A54" s="715">
        <v>54</v>
      </c>
      <c r="B54" s="752"/>
      <c r="C54" s="526"/>
      <c r="D54" s="526" t="s">
        <v>812</v>
      </c>
      <c r="E54" s="526"/>
      <c r="F54" s="717"/>
      <c r="G54" s="717"/>
      <c r="H54" s="719"/>
      <c r="I54" s="745">
        <f t="shared" ref="I54:N54" si="36">I18-I38</f>
        <v>0</v>
      </c>
      <c r="J54" s="745">
        <f t="shared" si="36"/>
        <v>0</v>
      </c>
      <c r="K54" s="745">
        <f t="shared" si="36"/>
        <v>0</v>
      </c>
      <c r="L54" s="745">
        <f t="shared" si="36"/>
        <v>0</v>
      </c>
      <c r="M54" s="745">
        <f t="shared" si="36"/>
        <v>0</v>
      </c>
      <c r="N54" s="745">
        <f t="shared" si="36"/>
        <v>0</v>
      </c>
      <c r="O54" s="753"/>
    </row>
    <row r="55" spans="1:15" ht="15" customHeight="1" thickBot="1" x14ac:dyDescent="0.45">
      <c r="A55" s="715">
        <v>55</v>
      </c>
      <c r="B55" s="752"/>
      <c r="C55" s="526"/>
      <c r="D55" s="526" t="s">
        <v>269</v>
      </c>
      <c r="E55" s="337"/>
      <c r="F55" s="717"/>
      <c r="G55" s="717"/>
      <c r="H55" s="735" t="s">
        <v>338</v>
      </c>
      <c r="I55" s="745">
        <f t="shared" ref="I55:N55" si="37">I19-I39</f>
        <v>0</v>
      </c>
      <c r="J55" s="745">
        <f t="shared" si="37"/>
        <v>0</v>
      </c>
      <c r="K55" s="745">
        <f t="shared" si="37"/>
        <v>0</v>
      </c>
      <c r="L55" s="745">
        <f t="shared" si="37"/>
        <v>0</v>
      </c>
      <c r="M55" s="745">
        <f t="shared" si="37"/>
        <v>0</v>
      </c>
      <c r="N55" s="745">
        <f t="shared" si="37"/>
        <v>0</v>
      </c>
      <c r="O55" s="753"/>
    </row>
    <row r="56" spans="1:15" ht="15" customHeight="1" thickBot="1" x14ac:dyDescent="0.45">
      <c r="A56" s="715">
        <v>56</v>
      </c>
      <c r="B56" s="752"/>
      <c r="C56" s="526"/>
      <c r="D56" s="337" t="s">
        <v>950</v>
      </c>
      <c r="E56" s="337"/>
      <c r="F56" s="717"/>
      <c r="G56" s="717"/>
      <c r="H56" s="735"/>
      <c r="I56" s="757">
        <f t="shared" ref="I56:N56" si="38">I20-I40</f>
        <v>0</v>
      </c>
      <c r="J56" s="757">
        <f t="shared" si="38"/>
        <v>0</v>
      </c>
      <c r="K56" s="757">
        <f t="shared" si="38"/>
        <v>0</v>
      </c>
      <c r="L56" s="757">
        <f t="shared" si="38"/>
        <v>0</v>
      </c>
      <c r="M56" s="757">
        <f t="shared" si="38"/>
        <v>0</v>
      </c>
      <c r="N56" s="757">
        <f t="shared" si="38"/>
        <v>0</v>
      </c>
      <c r="O56" s="753"/>
    </row>
    <row r="57" spans="1:15" ht="15" customHeight="1" thickBot="1" x14ac:dyDescent="0.45">
      <c r="A57" s="715">
        <v>57</v>
      </c>
      <c r="B57" s="752"/>
      <c r="C57" s="544" t="s">
        <v>779</v>
      </c>
      <c r="D57" s="287"/>
      <c r="E57" s="337"/>
      <c r="F57" s="717"/>
      <c r="G57" s="717"/>
      <c r="H57" s="735"/>
      <c r="I57" s="757">
        <f t="shared" ref="I57:N57" si="39">I21-I41</f>
        <v>0</v>
      </c>
      <c r="J57" s="757">
        <f t="shared" si="39"/>
        <v>0</v>
      </c>
      <c r="K57" s="757">
        <f t="shared" si="39"/>
        <v>0</v>
      </c>
      <c r="L57" s="757">
        <f t="shared" si="39"/>
        <v>0</v>
      </c>
      <c r="M57" s="757">
        <f t="shared" si="39"/>
        <v>0</v>
      </c>
      <c r="N57" s="757">
        <f t="shared" si="39"/>
        <v>0</v>
      </c>
      <c r="O57" s="753"/>
    </row>
    <row r="58" spans="1:15" x14ac:dyDescent="0.4">
      <c r="A58" s="715">
        <v>58</v>
      </c>
      <c r="B58" s="756"/>
      <c r="C58" s="337"/>
      <c r="D58" s="337"/>
      <c r="E58" s="337"/>
      <c r="F58" s="337"/>
      <c r="G58" s="337"/>
      <c r="H58" s="337"/>
      <c r="I58" s="337"/>
      <c r="J58" s="337"/>
      <c r="K58" s="337"/>
      <c r="L58" s="337"/>
      <c r="M58" s="337"/>
      <c r="N58" s="337"/>
      <c r="O58" s="759"/>
    </row>
  </sheetData>
  <sheetProtection formatRows="0" insertRows="0"/>
  <mergeCells count="5">
    <mergeCell ref="L2:N2"/>
    <mergeCell ref="L3:N3"/>
    <mergeCell ref="A5:N5"/>
    <mergeCell ref="M8:N8"/>
    <mergeCell ref="M28:N28"/>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24:N25" xr:uid="{1C7D8FA4-BC0A-443A-AD7D-5B7A78F9595D}">
      <formula1>OR(AND(ISNUMBER(I24),I24&gt;=0),AND(ISTEXT(I24),I24="N/A"))</formula1>
    </dataValidation>
  </dataValidations>
  <pageMargins left="0.70866141732283472" right="0.70866141732283472" top="0.74803149606299213" bottom="0.74803149606299213" header="0.31496062992125989" footer="0.31496062992125989"/>
  <pageSetup paperSize="9" scale="44" orientation="landscape" cellComments="asDisplayed" r:id="rId1"/>
  <headerFooter>
    <oddHeader>&amp;CCommerce Commission Information Disclosure Template</oddHeader>
    <oddFooter>&amp;L&amp;F&amp;C&amp;P&amp;R&amp;A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7DC-DDB3-4CF1-9895-DDEF5AAEE3C6}">
  <sheetPr codeName="Sheet21">
    <tabColor rgb="FF92D050"/>
    <pageSetUpPr fitToPage="1"/>
  </sheetPr>
  <dimension ref="A1:Z37"/>
  <sheetViews>
    <sheetView showGridLines="0" zoomScaleNormal="100" zoomScaleSheetLayoutView="100" workbookViewId="0">
      <selection activeCell="A7" sqref="A7:A37"/>
    </sheetView>
  </sheetViews>
  <sheetFormatPr defaultColWidth="9.1328125" defaultRowHeight="13.15" x14ac:dyDescent="0.4"/>
  <cols>
    <col min="1" max="1" width="4.59765625" style="714" customWidth="1"/>
    <col min="2" max="2" width="2.59765625" style="714" customWidth="1"/>
    <col min="3" max="3" width="6.1328125" style="714" customWidth="1"/>
    <col min="4" max="4" width="2.265625" style="714" customWidth="1"/>
    <col min="5" max="5" width="24" style="714" customWidth="1"/>
    <col min="6" max="6" width="11.1328125" style="714" customWidth="1"/>
    <col min="7" max="7" width="16.86328125" style="714" customWidth="1"/>
    <col min="8" max="18" width="16.1328125" style="714" customWidth="1"/>
    <col min="19" max="19" width="2.1328125" style="714" customWidth="1"/>
    <col min="20" max="16384" width="9.1328125" style="714"/>
  </cols>
  <sheetData>
    <row r="1" spans="1:26" s="704" customFormat="1" ht="15" customHeight="1" x14ac:dyDescent="0.4">
      <c r="A1" s="889"/>
      <c r="B1" s="823"/>
      <c r="C1" s="823"/>
      <c r="D1" s="823"/>
      <c r="E1" s="823"/>
      <c r="F1" s="823"/>
      <c r="G1" s="823"/>
      <c r="H1" s="823"/>
      <c r="I1" s="823"/>
      <c r="J1" s="823"/>
      <c r="K1" s="823"/>
      <c r="L1" s="823"/>
      <c r="M1" s="823"/>
      <c r="N1" s="823"/>
      <c r="O1" s="823"/>
      <c r="P1" s="823"/>
      <c r="Q1" s="823"/>
      <c r="R1" s="806"/>
      <c r="S1" s="890"/>
    </row>
    <row r="2" spans="1:26" s="704" customFormat="1" ht="18" customHeight="1" x14ac:dyDescent="0.5">
      <c r="A2" s="632"/>
      <c r="B2" s="621"/>
      <c r="C2" s="621"/>
      <c r="D2" s="621"/>
      <c r="E2" s="621"/>
      <c r="F2" s="621"/>
      <c r="G2" s="621"/>
      <c r="H2" s="621"/>
      <c r="I2" s="621"/>
      <c r="J2" s="621"/>
      <c r="K2" s="621"/>
      <c r="L2" s="621"/>
      <c r="M2" s="705" t="s">
        <v>8</v>
      </c>
      <c r="N2" s="705"/>
      <c r="O2" s="1129" t="s">
        <v>337</v>
      </c>
      <c r="P2" s="1129"/>
      <c r="Q2" s="1129"/>
      <c r="R2" s="806"/>
      <c r="S2" s="620"/>
    </row>
    <row r="3" spans="1:26" s="704" customFormat="1" ht="18" customHeight="1" x14ac:dyDescent="0.5">
      <c r="A3" s="632"/>
      <c r="B3" s="621"/>
      <c r="C3" s="621"/>
      <c r="D3" s="621"/>
      <c r="E3" s="621"/>
      <c r="F3" s="621"/>
      <c r="G3" s="621"/>
      <c r="H3" s="621"/>
      <c r="I3" s="621"/>
      <c r="J3" s="621"/>
      <c r="K3" s="621"/>
      <c r="L3" s="621"/>
      <c r="M3" s="705" t="s">
        <v>389</v>
      </c>
      <c r="N3" s="705"/>
      <c r="O3" s="1130"/>
      <c r="P3" s="1131"/>
      <c r="Q3" s="1132"/>
      <c r="R3" s="806"/>
      <c r="S3" s="620"/>
    </row>
    <row r="4" spans="1:26" s="704" customFormat="1" ht="21" x14ac:dyDescent="0.65">
      <c r="A4" s="706" t="s">
        <v>814</v>
      </c>
      <c r="B4" s="707"/>
      <c r="C4" s="621"/>
      <c r="D4" s="621"/>
      <c r="E4" s="621"/>
      <c r="F4" s="621"/>
      <c r="G4" s="621"/>
      <c r="H4" s="621"/>
      <c r="I4" s="621"/>
      <c r="J4" s="621"/>
      <c r="K4" s="621"/>
      <c r="L4" s="621"/>
      <c r="M4" s="621"/>
      <c r="N4" s="621"/>
      <c r="O4" s="621"/>
      <c r="P4" s="806"/>
      <c r="Q4" s="806"/>
      <c r="R4" s="806"/>
      <c r="S4" s="620"/>
    </row>
    <row r="5" spans="1:26" s="711" customFormat="1" ht="42" customHeight="1" x14ac:dyDescent="0.4">
      <c r="A5" s="1133" t="s">
        <v>1031</v>
      </c>
      <c r="B5" s="1134"/>
      <c r="C5" s="1134"/>
      <c r="D5" s="1134"/>
      <c r="E5" s="1134"/>
      <c r="F5" s="1134"/>
      <c r="G5" s="1134"/>
      <c r="H5" s="1134"/>
      <c r="I5" s="1134"/>
      <c r="J5" s="1134"/>
      <c r="K5" s="1134"/>
      <c r="L5" s="1134"/>
      <c r="M5" s="1134"/>
      <c r="N5" s="1134"/>
      <c r="O5" s="1134"/>
      <c r="P5" s="1134"/>
      <c r="Q5" s="1134"/>
      <c r="R5" s="1134"/>
      <c r="S5" s="709"/>
    </row>
    <row r="6" spans="1:26" ht="15" customHeight="1" x14ac:dyDescent="0.4">
      <c r="A6" s="712" t="s">
        <v>122</v>
      </c>
      <c r="B6" s="708"/>
      <c r="C6" s="708"/>
      <c r="D6" s="621"/>
      <c r="E6" s="621"/>
      <c r="F6" s="621"/>
      <c r="G6" s="621"/>
      <c r="H6" s="621"/>
      <c r="I6" s="621"/>
      <c r="J6" s="621"/>
      <c r="K6" s="621"/>
      <c r="L6" s="621"/>
      <c r="M6" s="621"/>
      <c r="N6" s="621"/>
      <c r="O6" s="621"/>
      <c r="P6" s="621"/>
      <c r="Q6" s="621"/>
      <c r="R6" s="621"/>
      <c r="S6" s="620"/>
    </row>
    <row r="7" spans="1:26" ht="50.25" customHeight="1" thickBot="1" x14ac:dyDescent="0.6">
      <c r="A7" s="715">
        <v>7</v>
      </c>
      <c r="B7" s="716"/>
      <c r="C7" s="723" t="s">
        <v>815</v>
      </c>
      <c r="D7" s="760"/>
      <c r="E7" s="760"/>
      <c r="F7" s="760"/>
      <c r="G7" s="760"/>
      <c r="H7" s="760"/>
      <c r="I7" s="760"/>
      <c r="J7" s="760"/>
      <c r="K7" s="760"/>
      <c r="L7" s="760"/>
      <c r="M7" s="760"/>
      <c r="N7" s="760"/>
      <c r="O7" s="760"/>
      <c r="P7" s="760"/>
      <c r="Q7" s="760"/>
      <c r="R7" s="760"/>
      <c r="S7" s="761"/>
    </row>
    <row r="8" spans="1:26" ht="27" customHeight="1" x14ac:dyDescent="0.55000000000000004">
      <c r="A8" s="715">
        <v>8</v>
      </c>
      <c r="B8" s="716"/>
      <c r="C8" s="723"/>
      <c r="D8" s="760"/>
      <c r="E8" s="760"/>
      <c r="F8" s="777" t="s">
        <v>432</v>
      </c>
      <c r="G8" s="777" t="s">
        <v>432</v>
      </c>
      <c r="H8" s="778" t="s">
        <v>978</v>
      </c>
      <c r="I8" s="778" t="s">
        <v>434</v>
      </c>
      <c r="J8" s="777" t="s">
        <v>432</v>
      </c>
      <c r="K8" s="778" t="s">
        <v>978</v>
      </c>
      <c r="L8" s="778" t="s">
        <v>434</v>
      </c>
      <c r="M8" s="777" t="s">
        <v>432</v>
      </c>
      <c r="N8" s="778" t="s">
        <v>978</v>
      </c>
      <c r="O8" s="778" t="s">
        <v>434</v>
      </c>
      <c r="P8" s="777" t="s">
        <v>432</v>
      </c>
      <c r="Q8" s="778" t="s">
        <v>978</v>
      </c>
      <c r="R8" s="778" t="s">
        <v>434</v>
      </c>
      <c r="S8" s="761"/>
    </row>
    <row r="9" spans="1:26" s="750" customFormat="1" ht="68.25" customHeight="1" thickBot="1" x14ac:dyDescent="0.45">
      <c r="A9" s="715">
        <v>9</v>
      </c>
      <c r="B9" s="762"/>
      <c r="C9" s="763"/>
      <c r="D9" s="763"/>
      <c r="E9" s="764" t="s">
        <v>720</v>
      </c>
      <c r="F9" s="820" t="s">
        <v>721</v>
      </c>
      <c r="G9" s="765" t="s">
        <v>991</v>
      </c>
      <c r="H9" s="779" t="s">
        <v>997</v>
      </c>
      <c r="I9" s="779" t="s">
        <v>997</v>
      </c>
      <c r="J9" s="765" t="s">
        <v>998</v>
      </c>
      <c r="K9" s="779" t="s">
        <v>998</v>
      </c>
      <c r="L9" s="779" t="s">
        <v>999</v>
      </c>
      <c r="M9" s="765" t="s">
        <v>954</v>
      </c>
      <c r="N9" s="779" t="s">
        <v>954</v>
      </c>
      <c r="O9" s="779" t="s">
        <v>954</v>
      </c>
      <c r="P9" s="765" t="s">
        <v>433</v>
      </c>
      <c r="Q9" s="779" t="s">
        <v>433</v>
      </c>
      <c r="R9" s="779" t="s">
        <v>433</v>
      </c>
      <c r="S9" s="761"/>
      <c r="T9" s="714"/>
      <c r="V9" s="714"/>
      <c r="W9" s="714"/>
      <c r="X9" s="714"/>
      <c r="Y9" s="714"/>
      <c r="Z9" s="714"/>
    </row>
    <row r="10" spans="1:26" ht="22.5" customHeight="1" x14ac:dyDescent="0.5">
      <c r="A10" s="715">
        <v>10</v>
      </c>
      <c r="B10" s="716"/>
      <c r="C10" s="766"/>
      <c r="D10" s="744"/>
      <c r="E10" s="819" t="s">
        <v>403</v>
      </c>
      <c r="F10" s="1021"/>
      <c r="G10" s="1022"/>
      <c r="H10" s="1023"/>
      <c r="I10" s="1023"/>
      <c r="J10" s="1022"/>
      <c r="K10" s="1023"/>
      <c r="L10" s="1023"/>
      <c r="M10" s="1022"/>
      <c r="N10" s="1023"/>
      <c r="O10" s="1023"/>
      <c r="P10" s="1022"/>
      <c r="Q10" s="1023"/>
      <c r="R10" s="1023"/>
      <c r="S10" s="720"/>
    </row>
    <row r="11" spans="1:26" ht="15.75" x14ac:dyDescent="0.5">
      <c r="A11" s="715">
        <v>11</v>
      </c>
      <c r="B11" s="716"/>
      <c r="C11" s="766"/>
      <c r="D11" s="744"/>
      <c r="E11" s="819" t="s">
        <v>404</v>
      </c>
      <c r="F11" s="1021"/>
      <c r="G11" s="1022"/>
      <c r="H11" s="1024"/>
      <c r="I11" s="1024"/>
      <c r="J11" s="1022"/>
      <c r="K11" s="1024"/>
      <c r="L11" s="1024"/>
      <c r="M11" s="1022"/>
      <c r="N11" s="1024"/>
      <c r="O11" s="1024"/>
      <c r="P11" s="1022"/>
      <c r="Q11" s="1024"/>
      <c r="R11" s="1024"/>
      <c r="S11" s="720"/>
    </row>
    <row r="12" spans="1:26" ht="15.75" x14ac:dyDescent="0.5">
      <c r="A12" s="715">
        <v>12</v>
      </c>
      <c r="B12" s="716"/>
      <c r="C12" s="766"/>
      <c r="D12" s="744"/>
      <c r="E12" s="819" t="s">
        <v>405</v>
      </c>
      <c r="F12" s="1021"/>
      <c r="G12" s="1022"/>
      <c r="H12" s="1024"/>
      <c r="I12" s="1024"/>
      <c r="J12" s="1022"/>
      <c r="K12" s="1024"/>
      <c r="L12" s="1024"/>
      <c r="M12" s="1022"/>
      <c r="N12" s="1024"/>
      <c r="O12" s="1024"/>
      <c r="P12" s="1022"/>
      <c r="Q12" s="1024"/>
      <c r="R12" s="1024"/>
      <c r="S12" s="720"/>
    </row>
    <row r="13" spans="1:26" ht="15.75" x14ac:dyDescent="0.5">
      <c r="A13" s="715">
        <v>13</v>
      </c>
      <c r="B13" s="716"/>
      <c r="C13" s="766"/>
      <c r="D13" s="744"/>
      <c r="E13" s="819" t="s">
        <v>406</v>
      </c>
      <c r="F13" s="1021"/>
      <c r="G13" s="1022"/>
      <c r="H13" s="1024"/>
      <c r="I13" s="1024"/>
      <c r="J13" s="1022"/>
      <c r="K13" s="1024"/>
      <c r="L13" s="1024"/>
      <c r="M13" s="1022"/>
      <c r="N13" s="1024"/>
      <c r="O13" s="1024"/>
      <c r="P13" s="1022"/>
      <c r="Q13" s="1024"/>
      <c r="R13" s="1024"/>
      <c r="S13" s="720"/>
    </row>
    <row r="14" spans="1:26" ht="15.75" x14ac:dyDescent="0.5">
      <c r="A14" s="715">
        <v>14</v>
      </c>
      <c r="B14" s="716"/>
      <c r="C14" s="766"/>
      <c r="D14" s="744"/>
      <c r="E14" s="819" t="s">
        <v>407</v>
      </c>
      <c r="F14" s="1021"/>
      <c r="G14" s="1022"/>
      <c r="H14" s="1024"/>
      <c r="I14" s="1024"/>
      <c r="J14" s="1022"/>
      <c r="K14" s="1024"/>
      <c r="L14" s="1024"/>
      <c r="M14" s="1022"/>
      <c r="N14" s="1024"/>
      <c r="O14" s="1024"/>
      <c r="P14" s="1022"/>
      <c r="Q14" s="1024"/>
      <c r="R14" s="1024"/>
      <c r="S14" s="720"/>
    </row>
    <row r="15" spans="1:26" ht="15.75" x14ac:dyDescent="0.5">
      <c r="A15" s="715">
        <v>15</v>
      </c>
      <c r="B15" s="716"/>
      <c r="C15" s="766"/>
      <c r="D15" s="744"/>
      <c r="E15" s="819" t="s">
        <v>408</v>
      </c>
      <c r="F15" s="1021"/>
      <c r="G15" s="1022"/>
      <c r="H15" s="1024"/>
      <c r="I15" s="1024"/>
      <c r="J15" s="1022"/>
      <c r="K15" s="1024"/>
      <c r="L15" s="1024"/>
      <c r="M15" s="1022"/>
      <c r="N15" s="1024"/>
      <c r="O15" s="1024"/>
      <c r="P15" s="1022"/>
      <c r="Q15" s="1024"/>
      <c r="R15" s="1024"/>
      <c r="S15" s="720"/>
    </row>
    <row r="16" spans="1:26" ht="15.75" x14ac:dyDescent="0.5">
      <c r="A16" s="715">
        <v>16</v>
      </c>
      <c r="B16" s="716"/>
      <c r="C16" s="766"/>
      <c r="D16" s="744"/>
      <c r="E16" s="819" t="s">
        <v>409</v>
      </c>
      <c r="F16" s="1021"/>
      <c r="G16" s="1022"/>
      <c r="H16" s="1024"/>
      <c r="I16" s="1024"/>
      <c r="J16" s="1022"/>
      <c r="K16" s="1024"/>
      <c r="L16" s="1024"/>
      <c r="M16" s="1022"/>
      <c r="N16" s="1024"/>
      <c r="O16" s="1024"/>
      <c r="P16" s="1022"/>
      <c r="Q16" s="1024"/>
      <c r="R16" s="1024"/>
      <c r="S16" s="720"/>
    </row>
    <row r="17" spans="1:19" ht="15.75" x14ac:dyDescent="0.5">
      <c r="A17" s="715">
        <v>17</v>
      </c>
      <c r="B17" s="716"/>
      <c r="C17" s="766"/>
      <c r="D17" s="744"/>
      <c r="E17" s="819" t="s">
        <v>410</v>
      </c>
      <c r="F17" s="1021"/>
      <c r="G17" s="1022"/>
      <c r="H17" s="1024"/>
      <c r="I17" s="1024"/>
      <c r="J17" s="1022"/>
      <c r="K17" s="1024"/>
      <c r="L17" s="1024"/>
      <c r="M17" s="1022"/>
      <c r="N17" s="1024"/>
      <c r="O17" s="1024"/>
      <c r="P17" s="1022"/>
      <c r="Q17" s="1024"/>
      <c r="R17" s="1024"/>
      <c r="S17" s="720"/>
    </row>
    <row r="18" spans="1:19" ht="15.75" x14ac:dyDescent="0.5">
      <c r="A18" s="715">
        <v>18</v>
      </c>
      <c r="B18" s="716"/>
      <c r="C18" s="766"/>
      <c r="D18" s="744"/>
      <c r="E18" s="819" t="s">
        <v>411</v>
      </c>
      <c r="F18" s="1021"/>
      <c r="G18" s="1022"/>
      <c r="H18" s="1024"/>
      <c r="I18" s="1024"/>
      <c r="J18" s="1022"/>
      <c r="K18" s="1024"/>
      <c r="L18" s="1024"/>
      <c r="M18" s="1022"/>
      <c r="N18" s="1024"/>
      <c r="O18" s="1024"/>
      <c r="P18" s="1022"/>
      <c r="Q18" s="1024"/>
      <c r="R18" s="1024"/>
      <c r="S18" s="720"/>
    </row>
    <row r="19" spans="1:19" ht="15.75" x14ac:dyDescent="0.5">
      <c r="A19" s="715">
        <v>19</v>
      </c>
      <c r="B19" s="716"/>
      <c r="C19" s="766"/>
      <c r="D19" s="744"/>
      <c r="E19" s="819" t="s">
        <v>412</v>
      </c>
      <c r="F19" s="1021"/>
      <c r="G19" s="1022"/>
      <c r="H19" s="1024"/>
      <c r="I19" s="1024"/>
      <c r="J19" s="1022"/>
      <c r="K19" s="1024"/>
      <c r="L19" s="1024"/>
      <c r="M19" s="1022"/>
      <c r="N19" s="1024"/>
      <c r="O19" s="1024"/>
      <c r="P19" s="1022"/>
      <c r="Q19" s="1024"/>
      <c r="R19" s="1024"/>
      <c r="S19" s="720"/>
    </row>
    <row r="20" spans="1:19" ht="15.75" x14ac:dyDescent="0.5">
      <c r="A20" s="715">
        <v>20</v>
      </c>
      <c r="B20" s="716"/>
      <c r="C20" s="766"/>
      <c r="D20" s="744"/>
      <c r="E20" s="819" t="s">
        <v>413</v>
      </c>
      <c r="F20" s="1021"/>
      <c r="G20" s="1022"/>
      <c r="H20" s="1024"/>
      <c r="I20" s="1024"/>
      <c r="J20" s="1022"/>
      <c r="K20" s="1024"/>
      <c r="L20" s="1024"/>
      <c r="M20" s="1022"/>
      <c r="N20" s="1024"/>
      <c r="O20" s="1024"/>
      <c r="P20" s="1022"/>
      <c r="Q20" s="1024"/>
      <c r="R20" s="1024"/>
      <c r="S20" s="720"/>
    </row>
    <row r="21" spans="1:19" ht="15.75" x14ac:dyDescent="0.5">
      <c r="A21" s="715">
        <v>21</v>
      </c>
      <c r="B21" s="716"/>
      <c r="C21" s="766"/>
      <c r="D21" s="744"/>
      <c r="E21" s="819" t="s">
        <v>414</v>
      </c>
      <c r="F21" s="1021"/>
      <c r="G21" s="1022"/>
      <c r="H21" s="1024"/>
      <c r="I21" s="1024"/>
      <c r="J21" s="1022"/>
      <c r="K21" s="1024"/>
      <c r="L21" s="1024"/>
      <c r="M21" s="1022"/>
      <c r="N21" s="1024"/>
      <c r="O21" s="1024"/>
      <c r="P21" s="1022"/>
      <c r="Q21" s="1024"/>
      <c r="R21" s="1024"/>
      <c r="S21" s="720"/>
    </row>
    <row r="22" spans="1:19" ht="15.75" x14ac:dyDescent="0.5">
      <c r="A22" s="715">
        <v>22</v>
      </c>
      <c r="B22" s="716"/>
      <c r="C22" s="766"/>
      <c r="D22" s="744"/>
      <c r="E22" s="819" t="s">
        <v>415</v>
      </c>
      <c r="F22" s="1021"/>
      <c r="G22" s="1022"/>
      <c r="H22" s="1024"/>
      <c r="I22" s="1024"/>
      <c r="J22" s="1022"/>
      <c r="K22" s="1024"/>
      <c r="L22" s="1024"/>
      <c r="M22" s="1022"/>
      <c r="N22" s="1024"/>
      <c r="O22" s="1024"/>
      <c r="P22" s="1022"/>
      <c r="Q22" s="1024"/>
      <c r="R22" s="1024"/>
      <c r="S22" s="720"/>
    </row>
    <row r="23" spans="1:19" ht="15.75" x14ac:dyDescent="0.5">
      <c r="A23" s="715">
        <v>23</v>
      </c>
      <c r="B23" s="716"/>
      <c r="C23" s="766"/>
      <c r="D23" s="744"/>
      <c r="E23" s="819" t="s">
        <v>416</v>
      </c>
      <c r="F23" s="1021"/>
      <c r="G23" s="1022"/>
      <c r="H23" s="1024"/>
      <c r="I23" s="1024"/>
      <c r="J23" s="1022"/>
      <c r="K23" s="1024"/>
      <c r="L23" s="1024"/>
      <c r="M23" s="1022"/>
      <c r="N23" s="1024"/>
      <c r="O23" s="1024"/>
      <c r="P23" s="1022"/>
      <c r="Q23" s="1024"/>
      <c r="R23" s="1024"/>
      <c r="S23" s="720"/>
    </row>
    <row r="24" spans="1:19" ht="15.75" x14ac:dyDescent="0.5">
      <c r="A24" s="715">
        <v>24</v>
      </c>
      <c r="B24" s="716"/>
      <c r="C24" s="766"/>
      <c r="D24" s="744"/>
      <c r="E24" s="819" t="s">
        <v>417</v>
      </c>
      <c r="F24" s="1021"/>
      <c r="G24" s="1022"/>
      <c r="H24" s="1024"/>
      <c r="I24" s="1024"/>
      <c r="J24" s="1022"/>
      <c r="K24" s="1024"/>
      <c r="L24" s="1024"/>
      <c r="M24" s="1022"/>
      <c r="N24" s="1024"/>
      <c r="O24" s="1024"/>
      <c r="P24" s="1022"/>
      <c r="Q24" s="1024"/>
      <c r="R24" s="1024"/>
      <c r="S24" s="720"/>
    </row>
    <row r="25" spans="1:19" ht="15.75" x14ac:dyDescent="0.5">
      <c r="A25" s="715">
        <v>25</v>
      </c>
      <c r="B25" s="716"/>
      <c r="C25" s="766"/>
      <c r="D25" s="744"/>
      <c r="E25" s="819" t="s">
        <v>418</v>
      </c>
      <c r="F25" s="1021"/>
      <c r="G25" s="1022"/>
      <c r="H25" s="1024"/>
      <c r="I25" s="1024"/>
      <c r="J25" s="1022"/>
      <c r="K25" s="1024"/>
      <c r="L25" s="1024"/>
      <c r="M25" s="1022"/>
      <c r="N25" s="1024"/>
      <c r="O25" s="1024"/>
      <c r="P25" s="1022"/>
      <c r="Q25" s="1024"/>
      <c r="R25" s="1024"/>
      <c r="S25" s="720"/>
    </row>
    <row r="26" spans="1:19" ht="15.75" x14ac:dyDescent="0.5">
      <c r="A26" s="715">
        <v>26</v>
      </c>
      <c r="B26" s="716"/>
      <c r="C26" s="766"/>
      <c r="D26" s="744"/>
      <c r="E26" s="819" t="s">
        <v>419</v>
      </c>
      <c r="F26" s="1021"/>
      <c r="G26" s="1022"/>
      <c r="H26" s="1024"/>
      <c r="I26" s="1024"/>
      <c r="J26" s="1022"/>
      <c r="K26" s="1024"/>
      <c r="L26" s="1024"/>
      <c r="M26" s="1022"/>
      <c r="N26" s="1024"/>
      <c r="O26" s="1024"/>
      <c r="P26" s="1022"/>
      <c r="Q26" s="1024"/>
      <c r="R26" s="1024"/>
      <c r="S26" s="720"/>
    </row>
    <row r="27" spans="1:19" ht="15.75" x14ac:dyDescent="0.5">
      <c r="A27" s="715">
        <v>27</v>
      </c>
      <c r="B27" s="716"/>
      <c r="C27" s="766"/>
      <c r="D27" s="744"/>
      <c r="E27" s="819" t="s">
        <v>420</v>
      </c>
      <c r="F27" s="1021"/>
      <c r="G27" s="1022"/>
      <c r="H27" s="1024"/>
      <c r="I27" s="1024"/>
      <c r="J27" s="1022"/>
      <c r="K27" s="1024"/>
      <c r="L27" s="1024"/>
      <c r="M27" s="1022"/>
      <c r="N27" s="1024"/>
      <c r="O27" s="1024"/>
      <c r="P27" s="1022"/>
      <c r="Q27" s="1024"/>
      <c r="R27" s="1024"/>
      <c r="S27" s="720"/>
    </row>
    <row r="28" spans="1:19" ht="15.75" x14ac:dyDescent="0.5">
      <c r="A28" s="715">
        <v>28</v>
      </c>
      <c r="B28" s="716"/>
      <c r="C28" s="766"/>
      <c r="D28" s="744"/>
      <c r="E28" s="819" t="s">
        <v>421</v>
      </c>
      <c r="F28" s="1021"/>
      <c r="G28" s="1022"/>
      <c r="H28" s="1024"/>
      <c r="I28" s="1024"/>
      <c r="J28" s="1022"/>
      <c r="K28" s="1024"/>
      <c r="L28" s="1024"/>
      <c r="M28" s="1022"/>
      <c r="N28" s="1024"/>
      <c r="O28" s="1024"/>
      <c r="P28" s="1022"/>
      <c r="Q28" s="1024"/>
      <c r="R28" s="1024"/>
      <c r="S28" s="720"/>
    </row>
    <row r="29" spans="1:19" ht="15.75" x14ac:dyDescent="0.5">
      <c r="A29" s="715">
        <v>29</v>
      </c>
      <c r="B29" s="716"/>
      <c r="C29" s="766"/>
      <c r="D29" s="744"/>
      <c r="E29" s="819" t="s">
        <v>422</v>
      </c>
      <c r="F29" s="1021"/>
      <c r="G29" s="1022"/>
      <c r="H29" s="1024"/>
      <c r="I29" s="1024"/>
      <c r="J29" s="1022"/>
      <c r="K29" s="1024"/>
      <c r="L29" s="1024"/>
      <c r="M29" s="1022"/>
      <c r="N29" s="1024"/>
      <c r="O29" s="1024"/>
      <c r="P29" s="1022"/>
      <c r="Q29" s="1024"/>
      <c r="R29" s="1024"/>
      <c r="S29" s="720"/>
    </row>
    <row r="30" spans="1:19" ht="15.75" x14ac:dyDescent="0.5">
      <c r="A30" s="715">
        <v>30</v>
      </c>
      <c r="B30" s="716"/>
      <c r="C30" s="766"/>
      <c r="D30" s="744"/>
      <c r="E30" s="819" t="s">
        <v>423</v>
      </c>
      <c r="F30" s="1021"/>
      <c r="G30" s="1022"/>
      <c r="H30" s="1024"/>
      <c r="I30" s="1024"/>
      <c r="J30" s="1022"/>
      <c r="K30" s="1024"/>
      <c r="L30" s="1024"/>
      <c r="M30" s="1022"/>
      <c r="N30" s="1024"/>
      <c r="O30" s="1024"/>
      <c r="P30" s="1022"/>
      <c r="Q30" s="1024"/>
      <c r="R30" s="1024"/>
      <c r="S30" s="720"/>
    </row>
    <row r="31" spans="1:19" ht="15.75" x14ac:dyDescent="0.5">
      <c r="A31" s="715">
        <v>31</v>
      </c>
      <c r="B31" s="716"/>
      <c r="C31" s="766"/>
      <c r="D31" s="744"/>
      <c r="E31" s="819" t="s">
        <v>424</v>
      </c>
      <c r="F31" s="1021"/>
      <c r="G31" s="1022"/>
      <c r="H31" s="1024"/>
      <c r="I31" s="1024"/>
      <c r="J31" s="1022"/>
      <c r="K31" s="1024"/>
      <c r="L31" s="1024"/>
      <c r="M31" s="1022"/>
      <c r="N31" s="1024"/>
      <c r="O31" s="1024"/>
      <c r="P31" s="1022"/>
      <c r="Q31" s="1024"/>
      <c r="R31" s="1024"/>
      <c r="S31" s="720"/>
    </row>
    <row r="32" spans="1:19" ht="15.75" x14ac:dyDescent="0.5">
      <c r="A32" s="715">
        <v>32</v>
      </c>
      <c r="B32" s="716"/>
      <c r="C32" s="766"/>
      <c r="D32" s="744"/>
      <c r="E32" s="819" t="s">
        <v>425</v>
      </c>
      <c r="F32" s="1021"/>
      <c r="G32" s="1022"/>
      <c r="H32" s="1024"/>
      <c r="I32" s="1024"/>
      <c r="J32" s="1022"/>
      <c r="K32" s="1024"/>
      <c r="L32" s="1024"/>
      <c r="M32" s="1022"/>
      <c r="N32" s="1024"/>
      <c r="O32" s="1024"/>
      <c r="P32" s="1022"/>
      <c r="Q32" s="1024"/>
      <c r="R32" s="1024"/>
      <c r="S32" s="720"/>
    </row>
    <row r="33" spans="1:19" ht="15.75" x14ac:dyDescent="0.5">
      <c r="A33" s="715">
        <v>33</v>
      </c>
      <c r="B33" s="716"/>
      <c r="C33" s="766"/>
      <c r="D33" s="744"/>
      <c r="E33" s="819" t="s">
        <v>426</v>
      </c>
      <c r="F33" s="1021"/>
      <c r="G33" s="1022"/>
      <c r="H33" s="1024"/>
      <c r="I33" s="1024"/>
      <c r="J33" s="1022"/>
      <c r="K33" s="1024"/>
      <c r="L33" s="1024"/>
      <c r="M33" s="1022"/>
      <c r="N33" s="1024"/>
      <c r="O33" s="1024"/>
      <c r="P33" s="1022"/>
      <c r="Q33" s="1024"/>
      <c r="R33" s="1024"/>
      <c r="S33" s="720"/>
    </row>
    <row r="34" spans="1:19" ht="15.75" x14ac:dyDescent="0.5">
      <c r="A34" s="715">
        <v>34</v>
      </c>
      <c r="B34" s="716"/>
      <c r="C34" s="766"/>
      <c r="D34" s="744"/>
      <c r="E34" s="819" t="s">
        <v>427</v>
      </c>
      <c r="F34" s="1021"/>
      <c r="G34" s="1022"/>
      <c r="H34" s="1024"/>
      <c r="I34" s="1024"/>
      <c r="J34" s="1022"/>
      <c r="K34" s="1024"/>
      <c r="L34" s="1024"/>
      <c r="M34" s="1022"/>
      <c r="N34" s="1024"/>
      <c r="O34" s="1024"/>
      <c r="P34" s="1022"/>
      <c r="Q34" s="1024"/>
      <c r="R34" s="1024"/>
      <c r="S34" s="720"/>
    </row>
    <row r="35" spans="1:19" ht="16.149999999999999" thickBot="1" x14ac:dyDescent="0.55000000000000004">
      <c r="A35" s="715">
        <v>35</v>
      </c>
      <c r="B35" s="716"/>
      <c r="C35" s="766"/>
      <c r="D35" s="744"/>
      <c r="E35" s="819" t="s">
        <v>428</v>
      </c>
      <c r="F35" s="1021"/>
      <c r="G35" s="1022"/>
      <c r="H35" s="1024"/>
      <c r="I35" s="1024"/>
      <c r="J35" s="1022"/>
      <c r="K35" s="1024"/>
      <c r="L35" s="1024"/>
      <c r="M35" s="1022"/>
      <c r="N35" s="1024"/>
      <c r="O35" s="1024"/>
      <c r="P35" s="1022"/>
      <c r="Q35" s="1024"/>
      <c r="R35" s="1024"/>
      <c r="S35" s="720"/>
    </row>
    <row r="36" spans="1:19" ht="16.149999999999999" thickBot="1" x14ac:dyDescent="0.55000000000000004">
      <c r="A36" s="715">
        <v>36</v>
      </c>
      <c r="B36" s="716"/>
      <c r="C36" s="744"/>
      <c r="D36" s="744"/>
      <c r="E36" s="767" t="s">
        <v>429</v>
      </c>
      <c r="F36" s="767"/>
      <c r="G36" s="768">
        <f t="shared" ref="G36:R36" si="0">SUM(G10:G35)</f>
        <v>0</v>
      </c>
      <c r="H36" s="768">
        <f t="shared" si="0"/>
        <v>0</v>
      </c>
      <c r="I36" s="768">
        <f t="shared" si="0"/>
        <v>0</v>
      </c>
      <c r="J36" s="768">
        <f t="shared" si="0"/>
        <v>0</v>
      </c>
      <c r="K36" s="768">
        <f t="shared" si="0"/>
        <v>0</v>
      </c>
      <c r="L36" s="768">
        <f t="shared" si="0"/>
        <v>0</v>
      </c>
      <c r="M36" s="768">
        <f t="shared" si="0"/>
        <v>0</v>
      </c>
      <c r="N36" s="768">
        <f t="shared" si="0"/>
        <v>0</v>
      </c>
      <c r="O36" s="768">
        <f t="shared" si="0"/>
        <v>0</v>
      </c>
      <c r="P36" s="768">
        <f t="shared" si="0"/>
        <v>0</v>
      </c>
      <c r="Q36" s="768">
        <f t="shared" si="0"/>
        <v>0</v>
      </c>
      <c r="R36" s="768">
        <f t="shared" si="0"/>
        <v>0</v>
      </c>
      <c r="S36" s="720"/>
    </row>
    <row r="37" spans="1:19" x14ac:dyDescent="0.4">
      <c r="A37" s="715">
        <v>37</v>
      </c>
      <c r="B37" s="1025"/>
      <c r="C37" s="818"/>
      <c r="D37" s="818"/>
      <c r="E37" s="818"/>
      <c r="F37" s="818"/>
      <c r="G37" s="818"/>
      <c r="H37" s="818"/>
      <c r="I37" s="818"/>
      <c r="J37" s="818"/>
      <c r="K37" s="818"/>
      <c r="L37" s="818"/>
      <c r="M37" s="818"/>
      <c r="N37" s="818"/>
      <c r="O37" s="818"/>
      <c r="P37" s="818"/>
      <c r="Q37" s="818"/>
      <c r="R37" s="818"/>
      <c r="S37" s="843"/>
    </row>
  </sheetData>
  <sheetProtection formatRows="0" insertRows="0"/>
  <mergeCells count="3">
    <mergeCell ref="A5:R5"/>
    <mergeCell ref="O2:Q2"/>
    <mergeCell ref="O3:Q3"/>
  </mergeCells>
  <dataValidations count="1">
    <dataValidation allowBlank="1" showInputMessage="1" showErrorMessage="1" prompt="Please enter text" sqref="E10:F35" xr:uid="{ED49BC89-F439-4644-B251-CE94F41A6794}"/>
  </dataValidations>
  <pageMargins left="0.70866141732283472" right="0.70866141732283472" top="0.74803149606299213" bottom="0.74803149606299213" header="0.31496062992125989" footer="0.31496062992125989"/>
  <pageSetup paperSize="9" scale="53" orientation="landscape" cellComments="asDisplayed" r:id="rId1"/>
  <headerFooter>
    <oddHeader>&amp;CCommerce Commission Information Disclosure Template</oddHeader>
    <oddFooter>&amp;L&amp;F&amp;C&amp;P&amp;R&amp;A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CF4A9-4913-4E9A-985E-E5CB090B9DA0}">
  <sheetPr codeName="Sheet22">
    <tabColor rgb="FF92D050"/>
    <pageSetUpPr fitToPage="1"/>
  </sheetPr>
  <dimension ref="A1:N129"/>
  <sheetViews>
    <sheetView showGridLines="0" zoomScaleNormal="100" zoomScaleSheetLayoutView="100" workbookViewId="0">
      <selection activeCell="S122" sqref="S122"/>
    </sheetView>
  </sheetViews>
  <sheetFormatPr defaultColWidth="9.1328125" defaultRowHeight="13.15" x14ac:dyDescent="0.4"/>
  <cols>
    <col min="1" max="1" width="4.86328125" style="714" customWidth="1"/>
    <col min="2" max="2" width="2.59765625" style="714" customWidth="1"/>
    <col min="3" max="3" width="6.1328125" style="714" customWidth="1"/>
    <col min="4" max="5" width="2.265625" style="714" customWidth="1"/>
    <col min="6" max="6" width="62.3984375" style="714" customWidth="1"/>
    <col min="7" max="7" width="16.86328125" style="714" customWidth="1"/>
    <col min="8" max="13" width="16.1328125" style="714" customWidth="1"/>
    <col min="14" max="14" width="1.59765625" style="714" customWidth="1"/>
    <col min="15" max="16384" width="9.1328125" style="714"/>
  </cols>
  <sheetData>
    <row r="1" spans="1:14" s="704" customFormat="1" ht="15" customHeight="1" x14ac:dyDescent="0.4">
      <c r="A1" s="631"/>
      <c r="B1" s="626"/>
      <c r="C1" s="626"/>
      <c r="D1" s="626"/>
      <c r="E1" s="626"/>
      <c r="F1" s="626"/>
      <c r="G1" s="626"/>
      <c r="H1" s="626"/>
      <c r="I1" s="626"/>
      <c r="J1" s="626"/>
      <c r="K1" s="626"/>
      <c r="L1" s="626"/>
      <c r="M1" s="626"/>
      <c r="N1" s="625"/>
    </row>
    <row r="2" spans="1:14" s="704" customFormat="1" ht="18" customHeight="1" x14ac:dyDescent="0.5">
      <c r="A2" s="632"/>
      <c r="B2" s="621"/>
      <c r="C2" s="621"/>
      <c r="D2" s="621"/>
      <c r="E2" s="621"/>
      <c r="F2" s="621"/>
      <c r="G2" s="621"/>
      <c r="H2" s="621"/>
      <c r="I2" s="527"/>
      <c r="J2" s="705" t="s">
        <v>8</v>
      </c>
      <c r="K2" s="1129" t="s">
        <v>337</v>
      </c>
      <c r="L2" s="1129"/>
      <c r="M2" s="1129"/>
      <c r="N2" s="620"/>
    </row>
    <row r="3" spans="1:14" s="704" customFormat="1" ht="18" customHeight="1" x14ac:dyDescent="0.5">
      <c r="A3" s="632"/>
      <c r="B3" s="621"/>
      <c r="C3" s="621"/>
      <c r="D3" s="621"/>
      <c r="E3" s="621"/>
      <c r="F3" s="621"/>
      <c r="G3" s="621"/>
      <c r="H3" s="621"/>
      <c r="I3" s="527"/>
      <c r="J3" s="705" t="s">
        <v>389</v>
      </c>
      <c r="K3" s="1130"/>
      <c r="L3" s="1131"/>
      <c r="M3" s="1132"/>
      <c r="N3" s="620"/>
    </row>
    <row r="4" spans="1:14" s="704" customFormat="1" ht="21" x14ac:dyDescent="0.65">
      <c r="A4" s="706" t="s">
        <v>829</v>
      </c>
      <c r="B4" s="707"/>
      <c r="C4" s="621"/>
      <c r="D4" s="621"/>
      <c r="E4" s="621"/>
      <c r="F4" s="621"/>
      <c r="G4" s="621"/>
      <c r="H4" s="621"/>
      <c r="I4" s="621"/>
      <c r="J4" s="708"/>
      <c r="K4" s="621"/>
      <c r="L4" s="621"/>
      <c r="M4" s="621"/>
      <c r="N4" s="620"/>
    </row>
    <row r="5" spans="1:14" s="711" customFormat="1" ht="39" customHeight="1" x14ac:dyDescent="0.4">
      <c r="A5" s="1133" t="s">
        <v>851</v>
      </c>
      <c r="B5" s="1134"/>
      <c r="C5" s="1134"/>
      <c r="D5" s="1134"/>
      <c r="E5" s="1134"/>
      <c r="F5" s="1134"/>
      <c r="G5" s="1134"/>
      <c r="H5" s="1134"/>
      <c r="I5" s="1134"/>
      <c r="J5" s="1134"/>
      <c r="K5" s="1134"/>
      <c r="L5" s="1134"/>
      <c r="M5" s="1134"/>
      <c r="N5" s="709"/>
    </row>
    <row r="6" spans="1:14" ht="15" customHeight="1" x14ac:dyDescent="0.4">
      <c r="A6" s="712" t="s">
        <v>122</v>
      </c>
      <c r="B6" s="708"/>
      <c r="C6" s="708"/>
      <c r="D6" s="621"/>
      <c r="E6" s="621"/>
      <c r="F6" s="621"/>
      <c r="G6" s="621"/>
      <c r="H6" s="621"/>
      <c r="I6" s="621"/>
      <c r="J6" s="621"/>
      <c r="K6" s="621"/>
      <c r="L6" s="621"/>
      <c r="M6" s="621"/>
      <c r="N6" s="620"/>
    </row>
    <row r="7" spans="1:14" ht="29.25" customHeight="1" x14ac:dyDescent="0.55000000000000004">
      <c r="A7" s="715">
        <v>7</v>
      </c>
      <c r="B7" s="716"/>
      <c r="C7" s="723" t="s">
        <v>956</v>
      </c>
      <c r="D7" s="718"/>
      <c r="E7" s="717"/>
      <c r="F7" s="717"/>
      <c r="G7" s="717"/>
      <c r="H7" s="1136" t="s">
        <v>993</v>
      </c>
      <c r="I7" s="1136"/>
      <c r="J7" s="1136"/>
      <c r="K7" s="1136"/>
      <c r="L7" s="1136"/>
      <c r="M7" s="1136"/>
      <c r="N7" s="761"/>
    </row>
    <row r="8" spans="1:14" ht="16.5" customHeight="1" x14ac:dyDescent="0.4">
      <c r="A8" s="715">
        <v>8</v>
      </c>
      <c r="B8" s="716"/>
      <c r="C8" s="721"/>
      <c r="D8" s="721"/>
      <c r="E8" s="721"/>
      <c r="F8" s="1028"/>
      <c r="G8" s="717"/>
      <c r="H8" s="1137" t="s">
        <v>437</v>
      </c>
      <c r="I8" s="1137"/>
      <c r="J8" s="1137"/>
      <c r="K8" s="1137"/>
      <c r="L8" s="1137"/>
      <c r="M8" s="1137"/>
      <c r="N8" s="761"/>
    </row>
    <row r="9" spans="1:14" ht="12.75" customHeight="1" x14ac:dyDescent="0.4">
      <c r="A9" s="715">
        <v>9</v>
      </c>
      <c r="B9" s="716"/>
      <c r="C9" s="717"/>
      <c r="D9" s="717"/>
      <c r="E9" s="769"/>
      <c r="F9" s="717" t="s">
        <v>992</v>
      </c>
      <c r="G9" s="717"/>
      <c r="H9" s="776" t="s">
        <v>16</v>
      </c>
      <c r="I9" s="776" t="s">
        <v>390</v>
      </c>
      <c r="J9" s="776" t="s">
        <v>391</v>
      </c>
      <c r="K9" s="776" t="s">
        <v>392</v>
      </c>
      <c r="L9" s="776" t="s">
        <v>393</v>
      </c>
      <c r="M9" s="776" t="s">
        <v>394</v>
      </c>
      <c r="N9" s="720"/>
    </row>
    <row r="10" spans="1:14" ht="12.75" customHeight="1" x14ac:dyDescent="0.4">
      <c r="A10" s="715">
        <v>10</v>
      </c>
      <c r="B10" s="716"/>
      <c r="C10" s="725"/>
      <c r="D10" s="725"/>
      <c r="E10" s="725"/>
      <c r="F10" s="751" t="s">
        <v>983</v>
      </c>
      <c r="G10" s="754"/>
      <c r="H10" s="726"/>
      <c r="I10" s="726"/>
      <c r="J10" s="726"/>
      <c r="K10" s="726"/>
      <c r="L10" s="726"/>
      <c r="M10" s="726"/>
      <c r="N10" s="761"/>
    </row>
    <row r="11" spans="1:14" ht="12.75" customHeight="1" x14ac:dyDescent="0.4">
      <c r="A11" s="715">
        <v>11</v>
      </c>
      <c r="B11" s="716"/>
      <c r="C11" s="725"/>
      <c r="D11" s="725"/>
      <c r="E11" s="725"/>
      <c r="F11" s="751" t="s">
        <v>983</v>
      </c>
      <c r="G11" s="717"/>
      <c r="H11" s="726"/>
      <c r="I11" s="726"/>
      <c r="J11" s="726"/>
      <c r="K11" s="726"/>
      <c r="L11" s="726"/>
      <c r="M11" s="726"/>
      <c r="N11" s="761"/>
    </row>
    <row r="12" spans="1:14" ht="12.75" customHeight="1" x14ac:dyDescent="0.4">
      <c r="A12" s="715">
        <v>12</v>
      </c>
      <c r="B12" s="716"/>
      <c r="C12" s="725"/>
      <c r="D12" s="725"/>
      <c r="E12" s="725"/>
      <c r="F12" s="751" t="s">
        <v>983</v>
      </c>
      <c r="G12" s="717"/>
      <c r="H12" s="726"/>
      <c r="I12" s="726"/>
      <c r="J12" s="726"/>
      <c r="K12" s="726"/>
      <c r="L12" s="726"/>
      <c r="M12" s="726"/>
      <c r="N12" s="761"/>
    </row>
    <row r="13" spans="1:14" ht="12.75" customHeight="1" x14ac:dyDescent="0.4">
      <c r="A13" s="715">
        <v>13</v>
      </c>
      <c r="B13" s="716"/>
      <c r="C13" s="725"/>
      <c r="D13" s="725"/>
      <c r="E13" s="725"/>
      <c r="F13" s="751" t="s">
        <v>983</v>
      </c>
      <c r="G13" s="717"/>
      <c r="H13" s="726"/>
      <c r="I13" s="726"/>
      <c r="J13" s="726"/>
      <c r="K13" s="726"/>
      <c r="L13" s="726"/>
      <c r="M13" s="726"/>
      <c r="N13" s="761"/>
    </row>
    <row r="14" spans="1:14" ht="12.75" customHeight="1" x14ac:dyDescent="0.4">
      <c r="A14" s="715">
        <v>14</v>
      </c>
      <c r="B14" s="716"/>
      <c r="C14" s="725"/>
      <c r="D14" s="725"/>
      <c r="E14" s="725"/>
      <c r="F14" s="751" t="s">
        <v>983</v>
      </c>
      <c r="G14" s="717"/>
      <c r="H14" s="726"/>
      <c r="I14" s="726"/>
      <c r="J14" s="726"/>
      <c r="K14" s="726"/>
      <c r="L14" s="726"/>
      <c r="M14" s="726"/>
      <c r="N14" s="761"/>
    </row>
    <row r="15" spans="1:14" ht="15" customHeight="1" x14ac:dyDescent="0.4">
      <c r="A15" s="715">
        <v>15</v>
      </c>
      <c r="B15" s="716"/>
      <c r="C15" s="1128"/>
      <c r="D15" s="1128"/>
      <c r="E15" s="725"/>
      <c r="F15" s="751" t="s">
        <v>983</v>
      </c>
      <c r="G15" s="754"/>
      <c r="H15" s="726"/>
      <c r="I15" s="726"/>
      <c r="J15" s="726"/>
      <c r="K15" s="726"/>
      <c r="L15" s="726"/>
      <c r="M15" s="726"/>
      <c r="N15" s="761"/>
    </row>
    <row r="16" spans="1:14" ht="15" customHeight="1" x14ac:dyDescent="0.4">
      <c r="A16" s="715">
        <v>16</v>
      </c>
      <c r="B16" s="716"/>
      <c r="C16" s="1128"/>
      <c r="D16" s="1128"/>
      <c r="E16" s="725"/>
      <c r="F16" s="751" t="s">
        <v>983</v>
      </c>
      <c r="G16" s="717"/>
      <c r="H16" s="726"/>
      <c r="I16" s="726"/>
      <c r="J16" s="726"/>
      <c r="K16" s="726"/>
      <c r="L16" s="726"/>
      <c r="M16" s="726"/>
      <c r="N16" s="761"/>
    </row>
    <row r="17" spans="1:14" ht="15" customHeight="1" x14ac:dyDescent="0.4">
      <c r="A17" s="715">
        <v>17</v>
      </c>
      <c r="B17" s="716"/>
      <c r="C17" s="1128"/>
      <c r="D17" s="1128"/>
      <c r="E17" s="725"/>
      <c r="F17" s="751" t="s">
        <v>983</v>
      </c>
      <c r="G17" s="717"/>
      <c r="H17" s="726"/>
      <c r="I17" s="726"/>
      <c r="J17" s="726"/>
      <c r="K17" s="726"/>
      <c r="L17" s="726"/>
      <c r="M17" s="726"/>
      <c r="N17" s="761"/>
    </row>
    <row r="18" spans="1:14" ht="15" customHeight="1" x14ac:dyDescent="0.4">
      <c r="A18" s="715">
        <v>18</v>
      </c>
      <c r="B18" s="716"/>
      <c r="C18" s="1128"/>
      <c r="D18" s="1128"/>
      <c r="E18" s="725"/>
      <c r="F18" s="751" t="s">
        <v>983</v>
      </c>
      <c r="G18" s="717"/>
      <c r="H18" s="726"/>
      <c r="I18" s="726"/>
      <c r="J18" s="726"/>
      <c r="K18" s="726"/>
      <c r="L18" s="726"/>
      <c r="M18" s="726"/>
      <c r="N18" s="761"/>
    </row>
    <row r="19" spans="1:14" ht="15" customHeight="1" thickBot="1" x14ac:dyDescent="0.45">
      <c r="A19" s="715">
        <v>19</v>
      </c>
      <c r="B19" s="716"/>
      <c r="C19" s="1128"/>
      <c r="D19" s="1128"/>
      <c r="E19" s="725"/>
      <c r="F19" s="751" t="s">
        <v>983</v>
      </c>
      <c r="G19" s="717"/>
      <c r="H19" s="726"/>
      <c r="I19" s="726"/>
      <c r="J19" s="726"/>
      <c r="K19" s="726"/>
      <c r="L19" s="726"/>
      <c r="M19" s="726"/>
      <c r="N19" s="761"/>
    </row>
    <row r="20" spans="1:14" ht="15" customHeight="1" x14ac:dyDescent="0.4">
      <c r="A20" s="715">
        <v>20</v>
      </c>
      <c r="B20" s="716"/>
      <c r="C20" s="725"/>
      <c r="D20" s="992"/>
      <c r="E20" s="992"/>
      <c r="F20" s="992" t="s">
        <v>994</v>
      </c>
      <c r="G20" s="773"/>
      <c r="H20" s="995">
        <f>SUM(H10:H19)</f>
        <v>0</v>
      </c>
      <c r="I20" s="995">
        <f t="shared" ref="I20:M20" si="0">SUM(I10:I19)</f>
        <v>0</v>
      </c>
      <c r="J20" s="995">
        <f t="shared" si="0"/>
        <v>0</v>
      </c>
      <c r="K20" s="995">
        <f t="shared" si="0"/>
        <v>0</v>
      </c>
      <c r="L20" s="995">
        <f t="shared" si="0"/>
        <v>0</v>
      </c>
      <c r="M20" s="995">
        <f t="shared" si="0"/>
        <v>0</v>
      </c>
      <c r="N20" s="761"/>
    </row>
    <row r="21" spans="1:14" ht="15" customHeight="1" x14ac:dyDescent="0.4">
      <c r="A21" s="715">
        <v>21</v>
      </c>
      <c r="B21" s="716"/>
      <c r="C21" s="780"/>
      <c r="D21" s="780"/>
      <c r="E21" s="732"/>
      <c r="F21" s="994" t="s">
        <v>995</v>
      </c>
      <c r="G21" s="773"/>
      <c r="H21" s="996"/>
      <c r="I21" s="996"/>
      <c r="J21" s="996"/>
      <c r="K21" s="996"/>
      <c r="L21" s="996"/>
      <c r="M21" s="996"/>
      <c r="N21" s="761"/>
    </row>
    <row r="22" spans="1:14" ht="15" customHeight="1" x14ac:dyDescent="0.4">
      <c r="A22" s="715">
        <v>22</v>
      </c>
      <c r="B22" s="716"/>
      <c r="C22" s="992"/>
      <c r="D22" s="992"/>
      <c r="E22" s="732"/>
      <c r="F22" s="994"/>
      <c r="G22" s="773"/>
      <c r="H22" s="773"/>
      <c r="I22" s="773"/>
      <c r="J22" s="773"/>
      <c r="K22" s="773"/>
      <c r="L22" s="773"/>
      <c r="M22" s="773"/>
      <c r="N22" s="761"/>
    </row>
    <row r="23" spans="1:14" ht="15" customHeight="1" thickBot="1" x14ac:dyDescent="0.45">
      <c r="A23" s="715">
        <v>23</v>
      </c>
      <c r="B23" s="716"/>
      <c r="C23" s="992"/>
      <c r="D23" s="992"/>
      <c r="E23" s="732"/>
      <c r="F23" s="994" t="s">
        <v>955</v>
      </c>
      <c r="G23" s="773"/>
      <c r="H23" s="996"/>
      <c r="I23" s="996"/>
      <c r="J23" s="996"/>
      <c r="K23" s="996"/>
      <c r="L23" s="996"/>
      <c r="M23" s="996"/>
      <c r="N23" s="761"/>
    </row>
    <row r="24" spans="1:14" ht="15" customHeight="1" thickBot="1" x14ac:dyDescent="0.45">
      <c r="A24" s="715">
        <v>24</v>
      </c>
      <c r="B24" s="716"/>
      <c r="C24" s="992"/>
      <c r="D24" s="992"/>
      <c r="E24" s="732"/>
      <c r="F24" s="994" t="s">
        <v>438</v>
      </c>
      <c r="G24" s="773"/>
      <c r="H24" s="729">
        <f>H20+H21+H23</f>
        <v>0</v>
      </c>
      <c r="I24" s="729">
        <f t="shared" ref="I24:M24" si="1">I20+I21+I23</f>
        <v>0</v>
      </c>
      <c r="J24" s="729">
        <f t="shared" si="1"/>
        <v>0</v>
      </c>
      <c r="K24" s="729">
        <f t="shared" si="1"/>
        <v>0</v>
      </c>
      <c r="L24" s="729">
        <f t="shared" si="1"/>
        <v>0</v>
      </c>
      <c r="M24" s="729">
        <f t="shared" si="1"/>
        <v>0</v>
      </c>
      <c r="N24" s="761"/>
    </row>
    <row r="25" spans="1:14" ht="15" customHeight="1" x14ac:dyDescent="0.4">
      <c r="A25" s="715">
        <v>25</v>
      </c>
      <c r="B25" s="716"/>
      <c r="C25" s="992"/>
      <c r="D25" s="992"/>
      <c r="E25" s="732"/>
      <c r="F25" s="994"/>
      <c r="G25" s="773"/>
      <c r="H25" s="773"/>
      <c r="I25" s="773"/>
      <c r="J25" s="773"/>
      <c r="K25" s="773"/>
      <c r="L25" s="773"/>
      <c r="M25" s="773"/>
      <c r="N25" s="761"/>
    </row>
    <row r="26" spans="1:14" ht="15" customHeight="1" thickBot="1" x14ac:dyDescent="0.55000000000000004">
      <c r="A26" s="715">
        <v>26</v>
      </c>
      <c r="B26" s="716"/>
      <c r="C26" s="780"/>
      <c r="D26" s="780"/>
      <c r="E26" s="732"/>
      <c r="F26" s="785" t="s">
        <v>996</v>
      </c>
      <c r="G26" s="773"/>
      <c r="H26" s="996"/>
      <c r="I26" s="996"/>
      <c r="J26" s="996"/>
      <c r="K26" s="996"/>
      <c r="L26" s="996"/>
      <c r="M26" s="996"/>
      <c r="N26" s="761"/>
    </row>
    <row r="27" spans="1:14" ht="16.149999999999999" thickBot="1" x14ac:dyDescent="0.55000000000000004">
      <c r="A27" s="715">
        <v>27</v>
      </c>
      <c r="B27" s="716"/>
      <c r="C27" s="725"/>
      <c r="D27" s="725"/>
      <c r="E27" s="725"/>
      <c r="F27" s="785" t="s">
        <v>454</v>
      </c>
      <c r="G27" s="717"/>
      <c r="H27" s="757" t="e">
        <f>H26/H20</f>
        <v>#DIV/0!</v>
      </c>
      <c r="I27" s="757" t="e">
        <f t="shared" ref="I27:M27" si="2">I26/I20</f>
        <v>#DIV/0!</v>
      </c>
      <c r="J27" s="757" t="e">
        <f t="shared" si="2"/>
        <v>#DIV/0!</v>
      </c>
      <c r="K27" s="757" t="e">
        <f t="shared" si="2"/>
        <v>#DIV/0!</v>
      </c>
      <c r="L27" s="757" t="e">
        <f t="shared" si="2"/>
        <v>#DIV/0!</v>
      </c>
      <c r="M27" s="757" t="e">
        <f t="shared" si="2"/>
        <v>#DIV/0!</v>
      </c>
      <c r="N27" s="761"/>
    </row>
    <row r="28" spans="1:14" ht="16.149999999999999" thickBot="1" x14ac:dyDescent="0.55000000000000004">
      <c r="A28" s="715">
        <v>28</v>
      </c>
      <c r="B28" s="716"/>
      <c r="C28" s="780"/>
      <c r="D28" s="780"/>
      <c r="E28" s="780"/>
      <c r="F28" s="785" t="s">
        <v>453</v>
      </c>
      <c r="G28" s="717"/>
      <c r="H28" s="757" t="e">
        <f t="shared" ref="H28" si="3">H61/H20</f>
        <v>#DIV/0!</v>
      </c>
      <c r="I28" s="757" t="e">
        <f>I62/I20</f>
        <v>#DIV/0!</v>
      </c>
      <c r="J28" s="757" t="e">
        <f t="shared" ref="J28:M28" si="4">J62/J20</f>
        <v>#DIV/0!</v>
      </c>
      <c r="K28" s="757" t="e">
        <f t="shared" si="4"/>
        <v>#DIV/0!</v>
      </c>
      <c r="L28" s="757" t="e">
        <f t="shared" si="4"/>
        <v>#DIV/0!</v>
      </c>
      <c r="M28" s="757" t="e">
        <f t="shared" si="4"/>
        <v>#DIV/0!</v>
      </c>
      <c r="N28" s="761"/>
    </row>
    <row r="29" spans="1:14" ht="22.5" customHeight="1" x14ac:dyDescent="0.5">
      <c r="A29" s="715">
        <v>29</v>
      </c>
      <c r="B29" s="716"/>
      <c r="C29" s="743" t="s">
        <v>401</v>
      </c>
      <c r="D29" s="992"/>
      <c r="E29" s="992"/>
      <c r="F29" s="785"/>
      <c r="G29" s="717"/>
      <c r="H29" s="717"/>
      <c r="I29" s="717"/>
      <c r="J29" s="717"/>
      <c r="K29" s="717"/>
      <c r="L29" s="717"/>
      <c r="M29" s="717"/>
      <c r="N29" s="761"/>
    </row>
    <row r="30" spans="1:14" ht="27" customHeight="1" x14ac:dyDescent="0.55000000000000004">
      <c r="A30" s="715">
        <v>30</v>
      </c>
      <c r="B30" s="716"/>
      <c r="C30" s="723" t="s">
        <v>830</v>
      </c>
      <c r="D30" s="718"/>
      <c r="E30" s="717"/>
      <c r="F30" s="717"/>
      <c r="G30" s="717"/>
      <c r="H30" s="1136" t="s">
        <v>982</v>
      </c>
      <c r="I30" s="1136"/>
      <c r="J30" s="1136"/>
      <c r="K30" s="1136"/>
      <c r="L30" s="1136"/>
      <c r="M30" s="1136"/>
      <c r="N30" s="761"/>
    </row>
    <row r="31" spans="1:14" ht="12.75" customHeight="1" x14ac:dyDescent="0.4">
      <c r="A31" s="715">
        <v>31</v>
      </c>
      <c r="B31" s="716"/>
      <c r="C31" s="725"/>
      <c r="D31" s="725"/>
      <c r="E31" s="725"/>
      <c r="F31" s="742"/>
      <c r="G31" s="725"/>
      <c r="H31" s="805" t="s">
        <v>456</v>
      </c>
      <c r="I31" s="1138" t="s">
        <v>457</v>
      </c>
      <c r="J31" s="1139"/>
      <c r="K31" s="1139"/>
      <c r="L31" s="1139"/>
      <c r="M31" s="1140"/>
      <c r="N31" s="761"/>
    </row>
    <row r="32" spans="1:14" ht="18" customHeight="1" x14ac:dyDescent="0.5">
      <c r="A32" s="715">
        <v>32</v>
      </c>
      <c r="B32" s="716"/>
      <c r="C32" s="725"/>
      <c r="D32" s="725"/>
      <c r="E32" s="725"/>
      <c r="F32" s="784" t="s">
        <v>957</v>
      </c>
      <c r="G32" s="754"/>
      <c r="H32" s="776" t="s">
        <v>16</v>
      </c>
      <c r="I32" s="776" t="s">
        <v>390</v>
      </c>
      <c r="J32" s="776" t="s">
        <v>391</v>
      </c>
      <c r="K32" s="776" t="s">
        <v>392</v>
      </c>
      <c r="L32" s="776" t="s">
        <v>393</v>
      </c>
      <c r="M32" s="776" t="s">
        <v>394</v>
      </c>
      <c r="N32" s="720"/>
    </row>
    <row r="33" spans="1:14" ht="15.75" customHeight="1" x14ac:dyDescent="0.4">
      <c r="A33" s="715">
        <v>33</v>
      </c>
      <c r="B33" s="716"/>
      <c r="C33" s="771"/>
      <c r="D33" s="771"/>
      <c r="E33" s="771"/>
      <c r="F33" s="997" t="s">
        <v>403</v>
      </c>
      <c r="G33" s="754"/>
      <c r="H33" s="726"/>
      <c r="I33" s="726"/>
      <c r="J33" s="726"/>
      <c r="K33" s="726"/>
      <c r="L33" s="726"/>
      <c r="M33" s="726"/>
      <c r="N33" s="720"/>
    </row>
    <row r="34" spans="1:14" ht="15" customHeight="1" x14ac:dyDescent="0.4">
      <c r="A34" s="715">
        <v>34</v>
      </c>
      <c r="B34" s="716"/>
      <c r="C34" s="771"/>
      <c r="D34" s="771"/>
      <c r="E34" s="771"/>
      <c r="F34" s="997" t="s">
        <v>404</v>
      </c>
      <c r="G34" s="754"/>
      <c r="H34" s="726"/>
      <c r="I34" s="726"/>
      <c r="J34" s="726"/>
      <c r="K34" s="726"/>
      <c r="L34" s="726"/>
      <c r="M34" s="726"/>
      <c r="N34" s="720"/>
    </row>
    <row r="35" spans="1:14" ht="15" customHeight="1" x14ac:dyDescent="0.4">
      <c r="A35" s="715">
        <v>35</v>
      </c>
      <c r="B35" s="716"/>
      <c r="C35" s="771"/>
      <c r="D35" s="771"/>
      <c r="E35" s="771"/>
      <c r="F35" s="997" t="s">
        <v>405</v>
      </c>
      <c r="G35" s="754"/>
      <c r="H35" s="726"/>
      <c r="I35" s="726"/>
      <c r="J35" s="726"/>
      <c r="K35" s="726"/>
      <c r="L35" s="726"/>
      <c r="M35" s="726"/>
      <c r="N35" s="720"/>
    </row>
    <row r="36" spans="1:14" ht="15" customHeight="1" x14ac:dyDescent="0.4">
      <c r="A36" s="715">
        <v>36</v>
      </c>
      <c r="B36" s="716"/>
      <c r="C36" s="771"/>
      <c r="D36" s="771"/>
      <c r="E36" s="771"/>
      <c r="F36" s="997" t="s">
        <v>406</v>
      </c>
      <c r="G36" s="754"/>
      <c r="H36" s="726"/>
      <c r="I36" s="726"/>
      <c r="J36" s="726"/>
      <c r="K36" s="726"/>
      <c r="L36" s="726"/>
      <c r="M36" s="726"/>
      <c r="N36" s="720"/>
    </row>
    <row r="37" spans="1:14" ht="15" customHeight="1" x14ac:dyDescent="0.4">
      <c r="A37" s="715">
        <v>37</v>
      </c>
      <c r="B37" s="716"/>
      <c r="C37" s="771"/>
      <c r="D37" s="771"/>
      <c r="E37" s="771"/>
      <c r="F37" s="997" t="s">
        <v>407</v>
      </c>
      <c r="G37" s="754"/>
      <c r="H37" s="726"/>
      <c r="I37" s="726"/>
      <c r="J37" s="726"/>
      <c r="K37" s="726"/>
      <c r="L37" s="726"/>
      <c r="M37" s="726"/>
      <c r="N37" s="720"/>
    </row>
    <row r="38" spans="1:14" ht="15" customHeight="1" x14ac:dyDescent="0.4">
      <c r="A38" s="715">
        <v>38</v>
      </c>
      <c r="B38" s="716"/>
      <c r="C38" s="771"/>
      <c r="D38" s="771"/>
      <c r="E38" s="771"/>
      <c r="F38" s="997" t="s">
        <v>408</v>
      </c>
      <c r="G38" s="754"/>
      <c r="H38" s="726"/>
      <c r="I38" s="726"/>
      <c r="J38" s="726"/>
      <c r="K38" s="726"/>
      <c r="L38" s="726"/>
      <c r="M38" s="726"/>
      <c r="N38" s="720"/>
    </row>
    <row r="39" spans="1:14" ht="15" customHeight="1" x14ac:dyDescent="0.4">
      <c r="A39" s="715">
        <v>39</v>
      </c>
      <c r="B39" s="716"/>
      <c r="C39" s="771"/>
      <c r="D39" s="771"/>
      <c r="E39" s="771"/>
      <c r="F39" s="997" t="s">
        <v>409</v>
      </c>
      <c r="G39" s="754"/>
      <c r="H39" s="726"/>
      <c r="I39" s="726"/>
      <c r="J39" s="726"/>
      <c r="K39" s="726"/>
      <c r="L39" s="726"/>
      <c r="M39" s="726"/>
      <c r="N39" s="720"/>
    </row>
    <row r="40" spans="1:14" ht="15" customHeight="1" x14ac:dyDescent="0.4">
      <c r="A40" s="715">
        <v>40</v>
      </c>
      <c r="B40" s="716"/>
      <c r="C40" s="771"/>
      <c r="D40" s="771"/>
      <c r="E40" s="771"/>
      <c r="F40" s="997" t="s">
        <v>410</v>
      </c>
      <c r="G40" s="754"/>
      <c r="H40" s="726"/>
      <c r="I40" s="726"/>
      <c r="J40" s="726"/>
      <c r="K40" s="726"/>
      <c r="L40" s="726"/>
      <c r="M40" s="726"/>
      <c r="N40" s="720"/>
    </row>
    <row r="41" spans="1:14" ht="15" customHeight="1" x14ac:dyDescent="0.4">
      <c r="A41" s="715">
        <v>41</v>
      </c>
      <c r="B41" s="716"/>
      <c r="C41" s="771"/>
      <c r="D41" s="771"/>
      <c r="E41" s="771"/>
      <c r="F41" s="997" t="s">
        <v>411</v>
      </c>
      <c r="G41" s="754"/>
      <c r="H41" s="726"/>
      <c r="I41" s="726"/>
      <c r="J41" s="726"/>
      <c r="K41" s="726"/>
      <c r="L41" s="726"/>
      <c r="M41" s="726"/>
      <c r="N41" s="720"/>
    </row>
    <row r="42" spans="1:14" ht="15" customHeight="1" x14ac:dyDescent="0.4">
      <c r="A42" s="715">
        <v>42</v>
      </c>
      <c r="B42" s="716"/>
      <c r="C42" s="771"/>
      <c r="D42" s="771"/>
      <c r="E42" s="771"/>
      <c r="F42" s="997" t="s">
        <v>412</v>
      </c>
      <c r="G42" s="754"/>
      <c r="H42" s="726"/>
      <c r="I42" s="726"/>
      <c r="J42" s="726"/>
      <c r="K42" s="726"/>
      <c r="L42" s="726"/>
      <c r="M42" s="726"/>
      <c r="N42" s="720"/>
    </row>
    <row r="43" spans="1:14" ht="15" customHeight="1" x14ac:dyDescent="0.4">
      <c r="A43" s="715">
        <v>43</v>
      </c>
      <c r="B43" s="716"/>
      <c r="C43" s="771"/>
      <c r="D43" s="771"/>
      <c r="E43" s="771"/>
      <c r="F43" s="997" t="s">
        <v>413</v>
      </c>
      <c r="G43" s="754"/>
      <c r="H43" s="726"/>
      <c r="I43" s="726"/>
      <c r="J43" s="726"/>
      <c r="K43" s="726"/>
      <c r="L43" s="726"/>
      <c r="M43" s="726"/>
      <c r="N43" s="720"/>
    </row>
    <row r="44" spans="1:14" ht="15" customHeight="1" x14ac:dyDescent="0.4">
      <c r="A44" s="715">
        <v>44</v>
      </c>
      <c r="B44" s="716"/>
      <c r="C44" s="771"/>
      <c r="D44" s="771"/>
      <c r="E44" s="771"/>
      <c r="F44" s="997" t="s">
        <v>414</v>
      </c>
      <c r="G44" s="754"/>
      <c r="H44" s="726"/>
      <c r="I44" s="726"/>
      <c r="J44" s="726"/>
      <c r="K44" s="726"/>
      <c r="L44" s="726"/>
      <c r="M44" s="726"/>
      <c r="N44" s="720"/>
    </row>
    <row r="45" spans="1:14" ht="15" customHeight="1" x14ac:dyDescent="0.4">
      <c r="A45" s="715">
        <v>45</v>
      </c>
      <c r="B45" s="716"/>
      <c r="C45" s="771"/>
      <c r="D45" s="771"/>
      <c r="E45" s="771"/>
      <c r="F45" s="997" t="s">
        <v>415</v>
      </c>
      <c r="G45" s="754"/>
      <c r="H45" s="726"/>
      <c r="I45" s="726"/>
      <c r="J45" s="726"/>
      <c r="K45" s="726"/>
      <c r="L45" s="726"/>
      <c r="M45" s="726"/>
      <c r="N45" s="720"/>
    </row>
    <row r="46" spans="1:14" ht="15" customHeight="1" x14ac:dyDescent="0.4">
      <c r="A46" s="715">
        <v>46</v>
      </c>
      <c r="B46" s="716"/>
      <c r="C46" s="771"/>
      <c r="D46" s="771"/>
      <c r="E46" s="771"/>
      <c r="F46" s="997" t="s">
        <v>416</v>
      </c>
      <c r="G46" s="754"/>
      <c r="H46" s="726"/>
      <c r="I46" s="726"/>
      <c r="J46" s="726"/>
      <c r="K46" s="726"/>
      <c r="L46" s="726"/>
      <c r="M46" s="726"/>
      <c r="N46" s="720"/>
    </row>
    <row r="47" spans="1:14" ht="15" customHeight="1" x14ac:dyDescent="0.4">
      <c r="A47" s="715">
        <v>47</v>
      </c>
      <c r="B47" s="716"/>
      <c r="C47" s="771"/>
      <c r="D47" s="771"/>
      <c r="E47" s="771"/>
      <c r="F47" s="997" t="s">
        <v>417</v>
      </c>
      <c r="G47" s="754"/>
      <c r="H47" s="726"/>
      <c r="I47" s="726"/>
      <c r="J47" s="726"/>
      <c r="K47" s="726"/>
      <c r="L47" s="726"/>
      <c r="M47" s="726"/>
      <c r="N47" s="720"/>
    </row>
    <row r="48" spans="1:14" ht="15" customHeight="1" x14ac:dyDescent="0.4">
      <c r="A48" s="715">
        <v>48</v>
      </c>
      <c r="B48" s="716"/>
      <c r="C48" s="771"/>
      <c r="D48" s="771"/>
      <c r="E48" s="771"/>
      <c r="F48" s="997" t="s">
        <v>418</v>
      </c>
      <c r="G48" s="754"/>
      <c r="H48" s="726"/>
      <c r="I48" s="726"/>
      <c r="J48" s="726"/>
      <c r="K48" s="726"/>
      <c r="L48" s="726"/>
      <c r="M48" s="726"/>
      <c r="N48" s="720"/>
    </row>
    <row r="49" spans="1:14" ht="15" customHeight="1" x14ac:dyDescent="0.4">
      <c r="A49" s="715">
        <v>49</v>
      </c>
      <c r="B49" s="716"/>
      <c r="C49" s="771"/>
      <c r="D49" s="771"/>
      <c r="E49" s="771"/>
      <c r="F49" s="997" t="s">
        <v>419</v>
      </c>
      <c r="G49" s="754"/>
      <c r="H49" s="726"/>
      <c r="I49" s="726"/>
      <c r="J49" s="726"/>
      <c r="K49" s="726"/>
      <c r="L49" s="726"/>
      <c r="M49" s="726"/>
      <c r="N49" s="720"/>
    </row>
    <row r="50" spans="1:14" ht="15" customHeight="1" x14ac:dyDescent="0.4">
      <c r="A50" s="715">
        <v>50</v>
      </c>
      <c r="B50" s="716"/>
      <c r="C50" s="771"/>
      <c r="D50" s="771"/>
      <c r="E50" s="771"/>
      <c r="F50" s="997" t="s">
        <v>420</v>
      </c>
      <c r="G50" s="754"/>
      <c r="H50" s="726"/>
      <c r="I50" s="726"/>
      <c r="J50" s="726"/>
      <c r="K50" s="726"/>
      <c r="L50" s="726"/>
      <c r="M50" s="726"/>
      <c r="N50" s="720"/>
    </row>
    <row r="51" spans="1:14" ht="15" customHeight="1" x14ac:dyDescent="0.4">
      <c r="A51" s="715">
        <v>51</v>
      </c>
      <c r="B51" s="716"/>
      <c r="C51" s="771"/>
      <c r="D51" s="771"/>
      <c r="E51" s="771"/>
      <c r="F51" s="997" t="s">
        <v>421</v>
      </c>
      <c r="G51" s="754"/>
      <c r="H51" s="726"/>
      <c r="I51" s="726"/>
      <c r="J51" s="726"/>
      <c r="K51" s="726"/>
      <c r="L51" s="726"/>
      <c r="M51" s="726"/>
      <c r="N51" s="720"/>
    </row>
    <row r="52" spans="1:14" ht="15" customHeight="1" x14ac:dyDescent="0.4">
      <c r="A52" s="715">
        <v>52</v>
      </c>
      <c r="B52" s="716"/>
      <c r="C52" s="771"/>
      <c r="D52" s="771"/>
      <c r="E52" s="771"/>
      <c r="F52" s="997" t="s">
        <v>422</v>
      </c>
      <c r="G52" s="754"/>
      <c r="H52" s="726"/>
      <c r="I52" s="726"/>
      <c r="J52" s="726"/>
      <c r="K52" s="726"/>
      <c r="L52" s="726"/>
      <c r="M52" s="726"/>
      <c r="N52" s="720"/>
    </row>
    <row r="53" spans="1:14" ht="15" customHeight="1" x14ac:dyDescent="0.4">
      <c r="A53" s="715">
        <v>53</v>
      </c>
      <c r="B53" s="716"/>
      <c r="C53" s="771"/>
      <c r="D53" s="771"/>
      <c r="E53" s="771"/>
      <c r="F53" s="997" t="s">
        <v>423</v>
      </c>
      <c r="G53" s="754"/>
      <c r="H53" s="726"/>
      <c r="I53" s="726"/>
      <c r="J53" s="726"/>
      <c r="K53" s="726"/>
      <c r="L53" s="726"/>
      <c r="M53" s="726"/>
      <c r="N53" s="720"/>
    </row>
    <row r="54" spans="1:14" ht="15" customHeight="1" x14ac:dyDescent="0.4">
      <c r="A54" s="715">
        <v>54</v>
      </c>
      <c r="B54" s="716"/>
      <c r="C54" s="771"/>
      <c r="D54" s="771"/>
      <c r="E54" s="771"/>
      <c r="F54" s="997" t="s">
        <v>424</v>
      </c>
      <c r="G54" s="754"/>
      <c r="H54" s="726"/>
      <c r="I54" s="726"/>
      <c r="J54" s="726"/>
      <c r="K54" s="726"/>
      <c r="L54" s="726"/>
      <c r="M54" s="726"/>
      <c r="N54" s="720"/>
    </row>
    <row r="55" spans="1:14" ht="15" customHeight="1" x14ac:dyDescent="0.4">
      <c r="A55" s="715">
        <v>55</v>
      </c>
      <c r="B55" s="716"/>
      <c r="C55" s="771"/>
      <c r="D55" s="771"/>
      <c r="E55" s="771"/>
      <c r="F55" s="997" t="s">
        <v>425</v>
      </c>
      <c r="G55" s="754"/>
      <c r="H55" s="726"/>
      <c r="I55" s="726"/>
      <c r="J55" s="726"/>
      <c r="K55" s="726"/>
      <c r="L55" s="726"/>
      <c r="M55" s="726"/>
      <c r="N55" s="720"/>
    </row>
    <row r="56" spans="1:14" ht="15" customHeight="1" x14ac:dyDescent="0.4">
      <c r="A56" s="715">
        <v>56</v>
      </c>
      <c r="B56" s="716"/>
      <c r="C56" s="771"/>
      <c r="D56" s="771"/>
      <c r="E56" s="771"/>
      <c r="F56" s="997" t="s">
        <v>426</v>
      </c>
      <c r="G56" s="754"/>
      <c r="H56" s="726"/>
      <c r="I56" s="726"/>
      <c r="J56" s="726"/>
      <c r="K56" s="726"/>
      <c r="L56" s="726"/>
      <c r="M56" s="726"/>
      <c r="N56" s="720"/>
    </row>
    <row r="57" spans="1:14" ht="15" customHeight="1" x14ac:dyDescent="0.4">
      <c r="A57" s="715">
        <v>57</v>
      </c>
      <c r="B57" s="716"/>
      <c r="C57" s="771"/>
      <c r="D57" s="771"/>
      <c r="E57" s="771"/>
      <c r="F57" s="997" t="s">
        <v>427</v>
      </c>
      <c r="G57" s="754"/>
      <c r="H57" s="726"/>
      <c r="I57" s="726"/>
      <c r="J57" s="726"/>
      <c r="K57" s="726"/>
      <c r="L57" s="726"/>
      <c r="M57" s="726"/>
      <c r="N57" s="720"/>
    </row>
    <row r="58" spans="1:14" ht="15" customHeight="1" thickBot="1" x14ac:dyDescent="0.45">
      <c r="A58" s="715">
        <v>58</v>
      </c>
      <c r="B58" s="716"/>
      <c r="C58" s="771"/>
      <c r="D58" s="771"/>
      <c r="E58" s="771"/>
      <c r="F58" s="997" t="s">
        <v>428</v>
      </c>
      <c r="G58" s="754"/>
      <c r="H58" s="726"/>
      <c r="I58" s="726"/>
      <c r="J58" s="726"/>
      <c r="K58" s="726"/>
      <c r="L58" s="726"/>
      <c r="M58" s="726"/>
      <c r="N58" s="720"/>
    </row>
    <row r="59" spans="1:14" ht="15.75" customHeight="1" thickBot="1" x14ac:dyDescent="0.55000000000000004">
      <c r="A59" s="715">
        <v>59</v>
      </c>
      <c r="B59" s="716"/>
      <c r="C59" s="771"/>
      <c r="D59" s="771"/>
      <c r="E59" s="771"/>
      <c r="F59" s="784" t="s">
        <v>452</v>
      </c>
      <c r="G59" s="754"/>
      <c r="H59" s="774">
        <f t="shared" ref="H59:M59" si="5">SUM(H33:H58)</f>
        <v>0</v>
      </c>
      <c r="I59" s="774">
        <f t="shared" si="5"/>
        <v>0</v>
      </c>
      <c r="J59" s="774">
        <f t="shared" si="5"/>
        <v>0</v>
      </c>
      <c r="K59" s="774">
        <f t="shared" si="5"/>
        <v>0</v>
      </c>
      <c r="L59" s="774">
        <f t="shared" si="5"/>
        <v>0</v>
      </c>
      <c r="M59" s="774">
        <f t="shared" si="5"/>
        <v>0</v>
      </c>
      <c r="N59" s="720"/>
    </row>
    <row r="60" spans="1:14" ht="15" customHeight="1" x14ac:dyDescent="0.4">
      <c r="A60" s="715">
        <v>60</v>
      </c>
      <c r="B60" s="716"/>
      <c r="C60" s="780"/>
      <c r="D60" s="780"/>
      <c r="E60" s="780"/>
      <c r="F60" s="731"/>
      <c r="G60" s="754"/>
      <c r="H60" s="782"/>
      <c r="I60" s="782"/>
      <c r="J60" s="782"/>
      <c r="K60" s="782"/>
      <c r="L60" s="782"/>
      <c r="M60" s="782"/>
      <c r="N60" s="720"/>
    </row>
    <row r="61" spans="1:14" ht="15" customHeight="1" x14ac:dyDescent="0.5">
      <c r="A61" s="715">
        <v>61</v>
      </c>
      <c r="B61" s="716"/>
      <c r="C61" s="780"/>
      <c r="D61" s="780"/>
      <c r="E61" s="780"/>
      <c r="F61" s="784" t="s">
        <v>455</v>
      </c>
      <c r="G61" s="754"/>
      <c r="H61" s="804"/>
      <c r="I61" s="782"/>
      <c r="J61" s="782"/>
      <c r="K61" s="782"/>
      <c r="L61" s="782"/>
      <c r="M61" s="782"/>
      <c r="N61" s="720"/>
    </row>
    <row r="62" spans="1:14" ht="15" customHeight="1" thickBot="1" x14ac:dyDescent="0.55000000000000004">
      <c r="A62" s="715">
        <v>62</v>
      </c>
      <c r="B62" s="716"/>
      <c r="C62" s="801"/>
      <c r="D62" s="801"/>
      <c r="E62" s="801"/>
      <c r="F62" s="784" t="s">
        <v>458</v>
      </c>
      <c r="G62" s="754"/>
      <c r="H62" s="754"/>
      <c r="I62" s="803"/>
      <c r="J62" s="803"/>
      <c r="K62" s="803"/>
      <c r="L62" s="803"/>
      <c r="M62" s="803"/>
      <c r="N62" s="720"/>
    </row>
    <row r="63" spans="1:14" ht="15" customHeight="1" thickBot="1" x14ac:dyDescent="0.55000000000000004">
      <c r="A63" s="715">
        <v>63</v>
      </c>
      <c r="B63" s="716"/>
      <c r="C63" s="780"/>
      <c r="D63" s="780"/>
      <c r="E63" s="780"/>
      <c r="F63" s="786" t="s">
        <v>439</v>
      </c>
      <c r="G63" s="754"/>
      <c r="H63" s="774" t="e">
        <f>H61/H59</f>
        <v>#DIV/0!</v>
      </c>
      <c r="I63" s="802" t="e">
        <f>I62/I59</f>
        <v>#DIV/0!</v>
      </c>
      <c r="J63" s="802" t="e">
        <f>J62/J59</f>
        <v>#DIV/0!</v>
      </c>
      <c r="K63" s="802" t="e">
        <f t="shared" ref="K63:M63" si="6">K62/K59</f>
        <v>#DIV/0!</v>
      </c>
      <c r="L63" s="802" t="e">
        <f t="shared" si="6"/>
        <v>#DIV/0!</v>
      </c>
      <c r="M63" s="802" t="e">
        <f t="shared" si="6"/>
        <v>#DIV/0!</v>
      </c>
      <c r="N63" s="720"/>
    </row>
    <row r="64" spans="1:14" ht="15" customHeight="1" x14ac:dyDescent="0.4">
      <c r="A64" s="715">
        <v>64</v>
      </c>
      <c r="B64" s="716"/>
      <c r="C64" s="771"/>
      <c r="D64" s="771"/>
      <c r="E64" s="771"/>
      <c r="F64" s="771"/>
      <c r="G64" s="754"/>
      <c r="H64" s="754"/>
      <c r="I64" s="754"/>
      <c r="J64" s="754"/>
      <c r="K64" s="754"/>
      <c r="L64" s="754"/>
      <c r="M64" s="754"/>
      <c r="N64" s="720"/>
    </row>
    <row r="65" spans="1:14" ht="15" customHeight="1" x14ac:dyDescent="0.4">
      <c r="A65" s="715">
        <v>65</v>
      </c>
      <c r="B65" s="716"/>
      <c r="C65" s="801"/>
      <c r="D65" s="801"/>
      <c r="E65" s="801"/>
      <c r="F65" s="801"/>
      <c r="G65" s="754"/>
      <c r="H65" s="805" t="s">
        <v>456</v>
      </c>
      <c r="I65" s="1138" t="s">
        <v>457</v>
      </c>
      <c r="J65" s="1139"/>
      <c r="K65" s="1139"/>
      <c r="L65" s="1139"/>
      <c r="M65" s="1140"/>
      <c r="N65" s="720"/>
    </row>
    <row r="66" spans="1:14" ht="15" customHeight="1" x14ac:dyDescent="0.5">
      <c r="A66" s="715">
        <v>66</v>
      </c>
      <c r="B66" s="716"/>
      <c r="C66" s="731"/>
      <c r="D66" s="739"/>
      <c r="E66" s="739"/>
      <c r="F66" s="784" t="s">
        <v>722</v>
      </c>
      <c r="G66" s="754"/>
      <c r="H66" s="776" t="s">
        <v>16</v>
      </c>
      <c r="I66" s="776" t="s">
        <v>390</v>
      </c>
      <c r="J66" s="776" t="s">
        <v>391</v>
      </c>
      <c r="K66" s="776" t="s">
        <v>392</v>
      </c>
      <c r="L66" s="776" t="s">
        <v>393</v>
      </c>
      <c r="M66" s="776" t="s">
        <v>394</v>
      </c>
      <c r="N66" s="720"/>
    </row>
    <row r="67" spans="1:14" ht="15" customHeight="1" x14ac:dyDescent="0.4">
      <c r="A67" s="715">
        <v>67</v>
      </c>
      <c r="B67" s="716"/>
      <c r="C67" s="771"/>
      <c r="D67" s="771"/>
      <c r="E67" s="771"/>
      <c r="F67" s="997" t="s">
        <v>403</v>
      </c>
      <c r="G67" s="754"/>
      <c r="H67" s="726"/>
      <c r="I67" s="726"/>
      <c r="J67" s="726"/>
      <c r="K67" s="726"/>
      <c r="L67" s="726"/>
      <c r="M67" s="726"/>
      <c r="N67" s="720"/>
    </row>
    <row r="68" spans="1:14" ht="15" customHeight="1" x14ac:dyDescent="0.4">
      <c r="A68" s="715">
        <v>68</v>
      </c>
      <c r="B68" s="716"/>
      <c r="C68" s="771"/>
      <c r="D68" s="771"/>
      <c r="E68" s="771"/>
      <c r="F68" s="997" t="s">
        <v>404</v>
      </c>
      <c r="G68" s="754"/>
      <c r="H68" s="726"/>
      <c r="I68" s="726"/>
      <c r="J68" s="726"/>
      <c r="K68" s="726"/>
      <c r="L68" s="726"/>
      <c r="M68" s="726"/>
      <c r="N68" s="720"/>
    </row>
    <row r="69" spans="1:14" ht="15" customHeight="1" x14ac:dyDescent="0.4">
      <c r="A69" s="715">
        <v>69</v>
      </c>
      <c r="B69" s="716"/>
      <c r="C69" s="771"/>
      <c r="D69" s="771"/>
      <c r="E69" s="771"/>
      <c r="F69" s="997" t="s">
        <v>405</v>
      </c>
      <c r="G69" s="754"/>
      <c r="H69" s="726"/>
      <c r="I69" s="726"/>
      <c r="J69" s="726"/>
      <c r="K69" s="726"/>
      <c r="L69" s="726"/>
      <c r="M69" s="726"/>
      <c r="N69" s="720"/>
    </row>
    <row r="70" spans="1:14" ht="15" customHeight="1" x14ac:dyDescent="0.4">
      <c r="A70" s="715">
        <v>70</v>
      </c>
      <c r="B70" s="716"/>
      <c r="C70" s="771"/>
      <c r="D70" s="771"/>
      <c r="E70" s="771"/>
      <c r="F70" s="997" t="s">
        <v>406</v>
      </c>
      <c r="G70" s="754"/>
      <c r="H70" s="726"/>
      <c r="I70" s="726"/>
      <c r="J70" s="726"/>
      <c r="K70" s="726"/>
      <c r="L70" s="726"/>
      <c r="M70" s="726"/>
      <c r="N70" s="720"/>
    </row>
    <row r="71" spans="1:14" ht="15" customHeight="1" x14ac:dyDescent="0.4">
      <c r="A71" s="715">
        <v>71</v>
      </c>
      <c r="B71" s="716"/>
      <c r="C71" s="771"/>
      <c r="D71" s="771"/>
      <c r="E71" s="771"/>
      <c r="F71" s="997" t="s">
        <v>407</v>
      </c>
      <c r="G71" s="754"/>
      <c r="H71" s="726"/>
      <c r="I71" s="726"/>
      <c r="J71" s="726"/>
      <c r="K71" s="726"/>
      <c r="L71" s="726"/>
      <c r="M71" s="726"/>
      <c r="N71" s="720"/>
    </row>
    <row r="72" spans="1:14" ht="15" customHeight="1" x14ac:dyDescent="0.4">
      <c r="A72" s="715">
        <v>72</v>
      </c>
      <c r="B72" s="716"/>
      <c r="C72" s="771"/>
      <c r="D72" s="771"/>
      <c r="E72" s="771"/>
      <c r="F72" s="997" t="s">
        <v>408</v>
      </c>
      <c r="G72" s="754"/>
      <c r="H72" s="726"/>
      <c r="I72" s="726"/>
      <c r="J72" s="726"/>
      <c r="K72" s="726"/>
      <c r="L72" s="726"/>
      <c r="M72" s="726"/>
      <c r="N72" s="720"/>
    </row>
    <row r="73" spans="1:14" ht="15" customHeight="1" x14ac:dyDescent="0.4">
      <c r="A73" s="715">
        <v>73</v>
      </c>
      <c r="B73" s="716"/>
      <c r="C73" s="771"/>
      <c r="D73" s="771"/>
      <c r="E73" s="771"/>
      <c r="F73" s="997" t="s">
        <v>409</v>
      </c>
      <c r="G73" s="754"/>
      <c r="H73" s="726"/>
      <c r="I73" s="726"/>
      <c r="J73" s="726"/>
      <c r="K73" s="726"/>
      <c r="L73" s="726"/>
      <c r="M73" s="726"/>
      <c r="N73" s="720"/>
    </row>
    <row r="74" spans="1:14" ht="15" customHeight="1" x14ac:dyDescent="0.4">
      <c r="A74" s="715">
        <v>74</v>
      </c>
      <c r="B74" s="716"/>
      <c r="C74" s="771"/>
      <c r="D74" s="771"/>
      <c r="E74" s="771"/>
      <c r="F74" s="997" t="s">
        <v>410</v>
      </c>
      <c r="G74" s="754"/>
      <c r="H74" s="726"/>
      <c r="I74" s="726"/>
      <c r="J74" s="726"/>
      <c r="K74" s="726"/>
      <c r="L74" s="726"/>
      <c r="M74" s="726"/>
      <c r="N74" s="720"/>
    </row>
    <row r="75" spans="1:14" ht="15" customHeight="1" x14ac:dyDescent="0.4">
      <c r="A75" s="715">
        <v>75</v>
      </c>
      <c r="B75" s="716"/>
      <c r="C75" s="771"/>
      <c r="D75" s="771"/>
      <c r="E75" s="771"/>
      <c r="F75" s="997" t="s">
        <v>411</v>
      </c>
      <c r="G75" s="754"/>
      <c r="H75" s="726"/>
      <c r="I75" s="726"/>
      <c r="J75" s="726"/>
      <c r="K75" s="726"/>
      <c r="L75" s="726"/>
      <c r="M75" s="726"/>
      <c r="N75" s="720"/>
    </row>
    <row r="76" spans="1:14" ht="15" customHeight="1" x14ac:dyDescent="0.4">
      <c r="A76" s="715">
        <v>76</v>
      </c>
      <c r="B76" s="716"/>
      <c r="C76" s="771"/>
      <c r="D76" s="771"/>
      <c r="E76" s="771"/>
      <c r="F76" s="997" t="s">
        <v>412</v>
      </c>
      <c r="G76" s="754"/>
      <c r="H76" s="726"/>
      <c r="I76" s="726"/>
      <c r="J76" s="726"/>
      <c r="K76" s="726"/>
      <c r="L76" s="726"/>
      <c r="M76" s="726"/>
      <c r="N76" s="720"/>
    </row>
    <row r="77" spans="1:14" ht="15" customHeight="1" x14ac:dyDescent="0.4">
      <c r="A77" s="715">
        <v>77</v>
      </c>
      <c r="B77" s="716"/>
      <c r="C77" s="771"/>
      <c r="D77" s="771"/>
      <c r="E77" s="771"/>
      <c r="F77" s="997" t="s">
        <v>413</v>
      </c>
      <c r="G77" s="754"/>
      <c r="H77" s="726"/>
      <c r="I77" s="726"/>
      <c r="J77" s="726"/>
      <c r="K77" s="726"/>
      <c r="L77" s="726"/>
      <c r="M77" s="726"/>
      <c r="N77" s="720"/>
    </row>
    <row r="78" spans="1:14" ht="15" customHeight="1" x14ac:dyDescent="0.4">
      <c r="A78" s="715">
        <v>78</v>
      </c>
      <c r="B78" s="716"/>
      <c r="C78" s="771"/>
      <c r="D78" s="771"/>
      <c r="E78" s="771"/>
      <c r="F78" s="997" t="s">
        <v>414</v>
      </c>
      <c r="G78" s="754"/>
      <c r="H78" s="726"/>
      <c r="I78" s="726"/>
      <c r="J78" s="726"/>
      <c r="K78" s="726"/>
      <c r="L78" s="726"/>
      <c r="M78" s="726"/>
      <c r="N78" s="720"/>
    </row>
    <row r="79" spans="1:14" ht="15" customHeight="1" x14ac:dyDescent="0.4">
      <c r="A79" s="715">
        <v>79</v>
      </c>
      <c r="B79" s="716"/>
      <c r="C79" s="771"/>
      <c r="D79" s="771"/>
      <c r="E79" s="771"/>
      <c r="F79" s="997" t="s">
        <v>415</v>
      </c>
      <c r="G79" s="754"/>
      <c r="H79" s="726"/>
      <c r="I79" s="726"/>
      <c r="J79" s="726"/>
      <c r="K79" s="726"/>
      <c r="L79" s="726"/>
      <c r="M79" s="726"/>
      <c r="N79" s="720"/>
    </row>
    <row r="80" spans="1:14" ht="15" customHeight="1" x14ac:dyDescent="0.4">
      <c r="A80" s="715">
        <v>80</v>
      </c>
      <c r="B80" s="716"/>
      <c r="C80" s="771"/>
      <c r="D80" s="771"/>
      <c r="E80" s="771"/>
      <c r="F80" s="997" t="s">
        <v>416</v>
      </c>
      <c r="G80" s="754"/>
      <c r="H80" s="726"/>
      <c r="I80" s="726"/>
      <c r="J80" s="726"/>
      <c r="K80" s="726"/>
      <c r="L80" s="726"/>
      <c r="M80" s="726"/>
      <c r="N80" s="720"/>
    </row>
    <row r="81" spans="1:14" ht="15" customHeight="1" x14ac:dyDescent="0.4">
      <c r="A81" s="715">
        <v>81</v>
      </c>
      <c r="B81" s="716"/>
      <c r="C81" s="771"/>
      <c r="D81" s="771"/>
      <c r="E81" s="771"/>
      <c r="F81" s="997" t="s">
        <v>417</v>
      </c>
      <c r="G81" s="754"/>
      <c r="H81" s="726"/>
      <c r="I81" s="726"/>
      <c r="J81" s="726"/>
      <c r="K81" s="726"/>
      <c r="L81" s="726"/>
      <c r="M81" s="726"/>
      <c r="N81" s="720"/>
    </row>
    <row r="82" spans="1:14" ht="15" customHeight="1" x14ac:dyDescent="0.4">
      <c r="A82" s="715">
        <v>82</v>
      </c>
      <c r="B82" s="716"/>
      <c r="C82" s="771"/>
      <c r="D82" s="771"/>
      <c r="E82" s="771"/>
      <c r="F82" s="997" t="s">
        <v>418</v>
      </c>
      <c r="G82" s="754"/>
      <c r="H82" s="726"/>
      <c r="I82" s="726"/>
      <c r="J82" s="726"/>
      <c r="K82" s="726"/>
      <c r="L82" s="726"/>
      <c r="M82" s="726"/>
      <c r="N82" s="720"/>
    </row>
    <row r="83" spans="1:14" ht="15" customHeight="1" x14ac:dyDescent="0.4">
      <c r="A83" s="715">
        <v>83</v>
      </c>
      <c r="B83" s="716"/>
      <c r="C83" s="771"/>
      <c r="D83" s="771"/>
      <c r="E83" s="771"/>
      <c r="F83" s="997" t="s">
        <v>419</v>
      </c>
      <c r="G83" s="754"/>
      <c r="H83" s="726"/>
      <c r="I83" s="726"/>
      <c r="J83" s="726"/>
      <c r="K83" s="726"/>
      <c r="L83" s="726"/>
      <c r="M83" s="726"/>
      <c r="N83" s="720"/>
    </row>
    <row r="84" spans="1:14" ht="15" customHeight="1" x14ac:dyDescent="0.4">
      <c r="A84" s="715">
        <v>84</v>
      </c>
      <c r="B84" s="716"/>
      <c r="C84" s="771"/>
      <c r="D84" s="771"/>
      <c r="E84" s="771"/>
      <c r="F84" s="997" t="s">
        <v>420</v>
      </c>
      <c r="G84" s="754"/>
      <c r="H84" s="726"/>
      <c r="I84" s="726"/>
      <c r="J84" s="726"/>
      <c r="K84" s="726"/>
      <c r="L84" s="726"/>
      <c r="M84" s="726"/>
      <c r="N84" s="720"/>
    </row>
    <row r="85" spans="1:14" ht="15" customHeight="1" x14ac:dyDescent="0.4">
      <c r="A85" s="715">
        <v>85</v>
      </c>
      <c r="B85" s="716"/>
      <c r="C85" s="771"/>
      <c r="D85" s="771"/>
      <c r="E85" s="771"/>
      <c r="F85" s="997" t="s">
        <v>421</v>
      </c>
      <c r="G85" s="754"/>
      <c r="H85" s="726"/>
      <c r="I85" s="726"/>
      <c r="J85" s="726"/>
      <c r="K85" s="726"/>
      <c r="L85" s="726"/>
      <c r="M85" s="726"/>
      <c r="N85" s="720"/>
    </row>
    <row r="86" spans="1:14" ht="15" customHeight="1" x14ac:dyDescent="0.4">
      <c r="A86" s="715">
        <v>86</v>
      </c>
      <c r="B86" s="716"/>
      <c r="C86" s="771"/>
      <c r="D86" s="771"/>
      <c r="E86" s="771"/>
      <c r="F86" s="997" t="s">
        <v>422</v>
      </c>
      <c r="G86" s="754"/>
      <c r="H86" s="726"/>
      <c r="I86" s="726"/>
      <c r="J86" s="726"/>
      <c r="K86" s="726"/>
      <c r="L86" s="726"/>
      <c r="M86" s="726"/>
      <c r="N86" s="720"/>
    </row>
    <row r="87" spans="1:14" ht="15" customHeight="1" x14ac:dyDescent="0.4">
      <c r="A87" s="715">
        <v>87</v>
      </c>
      <c r="B87" s="716"/>
      <c r="C87" s="771"/>
      <c r="D87" s="771"/>
      <c r="E87" s="771"/>
      <c r="F87" s="997" t="s">
        <v>423</v>
      </c>
      <c r="G87" s="754"/>
      <c r="H87" s="726"/>
      <c r="I87" s="726"/>
      <c r="J87" s="726"/>
      <c r="K87" s="726"/>
      <c r="L87" s="726"/>
      <c r="M87" s="726"/>
      <c r="N87" s="720"/>
    </row>
    <row r="88" spans="1:14" ht="15" customHeight="1" x14ac:dyDescent="0.4">
      <c r="A88" s="715">
        <v>88</v>
      </c>
      <c r="B88" s="716"/>
      <c r="C88" s="771"/>
      <c r="D88" s="771"/>
      <c r="E88" s="771"/>
      <c r="F88" s="997" t="s">
        <v>424</v>
      </c>
      <c r="G88" s="754"/>
      <c r="H88" s="726"/>
      <c r="I88" s="726"/>
      <c r="J88" s="726"/>
      <c r="K88" s="726"/>
      <c r="L88" s="726"/>
      <c r="M88" s="726"/>
      <c r="N88" s="720"/>
    </row>
    <row r="89" spans="1:14" ht="15" customHeight="1" x14ac:dyDescent="0.4">
      <c r="A89" s="715">
        <v>89</v>
      </c>
      <c r="B89" s="716"/>
      <c r="C89" s="771"/>
      <c r="D89" s="771"/>
      <c r="E89" s="771"/>
      <c r="F89" s="997" t="s">
        <v>425</v>
      </c>
      <c r="G89" s="754"/>
      <c r="H89" s="726"/>
      <c r="I89" s="726"/>
      <c r="J89" s="726"/>
      <c r="K89" s="726"/>
      <c r="L89" s="726"/>
      <c r="M89" s="726"/>
      <c r="N89" s="720"/>
    </row>
    <row r="90" spans="1:14" ht="15" customHeight="1" x14ac:dyDescent="0.4">
      <c r="A90" s="715">
        <v>90</v>
      </c>
      <c r="B90" s="716"/>
      <c r="C90" s="771"/>
      <c r="D90" s="771"/>
      <c r="E90" s="771"/>
      <c r="F90" s="997" t="s">
        <v>426</v>
      </c>
      <c r="G90" s="754"/>
      <c r="H90" s="726"/>
      <c r="I90" s="726"/>
      <c r="J90" s="726"/>
      <c r="K90" s="726"/>
      <c r="L90" s="726"/>
      <c r="M90" s="726"/>
      <c r="N90" s="720"/>
    </row>
    <row r="91" spans="1:14" ht="15" customHeight="1" x14ac:dyDescent="0.4">
      <c r="A91" s="715">
        <v>91</v>
      </c>
      <c r="B91" s="716"/>
      <c r="C91" s="771"/>
      <c r="D91" s="771"/>
      <c r="E91" s="771"/>
      <c r="F91" s="997" t="s">
        <v>427</v>
      </c>
      <c r="G91" s="754"/>
      <c r="H91" s="726"/>
      <c r="I91" s="726"/>
      <c r="J91" s="726"/>
      <c r="K91" s="726"/>
      <c r="L91" s="726"/>
      <c r="M91" s="726"/>
      <c r="N91" s="720"/>
    </row>
    <row r="92" spans="1:14" ht="15" customHeight="1" thickBot="1" x14ac:dyDescent="0.45">
      <c r="A92" s="715">
        <v>92</v>
      </c>
      <c r="B92" s="716"/>
      <c r="C92" s="771"/>
      <c r="D92" s="771"/>
      <c r="E92" s="771"/>
      <c r="F92" s="997" t="s">
        <v>428</v>
      </c>
      <c r="G92" s="754"/>
      <c r="H92" s="726"/>
      <c r="I92" s="726"/>
      <c r="J92" s="726"/>
      <c r="K92" s="726"/>
      <c r="L92" s="726"/>
      <c r="M92" s="726"/>
      <c r="N92" s="720"/>
    </row>
    <row r="93" spans="1:14" ht="15" customHeight="1" thickBot="1" x14ac:dyDescent="0.55000000000000004">
      <c r="A93" s="715">
        <v>93</v>
      </c>
      <c r="B93" s="716"/>
      <c r="C93" s="771"/>
      <c r="D93" s="771"/>
      <c r="E93" s="771"/>
      <c r="F93" s="784" t="s">
        <v>3</v>
      </c>
      <c r="G93" s="754"/>
      <c r="H93" s="774">
        <f t="shared" ref="H93:M93" si="7">SUM(H67:H92)</f>
        <v>0</v>
      </c>
      <c r="I93" s="774">
        <f t="shared" si="7"/>
        <v>0</v>
      </c>
      <c r="J93" s="774">
        <f t="shared" si="7"/>
        <v>0</v>
      </c>
      <c r="K93" s="774">
        <f t="shared" si="7"/>
        <v>0</v>
      </c>
      <c r="L93" s="774">
        <f t="shared" si="7"/>
        <v>0</v>
      </c>
      <c r="M93" s="774">
        <f t="shared" si="7"/>
        <v>0</v>
      </c>
      <c r="N93" s="720"/>
    </row>
    <row r="94" spans="1:14" ht="15" customHeight="1" x14ac:dyDescent="0.4">
      <c r="A94" s="715">
        <v>94</v>
      </c>
      <c r="B94" s="716"/>
      <c r="C94" s="771"/>
      <c r="D94" s="771"/>
      <c r="E94" s="771"/>
      <c r="F94" s="771"/>
      <c r="G94" s="754"/>
      <c r="H94" s="754"/>
      <c r="I94" s="754"/>
      <c r="J94" s="754"/>
      <c r="K94" s="754"/>
      <c r="L94" s="754"/>
      <c r="M94" s="754"/>
      <c r="N94" s="720"/>
    </row>
    <row r="95" spans="1:14" ht="15" customHeight="1" x14ac:dyDescent="0.4">
      <c r="A95" s="715">
        <v>95</v>
      </c>
      <c r="B95" s="716"/>
      <c r="C95" s="801"/>
      <c r="D95" s="801"/>
      <c r="E95" s="801"/>
      <c r="F95" s="801"/>
      <c r="G95" s="754"/>
      <c r="H95" s="805" t="s">
        <v>456</v>
      </c>
      <c r="I95" s="1138" t="s">
        <v>457</v>
      </c>
      <c r="J95" s="1139"/>
      <c r="K95" s="1139"/>
      <c r="L95" s="1139"/>
      <c r="M95" s="1140"/>
      <c r="N95" s="720"/>
    </row>
    <row r="96" spans="1:14" ht="15" customHeight="1" x14ac:dyDescent="0.5">
      <c r="A96" s="715">
        <v>96</v>
      </c>
      <c r="B96" s="716"/>
      <c r="C96" s="771"/>
      <c r="D96" s="771"/>
      <c r="E96" s="771"/>
      <c r="F96" s="784" t="s">
        <v>990</v>
      </c>
      <c r="G96" s="754"/>
      <c r="H96" s="776" t="s">
        <v>16</v>
      </c>
      <c r="I96" s="776" t="s">
        <v>390</v>
      </c>
      <c r="J96" s="776" t="s">
        <v>391</v>
      </c>
      <c r="K96" s="776" t="s">
        <v>392</v>
      </c>
      <c r="L96" s="776" t="s">
        <v>393</v>
      </c>
      <c r="M96" s="776" t="s">
        <v>394</v>
      </c>
      <c r="N96" s="720"/>
    </row>
    <row r="97" spans="1:14" ht="15" customHeight="1" x14ac:dyDescent="0.4">
      <c r="A97" s="715">
        <v>97</v>
      </c>
      <c r="B97" s="716"/>
      <c r="C97" s="771"/>
      <c r="D97" s="771"/>
      <c r="E97" s="771"/>
      <c r="F97" s="997" t="s">
        <v>403</v>
      </c>
      <c r="G97" s="754"/>
      <c r="H97" s="745" t="e">
        <f>H67/H33</f>
        <v>#DIV/0!</v>
      </c>
      <c r="I97" s="745" t="e">
        <f t="shared" ref="I97:M97" si="8">I67/I33</f>
        <v>#DIV/0!</v>
      </c>
      <c r="J97" s="745" t="e">
        <f t="shared" si="8"/>
        <v>#DIV/0!</v>
      </c>
      <c r="K97" s="745" t="e">
        <f t="shared" si="8"/>
        <v>#DIV/0!</v>
      </c>
      <c r="L97" s="745" t="e">
        <f t="shared" si="8"/>
        <v>#DIV/0!</v>
      </c>
      <c r="M97" s="745" t="e">
        <f t="shared" si="8"/>
        <v>#DIV/0!</v>
      </c>
      <c r="N97" s="720"/>
    </row>
    <row r="98" spans="1:14" ht="15" customHeight="1" x14ac:dyDescent="0.4">
      <c r="A98" s="715">
        <v>98</v>
      </c>
      <c r="B98" s="716"/>
      <c r="C98" s="771"/>
      <c r="D98" s="771"/>
      <c r="E98" s="771"/>
      <c r="F98" s="997" t="s">
        <v>404</v>
      </c>
      <c r="G98" s="754"/>
      <c r="H98" s="745" t="e">
        <f t="shared" ref="H98:M122" si="9">H68/H34</f>
        <v>#DIV/0!</v>
      </c>
      <c r="I98" s="745" t="e">
        <f t="shared" si="9"/>
        <v>#DIV/0!</v>
      </c>
      <c r="J98" s="745" t="e">
        <f t="shared" si="9"/>
        <v>#DIV/0!</v>
      </c>
      <c r="K98" s="745" t="e">
        <f t="shared" si="9"/>
        <v>#DIV/0!</v>
      </c>
      <c r="L98" s="745" t="e">
        <f t="shared" si="9"/>
        <v>#DIV/0!</v>
      </c>
      <c r="M98" s="745" t="e">
        <f t="shared" si="9"/>
        <v>#DIV/0!</v>
      </c>
      <c r="N98" s="720"/>
    </row>
    <row r="99" spans="1:14" ht="15" customHeight="1" x14ac:dyDescent="0.4">
      <c r="A99" s="715">
        <v>99</v>
      </c>
      <c r="B99" s="716"/>
      <c r="C99" s="771"/>
      <c r="D99" s="771"/>
      <c r="E99" s="771"/>
      <c r="F99" s="997" t="s">
        <v>405</v>
      </c>
      <c r="G99" s="754"/>
      <c r="H99" s="745" t="e">
        <f t="shared" si="9"/>
        <v>#DIV/0!</v>
      </c>
      <c r="I99" s="745" t="e">
        <f t="shared" si="9"/>
        <v>#DIV/0!</v>
      </c>
      <c r="J99" s="745" t="e">
        <f t="shared" si="9"/>
        <v>#DIV/0!</v>
      </c>
      <c r="K99" s="745" t="e">
        <f t="shared" si="9"/>
        <v>#DIV/0!</v>
      </c>
      <c r="L99" s="745" t="e">
        <f t="shared" si="9"/>
        <v>#DIV/0!</v>
      </c>
      <c r="M99" s="745" t="e">
        <f t="shared" si="9"/>
        <v>#DIV/0!</v>
      </c>
      <c r="N99" s="720"/>
    </row>
    <row r="100" spans="1:14" ht="15" customHeight="1" x14ac:dyDescent="0.4">
      <c r="A100" s="715">
        <v>100</v>
      </c>
      <c r="B100" s="716"/>
      <c r="C100" s="771"/>
      <c r="D100" s="771"/>
      <c r="E100" s="771"/>
      <c r="F100" s="997" t="s">
        <v>406</v>
      </c>
      <c r="G100" s="754"/>
      <c r="H100" s="745" t="e">
        <f t="shared" si="9"/>
        <v>#DIV/0!</v>
      </c>
      <c r="I100" s="745" t="e">
        <f t="shared" si="9"/>
        <v>#DIV/0!</v>
      </c>
      <c r="J100" s="745" t="e">
        <f t="shared" si="9"/>
        <v>#DIV/0!</v>
      </c>
      <c r="K100" s="745" t="e">
        <f t="shared" si="9"/>
        <v>#DIV/0!</v>
      </c>
      <c r="L100" s="745" t="e">
        <f t="shared" si="9"/>
        <v>#DIV/0!</v>
      </c>
      <c r="M100" s="745" t="e">
        <f t="shared" si="9"/>
        <v>#DIV/0!</v>
      </c>
      <c r="N100" s="720"/>
    </row>
    <row r="101" spans="1:14" ht="15" customHeight="1" x14ac:dyDescent="0.4">
      <c r="A101" s="715">
        <v>101</v>
      </c>
      <c r="B101" s="716"/>
      <c r="C101" s="771"/>
      <c r="D101" s="771"/>
      <c r="E101" s="771"/>
      <c r="F101" s="997" t="s">
        <v>407</v>
      </c>
      <c r="G101" s="754"/>
      <c r="H101" s="745" t="e">
        <f t="shared" si="9"/>
        <v>#DIV/0!</v>
      </c>
      <c r="I101" s="745" t="e">
        <f t="shared" si="9"/>
        <v>#DIV/0!</v>
      </c>
      <c r="J101" s="745" t="e">
        <f t="shared" si="9"/>
        <v>#DIV/0!</v>
      </c>
      <c r="K101" s="745" t="e">
        <f t="shared" si="9"/>
        <v>#DIV/0!</v>
      </c>
      <c r="L101" s="745" t="e">
        <f t="shared" si="9"/>
        <v>#DIV/0!</v>
      </c>
      <c r="M101" s="745" t="e">
        <f t="shared" si="9"/>
        <v>#DIV/0!</v>
      </c>
      <c r="N101" s="720"/>
    </row>
    <row r="102" spans="1:14" ht="15" customHeight="1" x14ac:dyDescent="0.4">
      <c r="A102" s="715">
        <v>102</v>
      </c>
      <c r="B102" s="716"/>
      <c r="C102" s="771"/>
      <c r="D102" s="771"/>
      <c r="E102" s="771"/>
      <c r="F102" s="997" t="s">
        <v>408</v>
      </c>
      <c r="G102" s="754"/>
      <c r="H102" s="745" t="e">
        <f t="shared" si="9"/>
        <v>#DIV/0!</v>
      </c>
      <c r="I102" s="745" t="e">
        <f t="shared" si="9"/>
        <v>#DIV/0!</v>
      </c>
      <c r="J102" s="745" t="e">
        <f t="shared" si="9"/>
        <v>#DIV/0!</v>
      </c>
      <c r="K102" s="745" t="e">
        <f t="shared" si="9"/>
        <v>#DIV/0!</v>
      </c>
      <c r="L102" s="745" t="e">
        <f t="shared" si="9"/>
        <v>#DIV/0!</v>
      </c>
      <c r="M102" s="745" t="e">
        <f t="shared" si="9"/>
        <v>#DIV/0!</v>
      </c>
      <c r="N102" s="720"/>
    </row>
    <row r="103" spans="1:14" ht="15" customHeight="1" x14ac:dyDescent="0.4">
      <c r="A103" s="715">
        <v>103</v>
      </c>
      <c r="B103" s="716"/>
      <c r="C103" s="771"/>
      <c r="D103" s="771"/>
      <c r="E103" s="771"/>
      <c r="F103" s="997" t="s">
        <v>409</v>
      </c>
      <c r="G103" s="754"/>
      <c r="H103" s="745" t="e">
        <f t="shared" si="9"/>
        <v>#DIV/0!</v>
      </c>
      <c r="I103" s="745" t="e">
        <f t="shared" si="9"/>
        <v>#DIV/0!</v>
      </c>
      <c r="J103" s="745" t="e">
        <f t="shared" si="9"/>
        <v>#DIV/0!</v>
      </c>
      <c r="K103" s="745" t="e">
        <f t="shared" si="9"/>
        <v>#DIV/0!</v>
      </c>
      <c r="L103" s="745" t="e">
        <f t="shared" si="9"/>
        <v>#DIV/0!</v>
      </c>
      <c r="M103" s="745" t="e">
        <f t="shared" si="9"/>
        <v>#DIV/0!</v>
      </c>
      <c r="N103" s="720"/>
    </row>
    <row r="104" spans="1:14" ht="15" customHeight="1" x14ac:dyDescent="0.4">
      <c r="A104" s="715">
        <v>104</v>
      </c>
      <c r="B104" s="716"/>
      <c r="C104" s="771"/>
      <c r="D104" s="771"/>
      <c r="E104" s="771"/>
      <c r="F104" s="997" t="s">
        <v>410</v>
      </c>
      <c r="G104" s="754"/>
      <c r="H104" s="745" t="e">
        <f t="shared" si="9"/>
        <v>#DIV/0!</v>
      </c>
      <c r="I104" s="745" t="e">
        <f t="shared" si="9"/>
        <v>#DIV/0!</v>
      </c>
      <c r="J104" s="745" t="e">
        <f t="shared" si="9"/>
        <v>#DIV/0!</v>
      </c>
      <c r="K104" s="745" t="e">
        <f t="shared" si="9"/>
        <v>#DIV/0!</v>
      </c>
      <c r="L104" s="745" t="e">
        <f t="shared" si="9"/>
        <v>#DIV/0!</v>
      </c>
      <c r="M104" s="745" t="e">
        <f t="shared" si="9"/>
        <v>#DIV/0!</v>
      </c>
      <c r="N104" s="720"/>
    </row>
    <row r="105" spans="1:14" ht="15" customHeight="1" x14ac:dyDescent="0.4">
      <c r="A105" s="715">
        <v>105</v>
      </c>
      <c r="B105" s="716"/>
      <c r="C105" s="771"/>
      <c r="D105" s="771"/>
      <c r="E105" s="771"/>
      <c r="F105" s="997" t="s">
        <v>411</v>
      </c>
      <c r="G105" s="754"/>
      <c r="H105" s="745" t="e">
        <f t="shared" si="9"/>
        <v>#DIV/0!</v>
      </c>
      <c r="I105" s="745" t="e">
        <f t="shared" si="9"/>
        <v>#DIV/0!</v>
      </c>
      <c r="J105" s="745" t="e">
        <f t="shared" si="9"/>
        <v>#DIV/0!</v>
      </c>
      <c r="K105" s="745" t="e">
        <f t="shared" si="9"/>
        <v>#DIV/0!</v>
      </c>
      <c r="L105" s="745" t="e">
        <f t="shared" si="9"/>
        <v>#DIV/0!</v>
      </c>
      <c r="M105" s="745" t="e">
        <f t="shared" si="9"/>
        <v>#DIV/0!</v>
      </c>
      <c r="N105" s="720"/>
    </row>
    <row r="106" spans="1:14" ht="15" customHeight="1" x14ac:dyDescent="0.4">
      <c r="A106" s="715">
        <v>106</v>
      </c>
      <c r="B106" s="716"/>
      <c r="C106" s="771"/>
      <c r="D106" s="771"/>
      <c r="E106" s="771"/>
      <c r="F106" s="997" t="s">
        <v>412</v>
      </c>
      <c r="G106" s="754"/>
      <c r="H106" s="745" t="e">
        <f t="shared" si="9"/>
        <v>#DIV/0!</v>
      </c>
      <c r="I106" s="745" t="e">
        <f t="shared" si="9"/>
        <v>#DIV/0!</v>
      </c>
      <c r="J106" s="745" t="e">
        <f t="shared" si="9"/>
        <v>#DIV/0!</v>
      </c>
      <c r="K106" s="745" t="e">
        <f t="shared" si="9"/>
        <v>#DIV/0!</v>
      </c>
      <c r="L106" s="745" t="e">
        <f t="shared" si="9"/>
        <v>#DIV/0!</v>
      </c>
      <c r="M106" s="745" t="e">
        <f t="shared" si="9"/>
        <v>#DIV/0!</v>
      </c>
      <c r="N106" s="720"/>
    </row>
    <row r="107" spans="1:14" ht="15" customHeight="1" x14ac:dyDescent="0.4">
      <c r="A107" s="715">
        <v>107</v>
      </c>
      <c r="B107" s="716"/>
      <c r="C107" s="771"/>
      <c r="D107" s="771"/>
      <c r="E107" s="771"/>
      <c r="F107" s="997" t="s">
        <v>413</v>
      </c>
      <c r="G107" s="754"/>
      <c r="H107" s="745" t="e">
        <f t="shared" si="9"/>
        <v>#DIV/0!</v>
      </c>
      <c r="I107" s="745" t="e">
        <f t="shared" si="9"/>
        <v>#DIV/0!</v>
      </c>
      <c r="J107" s="745" t="e">
        <f t="shared" si="9"/>
        <v>#DIV/0!</v>
      </c>
      <c r="K107" s="745" t="e">
        <f t="shared" si="9"/>
        <v>#DIV/0!</v>
      </c>
      <c r="L107" s="745" t="e">
        <f t="shared" si="9"/>
        <v>#DIV/0!</v>
      </c>
      <c r="M107" s="745" t="e">
        <f t="shared" si="9"/>
        <v>#DIV/0!</v>
      </c>
      <c r="N107" s="720"/>
    </row>
    <row r="108" spans="1:14" ht="15" customHeight="1" x14ac:dyDescent="0.4">
      <c r="A108" s="715">
        <v>108</v>
      </c>
      <c r="B108" s="716"/>
      <c r="C108" s="771"/>
      <c r="D108" s="771"/>
      <c r="E108" s="771"/>
      <c r="F108" s="997" t="s">
        <v>414</v>
      </c>
      <c r="G108" s="754"/>
      <c r="H108" s="745" t="e">
        <f t="shared" si="9"/>
        <v>#DIV/0!</v>
      </c>
      <c r="I108" s="745" t="e">
        <f t="shared" si="9"/>
        <v>#DIV/0!</v>
      </c>
      <c r="J108" s="745" t="e">
        <f t="shared" si="9"/>
        <v>#DIV/0!</v>
      </c>
      <c r="K108" s="745" t="e">
        <f t="shared" si="9"/>
        <v>#DIV/0!</v>
      </c>
      <c r="L108" s="745" t="e">
        <f t="shared" si="9"/>
        <v>#DIV/0!</v>
      </c>
      <c r="M108" s="745" t="e">
        <f t="shared" si="9"/>
        <v>#DIV/0!</v>
      </c>
      <c r="N108" s="720"/>
    </row>
    <row r="109" spans="1:14" ht="15" customHeight="1" x14ac:dyDescent="0.4">
      <c r="A109" s="715">
        <v>109</v>
      </c>
      <c r="B109" s="716"/>
      <c r="C109" s="771"/>
      <c r="D109" s="771"/>
      <c r="E109" s="771"/>
      <c r="F109" s="997" t="s">
        <v>415</v>
      </c>
      <c r="G109" s="754"/>
      <c r="H109" s="745" t="e">
        <f t="shared" si="9"/>
        <v>#DIV/0!</v>
      </c>
      <c r="I109" s="745" t="e">
        <f t="shared" si="9"/>
        <v>#DIV/0!</v>
      </c>
      <c r="J109" s="745" t="e">
        <f t="shared" si="9"/>
        <v>#DIV/0!</v>
      </c>
      <c r="K109" s="745" t="e">
        <f t="shared" si="9"/>
        <v>#DIV/0!</v>
      </c>
      <c r="L109" s="745" t="e">
        <f t="shared" si="9"/>
        <v>#DIV/0!</v>
      </c>
      <c r="M109" s="745" t="e">
        <f t="shared" si="9"/>
        <v>#DIV/0!</v>
      </c>
      <c r="N109" s="720"/>
    </row>
    <row r="110" spans="1:14" ht="15" customHeight="1" x14ac:dyDescent="0.4">
      <c r="A110" s="715">
        <v>110</v>
      </c>
      <c r="B110" s="716"/>
      <c r="C110" s="771"/>
      <c r="D110" s="771"/>
      <c r="E110" s="771"/>
      <c r="F110" s="997" t="s">
        <v>416</v>
      </c>
      <c r="G110" s="754"/>
      <c r="H110" s="745" t="e">
        <f t="shared" si="9"/>
        <v>#DIV/0!</v>
      </c>
      <c r="I110" s="745" t="e">
        <f t="shared" si="9"/>
        <v>#DIV/0!</v>
      </c>
      <c r="J110" s="745" t="e">
        <f t="shared" si="9"/>
        <v>#DIV/0!</v>
      </c>
      <c r="K110" s="745" t="e">
        <f t="shared" si="9"/>
        <v>#DIV/0!</v>
      </c>
      <c r="L110" s="745" t="e">
        <f t="shared" si="9"/>
        <v>#DIV/0!</v>
      </c>
      <c r="M110" s="745" t="e">
        <f t="shared" si="9"/>
        <v>#DIV/0!</v>
      </c>
      <c r="N110" s="720"/>
    </row>
    <row r="111" spans="1:14" ht="15" customHeight="1" x14ac:dyDescent="0.4">
      <c r="A111" s="715">
        <v>111</v>
      </c>
      <c r="B111" s="716"/>
      <c r="C111" s="771"/>
      <c r="D111" s="771"/>
      <c r="E111" s="771"/>
      <c r="F111" s="997" t="s">
        <v>417</v>
      </c>
      <c r="G111" s="754"/>
      <c r="H111" s="745" t="e">
        <f t="shared" si="9"/>
        <v>#DIV/0!</v>
      </c>
      <c r="I111" s="745" t="e">
        <f t="shared" si="9"/>
        <v>#DIV/0!</v>
      </c>
      <c r="J111" s="745" t="e">
        <f t="shared" si="9"/>
        <v>#DIV/0!</v>
      </c>
      <c r="K111" s="745" t="e">
        <f t="shared" si="9"/>
        <v>#DIV/0!</v>
      </c>
      <c r="L111" s="745" t="e">
        <f t="shared" si="9"/>
        <v>#DIV/0!</v>
      </c>
      <c r="M111" s="745" t="e">
        <f t="shared" si="9"/>
        <v>#DIV/0!</v>
      </c>
      <c r="N111" s="720"/>
    </row>
    <row r="112" spans="1:14" ht="15" customHeight="1" x14ac:dyDescent="0.4">
      <c r="A112" s="715">
        <v>112</v>
      </c>
      <c r="B112" s="716"/>
      <c r="C112" s="771"/>
      <c r="D112" s="771"/>
      <c r="E112" s="771"/>
      <c r="F112" s="997" t="s">
        <v>418</v>
      </c>
      <c r="G112" s="754"/>
      <c r="H112" s="745" t="e">
        <f t="shared" si="9"/>
        <v>#DIV/0!</v>
      </c>
      <c r="I112" s="745" t="e">
        <f t="shared" si="9"/>
        <v>#DIV/0!</v>
      </c>
      <c r="J112" s="745" t="e">
        <f t="shared" si="9"/>
        <v>#DIV/0!</v>
      </c>
      <c r="K112" s="745" t="e">
        <f t="shared" si="9"/>
        <v>#DIV/0!</v>
      </c>
      <c r="L112" s="745" t="e">
        <f t="shared" si="9"/>
        <v>#DIV/0!</v>
      </c>
      <c r="M112" s="745" t="e">
        <f t="shared" si="9"/>
        <v>#DIV/0!</v>
      </c>
      <c r="N112" s="720"/>
    </row>
    <row r="113" spans="1:14" ht="15" customHeight="1" x14ac:dyDescent="0.4">
      <c r="A113" s="715">
        <v>113</v>
      </c>
      <c r="B113" s="716"/>
      <c r="C113" s="771"/>
      <c r="D113" s="771"/>
      <c r="E113" s="771"/>
      <c r="F113" s="997" t="s">
        <v>419</v>
      </c>
      <c r="G113" s="754"/>
      <c r="H113" s="745" t="e">
        <f t="shared" si="9"/>
        <v>#DIV/0!</v>
      </c>
      <c r="I113" s="745" t="e">
        <f t="shared" si="9"/>
        <v>#DIV/0!</v>
      </c>
      <c r="J113" s="745" t="e">
        <f t="shared" si="9"/>
        <v>#DIV/0!</v>
      </c>
      <c r="K113" s="745" t="e">
        <f t="shared" si="9"/>
        <v>#DIV/0!</v>
      </c>
      <c r="L113" s="745" t="e">
        <f t="shared" si="9"/>
        <v>#DIV/0!</v>
      </c>
      <c r="M113" s="745" t="e">
        <f t="shared" si="9"/>
        <v>#DIV/0!</v>
      </c>
      <c r="N113" s="720"/>
    </row>
    <row r="114" spans="1:14" ht="15" customHeight="1" x14ac:dyDescent="0.4">
      <c r="A114" s="715">
        <v>114</v>
      </c>
      <c r="B114" s="716"/>
      <c r="C114" s="771"/>
      <c r="D114" s="771"/>
      <c r="E114" s="771"/>
      <c r="F114" s="997" t="s">
        <v>420</v>
      </c>
      <c r="G114" s="754"/>
      <c r="H114" s="745" t="e">
        <f t="shared" si="9"/>
        <v>#DIV/0!</v>
      </c>
      <c r="I114" s="745" t="e">
        <f t="shared" si="9"/>
        <v>#DIV/0!</v>
      </c>
      <c r="J114" s="745" t="e">
        <f t="shared" si="9"/>
        <v>#DIV/0!</v>
      </c>
      <c r="K114" s="745" t="e">
        <f t="shared" si="9"/>
        <v>#DIV/0!</v>
      </c>
      <c r="L114" s="745" t="e">
        <f t="shared" si="9"/>
        <v>#DIV/0!</v>
      </c>
      <c r="M114" s="745" t="e">
        <f t="shared" si="9"/>
        <v>#DIV/0!</v>
      </c>
      <c r="N114" s="720"/>
    </row>
    <row r="115" spans="1:14" ht="15" customHeight="1" x14ac:dyDescent="0.4">
      <c r="A115" s="715">
        <v>115</v>
      </c>
      <c r="B115" s="716"/>
      <c r="C115" s="771"/>
      <c r="D115" s="771"/>
      <c r="E115" s="771"/>
      <c r="F115" s="997" t="s">
        <v>421</v>
      </c>
      <c r="G115" s="754"/>
      <c r="H115" s="745" t="e">
        <f t="shared" si="9"/>
        <v>#DIV/0!</v>
      </c>
      <c r="I115" s="745" t="e">
        <f t="shared" si="9"/>
        <v>#DIV/0!</v>
      </c>
      <c r="J115" s="745" t="e">
        <f t="shared" si="9"/>
        <v>#DIV/0!</v>
      </c>
      <c r="K115" s="745" t="e">
        <f t="shared" si="9"/>
        <v>#DIV/0!</v>
      </c>
      <c r="L115" s="745" t="e">
        <f t="shared" si="9"/>
        <v>#DIV/0!</v>
      </c>
      <c r="M115" s="745" t="e">
        <f t="shared" si="9"/>
        <v>#DIV/0!</v>
      </c>
      <c r="N115" s="720"/>
    </row>
    <row r="116" spans="1:14" ht="15" customHeight="1" x14ac:dyDescent="0.4">
      <c r="A116" s="715">
        <v>116</v>
      </c>
      <c r="B116" s="716"/>
      <c r="C116" s="771"/>
      <c r="D116" s="771"/>
      <c r="E116" s="771"/>
      <c r="F116" s="997" t="s">
        <v>422</v>
      </c>
      <c r="G116" s="754"/>
      <c r="H116" s="745" t="e">
        <f t="shared" si="9"/>
        <v>#DIV/0!</v>
      </c>
      <c r="I116" s="745" t="e">
        <f t="shared" si="9"/>
        <v>#DIV/0!</v>
      </c>
      <c r="J116" s="745" t="e">
        <f t="shared" si="9"/>
        <v>#DIV/0!</v>
      </c>
      <c r="K116" s="745" t="e">
        <f t="shared" si="9"/>
        <v>#DIV/0!</v>
      </c>
      <c r="L116" s="745" t="e">
        <f t="shared" si="9"/>
        <v>#DIV/0!</v>
      </c>
      <c r="M116" s="745" t="e">
        <f t="shared" si="9"/>
        <v>#DIV/0!</v>
      </c>
      <c r="N116" s="720"/>
    </row>
    <row r="117" spans="1:14" ht="15" customHeight="1" x14ac:dyDescent="0.4">
      <c r="A117" s="715">
        <v>117</v>
      </c>
      <c r="B117" s="716"/>
      <c r="C117" s="771"/>
      <c r="D117" s="771"/>
      <c r="E117" s="771"/>
      <c r="F117" s="997" t="s">
        <v>423</v>
      </c>
      <c r="G117" s="754"/>
      <c r="H117" s="745" t="e">
        <f t="shared" si="9"/>
        <v>#DIV/0!</v>
      </c>
      <c r="I117" s="745" t="e">
        <f t="shared" si="9"/>
        <v>#DIV/0!</v>
      </c>
      <c r="J117" s="745" t="e">
        <f t="shared" si="9"/>
        <v>#DIV/0!</v>
      </c>
      <c r="K117" s="745" t="e">
        <f t="shared" si="9"/>
        <v>#DIV/0!</v>
      </c>
      <c r="L117" s="745" t="e">
        <f t="shared" si="9"/>
        <v>#DIV/0!</v>
      </c>
      <c r="M117" s="745" t="e">
        <f t="shared" si="9"/>
        <v>#DIV/0!</v>
      </c>
      <c r="N117" s="720"/>
    </row>
    <row r="118" spans="1:14" ht="15" customHeight="1" x14ac:dyDescent="0.4">
      <c r="A118" s="715">
        <v>118</v>
      </c>
      <c r="B118" s="716"/>
      <c r="C118" s="771"/>
      <c r="D118" s="771"/>
      <c r="E118" s="771"/>
      <c r="F118" s="997" t="s">
        <v>424</v>
      </c>
      <c r="G118" s="754"/>
      <c r="H118" s="745" t="e">
        <f t="shared" si="9"/>
        <v>#DIV/0!</v>
      </c>
      <c r="I118" s="745" t="e">
        <f t="shared" si="9"/>
        <v>#DIV/0!</v>
      </c>
      <c r="J118" s="745" t="e">
        <f t="shared" si="9"/>
        <v>#DIV/0!</v>
      </c>
      <c r="K118" s="745" t="e">
        <f t="shared" si="9"/>
        <v>#DIV/0!</v>
      </c>
      <c r="L118" s="745" t="e">
        <f t="shared" si="9"/>
        <v>#DIV/0!</v>
      </c>
      <c r="M118" s="745" t="e">
        <f t="shared" si="9"/>
        <v>#DIV/0!</v>
      </c>
      <c r="N118" s="720"/>
    </row>
    <row r="119" spans="1:14" ht="15" customHeight="1" x14ac:dyDescent="0.4">
      <c r="A119" s="715">
        <v>119</v>
      </c>
      <c r="B119" s="716"/>
      <c r="C119" s="771"/>
      <c r="D119" s="771"/>
      <c r="E119" s="771"/>
      <c r="F119" s="997" t="s">
        <v>425</v>
      </c>
      <c r="G119" s="754"/>
      <c r="H119" s="745" t="e">
        <f t="shared" si="9"/>
        <v>#DIV/0!</v>
      </c>
      <c r="I119" s="745" t="e">
        <f t="shared" si="9"/>
        <v>#DIV/0!</v>
      </c>
      <c r="J119" s="745" t="e">
        <f t="shared" si="9"/>
        <v>#DIV/0!</v>
      </c>
      <c r="K119" s="745" t="e">
        <f t="shared" si="9"/>
        <v>#DIV/0!</v>
      </c>
      <c r="L119" s="745" t="e">
        <f t="shared" si="9"/>
        <v>#DIV/0!</v>
      </c>
      <c r="M119" s="745" t="e">
        <f t="shared" si="9"/>
        <v>#DIV/0!</v>
      </c>
      <c r="N119" s="720"/>
    </row>
    <row r="120" spans="1:14" ht="15" customHeight="1" x14ac:dyDescent="0.4">
      <c r="A120" s="715">
        <v>120</v>
      </c>
      <c r="B120" s="716"/>
      <c r="C120" s="771"/>
      <c r="D120" s="771"/>
      <c r="E120" s="771"/>
      <c r="F120" s="997" t="s">
        <v>426</v>
      </c>
      <c r="G120" s="754"/>
      <c r="H120" s="745" t="e">
        <f t="shared" si="9"/>
        <v>#DIV/0!</v>
      </c>
      <c r="I120" s="745" t="e">
        <f t="shared" si="9"/>
        <v>#DIV/0!</v>
      </c>
      <c r="J120" s="745" t="e">
        <f t="shared" si="9"/>
        <v>#DIV/0!</v>
      </c>
      <c r="K120" s="745" t="e">
        <f t="shared" si="9"/>
        <v>#DIV/0!</v>
      </c>
      <c r="L120" s="745" t="e">
        <f t="shared" si="9"/>
        <v>#DIV/0!</v>
      </c>
      <c r="M120" s="745" t="e">
        <f t="shared" si="9"/>
        <v>#DIV/0!</v>
      </c>
      <c r="N120" s="720"/>
    </row>
    <row r="121" spans="1:14" ht="15" customHeight="1" x14ac:dyDescent="0.4">
      <c r="A121" s="715">
        <v>121</v>
      </c>
      <c r="B121" s="716"/>
      <c r="C121" s="771"/>
      <c r="D121" s="771"/>
      <c r="E121" s="771"/>
      <c r="F121" s="997" t="s">
        <v>427</v>
      </c>
      <c r="G121" s="754"/>
      <c r="H121" s="745" t="e">
        <f t="shared" si="9"/>
        <v>#DIV/0!</v>
      </c>
      <c r="I121" s="745" t="e">
        <f t="shared" si="9"/>
        <v>#DIV/0!</v>
      </c>
      <c r="J121" s="745" t="e">
        <f t="shared" si="9"/>
        <v>#DIV/0!</v>
      </c>
      <c r="K121" s="745" t="e">
        <f t="shared" si="9"/>
        <v>#DIV/0!</v>
      </c>
      <c r="L121" s="745" t="e">
        <f t="shared" si="9"/>
        <v>#DIV/0!</v>
      </c>
      <c r="M121" s="745" t="e">
        <f t="shared" si="9"/>
        <v>#DIV/0!</v>
      </c>
      <c r="N121" s="720"/>
    </row>
    <row r="122" spans="1:14" ht="15" customHeight="1" thickBot="1" x14ac:dyDescent="0.45">
      <c r="A122" s="715">
        <v>122</v>
      </c>
      <c r="B122" s="716"/>
      <c r="C122" s="771"/>
      <c r="D122" s="771"/>
      <c r="E122" s="771"/>
      <c r="F122" s="997" t="s">
        <v>428</v>
      </c>
      <c r="G122" s="754"/>
      <c r="H122" s="745" t="e">
        <f t="shared" si="9"/>
        <v>#DIV/0!</v>
      </c>
      <c r="I122" s="745" t="e">
        <f t="shared" si="9"/>
        <v>#DIV/0!</v>
      </c>
      <c r="J122" s="745" t="e">
        <f t="shared" si="9"/>
        <v>#DIV/0!</v>
      </c>
      <c r="K122" s="745" t="e">
        <f t="shared" si="9"/>
        <v>#DIV/0!</v>
      </c>
      <c r="L122" s="745" t="e">
        <f t="shared" si="9"/>
        <v>#DIV/0!</v>
      </c>
      <c r="M122" s="745" t="e">
        <f t="shared" si="9"/>
        <v>#DIV/0!</v>
      </c>
      <c r="N122" s="720"/>
    </row>
    <row r="123" spans="1:14" ht="15" customHeight="1" thickBot="1" x14ac:dyDescent="0.55000000000000004">
      <c r="A123" s="715">
        <v>123</v>
      </c>
      <c r="B123" s="716"/>
      <c r="C123" s="771"/>
      <c r="D123" s="771"/>
      <c r="E123" s="771"/>
      <c r="F123" s="784" t="s">
        <v>3</v>
      </c>
      <c r="G123" s="754"/>
      <c r="H123" s="775" t="e">
        <f>H93/H59</f>
        <v>#DIV/0!</v>
      </c>
      <c r="I123" s="775" t="e">
        <f t="shared" ref="I123:M123" si="10">I93/I59</f>
        <v>#DIV/0!</v>
      </c>
      <c r="J123" s="775" t="e">
        <f t="shared" si="10"/>
        <v>#DIV/0!</v>
      </c>
      <c r="K123" s="775" t="e">
        <f t="shared" si="10"/>
        <v>#DIV/0!</v>
      </c>
      <c r="L123" s="775" t="e">
        <f t="shared" si="10"/>
        <v>#DIV/0!</v>
      </c>
      <c r="M123" s="775" t="e">
        <f t="shared" si="10"/>
        <v>#DIV/0!</v>
      </c>
      <c r="N123" s="720"/>
    </row>
    <row r="124" spans="1:14" ht="15" customHeight="1" x14ac:dyDescent="0.4">
      <c r="A124" s="715">
        <v>124</v>
      </c>
      <c r="B124" s="716"/>
      <c r="C124" s="780"/>
      <c r="D124" s="780"/>
      <c r="E124" s="780"/>
      <c r="F124" s="731"/>
      <c r="G124" s="754"/>
      <c r="H124" s="783"/>
      <c r="I124" s="783"/>
      <c r="J124" s="783"/>
      <c r="K124" s="783"/>
      <c r="L124" s="783"/>
      <c r="M124" s="783"/>
      <c r="N124" s="720"/>
    </row>
    <row r="125" spans="1:14" ht="15" customHeight="1" x14ac:dyDescent="0.4">
      <c r="A125" s="715">
        <v>125</v>
      </c>
      <c r="B125" s="716"/>
      <c r="C125" s="780"/>
      <c r="D125" s="780"/>
      <c r="E125" s="780"/>
      <c r="F125" s="731"/>
      <c r="G125" s="754"/>
      <c r="H125" s="783"/>
      <c r="I125" s="783"/>
      <c r="J125" s="783"/>
      <c r="K125" s="783"/>
      <c r="L125" s="783"/>
      <c r="M125" s="783"/>
      <c r="N125" s="720"/>
    </row>
    <row r="126" spans="1:14" ht="15" customHeight="1" x14ac:dyDescent="0.4">
      <c r="A126" s="715">
        <v>126</v>
      </c>
      <c r="B126" s="716"/>
      <c r="C126" s="780"/>
      <c r="D126" s="780"/>
      <c r="E126" s="780"/>
      <c r="F126" s="731"/>
      <c r="G126" s="754"/>
      <c r="H126" s="783"/>
      <c r="I126" s="783"/>
      <c r="J126" s="783"/>
      <c r="K126" s="783"/>
      <c r="L126" s="783"/>
      <c r="M126" s="783"/>
      <c r="N126" s="720"/>
    </row>
    <row r="127" spans="1:14" ht="15" customHeight="1" x14ac:dyDescent="0.4">
      <c r="A127" s="715">
        <v>127</v>
      </c>
      <c r="B127" s="716"/>
      <c r="C127" s="780"/>
      <c r="D127" s="780"/>
      <c r="E127" s="780"/>
      <c r="F127" s="731"/>
      <c r="G127" s="754"/>
      <c r="H127" s="783"/>
      <c r="I127" s="783"/>
      <c r="J127" s="783"/>
      <c r="K127" s="783"/>
      <c r="L127" s="783"/>
      <c r="M127" s="783"/>
      <c r="N127" s="720"/>
    </row>
    <row r="128" spans="1:14" ht="15" customHeight="1" x14ac:dyDescent="0.4">
      <c r="A128" s="715">
        <v>128</v>
      </c>
      <c r="B128" s="716"/>
      <c r="C128" s="771"/>
      <c r="D128" s="771"/>
      <c r="E128" s="771"/>
      <c r="F128" s="771"/>
      <c r="G128" s="754"/>
      <c r="H128" s="754"/>
      <c r="I128" s="754"/>
      <c r="J128" s="754"/>
      <c r="K128" s="754"/>
      <c r="L128" s="754"/>
      <c r="M128" s="754"/>
      <c r="N128" s="720"/>
    </row>
    <row r="129" spans="1:14" x14ac:dyDescent="0.4">
      <c r="A129" s="715">
        <v>129</v>
      </c>
      <c r="B129" s="746"/>
      <c r="C129" s="747"/>
      <c r="D129" s="747"/>
      <c r="E129" s="747"/>
      <c r="F129" s="747"/>
      <c r="G129" s="747"/>
      <c r="H129" s="747"/>
      <c r="I129" s="747"/>
      <c r="J129" s="747"/>
      <c r="K129" s="747"/>
      <c r="L129" s="747"/>
      <c r="M129" s="747"/>
      <c r="N129" s="748"/>
    </row>
  </sheetData>
  <sheetProtection formatRows="0" insertRows="0"/>
  <mergeCells count="14">
    <mergeCell ref="I31:M31"/>
    <mergeCell ref="I65:M65"/>
    <mergeCell ref="I95:M95"/>
    <mergeCell ref="C16:D16"/>
    <mergeCell ref="C17:D17"/>
    <mergeCell ref="C18:D18"/>
    <mergeCell ref="C19:D19"/>
    <mergeCell ref="H30:M30"/>
    <mergeCell ref="C15:D15"/>
    <mergeCell ref="K2:M2"/>
    <mergeCell ref="K3:M3"/>
    <mergeCell ref="A5:M5"/>
    <mergeCell ref="H7:M7"/>
    <mergeCell ref="H8:M8"/>
  </mergeCells>
  <dataValidations count="1">
    <dataValidation allowBlank="1" showInputMessage="1" showErrorMessage="1" prompt="Please enter text" sqref="F67:F92 F97:F122 F33:F58 F10:F19" xr:uid="{3400C4BD-4EA7-4695-9A89-2D9BBDA2DA23}"/>
  </dataValidations>
  <pageMargins left="0.70866141732283472" right="0.70866141732283472" top="0.74803149606299213" bottom="0.74803149606299213" header="0.31496062992125989" footer="0.31496062992125989"/>
  <pageSetup paperSize="9" scale="23" orientation="landscape" cellComments="asDisplayed" r:id="rId1"/>
  <headerFooter>
    <oddHeader>&amp;CCommerce Commission Information Disclosure Template</oddHeader>
    <oddFooter>&amp;L&amp;F&amp;C&amp;P&amp;R&amp;A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E1EF7-A1C7-4CEA-95B8-207F39C6ED51}">
  <sheetPr codeName="Sheet23">
    <tabColor rgb="FFFFFF00"/>
  </sheetPr>
  <dimension ref="A1:U70"/>
  <sheetViews>
    <sheetView showGridLines="0" zoomScaleNormal="100" zoomScaleSheetLayoutView="100" workbookViewId="0">
      <selection activeCell="I10" sqref="I10"/>
    </sheetView>
  </sheetViews>
  <sheetFormatPr defaultColWidth="9.1328125" defaultRowHeight="13.15" x14ac:dyDescent="0.4"/>
  <cols>
    <col min="1" max="1" width="18.73046875" style="714" customWidth="1"/>
    <col min="2" max="3" width="17.86328125" style="714" customWidth="1"/>
    <col min="4" max="4" width="31.73046875" style="714" customWidth="1"/>
    <col min="5" max="5" width="11.1328125" style="714" customWidth="1"/>
    <col min="6" max="6" width="31.73046875" style="714" customWidth="1"/>
    <col min="7" max="7" width="12.73046875" style="714" customWidth="1"/>
    <col min="8" max="8" width="39.3984375" style="714" customWidth="1"/>
    <col min="9" max="11" width="52.73046875" style="714" customWidth="1"/>
    <col min="12" max="12" width="2.73046875" style="714" customWidth="1"/>
    <col min="13" max="13" width="3.73046875" style="815" customWidth="1"/>
    <col min="14" max="18" width="38.73046875" style="714" customWidth="1"/>
    <col min="19" max="19" width="2.73046875" style="714" customWidth="1"/>
    <col min="20" max="16384" width="9.1328125" style="704"/>
  </cols>
  <sheetData>
    <row r="1" spans="1:21" ht="15" customHeight="1" x14ac:dyDescent="0.4">
      <c r="A1" s="631"/>
      <c r="B1" s="772"/>
      <c r="C1" s="772"/>
      <c r="D1" s="772"/>
      <c r="E1" s="772"/>
      <c r="F1" s="772"/>
      <c r="G1" s="772"/>
      <c r="H1" s="823"/>
      <c r="I1" s="772"/>
      <c r="J1" s="772"/>
      <c r="K1" s="772"/>
      <c r="L1" s="625"/>
      <c r="M1" s="838"/>
      <c r="N1" s="838"/>
      <c r="O1" s="838"/>
      <c r="P1" s="838"/>
      <c r="Q1" s="838"/>
      <c r="R1" s="838"/>
      <c r="S1" s="838"/>
      <c r="T1" s="838"/>
      <c r="U1" s="621"/>
    </row>
    <row r="2" spans="1:21" ht="18" customHeight="1" x14ac:dyDescent="0.5">
      <c r="A2" s="632"/>
      <c r="B2" s="621"/>
      <c r="C2" s="621"/>
      <c r="D2" s="621"/>
      <c r="E2" s="621"/>
      <c r="F2" s="621"/>
      <c r="G2" s="621"/>
      <c r="H2" s="621"/>
      <c r="I2" s="705" t="s">
        <v>8</v>
      </c>
      <c r="J2" s="1129" t="s">
        <v>337</v>
      </c>
      <c r="K2" s="1129"/>
      <c r="L2" s="620"/>
      <c r="M2" s="838"/>
      <c r="N2" s="838"/>
      <c r="O2" s="838"/>
      <c r="P2" s="838"/>
      <c r="Q2" s="838"/>
      <c r="R2" s="838"/>
      <c r="S2" s="838"/>
      <c r="T2" s="838"/>
      <c r="U2" s="621"/>
    </row>
    <row r="3" spans="1:21" ht="18" customHeight="1" x14ac:dyDescent="0.5">
      <c r="A3" s="632"/>
      <c r="B3" s="621"/>
      <c r="C3" s="621"/>
      <c r="D3" s="621"/>
      <c r="E3" s="621"/>
      <c r="F3" s="621"/>
      <c r="G3" s="621"/>
      <c r="H3" s="621"/>
      <c r="I3" s="705" t="s">
        <v>459</v>
      </c>
      <c r="J3" s="1150" t="s">
        <v>338</v>
      </c>
      <c r="K3" s="1151"/>
      <c r="L3" s="620"/>
      <c r="M3" s="838"/>
      <c r="N3" s="838"/>
      <c r="O3" s="838"/>
      <c r="P3" s="838"/>
      <c r="Q3" s="838"/>
      <c r="R3" s="838"/>
      <c r="S3" s="838"/>
      <c r="T3" s="838"/>
      <c r="U3" s="621"/>
    </row>
    <row r="4" spans="1:21" ht="18" customHeight="1" x14ac:dyDescent="0.65">
      <c r="A4" s="826"/>
      <c r="B4" s="621"/>
      <c r="C4" s="621"/>
      <c r="D4" s="621"/>
      <c r="E4" s="621"/>
      <c r="F4" s="621"/>
      <c r="G4" s="621"/>
      <c r="H4" s="621"/>
      <c r="I4" s="705" t="s">
        <v>460</v>
      </c>
      <c r="J4" s="1152"/>
      <c r="K4" s="1153"/>
      <c r="L4" s="620"/>
      <c r="M4" s="838"/>
      <c r="N4" s="838"/>
      <c r="O4" s="838"/>
      <c r="P4" s="838"/>
      <c r="Q4" s="838"/>
      <c r="R4" s="838"/>
      <c r="S4" s="838"/>
      <c r="T4" s="838"/>
      <c r="U4" s="621"/>
    </row>
    <row r="5" spans="1:21" ht="21" x14ac:dyDescent="0.65">
      <c r="A5" s="706" t="s">
        <v>763</v>
      </c>
      <c r="B5" s="621"/>
      <c r="C5" s="621"/>
      <c r="D5" s="621"/>
      <c r="E5" s="621"/>
      <c r="F5" s="621"/>
      <c r="G5" s="621"/>
      <c r="H5" s="621"/>
      <c r="I5" s="705"/>
      <c r="J5" s="705"/>
      <c r="K5" s="705"/>
      <c r="L5" s="620"/>
      <c r="M5" s="838"/>
      <c r="N5" s="838"/>
      <c r="O5" s="838"/>
      <c r="P5" s="838"/>
      <c r="Q5" s="838"/>
      <c r="R5" s="838"/>
      <c r="S5" s="838"/>
      <c r="T5" s="838"/>
      <c r="U5" s="621"/>
    </row>
    <row r="6" spans="1:21" s="807" customFormat="1" ht="33.75" customHeight="1" x14ac:dyDescent="0.4">
      <c r="A6" s="1133" t="s">
        <v>852</v>
      </c>
      <c r="B6" s="1134"/>
      <c r="C6" s="1134"/>
      <c r="D6" s="1134"/>
      <c r="E6" s="1134"/>
      <c r="F6" s="1134"/>
      <c r="G6" s="1134"/>
      <c r="H6" s="858"/>
      <c r="I6" s="827"/>
      <c r="J6" s="827"/>
      <c r="K6" s="827"/>
      <c r="L6" s="709"/>
      <c r="M6" s="839"/>
      <c r="N6" s="839"/>
      <c r="O6" s="839"/>
      <c r="P6" s="839"/>
      <c r="Q6" s="839"/>
      <c r="R6" s="839"/>
      <c r="S6" s="839"/>
      <c r="T6" s="839"/>
      <c r="U6" s="828"/>
    </row>
    <row r="7" spans="1:21" s="807" customFormat="1" ht="24.75" customHeight="1" x14ac:dyDescent="0.65">
      <c r="A7" s="1154" t="s">
        <v>735</v>
      </c>
      <c r="B7" s="1155"/>
      <c r="C7" s="1155"/>
      <c r="D7" s="1155"/>
      <c r="E7" s="824"/>
      <c r="F7" s="824"/>
      <c r="G7" s="824"/>
      <c r="H7" s="858"/>
      <c r="I7" s="827"/>
      <c r="J7" s="827"/>
      <c r="K7" s="827"/>
      <c r="L7" s="709"/>
      <c r="M7" s="839"/>
      <c r="N7" s="1147" t="s">
        <v>738</v>
      </c>
      <c r="O7" s="1147"/>
      <c r="P7" s="1147"/>
      <c r="Q7" s="1147"/>
      <c r="R7" s="1147"/>
      <c r="S7" s="839"/>
      <c r="T7" s="839"/>
      <c r="U7" s="828"/>
    </row>
    <row r="8" spans="1:21" s="809" customFormat="1" ht="52.5" customHeight="1" x14ac:dyDescent="0.45">
      <c r="A8" s="829" t="s">
        <v>461</v>
      </c>
      <c r="B8" s="829" t="s">
        <v>462</v>
      </c>
      <c r="C8" s="829" t="s">
        <v>881</v>
      </c>
      <c r="D8" s="829" t="s">
        <v>463</v>
      </c>
      <c r="E8" s="829" t="s">
        <v>737</v>
      </c>
      <c r="F8" s="829" t="s">
        <v>464</v>
      </c>
      <c r="G8" s="829" t="s">
        <v>766</v>
      </c>
      <c r="H8" s="859" t="s">
        <v>767</v>
      </c>
      <c r="I8" s="829" t="s">
        <v>466</v>
      </c>
      <c r="J8" s="829" t="s">
        <v>467</v>
      </c>
      <c r="K8" s="829" t="s">
        <v>468</v>
      </c>
      <c r="L8" s="840"/>
      <c r="M8" s="808"/>
      <c r="N8" s="829" t="s">
        <v>469</v>
      </c>
      <c r="O8" s="829" t="s">
        <v>470</v>
      </c>
      <c r="P8" s="829" t="s">
        <v>471</v>
      </c>
      <c r="Q8" s="829" t="s">
        <v>472</v>
      </c>
      <c r="R8" s="829" t="s">
        <v>473</v>
      </c>
      <c r="S8" s="839"/>
    </row>
    <row r="9" spans="1:21" s="814" customFormat="1" ht="214.5" customHeight="1" x14ac:dyDescent="0.5">
      <c r="A9" s="830">
        <v>1</v>
      </c>
      <c r="B9" s="831" t="s">
        <v>474</v>
      </c>
      <c r="C9" s="832"/>
      <c r="D9" s="833" t="s">
        <v>475</v>
      </c>
      <c r="E9" s="810"/>
      <c r="F9" s="811"/>
      <c r="G9" s="812"/>
      <c r="H9" s="812"/>
      <c r="I9" s="831" t="s">
        <v>723</v>
      </c>
      <c r="J9" s="831" t="s">
        <v>476</v>
      </c>
      <c r="K9" s="831" t="s">
        <v>477</v>
      </c>
      <c r="L9" s="841"/>
      <c r="M9" s="813"/>
      <c r="N9" s="831" t="s">
        <v>478</v>
      </c>
      <c r="O9" s="831" t="s">
        <v>479</v>
      </c>
      <c r="P9" s="831" t="s">
        <v>480</v>
      </c>
      <c r="Q9" s="831" t="s">
        <v>481</v>
      </c>
      <c r="R9" s="831" t="s">
        <v>482</v>
      </c>
      <c r="S9" s="839"/>
    </row>
    <row r="10" spans="1:21" s="814" customFormat="1" ht="205.5" customHeight="1" x14ac:dyDescent="0.5">
      <c r="A10" s="830">
        <v>2</v>
      </c>
      <c r="B10" s="1141" t="s">
        <v>483</v>
      </c>
      <c r="C10" s="831"/>
      <c r="D10" s="833" t="s">
        <v>484</v>
      </c>
      <c r="E10" s="810"/>
      <c r="F10" s="812"/>
      <c r="G10" s="812"/>
      <c r="H10" s="812"/>
      <c r="I10" s="831" t="s">
        <v>1101</v>
      </c>
      <c r="J10" s="831" t="s">
        <v>485</v>
      </c>
      <c r="K10" s="831" t="s">
        <v>486</v>
      </c>
      <c r="L10" s="841"/>
      <c r="M10" s="813"/>
      <c r="N10" s="831" t="s">
        <v>487</v>
      </c>
      <c r="O10" s="831" t="s">
        <v>488</v>
      </c>
      <c r="P10" s="831" t="s">
        <v>489</v>
      </c>
      <c r="Q10" s="831" t="s">
        <v>490</v>
      </c>
      <c r="R10" s="831" t="s">
        <v>482</v>
      </c>
      <c r="S10" s="839"/>
    </row>
    <row r="11" spans="1:21" s="814" customFormat="1" ht="171.75" customHeight="1" x14ac:dyDescent="0.5">
      <c r="A11" s="830">
        <v>3</v>
      </c>
      <c r="B11" s="1142"/>
      <c r="C11" s="831"/>
      <c r="D11" s="833" t="s">
        <v>491</v>
      </c>
      <c r="E11" s="810"/>
      <c r="F11" s="812"/>
      <c r="G11" s="812"/>
      <c r="H11" s="812"/>
      <c r="I11" s="831" t="s">
        <v>724</v>
      </c>
      <c r="J11" s="831" t="s">
        <v>492</v>
      </c>
      <c r="K11" s="831" t="s">
        <v>493</v>
      </c>
      <c r="L11" s="841"/>
      <c r="M11" s="813"/>
      <c r="N11" s="831" t="s">
        <v>494</v>
      </c>
      <c r="O11" s="831" t="s">
        <v>495</v>
      </c>
      <c r="P11" s="831" t="s">
        <v>496</v>
      </c>
      <c r="Q11" s="831" t="s">
        <v>497</v>
      </c>
      <c r="R11" s="831" t="s">
        <v>482</v>
      </c>
      <c r="S11" s="839"/>
    </row>
    <row r="12" spans="1:21" s="814" customFormat="1" ht="164.25" customHeight="1" x14ac:dyDescent="0.5">
      <c r="A12" s="830">
        <v>4</v>
      </c>
      <c r="B12" s="1141" t="s">
        <v>498</v>
      </c>
      <c r="C12" s="831"/>
      <c r="D12" s="833" t="s">
        <v>499</v>
      </c>
      <c r="E12" s="810"/>
      <c r="F12" s="812"/>
      <c r="G12" s="812"/>
      <c r="H12" s="812"/>
      <c r="I12" s="831" t="s">
        <v>500</v>
      </c>
      <c r="J12" s="831" t="s">
        <v>501</v>
      </c>
      <c r="K12" s="831" t="s">
        <v>502</v>
      </c>
      <c r="L12" s="842"/>
      <c r="M12" s="813"/>
      <c r="N12" s="831" t="s">
        <v>503</v>
      </c>
      <c r="O12" s="831" t="s">
        <v>504</v>
      </c>
      <c r="P12" s="831" t="s">
        <v>505</v>
      </c>
      <c r="Q12" s="831" t="s">
        <v>506</v>
      </c>
      <c r="R12" s="831" t="s">
        <v>482</v>
      </c>
      <c r="S12" s="839"/>
    </row>
    <row r="13" spans="1:21" s="814" customFormat="1" ht="167.25" customHeight="1" x14ac:dyDescent="0.5">
      <c r="A13" s="830">
        <v>5</v>
      </c>
      <c r="B13" s="1148"/>
      <c r="C13" s="831"/>
      <c r="D13" s="833" t="s">
        <v>507</v>
      </c>
      <c r="E13" s="810"/>
      <c r="F13" s="816"/>
      <c r="G13" s="816"/>
      <c r="H13" s="816"/>
      <c r="I13" s="831" t="s">
        <v>508</v>
      </c>
      <c r="J13" s="831" t="s">
        <v>509</v>
      </c>
      <c r="K13" s="831" t="s">
        <v>510</v>
      </c>
      <c r="L13" s="841"/>
      <c r="M13" s="813"/>
      <c r="N13" s="831" t="s">
        <v>511</v>
      </c>
      <c r="O13" s="831" t="s">
        <v>512</v>
      </c>
      <c r="P13" s="831" t="s">
        <v>513</v>
      </c>
      <c r="Q13" s="831" t="s">
        <v>514</v>
      </c>
      <c r="R13" s="831" t="s">
        <v>482</v>
      </c>
      <c r="S13" s="839"/>
    </row>
    <row r="14" spans="1:21" s="814" customFormat="1" ht="180" customHeight="1" x14ac:dyDescent="0.5">
      <c r="A14" s="830">
        <v>6</v>
      </c>
      <c r="B14" s="1148"/>
      <c r="C14" s="831"/>
      <c r="D14" s="833" t="s">
        <v>515</v>
      </c>
      <c r="E14" s="810"/>
      <c r="F14" s="816"/>
      <c r="G14" s="816"/>
      <c r="H14" s="816"/>
      <c r="I14" s="831" t="s">
        <v>516</v>
      </c>
      <c r="J14" s="831" t="s">
        <v>517</v>
      </c>
      <c r="K14" s="831" t="s">
        <v>518</v>
      </c>
      <c r="L14" s="841"/>
      <c r="M14" s="813"/>
      <c r="N14" s="831" t="s">
        <v>519</v>
      </c>
      <c r="O14" s="831" t="s">
        <v>520</v>
      </c>
      <c r="P14" s="831" t="s">
        <v>521</v>
      </c>
      <c r="Q14" s="831" t="s">
        <v>522</v>
      </c>
      <c r="R14" s="831" t="s">
        <v>482</v>
      </c>
      <c r="S14" s="839"/>
    </row>
    <row r="15" spans="1:21" s="814" customFormat="1" ht="221.25" customHeight="1" x14ac:dyDescent="0.5">
      <c r="A15" s="830">
        <v>7</v>
      </c>
      <c r="B15" s="1142"/>
      <c r="C15" s="831"/>
      <c r="D15" s="833" t="s">
        <v>523</v>
      </c>
      <c r="E15" s="810"/>
      <c r="F15" s="816"/>
      <c r="G15" s="816"/>
      <c r="H15" s="816"/>
      <c r="I15" s="831" t="s">
        <v>524</v>
      </c>
      <c r="J15" s="831" t="s">
        <v>1095</v>
      </c>
      <c r="K15" s="831" t="s">
        <v>525</v>
      </c>
      <c r="L15" s="841"/>
      <c r="M15" s="813"/>
      <c r="N15" s="831" t="s">
        <v>526</v>
      </c>
      <c r="O15" s="831" t="s">
        <v>527</v>
      </c>
      <c r="P15" s="831" t="s">
        <v>528</v>
      </c>
      <c r="Q15" s="831" t="s">
        <v>529</v>
      </c>
      <c r="R15" s="831" t="s">
        <v>482</v>
      </c>
      <c r="S15" s="839"/>
    </row>
    <row r="16" spans="1:21" s="814" customFormat="1" ht="278.25" customHeight="1" x14ac:dyDescent="0.5">
      <c r="A16" s="830">
        <v>8</v>
      </c>
      <c r="B16" s="831" t="s">
        <v>530</v>
      </c>
      <c r="C16" s="831"/>
      <c r="D16" s="833" t="s">
        <v>531</v>
      </c>
      <c r="E16" s="810"/>
      <c r="F16" s="816"/>
      <c r="G16" s="816"/>
      <c r="H16" s="816"/>
      <c r="I16" s="831" t="s">
        <v>532</v>
      </c>
      <c r="J16" s="831" t="s">
        <v>533</v>
      </c>
      <c r="K16" s="831" t="s">
        <v>534</v>
      </c>
      <c r="L16" s="842"/>
      <c r="M16" s="813"/>
      <c r="N16" s="831" t="s">
        <v>535</v>
      </c>
      <c r="O16" s="831" t="s">
        <v>536</v>
      </c>
      <c r="P16" s="831" t="s">
        <v>537</v>
      </c>
      <c r="Q16" s="831" t="s">
        <v>538</v>
      </c>
      <c r="R16" s="831" t="s">
        <v>482</v>
      </c>
      <c r="S16" s="839"/>
    </row>
    <row r="17" spans="1:19" s="814" customFormat="1" ht="185.25" customHeight="1" x14ac:dyDescent="0.5">
      <c r="A17" s="830">
        <v>9</v>
      </c>
      <c r="B17" s="1141" t="s">
        <v>539</v>
      </c>
      <c r="C17" s="831"/>
      <c r="D17" s="833" t="s">
        <v>540</v>
      </c>
      <c r="E17" s="810"/>
      <c r="F17" s="816"/>
      <c r="G17" s="816"/>
      <c r="H17" s="816"/>
      <c r="I17" s="831" t="s">
        <v>725</v>
      </c>
      <c r="J17" s="831" t="s">
        <v>541</v>
      </c>
      <c r="K17" s="831" t="s">
        <v>542</v>
      </c>
      <c r="L17" s="841"/>
      <c r="M17" s="813"/>
      <c r="N17" s="831" t="s">
        <v>543</v>
      </c>
      <c r="O17" s="831" t="s">
        <v>544</v>
      </c>
      <c r="P17" s="831" t="s">
        <v>545</v>
      </c>
      <c r="Q17" s="831" t="s">
        <v>546</v>
      </c>
      <c r="R17" s="831" t="s">
        <v>482</v>
      </c>
      <c r="S17" s="839"/>
    </row>
    <row r="18" spans="1:19" s="814" customFormat="1" ht="168.75" customHeight="1" x14ac:dyDescent="0.5">
      <c r="A18" s="830">
        <v>10</v>
      </c>
      <c r="B18" s="1148"/>
      <c r="C18" s="831"/>
      <c r="D18" s="833" t="s">
        <v>547</v>
      </c>
      <c r="E18" s="810"/>
      <c r="F18" s="816"/>
      <c r="G18" s="816"/>
      <c r="H18" s="816"/>
      <c r="I18" s="831" t="s">
        <v>548</v>
      </c>
      <c r="J18" s="831" t="s">
        <v>549</v>
      </c>
      <c r="K18" s="831" t="s">
        <v>550</v>
      </c>
      <c r="L18" s="841"/>
      <c r="M18" s="813"/>
      <c r="N18" s="831" t="s">
        <v>551</v>
      </c>
      <c r="O18" s="831" t="s">
        <v>552</v>
      </c>
      <c r="P18" s="831" t="s">
        <v>553</v>
      </c>
      <c r="Q18" s="831" t="s">
        <v>554</v>
      </c>
      <c r="R18" s="831" t="s">
        <v>482</v>
      </c>
      <c r="S18" s="839"/>
    </row>
    <row r="19" spans="1:19" s="814" customFormat="1" ht="129.75" customHeight="1" x14ac:dyDescent="0.5">
      <c r="A19" s="830">
        <v>11</v>
      </c>
      <c r="B19" s="1142"/>
      <c r="C19" s="831"/>
      <c r="D19" s="833" t="s">
        <v>555</v>
      </c>
      <c r="E19" s="810"/>
      <c r="F19" s="816"/>
      <c r="G19" s="816"/>
      <c r="H19" s="816"/>
      <c r="I19" s="831" t="s">
        <v>726</v>
      </c>
      <c r="J19" s="831" t="s">
        <v>556</v>
      </c>
      <c r="K19" s="831" t="s">
        <v>768</v>
      </c>
      <c r="L19" s="841"/>
      <c r="M19" s="813"/>
      <c r="N19" s="831" t="s">
        <v>557</v>
      </c>
      <c r="O19" s="831" t="s">
        <v>558</v>
      </c>
      <c r="P19" s="831" t="s">
        <v>559</v>
      </c>
      <c r="Q19" s="831" t="s">
        <v>560</v>
      </c>
      <c r="R19" s="831" t="s">
        <v>482</v>
      </c>
      <c r="S19" s="839"/>
    </row>
    <row r="20" spans="1:19" s="814" customFormat="1" ht="289.5" customHeight="1" x14ac:dyDescent="0.5">
      <c r="A20" s="830">
        <v>12</v>
      </c>
      <c r="B20" s="831" t="s">
        <v>561</v>
      </c>
      <c r="C20" s="831"/>
      <c r="D20" s="833" t="s">
        <v>562</v>
      </c>
      <c r="E20" s="810"/>
      <c r="F20" s="816"/>
      <c r="G20" s="816"/>
      <c r="H20" s="816"/>
      <c r="I20" s="831" t="s">
        <v>727</v>
      </c>
      <c r="J20" s="831" t="s">
        <v>563</v>
      </c>
      <c r="K20" s="831" t="s">
        <v>1096</v>
      </c>
      <c r="L20" s="842"/>
      <c r="M20" s="813"/>
      <c r="N20" s="831" t="s">
        <v>564</v>
      </c>
      <c r="O20" s="831" t="s">
        <v>565</v>
      </c>
      <c r="P20" s="831" t="s">
        <v>566</v>
      </c>
      <c r="Q20" s="831" t="s">
        <v>567</v>
      </c>
      <c r="R20" s="831" t="s">
        <v>482</v>
      </c>
      <c r="S20" s="839"/>
    </row>
    <row r="21" spans="1:19" s="814" customFormat="1" ht="344.25" customHeight="1" x14ac:dyDescent="0.5">
      <c r="A21" s="830">
        <v>13</v>
      </c>
      <c r="B21" s="1141" t="s">
        <v>568</v>
      </c>
      <c r="C21" s="831"/>
      <c r="D21" s="833" t="s">
        <v>569</v>
      </c>
      <c r="E21" s="810"/>
      <c r="F21" s="816"/>
      <c r="G21" s="816"/>
      <c r="H21" s="816"/>
      <c r="I21" s="831" t="s">
        <v>1097</v>
      </c>
      <c r="J21" s="831" t="s">
        <v>570</v>
      </c>
      <c r="K21" s="831" t="s">
        <v>571</v>
      </c>
      <c r="L21" s="841"/>
      <c r="M21" s="813"/>
      <c r="N21" s="831" t="s">
        <v>572</v>
      </c>
      <c r="O21" s="831" t="s">
        <v>573</v>
      </c>
      <c r="P21" s="831" t="s">
        <v>574</v>
      </c>
      <c r="Q21" s="831" t="s">
        <v>575</v>
      </c>
      <c r="R21" s="831" t="s">
        <v>482</v>
      </c>
      <c r="S21" s="839"/>
    </row>
    <row r="22" spans="1:19" s="814" customFormat="1" ht="279" customHeight="1" x14ac:dyDescent="0.5">
      <c r="A22" s="830">
        <v>14</v>
      </c>
      <c r="B22" s="1142"/>
      <c r="C22" s="831"/>
      <c r="D22" s="833" t="s">
        <v>576</v>
      </c>
      <c r="E22" s="810"/>
      <c r="F22" s="816"/>
      <c r="G22" s="816"/>
      <c r="H22" s="816"/>
      <c r="I22" s="831" t="s">
        <v>728</v>
      </c>
      <c r="J22" s="831" t="s">
        <v>570</v>
      </c>
      <c r="K22" s="831" t="s">
        <v>577</v>
      </c>
      <c r="L22" s="841"/>
      <c r="M22" s="813"/>
      <c r="N22" s="831" t="s">
        <v>578</v>
      </c>
      <c r="O22" s="831" t="s">
        <v>579</v>
      </c>
      <c r="P22" s="831" t="s">
        <v>580</v>
      </c>
      <c r="Q22" s="831" t="s">
        <v>581</v>
      </c>
      <c r="R22" s="831" t="s">
        <v>482</v>
      </c>
      <c r="S22" s="839"/>
    </row>
    <row r="23" spans="1:19" s="814" customFormat="1" ht="331.5" customHeight="1" x14ac:dyDescent="0.5">
      <c r="A23" s="830">
        <v>15</v>
      </c>
      <c r="B23" s="831" t="s">
        <v>568</v>
      </c>
      <c r="C23" s="831"/>
      <c r="D23" s="833" t="s">
        <v>582</v>
      </c>
      <c r="E23" s="810"/>
      <c r="F23" s="816"/>
      <c r="G23" s="816"/>
      <c r="H23" s="816"/>
      <c r="I23" s="831" t="s">
        <v>583</v>
      </c>
      <c r="J23" s="831" t="s">
        <v>584</v>
      </c>
      <c r="K23" s="831" t="s">
        <v>585</v>
      </c>
      <c r="L23" s="842"/>
      <c r="M23" s="813"/>
      <c r="N23" s="831" t="s">
        <v>586</v>
      </c>
      <c r="O23" s="831" t="s">
        <v>587</v>
      </c>
      <c r="P23" s="831" t="s">
        <v>588</v>
      </c>
      <c r="Q23" s="831" t="s">
        <v>589</v>
      </c>
      <c r="R23" s="831" t="s">
        <v>482</v>
      </c>
      <c r="S23" s="839"/>
    </row>
    <row r="24" spans="1:19" s="814" customFormat="1" ht="226.5" customHeight="1" x14ac:dyDescent="0.5">
      <c r="A24" s="830">
        <v>16</v>
      </c>
      <c r="B24" s="831" t="s">
        <v>590</v>
      </c>
      <c r="C24" s="831"/>
      <c r="D24" s="833" t="s">
        <v>591</v>
      </c>
      <c r="E24" s="810"/>
      <c r="F24" s="816"/>
      <c r="G24" s="816"/>
      <c r="H24" s="816"/>
      <c r="I24" s="831" t="s">
        <v>592</v>
      </c>
      <c r="J24" s="831" t="s">
        <v>593</v>
      </c>
      <c r="K24" s="831" t="s">
        <v>594</v>
      </c>
      <c r="L24" s="841"/>
      <c r="M24" s="813"/>
      <c r="N24" s="831" t="s">
        <v>595</v>
      </c>
      <c r="O24" s="831" t="s">
        <v>596</v>
      </c>
      <c r="P24" s="831" t="s">
        <v>597</v>
      </c>
      <c r="Q24" s="831" t="s">
        <v>598</v>
      </c>
      <c r="R24" s="831" t="s">
        <v>482</v>
      </c>
      <c r="S24" s="839"/>
    </row>
    <row r="25" spans="1:19" s="814" customFormat="1" ht="162" customHeight="1" x14ac:dyDescent="0.5">
      <c r="A25" s="830">
        <v>17</v>
      </c>
      <c r="B25" s="831" t="s">
        <v>599</v>
      </c>
      <c r="C25" s="831"/>
      <c r="D25" s="833" t="s">
        <v>600</v>
      </c>
      <c r="E25" s="810"/>
      <c r="F25" s="816"/>
      <c r="G25" s="816"/>
      <c r="H25" s="816"/>
      <c r="I25" s="831" t="s">
        <v>729</v>
      </c>
      <c r="J25" s="831" t="s">
        <v>601</v>
      </c>
      <c r="K25" s="831" t="s">
        <v>602</v>
      </c>
      <c r="L25" s="841"/>
      <c r="M25" s="813"/>
      <c r="N25" s="831" t="s">
        <v>603</v>
      </c>
      <c r="O25" s="831" t="s">
        <v>604</v>
      </c>
      <c r="P25" s="831" t="s">
        <v>605</v>
      </c>
      <c r="Q25" s="831" t="s">
        <v>606</v>
      </c>
      <c r="R25" s="831" t="s">
        <v>482</v>
      </c>
      <c r="S25" s="839"/>
    </row>
    <row r="26" spans="1:19" s="814" customFormat="1" ht="359.25" customHeight="1" x14ac:dyDescent="0.5">
      <c r="A26" s="830">
        <v>18</v>
      </c>
      <c r="B26" s="1141" t="s">
        <v>607</v>
      </c>
      <c r="C26" s="831"/>
      <c r="D26" s="833" t="s">
        <v>608</v>
      </c>
      <c r="E26" s="810"/>
      <c r="F26" s="816"/>
      <c r="G26" s="816"/>
      <c r="H26" s="816"/>
      <c r="I26" s="831" t="s">
        <v>609</v>
      </c>
      <c r="J26" s="831" t="s">
        <v>610</v>
      </c>
      <c r="K26" s="831" t="s">
        <v>611</v>
      </c>
      <c r="L26" s="841"/>
      <c r="M26" s="813"/>
      <c r="N26" s="831" t="s">
        <v>612</v>
      </c>
      <c r="O26" s="831" t="s">
        <v>613</v>
      </c>
      <c r="P26" s="831" t="s">
        <v>614</v>
      </c>
      <c r="Q26" s="831" t="s">
        <v>615</v>
      </c>
      <c r="R26" s="831" t="s">
        <v>482</v>
      </c>
      <c r="S26" s="839"/>
    </row>
    <row r="27" spans="1:19" s="814" customFormat="1" ht="158.25" customHeight="1" x14ac:dyDescent="0.5">
      <c r="A27" s="830">
        <v>19</v>
      </c>
      <c r="B27" s="1148"/>
      <c r="C27" s="831"/>
      <c r="D27" s="833" t="s">
        <v>616</v>
      </c>
      <c r="E27" s="810"/>
      <c r="F27" s="816"/>
      <c r="G27" s="857"/>
      <c r="H27" s="857"/>
      <c r="I27" s="831" t="s">
        <v>730</v>
      </c>
      <c r="J27" s="831" t="s">
        <v>617</v>
      </c>
      <c r="K27" s="831" t="s">
        <v>618</v>
      </c>
      <c r="L27" s="842"/>
      <c r="M27" s="813"/>
      <c r="N27" s="831" t="s">
        <v>619</v>
      </c>
      <c r="O27" s="831" t="s">
        <v>620</v>
      </c>
      <c r="P27" s="831" t="s">
        <v>1098</v>
      </c>
      <c r="Q27" s="831" t="s">
        <v>621</v>
      </c>
      <c r="R27" s="831" t="s">
        <v>482</v>
      </c>
      <c r="S27" s="839"/>
    </row>
    <row r="28" spans="1:19" s="814" customFormat="1" ht="163.5" customHeight="1" x14ac:dyDescent="0.5">
      <c r="A28" s="830">
        <v>20</v>
      </c>
      <c r="B28" s="1142"/>
      <c r="C28" s="831"/>
      <c r="D28" s="833" t="s">
        <v>622</v>
      </c>
      <c r="E28" s="810"/>
      <c r="F28" s="816"/>
      <c r="G28" s="816"/>
      <c r="H28" s="816"/>
      <c r="I28" s="831" t="s">
        <v>623</v>
      </c>
      <c r="J28" s="831" t="s">
        <v>624</v>
      </c>
      <c r="K28" s="831" t="s">
        <v>625</v>
      </c>
      <c r="L28" s="841"/>
      <c r="M28" s="813"/>
      <c r="N28" s="831" t="s">
        <v>626</v>
      </c>
      <c r="O28" s="831" t="s">
        <v>627</v>
      </c>
      <c r="P28" s="831" t="s">
        <v>628</v>
      </c>
      <c r="Q28" s="831" t="s">
        <v>629</v>
      </c>
      <c r="R28" s="831" t="s">
        <v>482</v>
      </c>
      <c r="S28" s="839"/>
    </row>
    <row r="29" spans="1:19" s="814" customFormat="1" ht="242.25" customHeight="1" x14ac:dyDescent="0.5">
      <c r="A29" s="830">
        <v>21</v>
      </c>
      <c r="B29" s="831" t="s">
        <v>630</v>
      </c>
      <c r="C29" s="831"/>
      <c r="D29" s="833" t="s">
        <v>631</v>
      </c>
      <c r="E29" s="810"/>
      <c r="F29" s="816"/>
      <c r="G29" s="816"/>
      <c r="H29" s="816"/>
      <c r="I29" s="831" t="s">
        <v>731</v>
      </c>
      <c r="J29" s="831" t="s">
        <v>632</v>
      </c>
      <c r="K29" s="831" t="s">
        <v>633</v>
      </c>
      <c r="L29" s="841"/>
      <c r="M29" s="813"/>
      <c r="N29" s="831" t="s">
        <v>634</v>
      </c>
      <c r="O29" s="831" t="s">
        <v>635</v>
      </c>
      <c r="P29" s="831" t="s">
        <v>636</v>
      </c>
      <c r="Q29" s="831" t="s">
        <v>637</v>
      </c>
      <c r="R29" s="831" t="s">
        <v>482</v>
      </c>
      <c r="S29" s="839"/>
    </row>
    <row r="30" spans="1:19" s="814" customFormat="1" ht="167.25" customHeight="1" x14ac:dyDescent="0.5">
      <c r="A30" s="830">
        <v>22</v>
      </c>
      <c r="B30" s="831" t="s">
        <v>638</v>
      </c>
      <c r="C30" s="831"/>
      <c r="D30" s="833" t="s">
        <v>639</v>
      </c>
      <c r="E30" s="810"/>
      <c r="F30" s="816"/>
      <c r="G30" s="816"/>
      <c r="H30" s="816"/>
      <c r="I30" s="831" t="s">
        <v>640</v>
      </c>
      <c r="J30" s="831" t="s">
        <v>641</v>
      </c>
      <c r="K30" s="831" t="s">
        <v>642</v>
      </c>
      <c r="L30" s="841"/>
      <c r="M30" s="813"/>
      <c r="N30" s="831" t="s">
        <v>643</v>
      </c>
      <c r="O30" s="831" t="s">
        <v>644</v>
      </c>
      <c r="P30" s="831" t="s">
        <v>645</v>
      </c>
      <c r="Q30" s="831" t="s">
        <v>646</v>
      </c>
      <c r="R30" s="831" t="s">
        <v>482</v>
      </c>
      <c r="S30" s="839"/>
    </row>
    <row r="31" spans="1:19" s="814" customFormat="1" ht="204" customHeight="1" x14ac:dyDescent="0.5">
      <c r="A31" s="830">
        <v>23</v>
      </c>
      <c r="B31" s="831" t="s">
        <v>647</v>
      </c>
      <c r="C31" s="831"/>
      <c r="D31" s="833" t="s">
        <v>648</v>
      </c>
      <c r="E31" s="810"/>
      <c r="F31" s="816"/>
      <c r="G31" s="816"/>
      <c r="H31" s="816"/>
      <c r="I31" s="831" t="s">
        <v>769</v>
      </c>
      <c r="J31" s="831" t="s">
        <v>649</v>
      </c>
      <c r="K31" s="831" t="s">
        <v>650</v>
      </c>
      <c r="L31" s="842"/>
      <c r="M31" s="813"/>
      <c r="N31" s="831" t="s">
        <v>651</v>
      </c>
      <c r="O31" s="831" t="s">
        <v>652</v>
      </c>
      <c r="P31" s="831" t="s">
        <v>653</v>
      </c>
      <c r="Q31" s="831" t="s">
        <v>654</v>
      </c>
      <c r="R31" s="831" t="s">
        <v>482</v>
      </c>
      <c r="S31" s="839"/>
    </row>
    <row r="32" spans="1:19" s="814" customFormat="1" ht="207" customHeight="1" x14ac:dyDescent="0.5">
      <c r="A32" s="830">
        <v>24</v>
      </c>
      <c r="B32" s="1158" t="s">
        <v>655</v>
      </c>
      <c r="C32" s="831"/>
      <c r="D32" s="833" t="s">
        <v>656</v>
      </c>
      <c r="E32" s="810"/>
      <c r="F32" s="816"/>
      <c r="G32" s="816"/>
      <c r="H32" s="816"/>
      <c r="I32" s="831" t="s">
        <v>732</v>
      </c>
      <c r="J32" s="831" t="s">
        <v>657</v>
      </c>
      <c r="K32" s="831" t="s">
        <v>658</v>
      </c>
      <c r="L32" s="841"/>
      <c r="M32" s="813"/>
      <c r="N32" s="831" t="s">
        <v>659</v>
      </c>
      <c r="O32" s="831" t="s">
        <v>660</v>
      </c>
      <c r="P32" s="831" t="s">
        <v>661</v>
      </c>
      <c r="Q32" s="831" t="s">
        <v>662</v>
      </c>
      <c r="R32" s="831" t="s">
        <v>482</v>
      </c>
      <c r="S32" s="839"/>
    </row>
    <row r="33" spans="1:20" s="814" customFormat="1" ht="227.25" customHeight="1" x14ac:dyDescent="0.5">
      <c r="A33" s="830">
        <v>25</v>
      </c>
      <c r="B33" s="1159"/>
      <c r="C33" s="831"/>
      <c r="D33" s="833" t="s">
        <v>663</v>
      </c>
      <c r="E33" s="810"/>
      <c r="F33" s="816"/>
      <c r="G33" s="816"/>
      <c r="H33" s="816"/>
      <c r="I33" s="831" t="s">
        <v>733</v>
      </c>
      <c r="J33" s="831" t="s">
        <v>664</v>
      </c>
      <c r="K33" s="831" t="s">
        <v>665</v>
      </c>
      <c r="L33" s="841"/>
      <c r="M33" s="813"/>
      <c r="N33" s="831" t="s">
        <v>666</v>
      </c>
      <c r="O33" s="831" t="s">
        <v>667</v>
      </c>
      <c r="P33" s="831" t="s">
        <v>668</v>
      </c>
      <c r="Q33" s="831" t="s">
        <v>669</v>
      </c>
      <c r="R33" s="831" t="s">
        <v>482</v>
      </c>
      <c r="S33" s="839"/>
    </row>
    <row r="34" spans="1:20" s="814" customFormat="1" ht="253.5" customHeight="1" x14ac:dyDescent="0.5">
      <c r="A34" s="830">
        <v>26</v>
      </c>
      <c r="B34" s="831" t="s">
        <v>670</v>
      </c>
      <c r="C34" s="831"/>
      <c r="D34" s="833" t="s">
        <v>671</v>
      </c>
      <c r="E34" s="810"/>
      <c r="F34" s="816"/>
      <c r="G34" s="816"/>
      <c r="H34" s="816"/>
      <c r="I34" s="831" t="s">
        <v>672</v>
      </c>
      <c r="J34" s="831" t="s">
        <v>673</v>
      </c>
      <c r="K34" s="831" t="s">
        <v>674</v>
      </c>
      <c r="L34" s="841"/>
      <c r="M34" s="813"/>
      <c r="N34" s="831" t="s">
        <v>675</v>
      </c>
      <c r="O34" s="831" t="s">
        <v>676</v>
      </c>
      <c r="P34" s="831" t="s">
        <v>677</v>
      </c>
      <c r="Q34" s="831" t="s">
        <v>678</v>
      </c>
      <c r="R34" s="831" t="s">
        <v>482</v>
      </c>
      <c r="S34" s="839"/>
    </row>
    <row r="35" spans="1:20" s="814" customFormat="1" ht="214.5" customHeight="1" x14ac:dyDescent="0.5">
      <c r="A35" s="830">
        <v>27</v>
      </c>
      <c r="B35" s="831" t="s">
        <v>679</v>
      </c>
      <c r="C35" s="831"/>
      <c r="D35" s="833" t="s">
        <v>680</v>
      </c>
      <c r="E35" s="810"/>
      <c r="F35" s="816"/>
      <c r="G35" s="816"/>
      <c r="H35" s="816"/>
      <c r="I35" s="831" t="s">
        <v>681</v>
      </c>
      <c r="J35" s="831" t="s">
        <v>682</v>
      </c>
      <c r="K35" s="831" t="s">
        <v>683</v>
      </c>
      <c r="L35" s="842"/>
      <c r="M35" s="813"/>
      <c r="N35" s="831" t="s">
        <v>684</v>
      </c>
      <c r="O35" s="831" t="s">
        <v>685</v>
      </c>
      <c r="P35" s="831" t="s">
        <v>686</v>
      </c>
      <c r="Q35" s="831" t="s">
        <v>687</v>
      </c>
      <c r="R35" s="831" t="s">
        <v>482</v>
      </c>
      <c r="S35" s="839"/>
    </row>
    <row r="36" spans="1:20" s="814" customFormat="1" ht="184.5" customHeight="1" x14ac:dyDescent="0.5">
      <c r="A36" s="830">
        <v>28</v>
      </c>
      <c r="B36" s="831" t="s">
        <v>688</v>
      </c>
      <c r="C36" s="831"/>
      <c r="D36" s="833" t="s">
        <v>689</v>
      </c>
      <c r="E36" s="810"/>
      <c r="F36" s="816"/>
      <c r="G36" s="816"/>
      <c r="H36" s="816"/>
      <c r="I36" s="831" t="s">
        <v>734</v>
      </c>
      <c r="J36" s="831" t="s">
        <v>690</v>
      </c>
      <c r="K36" s="831" t="s">
        <v>853</v>
      </c>
      <c r="L36" s="841"/>
      <c r="M36" s="813"/>
      <c r="N36" s="831" t="s">
        <v>691</v>
      </c>
      <c r="O36" s="831" t="s">
        <v>692</v>
      </c>
      <c r="P36" s="831" t="s">
        <v>693</v>
      </c>
      <c r="Q36" s="831" t="s">
        <v>694</v>
      </c>
      <c r="R36" s="831" t="s">
        <v>482</v>
      </c>
      <c r="S36" s="839"/>
    </row>
    <row r="37" spans="1:20" s="814" customFormat="1" ht="266.25" customHeight="1" x14ac:dyDescent="0.5">
      <c r="A37" s="830">
        <v>39</v>
      </c>
      <c r="B37" s="831" t="s">
        <v>695</v>
      </c>
      <c r="C37" s="831"/>
      <c r="D37" s="833" t="s">
        <v>1099</v>
      </c>
      <c r="E37" s="810"/>
      <c r="F37" s="816"/>
      <c r="G37" s="816"/>
      <c r="H37" s="816"/>
      <c r="I37" s="831" t="s">
        <v>696</v>
      </c>
      <c r="J37" s="831" t="s">
        <v>697</v>
      </c>
      <c r="K37" s="831" t="s">
        <v>698</v>
      </c>
      <c r="L37" s="841"/>
      <c r="M37" s="813"/>
      <c r="N37" s="831" t="s">
        <v>699</v>
      </c>
      <c r="O37" s="831" t="s">
        <v>700</v>
      </c>
      <c r="P37" s="831" t="s">
        <v>701</v>
      </c>
      <c r="Q37" s="831" t="s">
        <v>702</v>
      </c>
      <c r="R37" s="831" t="s">
        <v>482</v>
      </c>
      <c r="S37" s="839"/>
    </row>
    <row r="38" spans="1:20" s="814" customFormat="1" ht="242.25" customHeight="1" x14ac:dyDescent="0.5">
      <c r="A38" s="830">
        <v>30</v>
      </c>
      <c r="B38" s="1141" t="s">
        <v>703</v>
      </c>
      <c r="C38" s="831"/>
      <c r="D38" s="833" t="s">
        <v>704</v>
      </c>
      <c r="E38" s="810"/>
      <c r="F38" s="816"/>
      <c r="G38" s="816"/>
      <c r="H38" s="816"/>
      <c r="I38" s="831" t="s">
        <v>705</v>
      </c>
      <c r="J38" s="831" t="s">
        <v>706</v>
      </c>
      <c r="K38" s="831" t="s">
        <v>707</v>
      </c>
      <c r="L38" s="841"/>
      <c r="M38" s="813"/>
      <c r="N38" s="831" t="s">
        <v>708</v>
      </c>
      <c r="O38" s="831" t="s">
        <v>709</v>
      </c>
      <c r="P38" s="831" t="s">
        <v>710</v>
      </c>
      <c r="Q38" s="831" t="s">
        <v>711</v>
      </c>
      <c r="R38" s="831" t="s">
        <v>482</v>
      </c>
      <c r="S38" s="839"/>
    </row>
    <row r="39" spans="1:20" s="814" customFormat="1" ht="242.25" customHeight="1" x14ac:dyDescent="0.5">
      <c r="A39" s="830">
        <v>31</v>
      </c>
      <c r="B39" s="1142"/>
      <c r="C39" s="831"/>
      <c r="D39" s="833" t="s">
        <v>712</v>
      </c>
      <c r="E39" s="810"/>
      <c r="F39" s="816"/>
      <c r="G39" s="816"/>
      <c r="H39" s="816"/>
      <c r="I39" s="831" t="s">
        <v>770</v>
      </c>
      <c r="J39" s="831" t="s">
        <v>713</v>
      </c>
      <c r="K39" s="831" t="s">
        <v>714</v>
      </c>
      <c r="L39" s="841"/>
      <c r="M39" s="813"/>
      <c r="N39" s="831" t="s">
        <v>715</v>
      </c>
      <c r="O39" s="831" t="s">
        <v>716</v>
      </c>
      <c r="P39" s="831" t="s">
        <v>717</v>
      </c>
      <c r="Q39" s="831" t="s">
        <v>718</v>
      </c>
      <c r="R39" s="831" t="s">
        <v>482</v>
      </c>
      <c r="S39" s="839"/>
    </row>
    <row r="40" spans="1:20" s="814" customFormat="1" ht="68.25" customHeight="1" x14ac:dyDescent="0.65">
      <c r="A40" s="1156" t="s">
        <v>736</v>
      </c>
      <c r="B40" s="1157"/>
      <c r="C40" s="1157"/>
      <c r="D40" s="1157"/>
      <c r="E40" s="1160"/>
      <c r="F40" s="1161"/>
      <c r="G40" s="1161"/>
      <c r="H40" s="1161"/>
      <c r="I40" s="1161"/>
      <c r="J40" s="1161"/>
      <c r="K40" s="1162"/>
      <c r="L40" s="842"/>
      <c r="M40" s="813"/>
      <c r="N40" s="825"/>
      <c r="O40" s="825"/>
      <c r="P40" s="825"/>
      <c r="Q40" s="825"/>
      <c r="R40" s="825"/>
      <c r="S40" s="714"/>
    </row>
    <row r="41" spans="1:20" s="814" customFormat="1" ht="34.5" customHeight="1" x14ac:dyDescent="0.5">
      <c r="A41" s="829" t="s">
        <v>461</v>
      </c>
      <c r="B41" s="829" t="s">
        <v>462</v>
      </c>
      <c r="C41" s="829" t="s">
        <v>881</v>
      </c>
      <c r="D41" s="829" t="s">
        <v>764</v>
      </c>
      <c r="E41" s="1144" t="s">
        <v>464</v>
      </c>
      <c r="F41" s="1145"/>
      <c r="G41" s="829" t="s">
        <v>465</v>
      </c>
      <c r="H41" s="860"/>
      <c r="I41" s="1144" t="s">
        <v>762</v>
      </c>
      <c r="J41" s="1146"/>
      <c r="K41" s="1146"/>
      <c r="L41" s="841"/>
      <c r="M41" s="813"/>
      <c r="N41" s="825"/>
      <c r="O41" s="825"/>
      <c r="P41" s="825"/>
      <c r="Q41" s="825"/>
      <c r="R41" s="825"/>
      <c r="S41" s="714"/>
    </row>
    <row r="42" spans="1:20" s="814" customFormat="1" ht="232.5" customHeight="1" x14ac:dyDescent="0.5">
      <c r="A42" s="834">
        <v>32</v>
      </c>
      <c r="B42" s="846" t="s">
        <v>975</v>
      </c>
      <c r="C42" s="844" t="s">
        <v>748</v>
      </c>
      <c r="D42" s="854" t="s">
        <v>746</v>
      </c>
      <c r="E42" s="1143"/>
      <c r="F42" s="1143"/>
      <c r="G42" s="856"/>
      <c r="H42" s="856"/>
      <c r="I42" s="1143"/>
      <c r="J42" s="1143"/>
      <c r="K42" s="1143"/>
      <c r="L42" s="841"/>
      <c r="M42" s="813"/>
      <c r="N42" s="825"/>
      <c r="O42" s="825"/>
      <c r="P42" s="825"/>
      <c r="Q42" s="825"/>
      <c r="R42" s="825"/>
      <c r="S42" s="714"/>
      <c r="T42" s="851"/>
    </row>
    <row r="43" spans="1:20" s="814" customFormat="1" ht="242.25" customHeight="1" x14ac:dyDescent="0.5">
      <c r="A43" s="834">
        <v>33</v>
      </c>
      <c r="B43" s="846" t="s">
        <v>974</v>
      </c>
      <c r="C43" s="835" t="s">
        <v>747</v>
      </c>
      <c r="D43" s="854" t="s">
        <v>749</v>
      </c>
      <c r="E43" s="1143"/>
      <c r="F43" s="1143"/>
      <c r="G43" s="856"/>
      <c r="H43" s="1018"/>
      <c r="I43" s="1143"/>
      <c r="J43" s="1143"/>
      <c r="K43" s="1143"/>
      <c r="L43" s="841"/>
      <c r="M43" s="813"/>
      <c r="N43" s="825"/>
      <c r="O43" s="825"/>
      <c r="P43" s="825"/>
      <c r="Q43" s="825"/>
      <c r="R43" s="825"/>
      <c r="S43" s="714"/>
    </row>
    <row r="44" spans="1:20" s="814" customFormat="1" ht="242.25" customHeight="1" x14ac:dyDescent="0.5">
      <c r="A44" s="834">
        <v>34</v>
      </c>
      <c r="B44" s="846" t="s">
        <v>972</v>
      </c>
      <c r="C44" s="835" t="s">
        <v>753</v>
      </c>
      <c r="D44" s="854" t="s">
        <v>754</v>
      </c>
      <c r="E44" s="1143"/>
      <c r="F44" s="1143"/>
      <c r="G44" s="856"/>
      <c r="H44" s="856"/>
      <c r="I44" s="1143"/>
      <c r="J44" s="1143"/>
      <c r="K44" s="1143"/>
      <c r="L44" s="841"/>
      <c r="M44" s="813"/>
      <c r="N44" s="825"/>
      <c r="O44" s="825"/>
      <c r="P44" s="825"/>
      <c r="Q44" s="825"/>
      <c r="R44" s="825"/>
      <c r="S44" s="714"/>
    </row>
    <row r="45" spans="1:20" s="814" customFormat="1" ht="228.75" customHeight="1" x14ac:dyDescent="0.5">
      <c r="A45" s="834">
        <v>35</v>
      </c>
      <c r="B45" s="846" t="s">
        <v>973</v>
      </c>
      <c r="C45" s="835" t="s">
        <v>752</v>
      </c>
      <c r="D45" s="854" t="s">
        <v>745</v>
      </c>
      <c r="E45" s="1143"/>
      <c r="F45" s="1143"/>
      <c r="G45" s="856"/>
      <c r="H45" s="856"/>
      <c r="I45" s="1143"/>
      <c r="J45" s="1143"/>
      <c r="K45" s="1143"/>
      <c r="L45" s="841"/>
      <c r="M45" s="813"/>
      <c r="N45" s="825"/>
      <c r="O45" s="825"/>
      <c r="P45" s="825"/>
      <c r="Q45" s="825"/>
      <c r="R45" s="825"/>
      <c r="S45" s="714"/>
    </row>
    <row r="46" spans="1:20" s="814" customFormat="1" ht="242.25" customHeight="1" x14ac:dyDescent="0.5">
      <c r="A46" s="834">
        <v>36</v>
      </c>
      <c r="B46" s="846" t="s">
        <v>739</v>
      </c>
      <c r="C46" s="835" t="s">
        <v>760</v>
      </c>
      <c r="D46" s="854" t="s">
        <v>759</v>
      </c>
      <c r="E46" s="1143"/>
      <c r="F46" s="1143"/>
      <c r="G46" s="856"/>
      <c r="H46" s="856"/>
      <c r="I46" s="1143"/>
      <c r="J46" s="1143"/>
      <c r="K46" s="1143"/>
      <c r="L46" s="841"/>
      <c r="M46" s="813"/>
      <c r="N46" s="825"/>
      <c r="O46" s="825"/>
      <c r="P46" s="825"/>
      <c r="Q46" s="825"/>
      <c r="R46" s="825"/>
      <c r="S46" s="714"/>
    </row>
    <row r="47" spans="1:20" s="814" customFormat="1" ht="242.25" customHeight="1" x14ac:dyDescent="0.5">
      <c r="A47" s="834">
        <v>37</v>
      </c>
      <c r="B47" s="847" t="s">
        <v>740</v>
      </c>
      <c r="C47" s="845" t="s">
        <v>750</v>
      </c>
      <c r="D47" s="847" t="s">
        <v>751</v>
      </c>
      <c r="E47" s="1143"/>
      <c r="F47" s="1143"/>
      <c r="G47" s="856"/>
      <c r="H47" s="856"/>
      <c r="I47" s="1143"/>
      <c r="J47" s="1143"/>
      <c r="K47" s="1143"/>
      <c r="L47" s="841"/>
      <c r="M47" s="813"/>
      <c r="N47" s="825"/>
      <c r="O47" s="825"/>
      <c r="P47" s="825"/>
      <c r="Q47" s="825"/>
      <c r="R47" s="825"/>
      <c r="S47" s="714"/>
    </row>
    <row r="48" spans="1:20" s="814" customFormat="1" ht="242.25" customHeight="1" x14ac:dyDescent="0.5">
      <c r="A48" s="834">
        <v>38</v>
      </c>
      <c r="B48" s="847" t="s">
        <v>741</v>
      </c>
      <c r="C48" s="845" t="s">
        <v>755</v>
      </c>
      <c r="D48" s="847" t="s">
        <v>756</v>
      </c>
      <c r="E48" s="1143"/>
      <c r="F48" s="1143"/>
      <c r="G48" s="856"/>
      <c r="H48" s="856"/>
      <c r="I48" s="1143"/>
      <c r="J48" s="1143"/>
      <c r="K48" s="1143"/>
      <c r="L48" s="841"/>
      <c r="M48" s="813"/>
      <c r="N48" s="825"/>
      <c r="O48" s="825"/>
      <c r="P48" s="825"/>
      <c r="Q48" s="825"/>
      <c r="R48" s="825"/>
      <c r="S48" s="714"/>
    </row>
    <row r="49" spans="1:19" s="814" customFormat="1" ht="242.25" customHeight="1" x14ac:dyDescent="0.5">
      <c r="A49" s="834">
        <v>39</v>
      </c>
      <c r="B49" s="850" t="s">
        <v>742</v>
      </c>
      <c r="C49" s="835" t="s">
        <v>755</v>
      </c>
      <c r="D49" s="1034" t="s">
        <v>1100</v>
      </c>
      <c r="E49" s="1143"/>
      <c r="F49" s="1143"/>
      <c r="G49" s="856"/>
      <c r="H49" s="856"/>
      <c r="I49" s="1143"/>
      <c r="J49" s="1143"/>
      <c r="K49" s="1143"/>
      <c r="L49" s="841"/>
      <c r="M49" s="813"/>
      <c r="N49" s="825"/>
      <c r="O49" s="825"/>
      <c r="P49" s="825"/>
      <c r="Q49" s="825"/>
      <c r="R49" s="825"/>
      <c r="S49" s="714"/>
    </row>
    <row r="50" spans="1:19" s="814" customFormat="1" ht="242.25" customHeight="1" x14ac:dyDescent="0.5">
      <c r="A50" s="834">
        <v>40</v>
      </c>
      <c r="B50" s="853" t="s">
        <v>743</v>
      </c>
      <c r="C50" s="852" t="s">
        <v>757</v>
      </c>
      <c r="D50" s="854" t="s">
        <v>765</v>
      </c>
      <c r="E50" s="1143"/>
      <c r="F50" s="1143"/>
      <c r="G50" s="856"/>
      <c r="H50" s="856"/>
      <c r="I50" s="1143"/>
      <c r="J50" s="1143"/>
      <c r="K50" s="1143"/>
      <c r="L50" s="841"/>
      <c r="M50" s="813"/>
      <c r="N50" s="825"/>
      <c r="O50" s="825"/>
      <c r="P50" s="825"/>
      <c r="Q50" s="825"/>
      <c r="R50" s="825"/>
      <c r="S50" s="714"/>
    </row>
    <row r="51" spans="1:19" s="814" customFormat="1" ht="101.25" customHeight="1" x14ac:dyDescent="0.5">
      <c r="A51" s="834">
        <v>41</v>
      </c>
      <c r="B51" s="847" t="s">
        <v>744</v>
      </c>
      <c r="C51" s="845"/>
      <c r="D51" s="847" t="s">
        <v>761</v>
      </c>
      <c r="E51" s="1143"/>
      <c r="F51" s="1143"/>
      <c r="G51" s="856"/>
      <c r="H51" s="856"/>
      <c r="I51" s="1143"/>
      <c r="J51" s="1143"/>
      <c r="K51" s="1143"/>
      <c r="L51" s="841"/>
      <c r="M51" s="813"/>
      <c r="N51" s="825"/>
      <c r="O51" s="825"/>
      <c r="P51" s="825"/>
      <c r="Q51" s="825"/>
      <c r="R51" s="825"/>
      <c r="S51" s="714"/>
    </row>
    <row r="52" spans="1:19" s="814" customFormat="1" ht="177" customHeight="1" x14ac:dyDescent="0.5">
      <c r="A52" s="834">
        <v>42</v>
      </c>
      <c r="B52" s="846" t="s">
        <v>811</v>
      </c>
      <c r="C52" s="835"/>
      <c r="D52" s="854" t="s">
        <v>758</v>
      </c>
      <c r="E52" s="1143"/>
      <c r="F52" s="1143"/>
      <c r="G52" s="856"/>
      <c r="H52" s="856"/>
      <c r="I52" s="1143"/>
      <c r="J52" s="1143"/>
      <c r="K52" s="1143"/>
      <c r="L52" s="841"/>
      <c r="M52" s="813"/>
      <c r="N52" s="825"/>
      <c r="O52" s="825"/>
      <c r="P52" s="825"/>
      <c r="Q52" s="825"/>
      <c r="R52" s="825"/>
      <c r="S52" s="714"/>
    </row>
    <row r="53" spans="1:19" s="814" customFormat="1" ht="242.25" customHeight="1" x14ac:dyDescent="0.5">
      <c r="A53" s="834">
        <v>43</v>
      </c>
      <c r="B53" s="848" t="s">
        <v>810</v>
      </c>
      <c r="C53" s="849"/>
      <c r="D53" s="855"/>
      <c r="E53" s="1143"/>
      <c r="F53" s="1143"/>
      <c r="G53" s="856"/>
      <c r="H53" s="856"/>
      <c r="I53" s="1143"/>
      <c r="J53" s="1143"/>
      <c r="K53" s="1143"/>
      <c r="L53" s="841"/>
      <c r="M53" s="813"/>
      <c r="N53" s="825"/>
      <c r="O53" s="825"/>
      <c r="P53" s="825"/>
      <c r="Q53" s="825"/>
      <c r="R53" s="825"/>
      <c r="S53" s="714"/>
    </row>
    <row r="54" spans="1:19" x14ac:dyDescent="0.4">
      <c r="A54" s="836"/>
      <c r="B54" s="818"/>
      <c r="C54" s="818"/>
      <c r="D54" s="837"/>
      <c r="E54" s="818"/>
      <c r="F54" s="818"/>
      <c r="G54" s="818"/>
      <c r="H54" s="818"/>
      <c r="I54" s="818"/>
      <c r="J54" s="818"/>
      <c r="K54" s="818"/>
      <c r="L54" s="843"/>
      <c r="M54" s="817"/>
      <c r="N54" s="825"/>
      <c r="O54" s="825"/>
      <c r="P54" s="825"/>
      <c r="Q54" s="825"/>
      <c r="R54" s="825"/>
    </row>
    <row r="55" spans="1:19" x14ac:dyDescent="0.4">
      <c r="N55" s="825"/>
      <c r="O55" s="825"/>
      <c r="P55" s="825"/>
      <c r="Q55" s="825"/>
      <c r="R55" s="825"/>
    </row>
    <row r="56" spans="1:19" ht="21" customHeight="1" x14ac:dyDescent="0.4">
      <c r="N56" s="825"/>
      <c r="O56" s="825"/>
      <c r="P56" s="825"/>
      <c r="Q56" s="825"/>
      <c r="R56" s="825"/>
    </row>
    <row r="57" spans="1:19" ht="21.75" customHeight="1" x14ac:dyDescent="0.4">
      <c r="N57" s="825"/>
      <c r="O57" s="825"/>
      <c r="P57" s="825"/>
      <c r="Q57" s="825"/>
      <c r="R57" s="825"/>
    </row>
    <row r="58" spans="1:19" ht="20.25" customHeight="1" x14ac:dyDescent="0.4">
      <c r="N58" s="825"/>
      <c r="O58" s="825"/>
      <c r="P58" s="825"/>
      <c r="Q58" s="825"/>
      <c r="R58" s="825"/>
    </row>
    <row r="59" spans="1:19" ht="18" customHeight="1" x14ac:dyDescent="0.4">
      <c r="N59" s="825"/>
      <c r="O59" s="825"/>
      <c r="P59" s="825"/>
      <c r="Q59" s="825"/>
      <c r="R59" s="825"/>
    </row>
    <row r="60" spans="1:19" ht="18" customHeight="1" x14ac:dyDescent="0.4">
      <c r="N60" s="825"/>
      <c r="O60" s="825"/>
      <c r="P60" s="825"/>
      <c r="Q60" s="825"/>
      <c r="R60" s="825"/>
    </row>
    <row r="61" spans="1:19" ht="17.25" customHeight="1" x14ac:dyDescent="0.4">
      <c r="N61" s="825"/>
      <c r="O61" s="825"/>
      <c r="P61" s="825"/>
      <c r="Q61" s="825"/>
      <c r="R61" s="825"/>
    </row>
    <row r="62" spans="1:19" ht="20.25" customHeight="1" x14ac:dyDescent="0.4">
      <c r="N62" s="825"/>
      <c r="O62" s="825"/>
      <c r="P62" s="825"/>
      <c r="Q62" s="825"/>
      <c r="R62" s="825"/>
    </row>
    <row r="63" spans="1:19" x14ac:dyDescent="0.4">
      <c r="A63" s="821"/>
      <c r="B63" s="821"/>
      <c r="C63" s="821"/>
      <c r="D63" s="821"/>
      <c r="E63" s="821"/>
      <c r="F63" s="821"/>
      <c r="G63" s="821"/>
      <c r="H63" s="821"/>
      <c r="N63" s="825"/>
      <c r="O63" s="825"/>
      <c r="P63" s="825"/>
      <c r="Q63" s="825"/>
      <c r="R63" s="825"/>
    </row>
    <row r="64" spans="1:19" ht="15" x14ac:dyDescent="0.4">
      <c r="A64" s="822"/>
      <c r="B64" s="821"/>
      <c r="C64" s="821"/>
      <c r="D64" s="1149"/>
      <c r="E64" s="1149"/>
      <c r="F64" s="1149"/>
      <c r="G64" s="1149"/>
      <c r="H64" s="1149"/>
      <c r="I64" s="1149"/>
      <c r="J64" s="1149"/>
      <c r="K64" s="1149"/>
      <c r="N64" s="825"/>
      <c r="O64" s="825"/>
      <c r="P64" s="825"/>
      <c r="Q64" s="825"/>
      <c r="R64" s="825"/>
    </row>
    <row r="65" spans="1:18" ht="15" x14ac:dyDescent="0.4">
      <c r="A65" s="822"/>
      <c r="B65" s="821"/>
      <c r="C65" s="821"/>
      <c r="D65" s="1149"/>
      <c r="E65" s="1149"/>
      <c r="F65" s="1149"/>
      <c r="G65" s="1149"/>
      <c r="H65" s="1149"/>
      <c r="I65" s="1149"/>
      <c r="J65" s="1149"/>
      <c r="K65" s="1149"/>
      <c r="N65" s="825"/>
      <c r="O65" s="825"/>
      <c r="P65" s="825"/>
      <c r="Q65" s="825"/>
      <c r="R65" s="825"/>
    </row>
    <row r="66" spans="1:18" ht="15" x14ac:dyDescent="0.4">
      <c r="A66" s="822"/>
      <c r="B66" s="821"/>
      <c r="C66" s="821"/>
      <c r="D66" s="1149"/>
      <c r="E66" s="1149"/>
      <c r="F66" s="1149"/>
      <c r="G66" s="1149"/>
      <c r="H66" s="1149"/>
      <c r="I66" s="1149"/>
      <c r="J66" s="1149"/>
      <c r="K66" s="1149"/>
      <c r="N66" s="825"/>
      <c r="O66" s="825"/>
      <c r="P66" s="825"/>
      <c r="Q66" s="825"/>
      <c r="R66" s="825"/>
    </row>
    <row r="67" spans="1:18" ht="15" x14ac:dyDescent="0.4">
      <c r="A67" s="822"/>
      <c r="B67" s="821"/>
      <c r="C67" s="821"/>
      <c r="D67" s="1149"/>
      <c r="E67" s="1149"/>
      <c r="F67" s="1149"/>
      <c r="G67" s="1149"/>
      <c r="H67" s="1149"/>
      <c r="I67" s="1149"/>
      <c r="J67" s="1149"/>
      <c r="K67" s="1149"/>
      <c r="N67" s="825"/>
      <c r="O67" s="825"/>
      <c r="P67" s="825"/>
      <c r="Q67" s="825"/>
      <c r="R67" s="825"/>
    </row>
    <row r="68" spans="1:18" ht="15" x14ac:dyDescent="0.4">
      <c r="A68" s="822"/>
      <c r="B68" s="821"/>
      <c r="C68" s="821"/>
      <c r="D68" s="1149"/>
      <c r="E68" s="1149"/>
      <c r="F68" s="1149"/>
      <c r="G68" s="1149"/>
      <c r="H68" s="1149"/>
      <c r="I68" s="1149"/>
      <c r="J68" s="1149"/>
      <c r="K68" s="1149"/>
      <c r="N68" s="825"/>
      <c r="O68" s="825"/>
      <c r="P68" s="825"/>
      <c r="Q68" s="825"/>
      <c r="R68" s="825"/>
    </row>
    <row r="69" spans="1:18" ht="15" x14ac:dyDescent="0.4">
      <c r="A69" s="822"/>
      <c r="B69" s="821"/>
      <c r="C69" s="821"/>
      <c r="D69" s="1149"/>
      <c r="E69" s="1149"/>
      <c r="F69" s="1149"/>
      <c r="G69" s="1149"/>
      <c r="H69" s="1149"/>
      <c r="I69" s="1149"/>
      <c r="J69" s="1149"/>
      <c r="K69" s="1149"/>
      <c r="N69" s="825"/>
      <c r="O69" s="825"/>
      <c r="P69" s="825"/>
      <c r="Q69" s="825"/>
      <c r="R69" s="825"/>
    </row>
    <row r="70" spans="1:18" ht="15" x14ac:dyDescent="0.4">
      <c r="A70" s="822"/>
      <c r="B70" s="821"/>
      <c r="C70" s="821"/>
      <c r="D70" s="1149"/>
      <c r="E70" s="1149"/>
      <c r="F70" s="1149"/>
      <c r="G70" s="1149"/>
      <c r="H70" s="1149"/>
      <c r="I70" s="1149"/>
      <c r="J70" s="1149"/>
      <c r="K70" s="1149"/>
      <c r="N70" s="825"/>
      <c r="O70" s="825"/>
      <c r="P70" s="825"/>
      <c r="Q70" s="825"/>
      <c r="R70" s="825"/>
    </row>
  </sheetData>
  <sheetProtection formatRows="0" insertRows="0"/>
  <mergeCells count="48">
    <mergeCell ref="J2:K2"/>
    <mergeCell ref="J3:K3"/>
    <mergeCell ref="J4:K4"/>
    <mergeCell ref="A6:G6"/>
    <mergeCell ref="D69:K69"/>
    <mergeCell ref="A7:D7"/>
    <mergeCell ref="A40:D40"/>
    <mergeCell ref="B32:B33"/>
    <mergeCell ref="E40:K40"/>
    <mergeCell ref="E52:F52"/>
    <mergeCell ref="I52:K52"/>
    <mergeCell ref="E53:F53"/>
    <mergeCell ref="I53:K53"/>
    <mergeCell ref="B26:B28"/>
    <mergeCell ref="E42:F42"/>
    <mergeCell ref="I42:K42"/>
    <mergeCell ref="D70:K70"/>
    <mergeCell ref="D64:K64"/>
    <mergeCell ref="D65:K65"/>
    <mergeCell ref="D66:K66"/>
    <mergeCell ref="D67:K67"/>
    <mergeCell ref="D68:K68"/>
    <mergeCell ref="N7:R7"/>
    <mergeCell ref="B10:B11"/>
    <mergeCell ref="B12:B15"/>
    <mergeCell ref="B17:B19"/>
    <mergeCell ref="B21:B22"/>
    <mergeCell ref="I43:K43"/>
    <mergeCell ref="E46:F46"/>
    <mergeCell ref="I46:K46"/>
    <mergeCell ref="E47:F47"/>
    <mergeCell ref="I47:K47"/>
    <mergeCell ref="B38:B39"/>
    <mergeCell ref="E51:F51"/>
    <mergeCell ref="I51:K51"/>
    <mergeCell ref="I44:K44"/>
    <mergeCell ref="E48:F48"/>
    <mergeCell ref="I48:K48"/>
    <mergeCell ref="E49:F49"/>
    <mergeCell ref="I49:K49"/>
    <mergeCell ref="E50:F50"/>
    <mergeCell ref="I50:K50"/>
    <mergeCell ref="E45:F45"/>
    <mergeCell ref="I45:K45"/>
    <mergeCell ref="E44:F44"/>
    <mergeCell ref="E41:F41"/>
    <mergeCell ref="I41:K41"/>
    <mergeCell ref="E43:F43"/>
  </mergeCells>
  <pageMargins left="0.70866141732283472" right="0.70866141732283472" top="0.74803149606299213" bottom="0.74803149606299213" header="0.31496062992125989" footer="0.31496062992125989"/>
  <pageSetup paperSize="9" scale="41" fitToHeight="0" orientation="landscape" cellComments="asDisplayed" r:id="rId1"/>
  <headerFooter>
    <oddHeader>&amp;CCommerce Commission Information Disclosure Template</oddHeader>
    <oddFooter>&amp;L&amp;F&amp;C&amp;P&amp;R&amp;A</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C34"/>
  <sheetViews>
    <sheetView showGridLines="0" zoomScaleNormal="100" zoomScaleSheetLayoutView="100" workbookViewId="0">
      <selection activeCell="B41" sqref="B41"/>
    </sheetView>
  </sheetViews>
  <sheetFormatPr defaultColWidth="9.1328125" defaultRowHeight="15" x14ac:dyDescent="0.4"/>
  <cols>
    <col min="1" max="1" width="9.1328125" style="3"/>
    <col min="2" max="2" width="96.86328125" style="3" customWidth="1"/>
    <col min="3" max="3" width="9.1328125" style="3" customWidth="1"/>
    <col min="4" max="4" width="8" style="3" customWidth="1"/>
    <col min="5" max="16384" width="9.1328125" style="3"/>
  </cols>
  <sheetData>
    <row r="1" spans="1:3" x14ac:dyDescent="0.4">
      <c r="A1" s="107"/>
      <c r="B1" s="883"/>
      <c r="C1" s="108"/>
    </row>
    <row r="2" spans="1:3" ht="15.75" x14ac:dyDescent="0.4">
      <c r="A2" s="109"/>
      <c r="B2" s="884" t="s">
        <v>191</v>
      </c>
      <c r="C2" s="80"/>
    </row>
    <row r="3" spans="1:3" ht="26.25" x14ac:dyDescent="0.4">
      <c r="A3" s="78"/>
      <c r="B3" s="885" t="s">
        <v>1032</v>
      </c>
      <c r="C3" s="80"/>
    </row>
    <row r="4" spans="1:3" x14ac:dyDescent="0.4">
      <c r="A4" s="78"/>
      <c r="B4" s="111"/>
      <c r="C4" s="80"/>
    </row>
    <row r="5" spans="1:3" ht="15.75" x14ac:dyDescent="0.4">
      <c r="A5" s="78"/>
      <c r="B5" s="112" t="s">
        <v>131</v>
      </c>
      <c r="C5" s="80"/>
    </row>
    <row r="6" spans="1:3" ht="26.25" x14ac:dyDescent="0.4">
      <c r="A6" s="78"/>
      <c r="B6" s="110" t="s">
        <v>848</v>
      </c>
      <c r="C6" s="80"/>
    </row>
    <row r="7" spans="1:3" ht="65.650000000000006" x14ac:dyDescent="0.4">
      <c r="A7" s="78"/>
      <c r="B7" s="110" t="s">
        <v>849</v>
      </c>
      <c r="C7" s="80"/>
    </row>
    <row r="8" spans="1:3" ht="15" customHeight="1" x14ac:dyDescent="0.4">
      <c r="A8" s="78"/>
      <c r="B8" s="110"/>
      <c r="C8" s="80"/>
    </row>
    <row r="9" spans="1:3" ht="15" customHeight="1" x14ac:dyDescent="0.4">
      <c r="A9" s="78"/>
      <c r="B9" s="112" t="s">
        <v>132</v>
      </c>
      <c r="C9" s="80"/>
    </row>
    <row r="10" spans="1:3" ht="26.25" x14ac:dyDescent="0.4">
      <c r="A10" s="78"/>
      <c r="B10" s="110" t="s">
        <v>139</v>
      </c>
      <c r="C10" s="80"/>
    </row>
    <row r="11" spans="1:3" ht="26.25" x14ac:dyDescent="0.4">
      <c r="A11" s="78"/>
      <c r="B11" s="110" t="s">
        <v>162</v>
      </c>
      <c r="C11" s="80"/>
    </row>
    <row r="12" spans="1:3" ht="15" customHeight="1" x14ac:dyDescent="0.4">
      <c r="A12" s="78"/>
      <c r="B12" s="110"/>
      <c r="C12" s="80"/>
    </row>
    <row r="13" spans="1:3" ht="15" customHeight="1" x14ac:dyDescent="0.4">
      <c r="A13" s="78"/>
      <c r="B13" s="112" t="s">
        <v>133</v>
      </c>
      <c r="C13" s="80"/>
    </row>
    <row r="14" spans="1:3" ht="65.650000000000006" x14ac:dyDescent="0.4">
      <c r="A14" s="78"/>
      <c r="B14" s="110" t="s">
        <v>134</v>
      </c>
      <c r="C14" s="80"/>
    </row>
    <row r="15" spans="1:3" ht="15" customHeight="1" x14ac:dyDescent="0.4">
      <c r="A15" s="78"/>
      <c r="B15" s="110"/>
      <c r="C15" s="80"/>
    </row>
    <row r="16" spans="1:3" ht="15" customHeight="1" x14ac:dyDescent="0.4">
      <c r="A16" s="78"/>
      <c r="B16" s="112" t="s">
        <v>135</v>
      </c>
      <c r="C16" s="80"/>
    </row>
    <row r="17" spans="1:3" ht="52.5" x14ac:dyDescent="0.4">
      <c r="A17" s="78"/>
      <c r="B17" s="113" t="s">
        <v>1034</v>
      </c>
      <c r="C17" s="80"/>
    </row>
    <row r="18" spans="1:3" x14ac:dyDescent="0.4">
      <c r="A18" s="78"/>
      <c r="B18" s="113"/>
      <c r="C18" s="80"/>
    </row>
    <row r="19" spans="1:3" ht="15" customHeight="1" x14ac:dyDescent="0.4">
      <c r="A19" s="78"/>
      <c r="B19" s="112" t="s">
        <v>136</v>
      </c>
      <c r="C19" s="80"/>
    </row>
    <row r="20" spans="1:3" ht="39.4" x14ac:dyDescent="0.4">
      <c r="A20" s="78"/>
      <c r="B20" s="110" t="s">
        <v>850</v>
      </c>
      <c r="C20" s="80"/>
    </row>
    <row r="21" spans="1:3" ht="26.25" x14ac:dyDescent="0.4">
      <c r="A21" s="78"/>
      <c r="B21" s="110" t="s">
        <v>358</v>
      </c>
      <c r="C21" s="80"/>
    </row>
    <row r="22" spans="1:3" ht="63" customHeight="1" x14ac:dyDescent="0.4">
      <c r="A22" s="78"/>
      <c r="B22" s="110" t="s">
        <v>1033</v>
      </c>
      <c r="C22" s="80"/>
    </row>
    <row r="23" spans="1:3" x14ac:dyDescent="0.4">
      <c r="A23" s="78"/>
      <c r="B23" s="113"/>
      <c r="C23" s="80"/>
    </row>
    <row r="24" spans="1:3" ht="15" customHeight="1" x14ac:dyDescent="0.4">
      <c r="A24" s="78"/>
      <c r="B24" s="110"/>
      <c r="C24" s="80"/>
    </row>
    <row r="25" spans="1:3" ht="15.75" x14ac:dyDescent="0.4">
      <c r="A25" s="78"/>
      <c r="B25" s="112" t="s">
        <v>137</v>
      </c>
      <c r="C25" s="80"/>
    </row>
    <row r="26" spans="1:3" ht="26.25" x14ac:dyDescent="0.4">
      <c r="A26" s="78"/>
      <c r="B26" s="882" t="s">
        <v>845</v>
      </c>
      <c r="C26" s="80"/>
    </row>
    <row r="27" spans="1:3" x14ac:dyDescent="0.4">
      <c r="A27" s="78"/>
      <c r="B27" s="110"/>
      <c r="C27" s="80"/>
    </row>
    <row r="28" spans="1:3" ht="15.75" x14ac:dyDescent="0.4">
      <c r="A28" s="78"/>
      <c r="B28" s="112" t="s">
        <v>138</v>
      </c>
      <c r="C28" s="80"/>
    </row>
    <row r="29" spans="1:3" ht="39.4" x14ac:dyDescent="0.4">
      <c r="A29" s="78"/>
      <c r="B29" s="110" t="s">
        <v>806</v>
      </c>
      <c r="C29" s="80"/>
    </row>
    <row r="30" spans="1:3" x14ac:dyDescent="0.4">
      <c r="A30" s="78"/>
      <c r="B30" s="110"/>
      <c r="C30" s="80"/>
    </row>
    <row r="31" spans="1:3" ht="15.75" x14ac:dyDescent="0.4">
      <c r="A31" s="78"/>
      <c r="B31" s="112" t="s">
        <v>140</v>
      </c>
      <c r="C31" s="80"/>
    </row>
    <row r="32" spans="1:3" ht="26.25" x14ac:dyDescent="0.4">
      <c r="A32" s="78"/>
      <c r="B32" s="110" t="s">
        <v>807</v>
      </c>
      <c r="C32" s="80"/>
    </row>
    <row r="33" spans="1:3" ht="126.4" customHeight="1" x14ac:dyDescent="0.4">
      <c r="A33" s="78"/>
      <c r="B33" s="614" t="s">
        <v>1094</v>
      </c>
      <c r="C33" s="80"/>
    </row>
    <row r="34" spans="1:3" s="4" customFormat="1" x14ac:dyDescent="0.4">
      <c r="A34" s="114"/>
      <c r="B34" s="115"/>
      <c r="C34" s="116"/>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4"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9CCFF"/>
    <pageSetUpPr fitToPage="1"/>
  </sheetPr>
  <dimension ref="A1:AB64"/>
  <sheetViews>
    <sheetView showGridLines="0" topLeftCell="A5" zoomScaleNormal="100" zoomScaleSheetLayoutView="100" workbookViewId="0">
      <selection activeCell="H32" sqref="H32:H34"/>
    </sheetView>
  </sheetViews>
  <sheetFormatPr defaultColWidth="9.1328125" defaultRowHeight="14.25" x14ac:dyDescent="0.45"/>
  <cols>
    <col min="1" max="1" width="5.265625" style="9" customWidth="1"/>
    <col min="2" max="2" width="3.1328125" style="9" customWidth="1"/>
    <col min="3" max="3" width="6.1328125" style="9" customWidth="1"/>
    <col min="4" max="5" width="2.265625" style="9" customWidth="1"/>
    <col min="6" max="6" width="27.86328125" style="9" customWidth="1"/>
    <col min="7" max="7" width="16.73046875" style="32" customWidth="1"/>
    <col min="8" max="8" width="6.59765625" style="9" customWidth="1"/>
    <col min="9" max="13" width="16.73046875" style="9" customWidth="1"/>
    <col min="14" max="14" width="2.73046875" style="9" customWidth="1"/>
    <col min="15" max="15" width="52.265625" style="19" customWidth="1"/>
    <col min="16" max="16" width="68.86328125" style="14" bestFit="1" customWidth="1"/>
    <col min="17" max="17" width="15.3984375" style="14" customWidth="1"/>
    <col min="18" max="18" width="17" style="14" customWidth="1"/>
    <col min="19" max="20" width="24.86328125" style="14" customWidth="1"/>
    <col min="21" max="22" width="24.86328125" style="9" customWidth="1"/>
    <col min="23" max="23" width="19.3984375" style="9" customWidth="1"/>
    <col min="24" max="24" width="15.86328125" style="9" customWidth="1"/>
    <col min="25" max="25" width="9.1328125" style="9"/>
    <col min="26" max="26" width="12.59765625" style="9" customWidth="1"/>
    <col min="27" max="16384" width="9.1328125" style="9"/>
  </cols>
  <sheetData>
    <row r="1" spans="1:20" s="12" customFormat="1" ht="15" customHeight="1" x14ac:dyDescent="0.45">
      <c r="A1" s="169"/>
      <c r="B1" s="167"/>
      <c r="C1" s="167"/>
      <c r="D1" s="167"/>
      <c r="E1" s="167"/>
      <c r="F1" s="167"/>
      <c r="G1" s="168"/>
      <c r="H1" s="183"/>
      <c r="I1" s="183"/>
      <c r="J1" s="183"/>
      <c r="K1" s="183"/>
      <c r="L1" s="183"/>
      <c r="M1" s="183"/>
      <c r="N1" s="184"/>
      <c r="O1" s="19"/>
      <c r="P1" s="35"/>
      <c r="Q1" s="35"/>
      <c r="R1" s="35"/>
      <c r="S1" s="35"/>
      <c r="T1" s="35"/>
    </row>
    <row r="2" spans="1:20" s="12" customFormat="1" ht="18" customHeight="1" x14ac:dyDescent="0.55000000000000004">
      <c r="A2" s="165"/>
      <c r="B2" s="156"/>
      <c r="C2" s="156"/>
      <c r="D2" s="156"/>
      <c r="E2" s="156"/>
      <c r="F2" s="156"/>
      <c r="G2" s="156"/>
      <c r="H2" s="185"/>
      <c r="I2" s="185"/>
      <c r="J2" s="164" t="s">
        <v>8</v>
      </c>
      <c r="K2" s="1047" t="s">
        <v>337</v>
      </c>
      <c r="L2" s="1048"/>
      <c r="M2" s="1049"/>
      <c r="N2" s="186"/>
      <c r="O2" s="19"/>
      <c r="P2" s="41"/>
      <c r="Q2" s="35"/>
      <c r="R2" s="35"/>
      <c r="S2" s="35"/>
      <c r="T2" s="35"/>
    </row>
    <row r="3" spans="1:20" s="12" customFormat="1" ht="18" customHeight="1" x14ac:dyDescent="0.5">
      <c r="A3" s="165"/>
      <c r="B3" s="156"/>
      <c r="C3" s="156"/>
      <c r="D3" s="156"/>
      <c r="E3" s="156"/>
      <c r="F3" s="156"/>
      <c r="G3" s="156"/>
      <c r="H3" s="185"/>
      <c r="I3" s="185"/>
      <c r="J3" s="164" t="s">
        <v>109</v>
      </c>
      <c r="K3" s="1050" t="str">
        <f>IF(ISNUMBER(CoverSheet!$C$11),CoverSheet!$C$11,"")</f>
        <v/>
      </c>
      <c r="L3" s="1051"/>
      <c r="M3" s="1052"/>
      <c r="N3" s="186"/>
      <c r="O3" s="19"/>
      <c r="P3"/>
      <c r="Q3"/>
      <c r="R3"/>
      <c r="S3" s="35"/>
      <c r="T3" s="35"/>
    </row>
    <row r="4" spans="1:20" s="12" customFormat="1" ht="20.25" customHeight="1" x14ac:dyDescent="0.65">
      <c r="A4" s="163" t="s">
        <v>862</v>
      </c>
      <c r="B4" s="185"/>
      <c r="C4" s="185"/>
      <c r="D4" s="185"/>
      <c r="E4" s="185"/>
      <c r="F4" s="185"/>
      <c r="G4" s="185"/>
      <c r="H4" s="185"/>
      <c r="I4" s="185"/>
      <c r="J4" s="187"/>
      <c r="K4" s="185"/>
      <c r="L4" s="185"/>
      <c r="M4" s="185"/>
      <c r="N4" s="186"/>
      <c r="O4" s="19"/>
      <c r="P4"/>
      <c r="Q4"/>
      <c r="R4"/>
      <c r="S4" s="35"/>
      <c r="T4" s="35"/>
    </row>
    <row r="5" spans="1:20" ht="57.95" customHeight="1" x14ac:dyDescent="0.45">
      <c r="A5" s="1045" t="s">
        <v>1111</v>
      </c>
      <c r="B5" s="1046"/>
      <c r="C5" s="1046"/>
      <c r="D5" s="1046"/>
      <c r="E5" s="1046"/>
      <c r="F5" s="1046"/>
      <c r="G5" s="1046"/>
      <c r="H5" s="1046"/>
      <c r="I5" s="1046"/>
      <c r="J5" s="1046"/>
      <c r="K5" s="1046"/>
      <c r="L5" s="1046"/>
      <c r="M5" s="1046"/>
      <c r="N5" s="188"/>
      <c r="P5"/>
      <c r="Q5"/>
      <c r="R5"/>
      <c r="S5" s="35"/>
      <c r="T5" s="42"/>
    </row>
    <row r="6" spans="1:20" s="12" customFormat="1" ht="15" customHeight="1" x14ac:dyDescent="0.45">
      <c r="A6" s="160" t="s">
        <v>122</v>
      </c>
      <c r="B6" s="187"/>
      <c r="C6" s="189"/>
      <c r="D6" s="185"/>
      <c r="E6" s="185"/>
      <c r="F6" s="185"/>
      <c r="G6" s="185"/>
      <c r="H6" s="185"/>
      <c r="I6" s="185"/>
      <c r="J6" s="185"/>
      <c r="K6" s="185"/>
      <c r="L6" s="185"/>
      <c r="M6" s="185"/>
      <c r="N6" s="186"/>
      <c r="O6" s="19"/>
      <c r="P6" s="40"/>
      <c r="Q6" s="35"/>
      <c r="R6" s="35"/>
      <c r="S6" s="35"/>
      <c r="T6" s="35"/>
    </row>
    <row r="7" spans="1:20" ht="30" customHeight="1" x14ac:dyDescent="0.55000000000000004">
      <c r="A7" s="132">
        <v>7</v>
      </c>
      <c r="B7" s="128"/>
      <c r="C7" s="190" t="s">
        <v>327</v>
      </c>
      <c r="D7" s="191"/>
      <c r="E7" s="192"/>
      <c r="F7" s="154"/>
      <c r="G7" s="154"/>
      <c r="H7" s="154"/>
      <c r="I7" s="154"/>
      <c r="J7" s="129"/>
      <c r="K7" s="202" t="s">
        <v>14</v>
      </c>
      <c r="L7" s="202" t="s">
        <v>15</v>
      </c>
      <c r="M7" s="202" t="s">
        <v>16</v>
      </c>
      <c r="N7" s="203"/>
      <c r="P7" s="40"/>
      <c r="Q7" s="35"/>
      <c r="R7" s="35"/>
      <c r="S7" s="35"/>
      <c r="T7" s="36"/>
    </row>
    <row r="8" spans="1:20" x14ac:dyDescent="0.45">
      <c r="A8" s="132">
        <v>8</v>
      </c>
      <c r="B8" s="128"/>
      <c r="C8" s="193"/>
      <c r="D8" s="194"/>
      <c r="E8" s="147"/>
      <c r="F8" s="140"/>
      <c r="G8" s="140"/>
      <c r="H8" s="140"/>
      <c r="I8" s="129"/>
      <c r="J8" s="195" t="str">
        <f>IF(ISNUMBER(CoverSheet!#REF!),"for year ended","")</f>
        <v/>
      </c>
      <c r="K8" s="204" t="str">
        <f>IF(ISNUMBER(CoverSheet!$C$11),DATE(YEAR(CoverSheet!$C$11)-2,MONTH(CoverSheet!$C$11),DAY(CoverSheet!$C$11)),"")</f>
        <v/>
      </c>
      <c r="L8" s="204" t="str">
        <f>IF(ISNUMBER(CoverSheet!$C$11),DATE(YEAR(CoverSheet!$C$11)-1,MONTH(CoverSheet!$C$11),DAY(CoverSheet!$C$11)),"")</f>
        <v/>
      </c>
      <c r="M8" s="204" t="str">
        <f>IF(ISNUMBER(CoverSheet!$C$11),CoverSheet!$C$11,"")</f>
        <v/>
      </c>
      <c r="N8" s="203"/>
      <c r="P8" s="51" t="s">
        <v>188</v>
      </c>
      <c r="Q8" s="52"/>
      <c r="R8" s="52"/>
      <c r="S8" s="53"/>
      <c r="T8" s="36"/>
    </row>
    <row r="9" spans="1:20" ht="16.149999999999999" thickBot="1" x14ac:dyDescent="0.55000000000000004">
      <c r="A9" s="132">
        <v>9</v>
      </c>
      <c r="B9" s="128"/>
      <c r="C9" s="193"/>
      <c r="D9" s="196" t="s">
        <v>148</v>
      </c>
      <c r="E9" s="147"/>
      <c r="F9" s="140"/>
      <c r="G9" s="140"/>
      <c r="H9" s="140"/>
      <c r="I9" s="140"/>
      <c r="J9" s="140"/>
      <c r="K9" s="202" t="s">
        <v>11</v>
      </c>
      <c r="L9" s="202" t="s">
        <v>11</v>
      </c>
      <c r="M9" s="202" t="s">
        <v>11</v>
      </c>
      <c r="N9" s="203"/>
      <c r="O9"/>
      <c r="P9" s="54"/>
      <c r="Q9" s="36"/>
      <c r="R9" s="36"/>
      <c r="S9" s="55"/>
      <c r="T9" s="36"/>
    </row>
    <row r="10" spans="1:20" ht="15" customHeight="1" thickBot="1" x14ac:dyDescent="0.5">
      <c r="A10" s="132">
        <v>10</v>
      </c>
      <c r="B10" s="128"/>
      <c r="C10" s="193"/>
      <c r="D10" s="194"/>
      <c r="E10" s="134" t="s">
        <v>193</v>
      </c>
      <c r="F10" s="134"/>
      <c r="G10" s="134"/>
      <c r="H10" s="140"/>
      <c r="I10" s="140"/>
      <c r="J10" s="140"/>
      <c r="K10" s="50"/>
      <c r="L10" s="50"/>
      <c r="M10" s="205" t="e">
        <f>M49</f>
        <v>#DIV/0!</v>
      </c>
      <c r="N10" s="203"/>
      <c r="O10" s="19" t="s">
        <v>1036</v>
      </c>
      <c r="P10" s="60" t="s">
        <v>184</v>
      </c>
      <c r="Q10" s="36"/>
      <c r="R10" s="36"/>
      <c r="S10" s="55"/>
      <c r="T10" s="36"/>
    </row>
    <row r="11" spans="1:20" s="37" customFormat="1" ht="15" customHeight="1" x14ac:dyDescent="0.45">
      <c r="A11" s="617">
        <v>11</v>
      </c>
      <c r="B11" s="128"/>
      <c r="C11" s="193"/>
      <c r="D11" s="194"/>
      <c r="E11" s="134" t="s">
        <v>216</v>
      </c>
      <c r="F11" s="134"/>
      <c r="G11" s="134"/>
      <c r="H11" s="140"/>
      <c r="I11" s="140"/>
      <c r="J11" s="140"/>
      <c r="K11" s="119"/>
      <c r="L11" s="119"/>
      <c r="M11" s="206" t="e">
        <f>M18-($M$44*$M$45*$M$46*$M$47)</f>
        <v>#DIV/0!</v>
      </c>
      <c r="N11" s="203"/>
      <c r="O11" s="19" t="s">
        <v>1037</v>
      </c>
      <c r="P11" s="60" t="s">
        <v>185</v>
      </c>
      <c r="Q11" s="36"/>
      <c r="R11" s="36"/>
      <c r="S11" s="55"/>
      <c r="T11" s="36"/>
    </row>
    <row r="12" spans="1:20" ht="15" customHeight="1" thickBot="1" x14ac:dyDescent="0.5">
      <c r="A12" s="617">
        <v>12</v>
      </c>
      <c r="B12" s="128"/>
      <c r="C12" s="193"/>
      <c r="D12" s="194"/>
      <c r="E12" s="147"/>
      <c r="F12" s="134"/>
      <c r="G12" s="134"/>
      <c r="H12" s="140"/>
      <c r="I12" s="140"/>
      <c r="J12" s="140"/>
      <c r="K12" s="199"/>
      <c r="L12" s="199"/>
      <c r="M12" s="199"/>
      <c r="N12" s="203"/>
      <c r="P12" s="6"/>
      <c r="Q12" s="15"/>
      <c r="R12" s="36"/>
      <c r="S12" s="55"/>
      <c r="T12" s="36"/>
    </row>
    <row r="13" spans="1:20" ht="15" customHeight="1" thickBot="1" x14ac:dyDescent="0.5">
      <c r="A13" s="617">
        <v>13</v>
      </c>
      <c r="B13" s="128"/>
      <c r="C13" s="193"/>
      <c r="D13" s="194"/>
      <c r="E13" s="147" t="s">
        <v>17</v>
      </c>
      <c r="F13" s="134"/>
      <c r="G13" s="134"/>
      <c r="H13" s="140"/>
      <c r="I13" s="140"/>
      <c r="J13" s="140"/>
      <c r="K13" s="50"/>
      <c r="L13" s="50"/>
      <c r="M13" s="50"/>
      <c r="N13" s="203"/>
      <c r="P13" s="60" t="s">
        <v>224</v>
      </c>
      <c r="Q13" s="15"/>
      <c r="R13" s="36"/>
      <c r="S13" s="55"/>
      <c r="T13" s="36"/>
    </row>
    <row r="14" spans="1:20" ht="15" customHeight="1" x14ac:dyDescent="0.45">
      <c r="A14" s="617">
        <v>14</v>
      </c>
      <c r="B14" s="128"/>
      <c r="C14" s="193"/>
      <c r="D14" s="194"/>
      <c r="E14" s="147"/>
      <c r="F14" s="134"/>
      <c r="G14" s="134"/>
      <c r="H14" s="140"/>
      <c r="I14" s="140"/>
      <c r="J14" s="140"/>
      <c r="K14" s="207"/>
      <c r="L14" s="207"/>
      <c r="M14" s="207"/>
      <c r="N14" s="203"/>
      <c r="P14" s="56"/>
      <c r="Q14" s="15"/>
      <c r="R14" s="36"/>
      <c r="S14" s="55"/>
      <c r="T14" s="36"/>
    </row>
    <row r="15" spans="1:20" x14ac:dyDescent="0.45">
      <c r="A15" s="617">
        <v>15</v>
      </c>
      <c r="B15" s="128"/>
      <c r="C15" s="193"/>
      <c r="D15" s="194"/>
      <c r="E15" s="147"/>
      <c r="F15" s="134"/>
      <c r="G15" s="134"/>
      <c r="H15" s="140"/>
      <c r="I15" s="140"/>
      <c r="J15" s="140"/>
      <c r="K15" s="140"/>
      <c r="L15" s="140"/>
      <c r="M15" s="140"/>
      <c r="N15" s="203"/>
      <c r="P15" s="56"/>
      <c r="Q15" s="15"/>
      <c r="R15" s="36"/>
      <c r="S15" s="55"/>
      <c r="T15" s="36"/>
    </row>
    <row r="16" spans="1:20" ht="16.149999999999999" thickBot="1" x14ac:dyDescent="0.55000000000000004">
      <c r="A16" s="617">
        <v>16</v>
      </c>
      <c r="B16" s="128"/>
      <c r="C16" s="193"/>
      <c r="D16" s="196" t="s">
        <v>149</v>
      </c>
      <c r="E16" s="147"/>
      <c r="F16" s="134"/>
      <c r="G16" s="134"/>
      <c r="H16" s="140"/>
      <c r="I16" s="140"/>
      <c r="J16" s="140"/>
      <c r="K16" s="140"/>
      <c r="L16" s="140"/>
      <c r="M16" s="140"/>
      <c r="N16" s="203"/>
      <c r="P16" s="56"/>
      <c r="Q16" s="15"/>
      <c r="R16" s="36"/>
      <c r="S16" s="55"/>
      <c r="T16" s="36"/>
    </row>
    <row r="17" spans="1:28" ht="15" customHeight="1" thickBot="1" x14ac:dyDescent="0.5">
      <c r="A17" s="617">
        <v>17</v>
      </c>
      <c r="B17" s="128"/>
      <c r="C17" s="193"/>
      <c r="D17" s="194"/>
      <c r="E17" s="134" t="s">
        <v>193</v>
      </c>
      <c r="F17" s="134"/>
      <c r="G17" s="134"/>
      <c r="H17" s="140"/>
      <c r="I17" s="140"/>
      <c r="J17" s="140"/>
      <c r="K17" s="50"/>
      <c r="L17" s="50"/>
      <c r="M17" s="205">
        <f>M42</f>
        <v>0</v>
      </c>
      <c r="N17" s="203"/>
      <c r="O17" s="19" t="s">
        <v>1038</v>
      </c>
      <c r="P17" s="60" t="s">
        <v>186</v>
      </c>
      <c r="Q17" s="15"/>
      <c r="R17" s="36"/>
      <c r="S17" s="55"/>
      <c r="T17" s="36"/>
    </row>
    <row r="18" spans="1:28" s="37" customFormat="1" ht="15" customHeight="1" x14ac:dyDescent="0.45">
      <c r="A18" s="617">
        <v>18</v>
      </c>
      <c r="B18" s="128"/>
      <c r="C18" s="193"/>
      <c r="D18" s="194"/>
      <c r="E18" s="134" t="s">
        <v>216</v>
      </c>
      <c r="F18" s="134"/>
      <c r="G18" s="134"/>
      <c r="H18" s="140"/>
      <c r="I18" s="140"/>
      <c r="J18" s="140"/>
      <c r="K18" s="119"/>
      <c r="L18" s="119"/>
      <c r="M18" s="206">
        <f>IF(L24=0,0,X38)</f>
        <v>0</v>
      </c>
      <c r="N18" s="203"/>
      <c r="O18" s="19" t="s">
        <v>1039</v>
      </c>
      <c r="P18" s="60" t="s">
        <v>187</v>
      </c>
      <c r="Q18" s="36"/>
      <c r="R18" s="36"/>
      <c r="S18" s="55"/>
      <c r="T18" s="36"/>
    </row>
    <row r="19" spans="1:28" s="37" customFormat="1" ht="15" customHeight="1" thickBot="1" x14ac:dyDescent="0.5">
      <c r="A19" s="617">
        <v>19</v>
      </c>
      <c r="B19" s="128"/>
      <c r="C19" s="193"/>
      <c r="D19" s="194"/>
      <c r="E19" s="147"/>
      <c r="F19" s="134"/>
      <c r="G19" s="134"/>
      <c r="H19" s="140"/>
      <c r="I19" s="140"/>
      <c r="J19" s="140"/>
      <c r="K19" s="140"/>
      <c r="L19" s="140"/>
      <c r="M19" s="140"/>
      <c r="N19" s="203"/>
      <c r="O19" s="19"/>
      <c r="P19" s="6"/>
      <c r="Q19" s="15"/>
      <c r="R19" s="36"/>
      <c r="S19" s="55"/>
      <c r="T19" s="36"/>
    </row>
    <row r="20" spans="1:28" ht="15" customHeight="1" thickBot="1" x14ac:dyDescent="0.5">
      <c r="A20" s="617">
        <v>20</v>
      </c>
      <c r="B20" s="128"/>
      <c r="C20" s="193"/>
      <c r="D20" s="194"/>
      <c r="E20" s="147" t="s">
        <v>18</v>
      </c>
      <c r="F20" s="134"/>
      <c r="G20" s="134"/>
      <c r="H20" s="140"/>
      <c r="I20" s="140"/>
      <c r="J20" s="140"/>
      <c r="K20" s="50"/>
      <c r="L20" s="50"/>
      <c r="M20" s="50"/>
      <c r="N20" s="203"/>
      <c r="P20" s="60" t="s">
        <v>225</v>
      </c>
      <c r="Q20" s="15"/>
      <c r="R20" s="36"/>
      <c r="S20" s="55"/>
      <c r="T20" s="36"/>
    </row>
    <row r="21" spans="1:28" x14ac:dyDescent="0.45">
      <c r="A21" s="617">
        <v>21</v>
      </c>
      <c r="B21" s="128"/>
      <c r="C21" s="193"/>
      <c r="D21" s="194"/>
      <c r="E21" s="619" t="s">
        <v>771</v>
      </c>
      <c r="F21" s="518"/>
      <c r="G21" s="518"/>
      <c r="H21" s="618"/>
      <c r="I21" s="618"/>
      <c r="J21" s="618"/>
      <c r="K21" s="868"/>
      <c r="L21" s="861"/>
      <c r="M21" s="861"/>
      <c r="N21" s="203"/>
      <c r="P21" s="57"/>
      <c r="Q21" s="7"/>
      <c r="R21" s="58"/>
      <c r="S21" s="59"/>
      <c r="T21" s="36"/>
    </row>
    <row r="22" spans="1:28" s="10" customFormat="1" ht="30" customHeight="1" x14ac:dyDescent="0.55000000000000004">
      <c r="A22" s="617">
        <v>22</v>
      </c>
      <c r="B22" s="128"/>
      <c r="C22" s="190" t="s">
        <v>328</v>
      </c>
      <c r="D22" s="191"/>
      <c r="E22" s="192"/>
      <c r="F22" s="154"/>
      <c r="G22" s="154"/>
      <c r="H22" s="154"/>
      <c r="I22" s="154"/>
      <c r="J22" s="129"/>
      <c r="K22" s="129"/>
      <c r="L22" s="202" t="s">
        <v>19</v>
      </c>
      <c r="M22" s="129"/>
      <c r="N22" s="203"/>
      <c r="O22" s="19"/>
      <c r="P22" s="36"/>
      <c r="Q22"/>
      <c r="R22" s="36"/>
      <c r="S22" s="36"/>
      <c r="T22" s="36"/>
    </row>
    <row r="23" spans="1:28" ht="15" customHeight="1" thickBot="1" x14ac:dyDescent="0.5">
      <c r="A23" s="617">
        <v>23</v>
      </c>
      <c r="B23" s="197"/>
      <c r="C23" s="193"/>
      <c r="D23" s="194"/>
      <c r="E23" s="147"/>
      <c r="F23" s="134"/>
      <c r="G23" s="134"/>
      <c r="H23" s="140"/>
      <c r="I23" s="154"/>
      <c r="J23" s="129"/>
      <c r="K23" s="140"/>
      <c r="L23" s="140"/>
      <c r="M23" s="140"/>
      <c r="N23" s="203"/>
      <c r="P23" s="36"/>
      <c r="Q23"/>
      <c r="R23" s="13"/>
      <c r="S23" s="36"/>
      <c r="T23" s="36"/>
    </row>
    <row r="24" spans="1:28" ht="15" customHeight="1" thickBot="1" x14ac:dyDescent="0.5">
      <c r="A24" s="617">
        <v>24</v>
      </c>
      <c r="B24" s="197"/>
      <c r="C24" s="144" t="s">
        <v>218</v>
      </c>
      <c r="D24" s="194"/>
      <c r="E24" s="134"/>
      <c r="F24" s="144"/>
      <c r="G24" s="134"/>
      <c r="H24" s="140"/>
      <c r="I24" s="140"/>
      <c r="J24" s="140"/>
      <c r="K24" s="199"/>
      <c r="L24" s="208">
        <f>'S4b.ID RAB Value Rolled Forward'!P29</f>
        <v>0</v>
      </c>
      <c r="M24" s="128"/>
      <c r="N24" s="203"/>
      <c r="O24" s="19" t="s">
        <v>1040</v>
      </c>
      <c r="P24" s="61" t="s">
        <v>157</v>
      </c>
      <c r="Q24" s="62"/>
      <c r="R24" s="62"/>
      <c r="S24" s="63"/>
      <c r="T24" s="62"/>
      <c r="U24" s="1053" t="s">
        <v>385</v>
      </c>
      <c r="V24" s="1054"/>
      <c r="W24" s="491"/>
      <c r="X24" s="492"/>
    </row>
    <row r="25" spans="1:28" ht="15" customHeight="1" thickBot="1" x14ac:dyDescent="0.5">
      <c r="A25" s="617">
        <v>25</v>
      </c>
      <c r="B25" s="197"/>
      <c r="C25" s="193"/>
      <c r="D25" s="194"/>
      <c r="E25" s="149"/>
      <c r="F25" s="134"/>
      <c r="G25" s="134"/>
      <c r="H25" s="140"/>
      <c r="I25" s="140"/>
      <c r="J25" s="140"/>
      <c r="K25" s="199"/>
      <c r="L25" s="199"/>
      <c r="M25" s="199"/>
      <c r="N25" s="203"/>
      <c r="P25" s="25"/>
      <c r="Q25" s="13"/>
      <c r="R25" s="13"/>
      <c r="S25" s="13"/>
      <c r="T25" s="15"/>
      <c r="U25" s="1055"/>
      <c r="V25" s="1056"/>
      <c r="W25" s="465"/>
      <c r="X25" s="459"/>
    </row>
    <row r="26" spans="1:28" s="32" customFormat="1" ht="15" customHeight="1" thickBot="1" x14ac:dyDescent="0.5">
      <c r="A26" s="617">
        <v>26</v>
      </c>
      <c r="B26" s="197"/>
      <c r="C26" s="144" t="s">
        <v>202</v>
      </c>
      <c r="D26" s="194"/>
      <c r="E26" s="149"/>
      <c r="F26" s="198"/>
      <c r="G26" s="140"/>
      <c r="H26" s="140"/>
      <c r="I26" s="140"/>
      <c r="J26" s="140"/>
      <c r="K26" s="140"/>
      <c r="L26" s="208">
        <f>'S2.Regulatory Profit '!P9</f>
        <v>0</v>
      </c>
      <c r="M26" s="199"/>
      <c r="N26" s="203"/>
      <c r="O26" s="19" t="s">
        <v>226</v>
      </c>
      <c r="P26" s="64" t="s">
        <v>2</v>
      </c>
      <c r="Q26" s="65" t="s">
        <v>153</v>
      </c>
      <c r="R26" s="65" t="s">
        <v>154</v>
      </c>
      <c r="S26" s="48" t="s">
        <v>387</v>
      </c>
      <c r="T26" s="49"/>
      <c r="U26" s="1057"/>
      <c r="V26" s="1058"/>
      <c r="W26" s="481" t="s">
        <v>223</v>
      </c>
      <c r="X26" s="495"/>
    </row>
    <row r="27" spans="1:28" s="32" customFormat="1" ht="15" customHeight="1" x14ac:dyDescent="0.45">
      <c r="A27" s="617">
        <v>27</v>
      </c>
      <c r="B27" s="197"/>
      <c r="C27" s="193"/>
      <c r="D27" s="199"/>
      <c r="E27" s="199"/>
      <c r="F27" s="199"/>
      <c r="G27" s="199"/>
      <c r="H27" s="199"/>
      <c r="I27" s="140"/>
      <c r="J27" s="140"/>
      <c r="K27" s="199"/>
      <c r="L27" s="199"/>
      <c r="M27" s="199"/>
      <c r="N27" s="203"/>
      <c r="O27" s="19"/>
      <c r="P27" s="66"/>
      <c r="Q27" s="65" t="s">
        <v>155</v>
      </c>
      <c r="R27" s="65" t="s">
        <v>156</v>
      </c>
      <c r="S27" s="65" t="s">
        <v>151</v>
      </c>
      <c r="T27" s="685" t="s">
        <v>163</v>
      </c>
      <c r="U27" s="693" t="s">
        <v>386</v>
      </c>
      <c r="V27" s="694" t="e">
        <f>' S8b. Crown financing &amp; NDI'!K40</f>
        <v>#DIV/0!</v>
      </c>
      <c r="W27" s="494" t="s">
        <v>151</v>
      </c>
      <c r="X27" s="687" t="s">
        <v>163</v>
      </c>
    </row>
    <row r="28" spans="1:28" s="32" customFormat="1" ht="15" customHeight="1" x14ac:dyDescent="0.45">
      <c r="A28" s="617">
        <v>28</v>
      </c>
      <c r="B28" s="197"/>
      <c r="C28" s="140"/>
      <c r="D28" s="140"/>
      <c r="E28" s="149"/>
      <c r="F28" s="134" t="s">
        <v>774</v>
      </c>
      <c r="G28" s="134"/>
      <c r="H28" s="140"/>
      <c r="I28" s="140"/>
      <c r="J28" s="140"/>
      <c r="K28" s="209">
        <f>'S2.Regulatory Profit '!P15+'S2.Regulatory Profit '!P17</f>
        <v>0</v>
      </c>
      <c r="L28" s="199"/>
      <c r="M28" s="199"/>
      <c r="N28" s="203"/>
      <c r="O28" s="19" t="s">
        <v>227</v>
      </c>
      <c r="P28" s="6"/>
      <c r="Q28" s="15"/>
      <c r="R28" s="15"/>
      <c r="S28" s="15"/>
      <c r="T28" s="459"/>
      <c r="U28" s="608"/>
      <c r="V28" s="459"/>
      <c r="W28" s="465"/>
      <c r="X28" s="459"/>
    </row>
    <row r="29" spans="1:28" ht="15" customHeight="1" x14ac:dyDescent="0.45">
      <c r="A29" s="617">
        <v>29</v>
      </c>
      <c r="B29" s="128"/>
      <c r="C29" s="193"/>
      <c r="D29" s="149" t="s">
        <v>158</v>
      </c>
      <c r="E29" s="149"/>
      <c r="F29" s="134" t="s">
        <v>23</v>
      </c>
      <c r="G29" s="134"/>
      <c r="H29" s="140"/>
      <c r="I29" s="140"/>
      <c r="J29" s="140"/>
      <c r="K29" s="210">
        <f>'S4b.ID RAB Value Rolled Forward'!P16</f>
        <v>0</v>
      </c>
      <c r="L29" s="199"/>
      <c r="M29" s="199"/>
      <c r="N29" s="203"/>
      <c r="O29" s="19" t="s">
        <v>1041</v>
      </c>
      <c r="P29" s="67" t="s">
        <v>220</v>
      </c>
      <c r="Q29" s="11">
        <v>365</v>
      </c>
      <c r="R29" s="68" t="e">
        <f>$K$3-Q29</f>
        <v>#VALUE!</v>
      </c>
      <c r="S29" s="695">
        <f>-L24</f>
        <v>0</v>
      </c>
      <c r="T29" s="696" t="e">
        <f>S29/(1+T$36)^((365-$Q29)/365)</f>
        <v>#VALUE!</v>
      </c>
      <c r="U29" s="697" t="e">
        <f>S29+V27</f>
        <v>#DIV/0!</v>
      </c>
      <c r="V29" s="696" t="e">
        <f>U29/(1+V$36)^((365-$Q29)/365)</f>
        <v>#DIV/0!</v>
      </c>
      <c r="W29" s="500" t="e">
        <f>U29</f>
        <v>#DIV/0!</v>
      </c>
      <c r="X29" s="501" t="e">
        <f>W29/(1+X$36)^((365-$Q29)/365)</f>
        <v>#DIV/0!</v>
      </c>
    </row>
    <row r="30" spans="1:28" ht="15" customHeight="1" x14ac:dyDescent="0.45">
      <c r="A30" s="617">
        <v>30</v>
      </c>
      <c r="B30" s="128"/>
      <c r="C30" s="193"/>
      <c r="D30" s="149" t="s">
        <v>5</v>
      </c>
      <c r="E30" s="149"/>
      <c r="F30" s="134" t="s">
        <v>24</v>
      </c>
      <c r="G30" s="134"/>
      <c r="H30" s="140"/>
      <c r="I30" s="140"/>
      <c r="J30" s="140"/>
      <c r="K30" s="210">
        <f>'S4b.ID RAB Value Rolled Forward'!P18</f>
        <v>0</v>
      </c>
      <c r="L30" s="199"/>
      <c r="M30" s="199"/>
      <c r="N30" s="203"/>
      <c r="O30" s="19" t="s">
        <v>1041</v>
      </c>
      <c r="P30" s="67" t="s">
        <v>160</v>
      </c>
      <c r="Q30" s="11">
        <v>182</v>
      </c>
      <c r="R30" s="68" t="e">
        <f>$K$3-Q30</f>
        <v>#VALUE!</v>
      </c>
      <c r="S30" s="695">
        <f>-L33+('S2.Regulatory Profit '!N57*M46)</f>
        <v>0</v>
      </c>
      <c r="T30" s="696" t="e">
        <f t="shared" ref="T30:T33" si="0">S30/(1+T$36)^((365-$Q30)/365)</f>
        <v>#VALUE!</v>
      </c>
      <c r="U30" s="697">
        <f>S30</f>
        <v>0</v>
      </c>
      <c r="V30" s="699" t="e">
        <f>U30/(1+V$36)^((365-$Q30)/365)</f>
        <v>#DIV/0!</v>
      </c>
      <c r="W30" s="500">
        <f>U30+('S2.Regulatory Profit '!N56*M46)</f>
        <v>0</v>
      </c>
      <c r="X30" s="501" t="e">
        <f>W30/(1+X$36)^((365-$Q30)/365)</f>
        <v>#DIV/0!</v>
      </c>
      <c r="AA30" s="608"/>
      <c r="AB30" s="608"/>
    </row>
    <row r="31" spans="1:28" ht="15" customHeight="1" x14ac:dyDescent="0.45">
      <c r="A31" s="617">
        <v>31</v>
      </c>
      <c r="B31" s="128"/>
      <c r="C31" s="193"/>
      <c r="D31" s="149" t="s">
        <v>158</v>
      </c>
      <c r="E31" s="149"/>
      <c r="F31" s="134" t="s">
        <v>31</v>
      </c>
      <c r="G31" s="198"/>
      <c r="H31" s="140"/>
      <c r="I31" s="140"/>
      <c r="J31" s="140"/>
      <c r="K31" s="211">
        <f>'S2.Regulatory Profit '!P29</f>
        <v>0</v>
      </c>
      <c r="L31" s="199"/>
      <c r="M31" s="199"/>
      <c r="N31" s="203"/>
      <c r="O31" s="466" t="s">
        <v>227</v>
      </c>
      <c r="P31" s="67" t="s">
        <v>202</v>
      </c>
      <c r="Q31" s="11">
        <v>148</v>
      </c>
      <c r="R31" s="68" t="e">
        <f>$K$3-Q31</f>
        <v>#VALUE!</v>
      </c>
      <c r="S31" s="698">
        <f>L26-'S2.Regulatory Profit '!N48-'S2.Regulatory Profit '!N57</f>
        <v>0</v>
      </c>
      <c r="T31" s="696" t="e">
        <f t="shared" si="0"/>
        <v>#VALUE!</v>
      </c>
      <c r="U31" s="697">
        <f>S31</f>
        <v>0</v>
      </c>
      <c r="V31" s="696" t="e">
        <f>U31/(1+V$36)^((365-$Q31)/365)</f>
        <v>#DIV/0!</v>
      </c>
      <c r="W31" s="500">
        <f>U31-'S2.Regulatory Profit '!N56</f>
        <v>0</v>
      </c>
      <c r="X31" s="501" t="e">
        <f>W31/(1+X$36)^((365-$Q31)/365)</f>
        <v>#DIV/0!</v>
      </c>
    </row>
    <row r="32" spans="1:28" ht="15" customHeight="1" thickBot="1" x14ac:dyDescent="0.5">
      <c r="A32" s="617">
        <v>32</v>
      </c>
      <c r="B32" s="128"/>
      <c r="C32" s="193"/>
      <c r="D32" s="149" t="s">
        <v>5</v>
      </c>
      <c r="E32" s="149"/>
      <c r="F32" s="200" t="s">
        <v>159</v>
      </c>
      <c r="G32" s="134"/>
      <c r="H32" s="140"/>
      <c r="I32" s="140"/>
      <c r="J32" s="140"/>
      <c r="K32" s="209">
        <f>'S2.Regulatory Profit '!P10+'S2.Regulatory Profit '!P11</f>
        <v>0</v>
      </c>
      <c r="L32" s="199"/>
      <c r="M32" s="199"/>
      <c r="N32" s="203"/>
      <c r="O32" s="466" t="s">
        <v>227</v>
      </c>
      <c r="P32" s="67" t="s">
        <v>152</v>
      </c>
      <c r="Q32" s="11">
        <v>0</v>
      </c>
      <c r="R32" s="68" t="e">
        <f>$K$3-Q32</f>
        <v>#VALUE!</v>
      </c>
      <c r="S32" s="695">
        <f>-L35</f>
        <v>0</v>
      </c>
      <c r="T32" s="696" t="e">
        <f t="shared" si="0"/>
        <v>#VALUE!</v>
      </c>
      <c r="U32" s="697">
        <f>S32</f>
        <v>0</v>
      </c>
      <c r="V32" s="696" t="e">
        <f>U32/(1+V$36)^((365-$Q32)/365)</f>
        <v>#DIV/0!</v>
      </c>
      <c r="W32" s="500">
        <f>U32</f>
        <v>0</v>
      </c>
      <c r="X32" s="501" t="e">
        <f>W32/(1+X$36)^((365-$Q32)/365)</f>
        <v>#DIV/0!</v>
      </c>
    </row>
    <row r="33" spans="1:24" ht="15" customHeight="1" thickBot="1" x14ac:dyDescent="0.5">
      <c r="A33" s="617">
        <v>33</v>
      </c>
      <c r="B33" s="128"/>
      <c r="C33" s="147" t="s">
        <v>160</v>
      </c>
      <c r="D33" s="199"/>
      <c r="E33" s="198"/>
      <c r="F33" s="134"/>
      <c r="G33" s="140"/>
      <c r="H33" s="140"/>
      <c r="I33" s="140"/>
      <c r="J33" s="140"/>
      <c r="K33" s="199"/>
      <c r="L33" s="208">
        <f>K28+K29-K30+K31-K32</f>
        <v>0</v>
      </c>
      <c r="M33" s="199"/>
      <c r="N33" s="203"/>
      <c r="P33" s="67" t="s">
        <v>27</v>
      </c>
      <c r="Q33" s="11">
        <v>0</v>
      </c>
      <c r="R33" s="68" t="e">
        <f>$K$3-Q33</f>
        <v>#VALUE!</v>
      </c>
      <c r="S33" s="695">
        <f>L39</f>
        <v>0</v>
      </c>
      <c r="T33" s="696" t="e">
        <f t="shared" si="0"/>
        <v>#VALUE!</v>
      </c>
      <c r="U33" s="697">
        <f>S33</f>
        <v>0</v>
      </c>
      <c r="V33" s="696" t="e">
        <f>U33/(1+V$36)^((365-$Q33)/365)</f>
        <v>#DIV/0!</v>
      </c>
      <c r="W33" s="500">
        <f>U33</f>
        <v>0</v>
      </c>
      <c r="X33" s="501" t="e">
        <f>W33/(1+X$36)^((365-$Q33)/365)</f>
        <v>#DIV/0!</v>
      </c>
    </row>
    <row r="34" spans="1:24" ht="15" customHeight="1" thickBot="1" x14ac:dyDescent="0.5">
      <c r="A34" s="617">
        <v>34</v>
      </c>
      <c r="B34" s="128"/>
      <c r="C34" s="199"/>
      <c r="D34" s="199"/>
      <c r="E34" s="199"/>
      <c r="F34" s="199"/>
      <c r="G34" s="199"/>
      <c r="H34" s="199"/>
      <c r="I34" s="140"/>
      <c r="J34" s="140"/>
      <c r="K34" s="199"/>
      <c r="L34" s="199"/>
      <c r="M34" s="199"/>
      <c r="N34" s="203"/>
      <c r="P34" s="70"/>
      <c r="Q34" s="11"/>
      <c r="R34" s="11"/>
      <c r="S34" s="13"/>
      <c r="T34" s="459"/>
      <c r="U34" s="608"/>
      <c r="V34" s="459"/>
      <c r="W34" s="465"/>
      <c r="X34" s="459"/>
    </row>
    <row r="35" spans="1:24" s="32" customFormat="1" ht="15" customHeight="1" thickBot="1" x14ac:dyDescent="0.6">
      <c r="A35" s="617">
        <v>35</v>
      </c>
      <c r="B35" s="128"/>
      <c r="C35" s="144" t="s">
        <v>33</v>
      </c>
      <c r="D35" s="191"/>
      <c r="E35" s="198"/>
      <c r="F35" s="134"/>
      <c r="G35" s="140"/>
      <c r="H35" s="140"/>
      <c r="I35" s="140"/>
      <c r="J35" s="190"/>
      <c r="K35" s="190"/>
      <c r="L35" s="208">
        <f>'S2.Regulatory Profit '!P27</f>
        <v>0</v>
      </c>
      <c r="M35" s="199"/>
      <c r="N35" s="203"/>
      <c r="O35" s="19" t="s">
        <v>226</v>
      </c>
      <c r="P35" s="70"/>
      <c r="Q35" s="11"/>
      <c r="R35" s="15"/>
      <c r="S35" s="71" t="s">
        <v>165</v>
      </c>
      <c r="T35" s="508">
        <f>0.1*SIGN(SUM(S29:S33))</f>
        <v>0</v>
      </c>
      <c r="U35" s="507"/>
      <c r="V35" s="508" t="e">
        <f>0.1*SIGN(SUM(U29:U33))</f>
        <v>#DIV/0!</v>
      </c>
      <c r="W35" s="465"/>
      <c r="X35" s="508" t="e">
        <f>0.1*SIGN(SUM(W29:W33))</f>
        <v>#DIV/0!</v>
      </c>
    </row>
    <row r="36" spans="1:24" s="32" customFormat="1" ht="15" customHeight="1" x14ac:dyDescent="0.45">
      <c r="A36" s="617">
        <v>36</v>
      </c>
      <c r="B36" s="197"/>
      <c r="C36" s="193"/>
      <c r="D36" s="199"/>
      <c r="E36" s="199"/>
      <c r="F36" s="199"/>
      <c r="G36" s="199"/>
      <c r="H36" s="199"/>
      <c r="I36" s="140"/>
      <c r="J36" s="140"/>
      <c r="K36" s="199"/>
      <c r="L36" s="199"/>
      <c r="M36" s="199"/>
      <c r="N36" s="203"/>
      <c r="O36" s="19"/>
      <c r="P36" s="70"/>
      <c r="Q36" s="11"/>
      <c r="R36" s="15"/>
      <c r="S36" s="71" t="s">
        <v>164</v>
      </c>
      <c r="T36" s="510" t="e">
        <f>XIRR(S29:S33,$R29:$R33,T35)</f>
        <v>#VALUE!</v>
      </c>
      <c r="U36" s="509"/>
      <c r="V36" s="510" t="e">
        <f>XIRR(U29:U33,$R29:$R33,V35)</f>
        <v>#DIV/0!</v>
      </c>
      <c r="W36" s="465"/>
      <c r="X36" s="510" t="e">
        <f>XIRR(W29:W33,$R29:$R33,X35)</f>
        <v>#DIV/0!</v>
      </c>
    </row>
    <row r="37" spans="1:24" ht="15" customHeight="1" x14ac:dyDescent="0.45">
      <c r="A37" s="617">
        <v>37</v>
      </c>
      <c r="B37" s="128"/>
      <c r="C37" s="193"/>
      <c r="D37" s="194"/>
      <c r="E37" s="147"/>
      <c r="F37" s="134" t="s">
        <v>25</v>
      </c>
      <c r="G37" s="134"/>
      <c r="H37" s="140"/>
      <c r="I37" s="140"/>
      <c r="J37" s="140"/>
      <c r="K37" s="210">
        <f>'S4b.ID RAB Value Rolled Forward'!P24</f>
        <v>0</v>
      </c>
      <c r="L37" s="199"/>
      <c r="M37" s="199"/>
      <c r="N37" s="203"/>
      <c r="O37" s="19" t="s">
        <v>1041</v>
      </c>
      <c r="P37" s="6"/>
      <c r="Q37" s="15"/>
      <c r="R37" s="15"/>
      <c r="S37" s="74" t="s">
        <v>166</v>
      </c>
      <c r="T37" s="506" t="e">
        <f>SUM(T29:T33)</f>
        <v>#VALUE!</v>
      </c>
      <c r="U37" s="505"/>
      <c r="V37" s="506" t="e">
        <f>SUM(V29:V33)</f>
        <v>#DIV/0!</v>
      </c>
      <c r="W37" s="465"/>
      <c r="X37" s="506" t="e">
        <f>SUM(X29:X33)</f>
        <v>#DIV/0!</v>
      </c>
    </row>
    <row r="38" spans="1:24" ht="15" customHeight="1" thickBot="1" x14ac:dyDescent="0.5">
      <c r="A38" s="617">
        <v>38</v>
      </c>
      <c r="B38" s="197"/>
      <c r="C38" s="193"/>
      <c r="D38" s="149" t="s">
        <v>5</v>
      </c>
      <c r="E38" s="149"/>
      <c r="F38" s="134" t="s">
        <v>26</v>
      </c>
      <c r="G38" s="134"/>
      <c r="H38" s="140"/>
      <c r="I38" s="140"/>
      <c r="J38" s="140"/>
      <c r="K38" s="210">
        <f>'S4b.ID RAB Value Rolled Forward'!P22</f>
        <v>0</v>
      </c>
      <c r="L38" s="199"/>
      <c r="M38" s="199"/>
      <c r="N38" s="203"/>
      <c r="O38" s="19" t="s">
        <v>1041</v>
      </c>
      <c r="P38" s="6"/>
      <c r="Q38" s="15"/>
      <c r="R38" s="15"/>
      <c r="S38" s="71" t="s">
        <v>123</v>
      </c>
      <c r="T38" s="510" t="e">
        <f>IF(ABS(T37)&lt;0.01,T36,"ERROR")</f>
        <v>#VALUE!</v>
      </c>
      <c r="U38" s="509"/>
      <c r="V38" s="510" t="e">
        <f>IF(ABS(V37)&lt;0.01,V36,"ERROR")</f>
        <v>#DIV/0!</v>
      </c>
      <c r="W38" s="465"/>
      <c r="X38" s="510" t="e">
        <f>IF(ABS(X37)&lt;0.01,X36,"ERROR")</f>
        <v>#DIV/0!</v>
      </c>
    </row>
    <row r="39" spans="1:24" ht="15" customHeight="1" thickBot="1" x14ac:dyDescent="0.5">
      <c r="A39" s="617">
        <v>39</v>
      </c>
      <c r="B39" s="128"/>
      <c r="C39" s="147" t="s">
        <v>219</v>
      </c>
      <c r="D39" s="194"/>
      <c r="E39" s="134"/>
      <c r="F39" s="134"/>
      <c r="G39" s="134"/>
      <c r="H39" s="140"/>
      <c r="I39" s="140"/>
      <c r="J39" s="140"/>
      <c r="K39" s="199"/>
      <c r="L39" s="208">
        <f>K37-K38</f>
        <v>0</v>
      </c>
      <c r="M39" s="199"/>
      <c r="N39" s="126"/>
      <c r="P39" s="6"/>
      <c r="Q39" s="15"/>
      <c r="R39" s="15"/>
      <c r="S39" s="15"/>
      <c r="T39" s="459"/>
      <c r="U39" s="608"/>
      <c r="V39" s="459"/>
      <c r="W39" s="608"/>
      <c r="X39" s="459"/>
    </row>
    <row r="40" spans="1:24" ht="15" customHeight="1" thickBot="1" x14ac:dyDescent="0.5">
      <c r="A40" s="617">
        <v>40</v>
      </c>
      <c r="B40" s="128"/>
      <c r="C40" s="193"/>
      <c r="D40" s="194"/>
      <c r="E40" s="149"/>
      <c r="F40" s="134"/>
      <c r="G40" s="134"/>
      <c r="H40" s="140"/>
      <c r="I40" s="140"/>
      <c r="J40" s="140"/>
      <c r="K40" s="140"/>
      <c r="L40" s="140"/>
      <c r="M40" s="199"/>
      <c r="N40" s="203"/>
      <c r="P40" s="935"/>
      <c r="Q40" s="494"/>
      <c r="R40" s="494"/>
      <c r="S40" s="634"/>
      <c r="T40" s="936"/>
      <c r="U40" s="937"/>
      <c r="V40" s="465"/>
      <c r="W40" s="934"/>
      <c r="X40" s="461"/>
    </row>
    <row r="41" spans="1:24" s="608" customFormat="1" ht="15" customHeight="1" thickBot="1" x14ac:dyDescent="0.5">
      <c r="A41" s="617">
        <v>41</v>
      </c>
      <c r="B41" s="513"/>
      <c r="C41" s="633"/>
      <c r="D41" s="546" t="s">
        <v>943</v>
      </c>
      <c r="E41" s="525"/>
      <c r="F41" s="518"/>
      <c r="G41" s="518"/>
      <c r="H41" s="618"/>
      <c r="I41" s="618"/>
      <c r="J41" s="618"/>
      <c r="K41" s="618"/>
      <c r="L41" s="618"/>
      <c r="M41" s="688">
        <f>IF(L24=0,0,T38)</f>
        <v>0</v>
      </c>
      <c r="N41" s="555"/>
      <c r="O41" s="466"/>
      <c r="P41" s="935"/>
      <c r="Q41" s="494"/>
      <c r="R41" s="494"/>
      <c r="S41" s="634"/>
      <c r="T41" s="936"/>
      <c r="U41" s="465"/>
      <c r="V41" s="465"/>
    </row>
    <row r="42" spans="1:24" ht="15" customHeight="1" thickBot="1" x14ac:dyDescent="0.6">
      <c r="A42" s="617">
        <v>42</v>
      </c>
      <c r="B42" s="128"/>
      <c r="C42" s="190"/>
      <c r="D42" s="194" t="s">
        <v>149</v>
      </c>
      <c r="E42" s="192"/>
      <c r="F42" s="201"/>
      <c r="G42" s="201"/>
      <c r="H42" s="128"/>
      <c r="I42" s="128"/>
      <c r="J42" s="128"/>
      <c r="K42" s="128"/>
      <c r="L42" s="128"/>
      <c r="M42" s="635">
        <f>IF(L24=0,0,V38)</f>
        <v>0</v>
      </c>
      <c r="N42" s="203"/>
      <c r="O42" s="19" t="s">
        <v>1042</v>
      </c>
      <c r="P42" s="938"/>
      <c r="Q42" s="494"/>
      <c r="R42" s="494"/>
      <c r="S42" s="494"/>
      <c r="T42" s="494"/>
      <c r="U42" s="494"/>
      <c r="V42" s="494"/>
      <c r="W42" s="608"/>
      <c r="X42" s="608"/>
    </row>
    <row r="43" spans="1:24" ht="15" customHeight="1" x14ac:dyDescent="0.55000000000000004">
      <c r="A43" s="617">
        <v>43</v>
      </c>
      <c r="B43" s="128"/>
      <c r="C43" s="190"/>
      <c r="D43" s="191"/>
      <c r="E43" s="192"/>
      <c r="F43" s="201"/>
      <c r="G43" s="201"/>
      <c r="H43" s="128"/>
      <c r="I43" s="128"/>
      <c r="J43" s="128"/>
      <c r="K43" s="128"/>
      <c r="L43" s="128"/>
      <c r="M43" s="128"/>
      <c r="N43" s="203"/>
      <c r="P43" s="465"/>
      <c r="Q43" s="465"/>
      <c r="R43" s="465"/>
      <c r="S43" s="465"/>
      <c r="T43" s="465"/>
      <c r="U43" s="465"/>
      <c r="V43" s="465"/>
      <c r="W43" s="608"/>
      <c r="X43" s="608"/>
    </row>
    <row r="44" spans="1:24" ht="15" customHeight="1" x14ac:dyDescent="0.55000000000000004">
      <c r="A44" s="617">
        <v>44</v>
      </c>
      <c r="B44" s="128"/>
      <c r="C44" s="190"/>
      <c r="D44" s="191"/>
      <c r="E44" s="192"/>
      <c r="F44" s="201" t="s">
        <v>28</v>
      </c>
      <c r="G44" s="201"/>
      <c r="H44" s="128"/>
      <c r="I44" s="128"/>
      <c r="J44" s="128"/>
      <c r="K44" s="128"/>
      <c r="L44" s="128"/>
      <c r="M44" s="213">
        <v>0.28999999999999998</v>
      </c>
      <c r="N44" s="203"/>
      <c r="P44" s="939"/>
      <c r="Q44" s="499"/>
      <c r="R44" s="498"/>
      <c r="S44" s="499"/>
      <c r="T44" s="499"/>
      <c r="U44" s="940"/>
      <c r="V44" s="499"/>
      <c r="W44" s="608"/>
      <c r="X44" s="608"/>
    </row>
    <row r="45" spans="1:24" ht="15" customHeight="1" x14ac:dyDescent="0.55000000000000004">
      <c r="A45" s="617">
        <v>45</v>
      </c>
      <c r="B45" s="128"/>
      <c r="C45" s="190"/>
      <c r="D45" s="191"/>
      <c r="E45" s="192"/>
      <c r="F45" s="201" t="s">
        <v>29</v>
      </c>
      <c r="G45" s="201"/>
      <c r="H45" s="128"/>
      <c r="I45" s="128"/>
      <c r="J45" s="128"/>
      <c r="K45" s="128"/>
      <c r="L45" s="128"/>
      <c r="M45" s="446">
        <f>'S1b.PQ FFLAS IRR '!M47</f>
        <v>0</v>
      </c>
      <c r="N45" s="203"/>
      <c r="P45" s="939"/>
      <c r="Q45" s="499"/>
      <c r="R45" s="498"/>
      <c r="S45" s="499"/>
      <c r="T45" s="499"/>
      <c r="U45" s="940"/>
      <c r="V45" s="499"/>
      <c r="W45" s="608"/>
      <c r="X45" s="608"/>
    </row>
    <row r="46" spans="1:24" ht="15" customHeight="1" x14ac:dyDescent="0.55000000000000004">
      <c r="A46" s="617">
        <v>46</v>
      </c>
      <c r="B46" s="128"/>
      <c r="C46" s="190"/>
      <c r="D46" s="191"/>
      <c r="E46" s="192"/>
      <c r="F46" s="201" t="s">
        <v>30</v>
      </c>
      <c r="G46" s="201"/>
      <c r="H46" s="128"/>
      <c r="I46" s="128"/>
      <c r="J46" s="128"/>
      <c r="K46" s="128"/>
      <c r="L46" s="128"/>
      <c r="M46" s="214">
        <f>'S3.Regulatory Tax Allowance '!H38</f>
        <v>0</v>
      </c>
      <c r="N46" s="203"/>
      <c r="O46" s="19" t="s">
        <v>116</v>
      </c>
      <c r="P46" s="939"/>
      <c r="Q46" s="499"/>
      <c r="R46" s="498"/>
      <c r="S46" s="499"/>
      <c r="T46" s="499"/>
      <c r="U46" s="940"/>
      <c r="V46" s="499"/>
      <c r="W46" s="608"/>
      <c r="X46" s="608"/>
    </row>
    <row r="47" spans="1:24" s="608" customFormat="1" ht="15" customHeight="1" x14ac:dyDescent="0.55000000000000004">
      <c r="A47" s="617">
        <v>47</v>
      </c>
      <c r="B47" s="513"/>
      <c r="C47" s="542"/>
      <c r="D47" s="543"/>
      <c r="E47" s="544"/>
      <c r="F47" s="553" t="s">
        <v>785</v>
      </c>
      <c r="G47" s="553"/>
      <c r="H47" s="513"/>
      <c r="I47" s="513"/>
      <c r="J47" s="513"/>
      <c r="K47" s="513"/>
      <c r="L47" s="513"/>
      <c r="M47" s="440" t="e">
        <f>(' S8b. Crown financing &amp; NDI'!K53+' S8b. Crown financing &amp; NDI'!M53)/(' S8b. Crown financing &amp; NDI'!K51+' S8b. Crown financing &amp; NDI'!M51)</f>
        <v>#DIV/0!</v>
      </c>
      <c r="N47" s="555"/>
      <c r="O47" s="466"/>
      <c r="P47" s="939"/>
      <c r="Q47" s="499"/>
      <c r="R47" s="498"/>
      <c r="S47" s="499"/>
      <c r="T47" s="499"/>
      <c r="U47" s="940"/>
      <c r="V47" s="499"/>
    </row>
    <row r="48" spans="1:24" ht="15" customHeight="1" thickBot="1" x14ac:dyDescent="0.6">
      <c r="A48" s="617">
        <v>48</v>
      </c>
      <c r="B48" s="128"/>
      <c r="C48" s="190"/>
      <c r="D48" s="191"/>
      <c r="E48" s="192"/>
      <c r="F48" s="201"/>
      <c r="G48" s="201"/>
      <c r="H48" s="128"/>
      <c r="I48" s="128"/>
      <c r="J48" s="128"/>
      <c r="K48" s="128"/>
      <c r="L48" s="128"/>
      <c r="M48" s="128"/>
      <c r="N48" s="203"/>
      <c r="O48" s="20"/>
      <c r="P48" s="939"/>
      <c r="Q48" s="499"/>
      <c r="R48" s="498"/>
      <c r="S48" s="499"/>
      <c r="T48" s="499"/>
      <c r="U48" s="940"/>
      <c r="V48" s="499"/>
      <c r="W48" s="608"/>
      <c r="X48" s="608"/>
    </row>
    <row r="49" spans="1:24" ht="15" customHeight="1" thickBot="1" x14ac:dyDescent="0.6">
      <c r="A49" s="617">
        <v>49</v>
      </c>
      <c r="B49" s="128"/>
      <c r="C49" s="190"/>
      <c r="D49" s="194" t="s">
        <v>148</v>
      </c>
      <c r="E49" s="192"/>
      <c r="F49" s="201"/>
      <c r="G49" s="201"/>
      <c r="H49" s="128"/>
      <c r="I49" s="128"/>
      <c r="J49" s="128"/>
      <c r="K49" s="128"/>
      <c r="L49" s="128"/>
      <c r="M49" s="212" t="e">
        <f>M42-($M$44*$M$45*$M$46*$M$47)</f>
        <v>#DIV/0!</v>
      </c>
      <c r="N49" s="203"/>
      <c r="O49" s="19" t="s">
        <v>1043</v>
      </c>
      <c r="P49" s="939"/>
      <c r="Q49" s="499"/>
      <c r="R49" s="498"/>
      <c r="S49" s="499"/>
      <c r="T49" s="499"/>
      <c r="U49" s="940"/>
      <c r="V49" s="499"/>
      <c r="W49" s="608"/>
      <c r="X49" s="608"/>
    </row>
    <row r="50" spans="1:24" s="37" customFormat="1" ht="15" customHeight="1" x14ac:dyDescent="0.55000000000000004">
      <c r="A50" s="617">
        <v>50</v>
      </c>
      <c r="B50" s="128"/>
      <c r="C50" s="190"/>
      <c r="D50" s="128"/>
      <c r="E50" s="128"/>
      <c r="F50" s="128"/>
      <c r="G50" s="128"/>
      <c r="H50" s="128"/>
      <c r="I50" s="128"/>
      <c r="J50" s="128"/>
      <c r="K50" s="128"/>
      <c r="L50" s="128"/>
      <c r="M50" s="215"/>
      <c r="N50" s="203"/>
      <c r="O50" s="19"/>
      <c r="P50" s="939"/>
      <c r="Q50" s="499"/>
      <c r="R50" s="498"/>
      <c r="S50" s="499"/>
      <c r="T50" s="499"/>
      <c r="U50" s="940"/>
      <c r="V50" s="499"/>
      <c r="W50" s="608"/>
      <c r="X50" s="608"/>
    </row>
    <row r="51" spans="1:24" x14ac:dyDescent="0.45">
      <c r="P51" s="943"/>
      <c r="Q51" s="944"/>
      <c r="R51" s="944"/>
      <c r="S51" s="464"/>
      <c r="T51" s="464"/>
      <c r="U51" s="465"/>
      <c r="V51" s="465"/>
    </row>
    <row r="52" spans="1:24" x14ac:dyDescent="0.45">
      <c r="P52" s="945"/>
      <c r="Q52" s="946"/>
      <c r="R52" s="942"/>
      <c r="S52" s="464"/>
      <c r="T52" s="464"/>
      <c r="U52" s="465"/>
      <c r="V52" s="465"/>
    </row>
    <row r="53" spans="1:24" x14ac:dyDescent="0.45">
      <c r="P53" s="942"/>
      <c r="Q53" s="942"/>
      <c r="R53" s="942"/>
      <c r="S53" s="464"/>
      <c r="T53" s="464"/>
      <c r="U53" s="465"/>
      <c r="V53" s="465"/>
    </row>
    <row r="54" spans="1:24" x14ac:dyDescent="0.45">
      <c r="P54" s="941"/>
      <c r="Q54" s="942"/>
      <c r="R54" s="942"/>
      <c r="S54" s="464"/>
      <c r="T54" s="464"/>
      <c r="U54" s="465"/>
      <c r="V54" s="465"/>
    </row>
    <row r="55" spans="1:24" x14ac:dyDescent="0.45">
      <c r="P55" s="943"/>
      <c r="Q55" s="944"/>
      <c r="R55" s="944"/>
      <c r="S55" s="464"/>
      <c r="T55" s="464"/>
      <c r="U55" s="465"/>
      <c r="V55" s="465"/>
    </row>
    <row r="56" spans="1:24" x14ac:dyDescent="0.45">
      <c r="P56" s="945"/>
      <c r="Q56" s="946"/>
      <c r="R56" s="947"/>
      <c r="S56" s="464"/>
      <c r="T56" s="464"/>
      <c r="U56" s="465"/>
      <c r="V56" s="465"/>
    </row>
    <row r="57" spans="1:24" x14ac:dyDescent="0.45">
      <c r="P57" s="605"/>
      <c r="Q57" s="606"/>
      <c r="R57" s="607"/>
      <c r="S57" s="464"/>
      <c r="T57" s="464"/>
      <c r="U57" s="465"/>
      <c r="V57" s="465"/>
    </row>
    <row r="58" spans="1:24" x14ac:dyDescent="0.45">
      <c r="P58" s="605"/>
      <c r="Q58" s="606"/>
      <c r="R58" s="607"/>
      <c r="S58" s="464"/>
      <c r="T58" s="464"/>
      <c r="U58" s="465"/>
      <c r="V58" s="465"/>
    </row>
    <row r="59" spans="1:24" x14ac:dyDescent="0.45">
      <c r="P59" s="941"/>
      <c r="Q59" s="947"/>
      <c r="R59" s="947"/>
      <c r="S59" s="464"/>
      <c r="T59" s="464"/>
      <c r="U59" s="465"/>
      <c r="V59" s="465"/>
    </row>
    <row r="60" spans="1:24" x14ac:dyDescent="0.45">
      <c r="P60" s="948"/>
      <c r="Q60" s="949"/>
      <c r="R60" s="949"/>
      <c r="S60" s="464"/>
      <c r="T60" s="464"/>
      <c r="U60" s="465"/>
      <c r="V60" s="465"/>
    </row>
    <row r="61" spans="1:24" x14ac:dyDescent="0.45">
      <c r="P61" s="950"/>
      <c r="Q61" s="946"/>
      <c r="R61" s="951"/>
      <c r="S61" s="464"/>
      <c r="T61" s="464"/>
      <c r="U61" s="465"/>
      <c r="V61" s="465"/>
    </row>
    <row r="64" spans="1:24" x14ac:dyDescent="0.45">
      <c r="P64" s="433"/>
      <c r="Q64" s="433"/>
      <c r="R64" s="433"/>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M5"/>
    <mergeCell ref="K2:M2"/>
    <mergeCell ref="K3:M3"/>
    <mergeCell ref="U24:V26"/>
  </mergeCells>
  <pageMargins left="0.70866141732283472" right="0.70866141732283472" top="0.74803149606299213" bottom="0.74803149606299213" header="0.31496062992125989" footer="0.31496062992125989"/>
  <pageSetup paperSize="9" scale="56" fitToHeight="0" orientation="portrait" r:id="rId2"/>
  <headerFooter alignWithMargins="0">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167F-E746-46FB-A657-8F8C27A60D2D}">
  <sheetPr codeName="Sheet1">
    <tabColor rgb="FF99CCFF"/>
    <pageSetUpPr fitToPage="1"/>
  </sheetPr>
  <dimension ref="A1:Y59"/>
  <sheetViews>
    <sheetView showGridLines="0" zoomScaleNormal="100" zoomScaleSheetLayoutView="100" workbookViewId="0">
      <selection activeCell="A5" sqref="A5:M5"/>
    </sheetView>
  </sheetViews>
  <sheetFormatPr defaultColWidth="9.1328125" defaultRowHeight="14.25" x14ac:dyDescent="0.45"/>
  <cols>
    <col min="1" max="1" width="5.265625" style="37" customWidth="1"/>
    <col min="2" max="2" width="3.1328125" style="37" customWidth="1"/>
    <col min="3" max="3" width="6.1328125" style="37" customWidth="1"/>
    <col min="4" max="5" width="2.265625" style="37" customWidth="1"/>
    <col min="6" max="6" width="27.86328125" style="37" customWidth="1"/>
    <col min="7" max="7" width="16.73046875" style="37" customWidth="1"/>
    <col min="8" max="8" width="6.59765625" style="37" customWidth="1"/>
    <col min="9" max="13" width="16.73046875" style="37" customWidth="1"/>
    <col min="14" max="14" width="2.73046875" style="37" customWidth="1"/>
    <col min="15" max="15" width="52.265625" style="19" customWidth="1"/>
    <col min="16" max="16" width="75.1328125" style="14" bestFit="1" customWidth="1"/>
    <col min="17" max="17" width="15.3984375" style="14" customWidth="1"/>
    <col min="18" max="18" width="15.3984375" style="455" customWidth="1"/>
    <col min="19" max="19" width="17" style="14" customWidth="1"/>
    <col min="20" max="21" width="24.86328125" style="14" customWidth="1"/>
    <col min="22" max="23" width="24.86328125" style="37" customWidth="1"/>
    <col min="24" max="24" width="20.265625" style="37" customWidth="1"/>
    <col min="25" max="25" width="16.1328125" style="37" customWidth="1"/>
    <col min="26" max="16384" width="9.1328125" style="37"/>
  </cols>
  <sheetData>
    <row r="1" spans="1:21" s="120" customFormat="1" ht="15" customHeight="1" x14ac:dyDescent="0.45">
      <c r="A1" s="169"/>
      <c r="B1" s="167"/>
      <c r="C1" s="167"/>
      <c r="D1" s="167"/>
      <c r="E1" s="167"/>
      <c r="F1" s="167"/>
      <c r="G1" s="168"/>
      <c r="H1" s="183"/>
      <c r="I1" s="183"/>
      <c r="J1" s="183"/>
      <c r="K1" s="183"/>
      <c r="L1" s="183"/>
      <c r="M1" s="183"/>
      <c r="N1" s="184"/>
      <c r="O1" s="19"/>
      <c r="P1" s="35"/>
      <c r="Q1" s="35"/>
      <c r="R1" s="35"/>
      <c r="S1" s="35"/>
      <c r="T1" s="35"/>
      <c r="U1" s="35"/>
    </row>
    <row r="2" spans="1:21" s="120" customFormat="1" ht="18" customHeight="1" x14ac:dyDescent="0.55000000000000004">
      <c r="A2" s="165"/>
      <c r="B2" s="156"/>
      <c r="C2" s="156"/>
      <c r="D2" s="156"/>
      <c r="E2" s="156"/>
      <c r="F2" s="156"/>
      <c r="G2" s="156"/>
      <c r="H2" s="185"/>
      <c r="I2" s="185"/>
      <c r="J2" s="164" t="s">
        <v>8</v>
      </c>
      <c r="K2" s="1047" t="s">
        <v>337</v>
      </c>
      <c r="L2" s="1048"/>
      <c r="M2" s="1049"/>
      <c r="N2" s="186"/>
      <c r="O2" s="19"/>
      <c r="P2" s="41"/>
      <c r="Q2" s="35"/>
      <c r="R2" s="35"/>
      <c r="S2" s="35"/>
      <c r="T2" s="35"/>
      <c r="U2" s="35"/>
    </row>
    <row r="3" spans="1:21" s="120" customFormat="1" ht="18" customHeight="1" x14ac:dyDescent="0.5">
      <c r="A3" s="165"/>
      <c r="B3" s="156"/>
      <c r="C3" s="156"/>
      <c r="D3" s="156"/>
      <c r="E3" s="156"/>
      <c r="F3" s="156"/>
      <c r="G3" s="156"/>
      <c r="H3" s="185"/>
      <c r="I3" s="185"/>
      <c r="J3" s="164" t="s">
        <v>109</v>
      </c>
      <c r="K3" s="1050">
        <v>44926</v>
      </c>
      <c r="L3" s="1051"/>
      <c r="M3" s="1052"/>
      <c r="N3" s="186"/>
      <c r="O3" s="19"/>
      <c r="P3" s="37"/>
      <c r="Q3" s="37"/>
      <c r="R3" s="608"/>
      <c r="S3" s="37"/>
      <c r="T3" s="35"/>
      <c r="U3" s="35"/>
    </row>
    <row r="4" spans="1:21" s="120" customFormat="1" ht="20.25" customHeight="1" x14ac:dyDescent="0.65">
      <c r="A4" s="163" t="s">
        <v>863</v>
      </c>
      <c r="B4" s="185"/>
      <c r="C4" s="185"/>
      <c r="D4" s="185"/>
      <c r="E4" s="185"/>
      <c r="F4" s="185"/>
      <c r="G4" s="185"/>
      <c r="H4" s="185"/>
      <c r="I4" s="185"/>
      <c r="J4" s="187"/>
      <c r="K4" s="185"/>
      <c r="L4" s="185"/>
      <c r="M4" s="185"/>
      <c r="N4" s="186"/>
      <c r="O4" s="19"/>
      <c r="P4" s="37"/>
      <c r="Q4" s="37"/>
      <c r="R4" s="608"/>
      <c r="S4" s="37"/>
      <c r="T4" s="35"/>
      <c r="U4" s="35"/>
    </row>
    <row r="5" spans="1:21" ht="57.95" customHeight="1" x14ac:dyDescent="0.45">
      <c r="A5" s="1045" t="s">
        <v>1112</v>
      </c>
      <c r="B5" s="1046"/>
      <c r="C5" s="1046"/>
      <c r="D5" s="1046"/>
      <c r="E5" s="1046"/>
      <c r="F5" s="1046"/>
      <c r="G5" s="1046"/>
      <c r="H5" s="1046"/>
      <c r="I5" s="1046"/>
      <c r="J5" s="1046"/>
      <c r="K5" s="1046"/>
      <c r="L5" s="1046"/>
      <c r="M5" s="1046"/>
      <c r="N5" s="188"/>
      <c r="P5" s="37"/>
      <c r="Q5" s="37"/>
      <c r="R5" s="608"/>
      <c r="S5" s="37"/>
      <c r="T5" s="35"/>
      <c r="U5" s="42"/>
    </row>
    <row r="6" spans="1:21" s="120" customFormat="1" ht="15" customHeight="1" x14ac:dyDescent="0.45">
      <c r="A6" s="160" t="s">
        <v>122</v>
      </c>
      <c r="B6" s="187"/>
      <c r="C6" s="189"/>
      <c r="D6" s="185"/>
      <c r="E6" s="185"/>
      <c r="F6" s="185"/>
      <c r="G6" s="185"/>
      <c r="H6" s="185"/>
      <c r="I6" s="185"/>
      <c r="J6" s="185"/>
      <c r="K6" s="185"/>
      <c r="L6" s="185"/>
      <c r="M6" s="185"/>
      <c r="N6" s="186"/>
      <c r="O6" s="19"/>
      <c r="P6" s="40"/>
      <c r="Q6" s="35"/>
      <c r="R6" s="35"/>
      <c r="S6" s="35"/>
      <c r="T6" s="35"/>
      <c r="U6" s="35"/>
    </row>
    <row r="7" spans="1:21" ht="30" customHeight="1" x14ac:dyDescent="0.55000000000000004">
      <c r="A7" s="132">
        <v>7</v>
      </c>
      <c r="B7" s="128"/>
      <c r="C7" s="190" t="s">
        <v>788</v>
      </c>
      <c r="D7" s="350"/>
      <c r="E7" s="192"/>
      <c r="F7" s="349"/>
      <c r="G7" s="349"/>
      <c r="H7" s="349"/>
      <c r="I7" s="349"/>
      <c r="J7" s="129"/>
      <c r="K7" s="418" t="s">
        <v>14</v>
      </c>
      <c r="L7" s="418" t="s">
        <v>15</v>
      </c>
      <c r="M7" s="418" t="s">
        <v>16</v>
      </c>
      <c r="N7" s="203"/>
      <c r="P7" s="40"/>
      <c r="Q7" s="35"/>
      <c r="R7" s="35"/>
      <c r="S7" s="35"/>
      <c r="T7" s="35"/>
      <c r="U7" s="36"/>
    </row>
    <row r="8" spans="1:21" x14ac:dyDescent="0.45">
      <c r="A8" s="132">
        <v>8</v>
      </c>
      <c r="B8" s="128"/>
      <c r="C8" s="417"/>
      <c r="D8" s="194"/>
      <c r="E8" s="147"/>
      <c r="F8" s="140"/>
      <c r="G8" s="140"/>
      <c r="H8" s="140"/>
      <c r="I8" s="129"/>
      <c r="J8" s="195" t="str">
        <f>IF(ISNUMBER(CoverSheet!#REF!),"for year ended","")</f>
        <v/>
      </c>
      <c r="K8" s="204" t="str">
        <f>IF(ISNUMBER(CoverSheet!$C$11),DATE(YEAR(CoverSheet!$C$11)-2,MONTH(CoverSheet!$C$11),DAY(CoverSheet!$C$11)),"")</f>
        <v/>
      </c>
      <c r="L8" s="204" t="str">
        <f>IF(ISNUMBER(CoverSheet!$C$11),DATE(YEAR(CoverSheet!$C$11)-1,MONTH(CoverSheet!$C$11),DAY(CoverSheet!$C$11)),"")</f>
        <v/>
      </c>
      <c r="M8" s="204" t="str">
        <f>IF(ISNUMBER(CoverSheet!$C$11),CoverSheet!$C$11,"")</f>
        <v/>
      </c>
      <c r="N8" s="203"/>
      <c r="P8" s="51" t="s">
        <v>188</v>
      </c>
      <c r="Q8" s="52"/>
      <c r="R8" s="1026"/>
      <c r="S8" s="52"/>
      <c r="T8" s="53"/>
      <c r="U8" s="36"/>
    </row>
    <row r="9" spans="1:21" ht="16.149999999999999" thickBot="1" x14ac:dyDescent="0.55000000000000004">
      <c r="A9" s="132">
        <v>9</v>
      </c>
      <c r="B9" s="128"/>
      <c r="C9" s="417"/>
      <c r="D9" s="196" t="s">
        <v>148</v>
      </c>
      <c r="E9" s="147"/>
      <c r="F9" s="140"/>
      <c r="G9" s="140"/>
      <c r="H9" s="140"/>
      <c r="I9" s="140"/>
      <c r="J9" s="140"/>
      <c r="K9" s="418" t="s">
        <v>11</v>
      </c>
      <c r="L9" s="418" t="s">
        <v>11</v>
      </c>
      <c r="M9" s="418" t="s">
        <v>11</v>
      </c>
      <c r="N9" s="203"/>
      <c r="O9" s="37"/>
      <c r="P9" s="54"/>
      <c r="Q9" s="36"/>
      <c r="R9" s="476"/>
      <c r="S9" s="36"/>
      <c r="T9" s="55"/>
      <c r="U9" s="36"/>
    </row>
    <row r="10" spans="1:21" ht="15" customHeight="1" thickBot="1" x14ac:dyDescent="0.5">
      <c r="A10" s="132">
        <v>10</v>
      </c>
      <c r="B10" s="128"/>
      <c r="C10" s="417"/>
      <c r="D10" s="194"/>
      <c r="E10" s="134" t="s">
        <v>193</v>
      </c>
      <c r="F10" s="134"/>
      <c r="G10" s="134"/>
      <c r="H10" s="140"/>
      <c r="I10" s="140"/>
      <c r="J10" s="140"/>
      <c r="K10" s="50"/>
      <c r="L10" s="50"/>
      <c r="M10" s="205" t="e">
        <f>M51</f>
        <v>#DIV/0!</v>
      </c>
      <c r="N10" s="203"/>
      <c r="O10" s="466" t="s">
        <v>1044</v>
      </c>
      <c r="P10" s="60" t="s">
        <v>184</v>
      </c>
      <c r="Q10" s="36"/>
      <c r="R10" s="476"/>
      <c r="S10" s="36"/>
      <c r="T10" s="55"/>
      <c r="U10" s="36"/>
    </row>
    <row r="11" spans="1:21" ht="15" customHeight="1" x14ac:dyDescent="0.45">
      <c r="A11" s="132">
        <v>11</v>
      </c>
      <c r="B11" s="128"/>
      <c r="C11" s="417"/>
      <c r="D11" s="194"/>
      <c r="E11" s="134" t="s">
        <v>783</v>
      </c>
      <c r="F11" s="134"/>
      <c r="G11" s="134"/>
      <c r="H11" s="140"/>
      <c r="I11" s="140"/>
      <c r="J11" s="140"/>
      <c r="K11" s="119"/>
      <c r="L11" s="119"/>
      <c r="M11" s="206" t="e">
        <f>M18-($M$46*$M$47*$M$48*$M$49)</f>
        <v>#DIV/0!</v>
      </c>
      <c r="N11" s="203"/>
      <c r="O11" s="466" t="s">
        <v>1045</v>
      </c>
      <c r="P11" s="60" t="s">
        <v>185</v>
      </c>
      <c r="Q11" s="36"/>
      <c r="R11" s="476"/>
      <c r="S11" s="36"/>
      <c r="T11" s="55"/>
      <c r="U11" s="36"/>
    </row>
    <row r="12" spans="1:21" ht="15" customHeight="1" thickBot="1" x14ac:dyDescent="0.5">
      <c r="A12" s="132">
        <v>12</v>
      </c>
      <c r="B12" s="128"/>
      <c r="C12" s="417"/>
      <c r="D12" s="194"/>
      <c r="E12" s="147"/>
      <c r="F12" s="134"/>
      <c r="G12" s="134"/>
      <c r="H12" s="140"/>
      <c r="I12" s="140"/>
      <c r="J12" s="140"/>
      <c r="K12" s="199"/>
      <c r="L12" s="199"/>
      <c r="M12" s="199"/>
      <c r="N12" s="203"/>
      <c r="O12" s="466"/>
      <c r="P12" s="6"/>
      <c r="Q12" s="15"/>
      <c r="R12" s="465"/>
      <c r="S12" s="36"/>
      <c r="T12" s="55"/>
      <c r="U12" s="36"/>
    </row>
    <row r="13" spans="1:21" ht="15" customHeight="1" thickBot="1" x14ac:dyDescent="0.5">
      <c r="A13" s="132">
        <v>13</v>
      </c>
      <c r="B13" s="128"/>
      <c r="C13" s="417"/>
      <c r="D13" s="194"/>
      <c r="E13" s="147" t="s">
        <v>17</v>
      </c>
      <c r="F13" s="134"/>
      <c r="G13" s="134"/>
      <c r="H13" s="140"/>
      <c r="I13" s="140"/>
      <c r="J13" s="140"/>
      <c r="K13" s="50"/>
      <c r="L13" s="50"/>
      <c r="M13" s="50"/>
      <c r="N13" s="203"/>
      <c r="O13" s="466"/>
      <c r="P13" s="60" t="s">
        <v>224</v>
      </c>
      <c r="Q13" s="15"/>
      <c r="R13" s="465"/>
      <c r="S13" s="36"/>
      <c r="T13" s="55"/>
      <c r="U13" s="36"/>
    </row>
    <row r="14" spans="1:21" ht="15" customHeight="1" x14ac:dyDescent="0.45">
      <c r="A14" s="617">
        <v>14</v>
      </c>
      <c r="B14" s="128"/>
      <c r="C14" s="417"/>
      <c r="D14" s="194"/>
      <c r="E14" s="147"/>
      <c r="F14" s="134"/>
      <c r="G14" s="134"/>
      <c r="H14" s="140"/>
      <c r="I14" s="140"/>
      <c r="J14" s="140"/>
      <c r="K14" s="419"/>
      <c r="L14" s="419"/>
      <c r="M14" s="419"/>
      <c r="N14" s="203"/>
      <c r="O14" s="466"/>
      <c r="P14" s="56"/>
      <c r="Q14" s="15"/>
      <c r="R14" s="465"/>
      <c r="S14" s="36"/>
      <c r="T14" s="55"/>
      <c r="U14" s="36"/>
    </row>
    <row r="15" spans="1:21" x14ac:dyDescent="0.45">
      <c r="A15" s="617">
        <v>15</v>
      </c>
      <c r="B15" s="128"/>
      <c r="C15" s="417"/>
      <c r="D15" s="194"/>
      <c r="E15" s="147"/>
      <c r="F15" s="134"/>
      <c r="G15" s="134"/>
      <c r="H15" s="140"/>
      <c r="I15" s="140"/>
      <c r="J15" s="140"/>
      <c r="K15" s="140"/>
      <c r="L15" s="140"/>
      <c r="M15" s="140"/>
      <c r="N15" s="203"/>
      <c r="O15" s="466"/>
      <c r="P15" s="56"/>
      <c r="Q15" s="15"/>
      <c r="R15" s="465"/>
      <c r="S15" s="36"/>
      <c r="T15" s="55"/>
      <c r="U15" s="36"/>
    </row>
    <row r="16" spans="1:21" ht="16.149999999999999" thickBot="1" x14ac:dyDescent="0.55000000000000004">
      <c r="A16" s="617">
        <v>16</v>
      </c>
      <c r="B16" s="128"/>
      <c r="C16" s="417"/>
      <c r="D16" s="196" t="s">
        <v>149</v>
      </c>
      <c r="E16" s="147"/>
      <c r="F16" s="134"/>
      <c r="G16" s="134"/>
      <c r="H16" s="140"/>
      <c r="I16" s="140"/>
      <c r="J16" s="140"/>
      <c r="K16" s="140"/>
      <c r="L16" s="140"/>
      <c r="M16" s="140"/>
      <c r="N16" s="203"/>
      <c r="O16" s="466"/>
      <c r="P16" s="56"/>
      <c r="Q16" s="15"/>
      <c r="R16" s="465"/>
      <c r="S16" s="36"/>
      <c r="T16" s="55"/>
      <c r="U16" s="36"/>
    </row>
    <row r="17" spans="1:25" ht="15" customHeight="1" thickBot="1" x14ac:dyDescent="0.5">
      <c r="A17" s="617">
        <v>17</v>
      </c>
      <c r="B17" s="128"/>
      <c r="C17" s="417"/>
      <c r="D17" s="194"/>
      <c r="E17" s="134" t="s">
        <v>193</v>
      </c>
      <c r="F17" s="134"/>
      <c r="G17" s="134"/>
      <c r="H17" s="140"/>
      <c r="I17" s="140"/>
      <c r="J17" s="140"/>
      <c r="K17" s="50"/>
      <c r="L17" s="50"/>
      <c r="M17" s="205">
        <f>M44</f>
        <v>0</v>
      </c>
      <c r="N17" s="203"/>
      <c r="O17" s="466" t="s">
        <v>719</v>
      </c>
      <c r="P17" s="60" t="s">
        <v>186</v>
      </c>
      <c r="Q17" s="15"/>
      <c r="R17" s="465"/>
      <c r="S17" s="36"/>
      <c r="T17" s="55"/>
      <c r="U17" s="36"/>
    </row>
    <row r="18" spans="1:25" ht="15" customHeight="1" x14ac:dyDescent="0.45">
      <c r="A18" s="617">
        <v>18</v>
      </c>
      <c r="B18" s="128"/>
      <c r="C18" s="417"/>
      <c r="D18" s="194"/>
      <c r="E18" s="134" t="s">
        <v>783</v>
      </c>
      <c r="F18" s="134"/>
      <c r="G18" s="134"/>
      <c r="H18" s="140"/>
      <c r="I18" s="140"/>
      <c r="J18" s="140"/>
      <c r="K18" s="119"/>
      <c r="L18" s="119"/>
      <c r="M18" s="206">
        <f>IF(L26=0,0,Y40)</f>
        <v>0</v>
      </c>
      <c r="N18" s="203"/>
      <c r="O18" s="466" t="s">
        <v>1046</v>
      </c>
      <c r="P18" s="60" t="s">
        <v>187</v>
      </c>
      <c r="Q18" s="36"/>
      <c r="R18" s="476"/>
      <c r="S18" s="36"/>
      <c r="T18" s="55"/>
      <c r="U18" s="36"/>
    </row>
    <row r="19" spans="1:25" ht="15" customHeight="1" thickBot="1" x14ac:dyDescent="0.5">
      <c r="A19" s="617">
        <v>19</v>
      </c>
      <c r="B19" s="128"/>
      <c r="C19" s="417"/>
      <c r="D19" s="194"/>
      <c r="E19" s="147"/>
      <c r="F19" s="134"/>
      <c r="G19" s="134"/>
      <c r="H19" s="140"/>
      <c r="I19" s="140"/>
      <c r="J19" s="140"/>
      <c r="K19" s="140"/>
      <c r="L19" s="140"/>
      <c r="M19" s="140"/>
      <c r="N19" s="203"/>
      <c r="O19" s="466"/>
      <c r="P19" s="6"/>
      <c r="Q19" s="15"/>
      <c r="R19" s="465"/>
      <c r="S19" s="36"/>
      <c r="T19" s="55"/>
      <c r="U19" s="36"/>
    </row>
    <row r="20" spans="1:25" ht="15" customHeight="1" thickBot="1" x14ac:dyDescent="0.5">
      <c r="A20" s="617">
        <v>20</v>
      </c>
      <c r="B20" s="128"/>
      <c r="C20" s="417"/>
      <c r="D20" s="194"/>
      <c r="E20" s="147" t="s">
        <v>192</v>
      </c>
      <c r="F20" s="134"/>
      <c r="G20" s="134"/>
      <c r="H20" s="140"/>
      <c r="I20" s="140"/>
      <c r="J20" s="140"/>
      <c r="K20" s="50"/>
      <c r="L20" s="50"/>
      <c r="M20" s="50"/>
      <c r="N20" s="203"/>
      <c r="O20" s="466"/>
      <c r="P20" s="6"/>
      <c r="Q20" s="15"/>
      <c r="R20" s="465"/>
      <c r="S20" s="36"/>
      <c r="T20" s="55"/>
      <c r="U20" s="36"/>
    </row>
    <row r="21" spans="1:25" ht="15" customHeight="1" thickBot="1" x14ac:dyDescent="0.5">
      <c r="A21" s="617">
        <v>21</v>
      </c>
      <c r="B21" s="128"/>
      <c r="C21" s="417"/>
      <c r="D21" s="194"/>
      <c r="E21" s="147"/>
      <c r="F21" s="134"/>
      <c r="G21" s="134"/>
      <c r="H21" s="140"/>
      <c r="I21" s="140"/>
      <c r="J21" s="140"/>
      <c r="K21" s="140"/>
      <c r="L21" s="140"/>
      <c r="M21" s="140"/>
      <c r="N21" s="203"/>
      <c r="O21" s="466"/>
      <c r="P21" s="6"/>
      <c r="Q21" s="15"/>
      <c r="R21" s="465"/>
      <c r="S21" s="36"/>
      <c r="T21" s="55"/>
      <c r="U21" s="36"/>
    </row>
    <row r="22" spans="1:25" ht="15" customHeight="1" thickBot="1" x14ac:dyDescent="0.5">
      <c r="A22" s="617">
        <v>22</v>
      </c>
      <c r="B22" s="128"/>
      <c r="C22" s="417"/>
      <c r="D22" s="194"/>
      <c r="E22" s="147" t="s">
        <v>18</v>
      </c>
      <c r="F22" s="134"/>
      <c r="G22" s="134"/>
      <c r="H22" s="140"/>
      <c r="I22" s="140"/>
      <c r="J22" s="140"/>
      <c r="K22" s="50"/>
      <c r="L22" s="50"/>
      <c r="M22" s="50"/>
      <c r="N22" s="203"/>
      <c r="O22" s="466"/>
      <c r="P22" s="60" t="s">
        <v>225</v>
      </c>
      <c r="Q22" s="15"/>
      <c r="R22" s="465"/>
      <c r="S22" s="36"/>
      <c r="T22" s="55"/>
      <c r="U22" s="36"/>
    </row>
    <row r="23" spans="1:25" x14ac:dyDescent="0.45">
      <c r="A23" s="617">
        <v>23</v>
      </c>
      <c r="B23" s="128"/>
      <c r="C23" s="417"/>
      <c r="D23" s="194"/>
      <c r="E23" s="619" t="s">
        <v>771</v>
      </c>
      <c r="F23" s="518"/>
      <c r="G23" s="518"/>
      <c r="H23" s="618"/>
      <c r="I23" s="618"/>
      <c r="J23" s="618"/>
      <c r="K23" s="861"/>
      <c r="L23" s="861"/>
      <c r="M23" s="861"/>
      <c r="N23" s="203"/>
      <c r="O23" s="466"/>
      <c r="P23" s="57"/>
      <c r="Q23" s="7"/>
      <c r="R23" s="934"/>
      <c r="S23" s="58"/>
      <c r="T23" s="59"/>
      <c r="U23" s="36"/>
    </row>
    <row r="24" spans="1:25" ht="30" customHeight="1" x14ac:dyDescent="0.55000000000000004">
      <c r="A24" s="617">
        <v>24</v>
      </c>
      <c r="B24" s="128"/>
      <c r="C24" s="190" t="s">
        <v>789</v>
      </c>
      <c r="D24" s="350"/>
      <c r="E24" s="192"/>
      <c r="F24" s="349"/>
      <c r="G24" s="349"/>
      <c r="H24" s="349"/>
      <c r="I24" s="349"/>
      <c r="J24" s="129"/>
      <c r="K24" s="129"/>
      <c r="L24" s="418" t="s">
        <v>19</v>
      </c>
      <c r="M24" s="129"/>
      <c r="N24" s="203"/>
      <c r="O24" s="466"/>
      <c r="P24" s="36"/>
      <c r="Q24" s="37"/>
      <c r="R24" s="608"/>
      <c r="S24" s="36"/>
      <c r="T24" s="36"/>
      <c r="U24" s="36"/>
    </row>
    <row r="25" spans="1:25" ht="15" customHeight="1" thickBot="1" x14ac:dyDescent="0.5">
      <c r="A25" s="617">
        <v>25</v>
      </c>
      <c r="B25" s="197"/>
      <c r="C25" s="417"/>
      <c r="D25" s="194"/>
      <c r="E25" s="147"/>
      <c r="F25" s="134"/>
      <c r="G25" s="134"/>
      <c r="H25" s="140"/>
      <c r="I25" s="349"/>
      <c r="J25" s="129"/>
      <c r="K25" s="140"/>
      <c r="L25" s="140"/>
      <c r="M25" s="140"/>
      <c r="N25" s="203"/>
      <c r="O25" s="466"/>
      <c r="P25" s="36"/>
      <c r="Q25" s="37"/>
      <c r="R25" s="608"/>
      <c r="S25" s="13"/>
      <c r="T25" s="36"/>
      <c r="U25" s="36"/>
    </row>
    <row r="26" spans="1:25" ht="15" customHeight="1" thickBot="1" x14ac:dyDescent="0.5">
      <c r="A26" s="617">
        <v>26</v>
      </c>
      <c r="B26" s="197"/>
      <c r="C26" s="144" t="s">
        <v>218</v>
      </c>
      <c r="D26" s="194"/>
      <c r="E26" s="134"/>
      <c r="F26" s="144"/>
      <c r="G26" s="134"/>
      <c r="H26" s="140"/>
      <c r="I26" s="140"/>
      <c r="J26" s="140"/>
      <c r="K26" s="199"/>
      <c r="L26" s="208">
        <f>'S4c.PQ RAB Value Rolled F.'!P29</f>
        <v>0</v>
      </c>
      <c r="M26" s="128"/>
      <c r="N26" s="203"/>
      <c r="O26" s="466" t="s">
        <v>1047</v>
      </c>
      <c r="P26" s="61" t="s">
        <v>157</v>
      </c>
      <c r="Q26" s="62"/>
      <c r="R26" s="1027"/>
      <c r="S26" s="62"/>
      <c r="T26" s="63"/>
      <c r="U26" s="62"/>
      <c r="V26" s="1053" t="s">
        <v>385</v>
      </c>
      <c r="W26" s="1054"/>
      <c r="X26" s="491"/>
      <c r="Y26" s="492"/>
    </row>
    <row r="27" spans="1:25" ht="15" customHeight="1" thickBot="1" x14ac:dyDescent="0.5">
      <c r="A27" s="617">
        <v>27</v>
      </c>
      <c r="B27" s="197"/>
      <c r="C27" s="417"/>
      <c r="D27" s="194"/>
      <c r="E27" s="149"/>
      <c r="F27" s="134"/>
      <c r="G27" s="134"/>
      <c r="H27" s="140"/>
      <c r="I27" s="140"/>
      <c r="J27" s="140"/>
      <c r="K27" s="199"/>
      <c r="L27" s="199"/>
      <c r="M27" s="199"/>
      <c r="N27" s="203"/>
      <c r="O27" s="466"/>
      <c r="P27" s="25"/>
      <c r="Q27" s="13"/>
      <c r="R27" s="464"/>
      <c r="S27" s="13"/>
      <c r="T27" s="13"/>
      <c r="U27" s="15"/>
      <c r="V27" s="1055"/>
      <c r="W27" s="1056"/>
      <c r="X27" s="465"/>
      <c r="Y27" s="459"/>
    </row>
    <row r="28" spans="1:25" ht="15" customHeight="1" thickBot="1" x14ac:dyDescent="0.5">
      <c r="A28" s="617">
        <v>28</v>
      </c>
      <c r="B28" s="197"/>
      <c r="C28" s="144" t="s">
        <v>202</v>
      </c>
      <c r="D28" s="194"/>
      <c r="E28" s="149"/>
      <c r="F28" s="351"/>
      <c r="G28" s="140"/>
      <c r="H28" s="140"/>
      <c r="I28" s="140"/>
      <c r="J28" s="140"/>
      <c r="K28" s="140"/>
      <c r="L28" s="208">
        <f>'S2.Regulatory Profit '!N9</f>
        <v>0</v>
      </c>
      <c r="M28" s="199"/>
      <c r="N28" s="203"/>
      <c r="O28" s="466" t="s">
        <v>226</v>
      </c>
      <c r="P28" s="64" t="s">
        <v>2</v>
      </c>
      <c r="Q28" s="65" t="s">
        <v>153</v>
      </c>
      <c r="R28" s="494" t="s">
        <v>979</v>
      </c>
      <c r="S28" s="65" t="s">
        <v>154</v>
      </c>
      <c r="T28" s="48" t="s">
        <v>222</v>
      </c>
      <c r="U28" s="49"/>
      <c r="V28" s="1057"/>
      <c r="W28" s="1058"/>
      <c r="X28" s="481" t="s">
        <v>223</v>
      </c>
      <c r="Y28" s="495"/>
    </row>
    <row r="29" spans="1:25" ht="15" customHeight="1" x14ac:dyDescent="0.45">
      <c r="A29" s="617">
        <v>29</v>
      </c>
      <c r="B29" s="197"/>
      <c r="C29" s="417"/>
      <c r="D29" s="199"/>
      <c r="E29" s="199"/>
      <c r="F29" s="199"/>
      <c r="G29" s="199"/>
      <c r="H29" s="199"/>
      <c r="I29" s="140"/>
      <c r="J29" s="140"/>
      <c r="K29" s="199"/>
      <c r="L29" s="199"/>
      <c r="M29" s="199"/>
      <c r="N29" s="203"/>
      <c r="O29" s="466"/>
      <c r="P29" s="66"/>
      <c r="Q29" s="65" t="s">
        <v>155</v>
      </c>
      <c r="R29" s="494" t="s">
        <v>980</v>
      </c>
      <c r="S29" s="65" t="s">
        <v>156</v>
      </c>
      <c r="T29" s="65" t="s">
        <v>151</v>
      </c>
      <c r="U29" s="686" t="s">
        <v>163</v>
      </c>
      <c r="V29" s="693" t="s">
        <v>386</v>
      </c>
      <c r="W29" s="694">
        <f>' S8b. Crown financing &amp; NDI'!M40</f>
        <v>0</v>
      </c>
      <c r="X29" s="494" t="s">
        <v>151</v>
      </c>
      <c r="Y29" s="687" t="s">
        <v>163</v>
      </c>
    </row>
    <row r="30" spans="1:25" ht="15" customHeight="1" x14ac:dyDescent="0.45">
      <c r="A30" s="617">
        <v>30</v>
      </c>
      <c r="B30" s="197"/>
      <c r="C30" s="140"/>
      <c r="D30" s="140"/>
      <c r="E30" s="149"/>
      <c r="F30" s="134" t="s">
        <v>774</v>
      </c>
      <c r="G30" s="134"/>
      <c r="H30" s="140"/>
      <c r="I30" s="140"/>
      <c r="J30" s="140"/>
      <c r="K30" s="209">
        <f>'S2.Regulatory Profit '!N15+'S2.Regulatory Profit '!N17</f>
        <v>0</v>
      </c>
      <c r="L30" s="199"/>
      <c r="M30" s="199"/>
      <c r="N30" s="203"/>
      <c r="O30" s="466" t="s">
        <v>227</v>
      </c>
      <c r="P30" s="6"/>
      <c r="Q30" s="15"/>
      <c r="R30" s="465"/>
      <c r="S30" s="15"/>
      <c r="T30" s="15"/>
      <c r="U30" s="459"/>
      <c r="V30" s="608"/>
      <c r="W30" s="459"/>
      <c r="X30" s="465"/>
      <c r="Y30" s="459"/>
    </row>
    <row r="31" spans="1:25" ht="15" customHeight="1" x14ac:dyDescent="0.45">
      <c r="A31" s="617">
        <v>31</v>
      </c>
      <c r="B31" s="128"/>
      <c r="C31" s="417"/>
      <c r="D31" s="149" t="s">
        <v>158</v>
      </c>
      <c r="E31" s="149"/>
      <c r="F31" s="134" t="s">
        <v>23</v>
      </c>
      <c r="G31" s="134"/>
      <c r="H31" s="140"/>
      <c r="I31" s="140"/>
      <c r="J31" s="140"/>
      <c r="K31" s="210">
        <f>'S4c.PQ RAB Value Rolled F.'!P39</f>
        <v>0</v>
      </c>
      <c r="L31" s="199"/>
      <c r="M31" s="199"/>
      <c r="N31" s="203"/>
      <c r="O31" s="466" t="s">
        <v>351</v>
      </c>
      <c r="P31" s="67" t="s">
        <v>220</v>
      </c>
      <c r="Q31" s="11">
        <v>365</v>
      </c>
      <c r="R31" s="463"/>
      <c r="S31" s="68">
        <f>$K$3-Q31</f>
        <v>44561</v>
      </c>
      <c r="T31" s="69">
        <f>-L26</f>
        <v>0</v>
      </c>
      <c r="U31" s="501" t="e">
        <f>T31/(1+U$38)^((365-$Q31)/365)</f>
        <v>#DIV/0!</v>
      </c>
      <c r="V31" s="697">
        <f>T31</f>
        <v>0</v>
      </c>
      <c r="W31" s="696" t="e">
        <f>V31/(1+W$38)^((365-$Q31)/365)</f>
        <v>#DIV/0!</v>
      </c>
      <c r="X31" s="500">
        <f>V31</f>
        <v>0</v>
      </c>
      <c r="Y31" s="501" t="e">
        <f>X31/(1+Y$38)^((365-$Q31)/365)</f>
        <v>#DIV/0!</v>
      </c>
    </row>
    <row r="32" spans="1:25" ht="15" customHeight="1" x14ac:dyDescent="0.45">
      <c r="A32" s="617">
        <v>32</v>
      </c>
      <c r="B32" s="128"/>
      <c r="C32" s="417"/>
      <c r="D32" s="149" t="s">
        <v>5</v>
      </c>
      <c r="E32" s="149"/>
      <c r="F32" s="134" t="s">
        <v>24</v>
      </c>
      <c r="G32" s="134"/>
      <c r="H32" s="140"/>
      <c r="I32" s="140"/>
      <c r="J32" s="140"/>
      <c r="K32" s="210">
        <f>'S4c.PQ RAB Value Rolled F.'!P44</f>
        <v>0</v>
      </c>
      <c r="L32" s="199"/>
      <c r="M32" s="199"/>
      <c r="N32" s="203"/>
      <c r="O32" s="466" t="s">
        <v>351</v>
      </c>
      <c r="P32" s="67" t="s">
        <v>160</v>
      </c>
      <c r="Q32" s="11">
        <v>182</v>
      </c>
      <c r="R32" s="463"/>
      <c r="S32" s="68">
        <f>$K$3-Q32</f>
        <v>44744</v>
      </c>
      <c r="T32" s="69">
        <f>-L35+('S2.Regulatory Profit '!N57*M48)</f>
        <v>0</v>
      </c>
      <c r="U32" s="501" t="e">
        <f t="shared" ref="U32:U35" si="0">T32/(1+U$38)^((365-$Q32)/365)</f>
        <v>#DIV/0!</v>
      </c>
      <c r="V32" s="697">
        <f>T32</f>
        <v>0</v>
      </c>
      <c r="W32" s="699" t="e">
        <f>V32/(1+W$38)^((365-$Q32)/365)</f>
        <v>#DIV/0!</v>
      </c>
      <c r="X32" s="500">
        <f>V32+('S2.Regulatory Profit '!N56*M48)</f>
        <v>0</v>
      </c>
      <c r="Y32" s="501" t="e">
        <f>X32/(1+Y$38)^((365-$Q32)/365)</f>
        <v>#DIV/0!</v>
      </c>
    </row>
    <row r="33" spans="1:25" ht="15" customHeight="1" x14ac:dyDescent="0.45">
      <c r="A33" s="617">
        <v>33</v>
      </c>
      <c r="B33" s="128"/>
      <c r="C33" s="417"/>
      <c r="D33" s="149" t="s">
        <v>158</v>
      </c>
      <c r="E33" s="149"/>
      <c r="F33" s="134" t="s">
        <v>31</v>
      </c>
      <c r="G33" s="351"/>
      <c r="H33" s="140"/>
      <c r="I33" s="140"/>
      <c r="J33" s="140"/>
      <c r="K33" s="211">
        <f>'S2.Regulatory Profit '!N29</f>
        <v>0</v>
      </c>
      <c r="L33" s="199"/>
      <c r="M33" s="199"/>
      <c r="N33" s="203"/>
      <c r="O33" s="466" t="s">
        <v>227</v>
      </c>
      <c r="P33" s="67" t="s">
        <v>202</v>
      </c>
      <c r="Q33" s="11">
        <v>148</v>
      </c>
      <c r="R33" s="463"/>
      <c r="S33" s="68">
        <f>$K$3-Q33</f>
        <v>44778</v>
      </c>
      <c r="T33" s="697">
        <f>L28-'S2.Regulatory Profit '!N48-'S2.Regulatory Profit '!N57</f>
        <v>0</v>
      </c>
      <c r="U33" s="501" t="e">
        <f>T33/(1+U$38)^((365-$Q33)/365)</f>
        <v>#DIV/0!</v>
      </c>
      <c r="V33" s="697">
        <f>T33</f>
        <v>0</v>
      </c>
      <c r="W33" s="696" t="e">
        <f>V33/(1+W$38)^((365-$Q33)/365)</f>
        <v>#DIV/0!</v>
      </c>
      <c r="X33" s="500">
        <f>V33-'S2.Regulatory Profit '!N56</f>
        <v>0</v>
      </c>
      <c r="Y33" s="501" t="e">
        <f>X33/(1+Y$38)^((365-$Q33)/365)</f>
        <v>#DIV/0!</v>
      </c>
    </row>
    <row r="34" spans="1:25" ht="15" customHeight="1" thickBot="1" x14ac:dyDescent="0.5">
      <c r="A34" s="617">
        <v>34</v>
      </c>
      <c r="B34" s="128"/>
      <c r="C34" s="417"/>
      <c r="D34" s="149" t="s">
        <v>5</v>
      </c>
      <c r="E34" s="149"/>
      <c r="F34" s="200" t="s">
        <v>159</v>
      </c>
      <c r="G34" s="134"/>
      <c r="H34" s="140"/>
      <c r="I34" s="140"/>
      <c r="J34" s="140"/>
      <c r="K34" s="209">
        <f>'S2.Regulatory Profit '!N10+'S2.Regulatory Profit '!N11</f>
        <v>0</v>
      </c>
      <c r="L34" s="199"/>
      <c r="M34" s="199"/>
      <c r="N34" s="203"/>
      <c r="O34" s="466" t="s">
        <v>227</v>
      </c>
      <c r="P34" s="67" t="s">
        <v>152</v>
      </c>
      <c r="Q34" s="11">
        <v>0</v>
      </c>
      <c r="R34" s="463"/>
      <c r="S34" s="68">
        <f>$K$3-Q34</f>
        <v>44926</v>
      </c>
      <c r="T34" s="69" t="e">
        <f>-L37</f>
        <v>#DIV/0!</v>
      </c>
      <c r="U34" s="501" t="e">
        <f t="shared" si="0"/>
        <v>#DIV/0!</v>
      </c>
      <c r="V34" s="697" t="e">
        <f>T34+W29</f>
        <v>#DIV/0!</v>
      </c>
      <c r="W34" s="696" t="e">
        <f>V34/(1+W$38)^((365-$Q34)/365)</f>
        <v>#DIV/0!</v>
      </c>
      <c r="X34" s="500" t="e">
        <f>V34</f>
        <v>#DIV/0!</v>
      </c>
      <c r="Y34" s="501" t="e">
        <f>X34/(1+Y$38)^((365-$Q34)/365)</f>
        <v>#DIV/0!</v>
      </c>
    </row>
    <row r="35" spans="1:25" ht="15" customHeight="1" thickBot="1" x14ac:dyDescent="0.5">
      <c r="A35" s="617">
        <v>35</v>
      </c>
      <c r="B35" s="128"/>
      <c r="C35" s="147" t="s">
        <v>160</v>
      </c>
      <c r="D35" s="199"/>
      <c r="E35" s="351"/>
      <c r="F35" s="134"/>
      <c r="G35" s="140"/>
      <c r="H35" s="140"/>
      <c r="I35" s="140"/>
      <c r="J35" s="140"/>
      <c r="K35" s="199"/>
      <c r="L35" s="208">
        <f>K30+K31-K32+K33-K34</f>
        <v>0</v>
      </c>
      <c r="M35" s="199"/>
      <c r="N35" s="203"/>
      <c r="O35" s="466"/>
      <c r="P35" s="67" t="s">
        <v>27</v>
      </c>
      <c r="Q35" s="11">
        <v>0</v>
      </c>
      <c r="R35" s="463"/>
      <c r="S35" s="68">
        <f>$K$3-Q35</f>
        <v>44926</v>
      </c>
      <c r="T35" s="69">
        <f>L41</f>
        <v>0</v>
      </c>
      <c r="U35" s="501" t="e">
        <f t="shared" si="0"/>
        <v>#DIV/0!</v>
      </c>
      <c r="V35" s="697">
        <f>T35</f>
        <v>0</v>
      </c>
      <c r="W35" s="696" t="e">
        <f>V35/(1+W$38)^((365-$Q35)/365)</f>
        <v>#DIV/0!</v>
      </c>
      <c r="X35" s="500">
        <f>V35</f>
        <v>0</v>
      </c>
      <c r="Y35" s="501" t="e">
        <f>X35/(1+Y$38)^((365-$Q35)/365)</f>
        <v>#DIV/0!</v>
      </c>
    </row>
    <row r="36" spans="1:25" ht="15" customHeight="1" thickBot="1" x14ac:dyDescent="0.5">
      <c r="A36" s="617">
        <v>36</v>
      </c>
      <c r="B36" s="128"/>
      <c r="C36" s="199"/>
      <c r="D36" s="199"/>
      <c r="E36" s="199"/>
      <c r="F36" s="199"/>
      <c r="G36" s="199"/>
      <c r="H36" s="199"/>
      <c r="I36" s="140"/>
      <c r="J36" s="140"/>
      <c r="K36" s="199"/>
      <c r="L36" s="199"/>
      <c r="M36" s="199"/>
      <c r="N36" s="203"/>
      <c r="O36" s="466"/>
      <c r="P36" s="70"/>
      <c r="Q36" s="11"/>
      <c r="R36" s="463"/>
      <c r="S36" s="11"/>
      <c r="T36" s="13"/>
      <c r="U36" s="459"/>
      <c r="V36" s="608"/>
      <c r="W36" s="459"/>
      <c r="X36" s="465"/>
      <c r="Y36" s="459"/>
    </row>
    <row r="37" spans="1:25" ht="15" customHeight="1" thickBot="1" x14ac:dyDescent="0.6">
      <c r="A37" s="617">
        <v>37</v>
      </c>
      <c r="B37" s="128"/>
      <c r="C37" s="144" t="s">
        <v>33</v>
      </c>
      <c r="D37" s="350"/>
      <c r="E37" s="351"/>
      <c r="F37" s="134"/>
      <c r="G37" s="140"/>
      <c r="H37" s="140"/>
      <c r="I37" s="140"/>
      <c r="J37" s="190"/>
      <c r="K37" s="190"/>
      <c r="L37" s="208" t="e">
        <f>'S2.Regulatory Profit '!N27</f>
        <v>#DIV/0!</v>
      </c>
      <c r="M37" s="199"/>
      <c r="N37" s="203"/>
      <c r="O37" s="466" t="s">
        <v>226</v>
      </c>
      <c r="P37" s="70"/>
      <c r="Q37" s="11"/>
      <c r="R37" s="463"/>
      <c r="S37" s="15"/>
      <c r="T37" s="71" t="s">
        <v>165</v>
      </c>
      <c r="U37" s="508" t="e">
        <f>0.1*SIGN(SUM(T31:T35))</f>
        <v>#DIV/0!</v>
      </c>
      <c r="V37" s="507"/>
      <c r="W37" s="508" t="e">
        <f>0.1*SIGN(SUM(V31:V35))</f>
        <v>#DIV/0!</v>
      </c>
      <c r="X37" s="465"/>
      <c r="Y37" s="508" t="e">
        <f>0.1*SIGN(SUM(X31:X35))</f>
        <v>#DIV/0!</v>
      </c>
    </row>
    <row r="38" spans="1:25" ht="15" customHeight="1" x14ac:dyDescent="0.45">
      <c r="A38" s="617">
        <v>38</v>
      </c>
      <c r="B38" s="197"/>
      <c r="C38" s="417"/>
      <c r="D38" s="199"/>
      <c r="E38" s="199"/>
      <c r="F38" s="199"/>
      <c r="G38" s="199"/>
      <c r="H38" s="199"/>
      <c r="I38" s="140"/>
      <c r="J38" s="140"/>
      <c r="K38" s="199"/>
      <c r="L38" s="199"/>
      <c r="M38" s="199"/>
      <c r="N38" s="203"/>
      <c r="O38" s="466"/>
      <c r="P38" s="70"/>
      <c r="Q38" s="11"/>
      <c r="R38" s="463"/>
      <c r="S38" s="15"/>
      <c r="T38" s="71" t="s">
        <v>164</v>
      </c>
      <c r="U38" s="510" t="e">
        <f>XIRR(T31:T35,$S31:$S35,U37)</f>
        <v>#DIV/0!</v>
      </c>
      <c r="V38" s="509"/>
      <c r="W38" s="510" t="e">
        <f>XIRR(V31:V35,$S31:$S35,W37)</f>
        <v>#DIV/0!</v>
      </c>
      <c r="X38" s="465"/>
      <c r="Y38" s="510" t="e">
        <f>XIRR(X31:X35,$S31:$S35,Y37)</f>
        <v>#DIV/0!</v>
      </c>
    </row>
    <row r="39" spans="1:25" ht="15" customHeight="1" x14ac:dyDescent="0.45">
      <c r="A39" s="617">
        <v>39</v>
      </c>
      <c r="B39" s="128"/>
      <c r="C39" s="417"/>
      <c r="D39" s="194"/>
      <c r="E39" s="147"/>
      <c r="F39" s="134" t="s">
        <v>25</v>
      </c>
      <c r="G39" s="134"/>
      <c r="H39" s="140"/>
      <c r="I39" s="140"/>
      <c r="J39" s="140"/>
      <c r="K39" s="210">
        <f>'S4c.PQ RAB Value Rolled F.'!P50</f>
        <v>0</v>
      </c>
      <c r="L39" s="199"/>
      <c r="M39" s="199"/>
      <c r="N39" s="203"/>
      <c r="O39" s="466" t="s">
        <v>351</v>
      </c>
      <c r="P39" s="6"/>
      <c r="Q39" s="15"/>
      <c r="R39" s="465"/>
      <c r="S39" s="15"/>
      <c r="T39" s="74" t="s">
        <v>166</v>
      </c>
      <c r="U39" s="506" t="e">
        <f>SUM(U31:U35)</f>
        <v>#DIV/0!</v>
      </c>
      <c r="V39" s="505"/>
      <c r="W39" s="506" t="e">
        <f>SUM(W31:W35)</f>
        <v>#DIV/0!</v>
      </c>
      <c r="X39" s="465"/>
      <c r="Y39" s="506" t="e">
        <f>SUM(Y31:Y35)</f>
        <v>#DIV/0!</v>
      </c>
    </row>
    <row r="40" spans="1:25" ht="15" customHeight="1" thickBot="1" x14ac:dyDescent="0.5">
      <c r="A40" s="617">
        <v>40</v>
      </c>
      <c r="B40" s="197"/>
      <c r="C40" s="417"/>
      <c r="D40" s="149" t="s">
        <v>5</v>
      </c>
      <c r="E40" s="149"/>
      <c r="F40" s="134" t="s">
        <v>26</v>
      </c>
      <c r="G40" s="134"/>
      <c r="H40" s="140"/>
      <c r="I40" s="140"/>
      <c r="J40" s="140"/>
      <c r="K40" s="210">
        <f>'S4c.PQ RAB Value Rolled F.'!P48</f>
        <v>0</v>
      </c>
      <c r="L40" s="199"/>
      <c r="M40" s="199"/>
      <c r="N40" s="203"/>
      <c r="O40" s="466" t="s">
        <v>351</v>
      </c>
      <c r="P40" s="6"/>
      <c r="Q40" s="15"/>
      <c r="R40" s="465"/>
      <c r="S40" s="15"/>
      <c r="T40" s="71" t="s">
        <v>123</v>
      </c>
      <c r="U40" s="510" t="e">
        <f>IF(ABS(U39)&lt;0.01,U38,"ERROR")</f>
        <v>#DIV/0!</v>
      </c>
      <c r="V40" s="509"/>
      <c r="W40" s="510" t="e">
        <f>IF(ABS(W39)&lt;0.01,W38,"ERROR")</f>
        <v>#DIV/0!</v>
      </c>
      <c r="X40" s="465"/>
      <c r="Y40" s="510" t="e">
        <f>IF(ABS(Y39)&lt;0.01,Y38,"ERROR")</f>
        <v>#DIV/0!</v>
      </c>
    </row>
    <row r="41" spans="1:25" ht="15" customHeight="1" thickBot="1" x14ac:dyDescent="0.5">
      <c r="A41" s="617">
        <v>41</v>
      </c>
      <c r="B41" s="128"/>
      <c r="C41" s="147" t="s">
        <v>219</v>
      </c>
      <c r="D41" s="194"/>
      <c r="E41" s="134"/>
      <c r="F41" s="134"/>
      <c r="G41" s="134"/>
      <c r="H41" s="140"/>
      <c r="I41" s="140"/>
      <c r="J41" s="140"/>
      <c r="K41" s="199"/>
      <c r="L41" s="208">
        <f>K39-K40</f>
        <v>0</v>
      </c>
      <c r="M41" s="199"/>
      <c r="N41" s="126"/>
      <c r="O41" s="466"/>
      <c r="P41" s="6"/>
      <c r="Q41" s="15"/>
      <c r="R41" s="465"/>
      <c r="S41" s="15"/>
      <c r="T41" s="15"/>
      <c r="U41" s="459"/>
      <c r="W41" s="459"/>
      <c r="X41" s="608"/>
      <c r="Y41" s="459"/>
    </row>
    <row r="42" spans="1:25" ht="15" customHeight="1" thickBot="1" x14ac:dyDescent="0.5">
      <c r="A42" s="617">
        <v>42</v>
      </c>
      <c r="B42" s="128"/>
      <c r="C42" s="417"/>
      <c r="D42" s="194"/>
      <c r="E42" s="149"/>
      <c r="F42" s="134"/>
      <c r="G42" s="134"/>
      <c r="H42" s="140"/>
      <c r="I42" s="140"/>
      <c r="J42" s="140"/>
      <c r="K42" s="140"/>
      <c r="L42" s="140"/>
      <c r="M42" s="199"/>
      <c r="N42" s="203"/>
      <c r="O42" s="466"/>
      <c r="P42" s="935"/>
      <c r="Q42" s="494"/>
      <c r="R42" s="494"/>
      <c r="S42" s="494"/>
      <c r="T42" s="634"/>
      <c r="U42" s="936"/>
      <c r="V42" s="937"/>
      <c r="W42" s="465"/>
      <c r="X42" s="934"/>
      <c r="Y42" s="461"/>
    </row>
    <row r="43" spans="1:25" s="608" customFormat="1" ht="15" customHeight="1" thickBot="1" x14ac:dyDescent="0.5">
      <c r="A43" s="617">
        <v>43</v>
      </c>
      <c r="B43" s="513"/>
      <c r="C43" s="633"/>
      <c r="D43" s="546" t="s">
        <v>360</v>
      </c>
      <c r="E43" s="525"/>
      <c r="F43" s="518"/>
      <c r="G43" s="518"/>
      <c r="H43" s="618"/>
      <c r="I43" s="618"/>
      <c r="J43" s="618"/>
      <c r="K43" s="618"/>
      <c r="L43" s="618"/>
      <c r="M43" s="212">
        <f>IF(L26=0,0,U40)</f>
        <v>0</v>
      </c>
      <c r="N43" s="555"/>
      <c r="O43" s="466"/>
      <c r="P43" s="935"/>
      <c r="Q43" s="494"/>
      <c r="R43" s="494"/>
      <c r="S43" s="494"/>
      <c r="T43" s="634"/>
      <c r="U43" s="936"/>
      <c r="V43" s="465"/>
      <c r="W43" s="465"/>
    </row>
    <row r="44" spans="1:25" ht="15" customHeight="1" thickBot="1" x14ac:dyDescent="0.6">
      <c r="A44" s="617">
        <v>44</v>
      </c>
      <c r="B44" s="128"/>
      <c r="C44" s="190"/>
      <c r="D44" s="194" t="s">
        <v>149</v>
      </c>
      <c r="E44" s="192"/>
      <c r="F44" s="201"/>
      <c r="G44" s="201"/>
      <c r="H44" s="128"/>
      <c r="I44" s="128"/>
      <c r="J44" s="128"/>
      <c r="K44" s="128"/>
      <c r="L44" s="128"/>
      <c r="M44" s="212">
        <f>IF(L26=0,0,W40)</f>
        <v>0</v>
      </c>
      <c r="N44" s="203"/>
      <c r="O44" s="466" t="s">
        <v>1048</v>
      </c>
      <c r="P44" s="938"/>
      <c r="Q44" s="494"/>
      <c r="R44" s="494"/>
      <c r="S44" s="494"/>
      <c r="T44" s="494"/>
      <c r="U44" s="494"/>
      <c r="V44" s="494"/>
      <c r="W44" s="494"/>
      <c r="X44" s="608"/>
      <c r="Y44" s="608"/>
    </row>
    <row r="45" spans="1:25" ht="15" customHeight="1" x14ac:dyDescent="0.55000000000000004">
      <c r="A45" s="617">
        <v>45</v>
      </c>
      <c r="B45" s="128"/>
      <c r="C45" s="190"/>
      <c r="D45" s="350"/>
      <c r="E45" s="192"/>
      <c r="F45" s="201"/>
      <c r="G45" s="201"/>
      <c r="H45" s="128"/>
      <c r="I45" s="128"/>
      <c r="J45" s="128"/>
      <c r="K45" s="128"/>
      <c r="L45" s="128"/>
      <c r="M45" s="128"/>
      <c r="N45" s="203"/>
      <c r="O45" s="466"/>
      <c r="P45" s="465"/>
      <c r="Q45" s="465"/>
      <c r="R45" s="465"/>
      <c r="S45" s="465"/>
      <c r="T45" s="465"/>
      <c r="U45" s="465"/>
      <c r="V45" s="465"/>
      <c r="W45" s="465"/>
      <c r="X45" s="608"/>
      <c r="Y45" s="608"/>
    </row>
    <row r="46" spans="1:25" ht="15" customHeight="1" x14ac:dyDescent="0.55000000000000004">
      <c r="A46" s="617">
        <v>46</v>
      </c>
      <c r="B46" s="128"/>
      <c r="C46" s="190"/>
      <c r="D46" s="350"/>
      <c r="E46" s="192"/>
      <c r="F46" s="201" t="s">
        <v>28</v>
      </c>
      <c r="G46" s="201"/>
      <c r="H46" s="128"/>
      <c r="I46" s="128"/>
      <c r="J46" s="128"/>
      <c r="K46" s="128"/>
      <c r="L46" s="128"/>
      <c r="M46" s="213">
        <v>0.28999999999999998</v>
      </c>
      <c r="N46" s="203"/>
      <c r="O46" s="466"/>
      <c r="P46" s="939"/>
      <c r="Q46" s="499"/>
      <c r="R46" s="499"/>
      <c r="S46" s="498"/>
      <c r="T46" s="499"/>
      <c r="U46" s="499"/>
      <c r="V46" s="940"/>
      <c r="W46" s="499"/>
      <c r="X46" s="608"/>
      <c r="Y46" s="608"/>
    </row>
    <row r="47" spans="1:25" ht="15" customHeight="1" x14ac:dyDescent="0.55000000000000004">
      <c r="A47" s="617">
        <v>47</v>
      </c>
      <c r="B47" s="128"/>
      <c r="C47" s="190"/>
      <c r="D47" s="350"/>
      <c r="E47" s="192"/>
      <c r="F47" s="201" t="s">
        <v>29</v>
      </c>
      <c r="G47" s="201"/>
      <c r="H47" s="128"/>
      <c r="I47" s="128"/>
      <c r="J47" s="128"/>
      <c r="K47" s="128"/>
      <c r="L47" s="128"/>
      <c r="M47" s="45"/>
      <c r="N47" s="203"/>
      <c r="O47" s="466"/>
      <c r="P47" s="939"/>
      <c r="Q47" s="499"/>
      <c r="R47" s="499"/>
      <c r="S47" s="498"/>
      <c r="T47" s="499"/>
      <c r="U47" s="499"/>
      <c r="V47" s="940"/>
      <c r="W47" s="499"/>
      <c r="X47" s="608"/>
      <c r="Y47" s="608"/>
    </row>
    <row r="48" spans="1:25" ht="15" customHeight="1" x14ac:dyDescent="0.55000000000000004">
      <c r="A48" s="617">
        <v>48</v>
      </c>
      <c r="B48" s="128"/>
      <c r="C48" s="190"/>
      <c r="D48" s="350"/>
      <c r="E48" s="192"/>
      <c r="F48" s="201" t="s">
        <v>30</v>
      </c>
      <c r="G48" s="201"/>
      <c r="H48" s="128"/>
      <c r="I48" s="128"/>
      <c r="J48" s="128"/>
      <c r="K48" s="128"/>
      <c r="L48" s="128"/>
      <c r="M48" s="214">
        <f>'S3.Regulatory Tax Allowance '!H38</f>
        <v>0</v>
      </c>
      <c r="N48" s="203"/>
      <c r="O48" s="466" t="s">
        <v>116</v>
      </c>
      <c r="P48" s="939"/>
      <c r="Q48" s="499"/>
      <c r="R48" s="499"/>
      <c r="S48" s="498"/>
      <c r="T48" s="499"/>
      <c r="U48" s="499"/>
      <c r="V48" s="940"/>
      <c r="W48" s="499"/>
      <c r="X48" s="608"/>
      <c r="Y48" s="608"/>
    </row>
    <row r="49" spans="1:25" ht="15" customHeight="1" x14ac:dyDescent="0.55000000000000004">
      <c r="A49" s="617">
        <v>49</v>
      </c>
      <c r="B49" s="128"/>
      <c r="C49" s="190"/>
      <c r="D49" s="350"/>
      <c r="E49" s="192"/>
      <c r="F49" s="201" t="s">
        <v>785</v>
      </c>
      <c r="G49" s="201"/>
      <c r="H49" s="128"/>
      <c r="I49" s="128"/>
      <c r="J49" s="128"/>
      <c r="K49" s="128"/>
      <c r="L49" s="128"/>
      <c r="M49" s="867" t="e">
        <f>' S8b. Crown financing &amp; NDI'!K53/' S8b. Crown financing &amp; NDI'!K51</f>
        <v>#DIV/0!</v>
      </c>
      <c r="N49" s="203"/>
      <c r="O49" s="467"/>
      <c r="P49" s="939"/>
      <c r="Q49" s="499"/>
      <c r="R49" s="499"/>
      <c r="S49" s="498"/>
      <c r="T49" s="499"/>
      <c r="U49" s="499"/>
      <c r="V49" s="940"/>
      <c r="W49" s="499"/>
      <c r="X49" s="608"/>
      <c r="Y49" s="608"/>
    </row>
    <row r="50" spans="1:25" s="608" customFormat="1" ht="15" customHeight="1" thickBot="1" x14ac:dyDescent="0.6">
      <c r="A50" s="617">
        <v>50</v>
      </c>
      <c r="B50" s="513"/>
      <c r="C50" s="542"/>
      <c r="D50" s="543"/>
      <c r="E50" s="544"/>
      <c r="F50" s="553"/>
      <c r="G50" s="553"/>
      <c r="H50" s="513"/>
      <c r="I50" s="513"/>
      <c r="J50" s="513"/>
      <c r="K50" s="513"/>
      <c r="L50" s="513"/>
      <c r="M50" s="866"/>
      <c r="N50" s="555"/>
      <c r="O50" s="467"/>
      <c r="P50" s="939"/>
      <c r="Q50" s="499"/>
      <c r="R50" s="499"/>
      <c r="S50" s="498"/>
      <c r="T50" s="499"/>
      <c r="U50" s="499"/>
      <c r="V50" s="940"/>
      <c r="W50" s="499"/>
    </row>
    <row r="51" spans="1:25" ht="15" customHeight="1" thickBot="1" x14ac:dyDescent="0.6">
      <c r="A51" s="617">
        <v>51</v>
      </c>
      <c r="B51" s="128"/>
      <c r="C51" s="190"/>
      <c r="D51" s="194" t="s">
        <v>808</v>
      </c>
      <c r="E51" s="192"/>
      <c r="F51" s="201"/>
      <c r="G51" s="201"/>
      <c r="H51" s="128"/>
      <c r="I51" s="128"/>
      <c r="J51" s="128"/>
      <c r="K51" s="128"/>
      <c r="L51" s="128"/>
      <c r="M51" s="212" t="e">
        <f>M44-($M$46*$M$47*$M$48*$M$49)</f>
        <v>#DIV/0!</v>
      </c>
      <c r="N51" s="203"/>
      <c r="O51" s="466" t="s">
        <v>1043</v>
      </c>
      <c r="P51" s="939"/>
      <c r="Q51" s="499"/>
      <c r="R51" s="499"/>
      <c r="S51" s="498"/>
      <c r="T51" s="499"/>
      <c r="U51" s="499"/>
      <c r="V51" s="940"/>
      <c r="W51" s="499"/>
      <c r="X51" s="608"/>
      <c r="Y51" s="608"/>
    </row>
    <row r="52" spans="1:25" ht="15" customHeight="1" x14ac:dyDescent="0.55000000000000004">
      <c r="A52" s="617">
        <v>52</v>
      </c>
      <c r="B52" s="128"/>
      <c r="C52" s="190"/>
      <c r="D52" s="128"/>
      <c r="E52" s="128"/>
      <c r="F52" s="128"/>
      <c r="G52" s="128"/>
      <c r="H52" s="128"/>
      <c r="I52" s="128"/>
      <c r="J52" s="128"/>
      <c r="K52" s="128"/>
      <c r="L52" s="128"/>
      <c r="M52" s="215"/>
      <c r="N52" s="203"/>
      <c r="O52" s="466"/>
      <c r="P52" s="939"/>
      <c r="Q52" s="499"/>
      <c r="R52" s="499"/>
      <c r="S52" s="498"/>
      <c r="T52" s="499"/>
      <c r="U52" s="499"/>
      <c r="V52" s="940"/>
      <c r="W52" s="499"/>
      <c r="X52" s="608"/>
      <c r="Y52" s="608"/>
    </row>
    <row r="53" spans="1:25" x14ac:dyDescent="0.45">
      <c r="P53" s="943"/>
      <c r="Q53" s="944"/>
      <c r="R53" s="944"/>
      <c r="S53" s="944"/>
      <c r="T53" s="464"/>
      <c r="U53" s="464"/>
      <c r="V53" s="465"/>
      <c r="W53" s="465"/>
    </row>
    <row r="54" spans="1:25" x14ac:dyDescent="0.45">
      <c r="P54" s="945"/>
      <c r="Q54" s="946"/>
      <c r="R54" s="946"/>
      <c r="S54" s="947"/>
      <c r="T54" s="464"/>
      <c r="U54" s="464"/>
      <c r="V54" s="465"/>
      <c r="W54" s="465"/>
    </row>
    <row r="55" spans="1:25" x14ac:dyDescent="0.45">
      <c r="P55" s="605"/>
      <c r="Q55" s="606"/>
      <c r="R55" s="606"/>
      <c r="S55" s="607"/>
      <c r="T55" s="464"/>
      <c r="U55" s="464"/>
      <c r="V55" s="465"/>
      <c r="W55" s="465"/>
    </row>
    <row r="56" spans="1:25" x14ac:dyDescent="0.45">
      <c r="P56" s="605"/>
      <c r="Q56" s="606"/>
      <c r="R56" s="606"/>
      <c r="S56" s="607"/>
      <c r="T56" s="464"/>
      <c r="U56" s="464"/>
      <c r="V56" s="465"/>
      <c r="W56" s="465"/>
    </row>
    <row r="57" spans="1:25" x14ac:dyDescent="0.45">
      <c r="P57" s="941"/>
      <c r="Q57" s="947"/>
      <c r="R57" s="947"/>
      <c r="S57" s="947"/>
      <c r="T57" s="464"/>
      <c r="U57" s="464"/>
      <c r="V57" s="465"/>
      <c r="W57" s="465"/>
    </row>
    <row r="58" spans="1:25" x14ac:dyDescent="0.45">
      <c r="P58" s="948"/>
      <c r="Q58" s="949"/>
      <c r="R58" s="949"/>
      <c r="S58" s="949"/>
      <c r="T58" s="464"/>
      <c r="U58" s="464"/>
      <c r="V58" s="465"/>
      <c r="W58" s="465"/>
    </row>
    <row r="59" spans="1:25" x14ac:dyDescent="0.45">
      <c r="P59" s="950"/>
      <c r="Q59" s="946"/>
      <c r="R59" s="946"/>
      <c r="S59" s="951"/>
      <c r="T59" s="464"/>
      <c r="U59" s="464"/>
      <c r="V59" s="465"/>
      <c r="W59" s="465"/>
    </row>
  </sheetData>
  <sheetProtection formatRows="0" insertRows="0"/>
  <mergeCells count="4">
    <mergeCell ref="K2:M2"/>
    <mergeCell ref="K3:M3"/>
    <mergeCell ref="A5:M5"/>
    <mergeCell ref="V26:W28"/>
  </mergeCells>
  <pageMargins left="0.70866141732283472" right="0.70866141732283472" top="0.74803149606299213" bottom="0.74803149606299213" header="0.31496062992125989" footer="0.31496062992125989"/>
  <pageSetup paperSize="9" scale="56" fitToHeight="0" orientation="portrait" r:id="rId1"/>
  <headerFooter alignWithMargins="0">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65F7F-507D-4C6F-941B-AAEB5D874B96}">
  <sheetPr codeName="Sheet3">
    <tabColor rgb="FF99CCFF"/>
    <pageSetUpPr fitToPage="1"/>
  </sheetPr>
  <dimension ref="A1:X56"/>
  <sheetViews>
    <sheetView showGridLines="0" zoomScaleNormal="100" zoomScaleSheetLayoutView="100" workbookViewId="0">
      <selection activeCell="K32" sqref="K32"/>
    </sheetView>
  </sheetViews>
  <sheetFormatPr defaultColWidth="9.1328125" defaultRowHeight="14.25" x14ac:dyDescent="0.45"/>
  <cols>
    <col min="1" max="1" width="5.265625" style="454" customWidth="1"/>
    <col min="2" max="2" width="3.1328125" style="454" customWidth="1"/>
    <col min="3" max="3" width="6.1328125" style="454" customWidth="1"/>
    <col min="4" max="5" width="2.265625" style="454" customWidth="1"/>
    <col min="6" max="6" width="27.86328125" style="454" customWidth="1"/>
    <col min="7" max="7" width="16.73046875" style="454" customWidth="1"/>
    <col min="8" max="8" width="2.86328125" style="454" customWidth="1"/>
    <col min="9" max="13" width="16.73046875" style="454" customWidth="1"/>
    <col min="14" max="14" width="2.73046875" style="454" customWidth="1"/>
    <col min="15" max="15" width="52.265625" style="466" customWidth="1"/>
    <col min="16" max="16" width="68.86328125" style="455" bestFit="1" customWidth="1"/>
    <col min="17" max="17" width="15.3984375" style="455" customWidth="1"/>
    <col min="18" max="18" width="17" style="455" customWidth="1"/>
    <col min="19" max="20" width="24.86328125" style="455" customWidth="1"/>
    <col min="21" max="22" width="24.86328125" style="454" customWidth="1"/>
    <col min="23" max="23" width="19.73046875" style="454" customWidth="1"/>
    <col min="24" max="24" width="16" style="454" customWidth="1"/>
    <col min="25" max="16384" width="9.1328125" style="454"/>
  </cols>
  <sheetData>
    <row r="1" spans="1:20" s="456" customFormat="1" ht="15" customHeight="1" x14ac:dyDescent="0.45">
      <c r="A1" s="452"/>
      <c r="B1" s="534"/>
      <c r="C1" s="534"/>
      <c r="D1" s="534"/>
      <c r="E1" s="534"/>
      <c r="F1" s="534"/>
      <c r="G1" s="535"/>
      <c r="H1" s="183"/>
      <c r="I1" s="183"/>
      <c r="J1" s="183"/>
      <c r="K1" s="183"/>
      <c r="L1" s="183"/>
      <c r="M1" s="183"/>
      <c r="N1" s="184"/>
      <c r="O1" s="466"/>
      <c r="P1" s="35"/>
      <c r="Q1" s="35"/>
      <c r="R1" s="35"/>
      <c r="S1" s="35"/>
      <c r="T1" s="35"/>
    </row>
    <row r="2" spans="1:20" s="456" customFormat="1" ht="18" customHeight="1" x14ac:dyDescent="0.55000000000000004">
      <c r="A2" s="533"/>
      <c r="B2" s="527"/>
      <c r="C2" s="527"/>
      <c r="D2" s="527"/>
      <c r="E2" s="527"/>
      <c r="F2" s="527"/>
      <c r="G2" s="527"/>
      <c r="H2" s="185"/>
      <c r="I2" s="185"/>
      <c r="J2" s="532" t="s">
        <v>8</v>
      </c>
      <c r="K2" s="1047" t="s">
        <v>337</v>
      </c>
      <c r="L2" s="1048"/>
      <c r="M2" s="1049"/>
      <c r="N2" s="186"/>
      <c r="O2" s="466"/>
      <c r="P2" s="41"/>
      <c r="Q2" s="35"/>
      <c r="R2" s="35"/>
      <c r="S2" s="35"/>
      <c r="T2" s="35"/>
    </row>
    <row r="3" spans="1:20" s="456" customFormat="1" ht="18" customHeight="1" x14ac:dyDescent="0.5">
      <c r="A3" s="533"/>
      <c r="B3" s="527"/>
      <c r="C3" s="527"/>
      <c r="D3" s="527"/>
      <c r="E3" s="527"/>
      <c r="F3" s="527"/>
      <c r="G3" s="527"/>
      <c r="H3" s="185"/>
      <c r="I3" s="185"/>
      <c r="J3" s="532" t="s">
        <v>109</v>
      </c>
      <c r="K3" s="1050" t="str">
        <f>IF(ISNUMBER(CoverSheet!$C$11),CoverSheet!$C$11,"")</f>
        <v/>
      </c>
      <c r="L3" s="1051"/>
      <c r="M3" s="1052"/>
      <c r="N3" s="186"/>
      <c r="O3" s="466"/>
      <c r="P3" s="454"/>
      <c r="Q3" s="454"/>
      <c r="R3" s="454"/>
      <c r="S3" s="35"/>
      <c r="T3" s="35"/>
    </row>
    <row r="4" spans="1:20" s="456" customFormat="1" ht="20.25" customHeight="1" x14ac:dyDescent="0.65">
      <c r="A4" s="531" t="s">
        <v>864</v>
      </c>
      <c r="B4" s="185"/>
      <c r="C4" s="185"/>
      <c r="D4" s="185"/>
      <c r="E4" s="185"/>
      <c r="F4" s="185"/>
      <c r="G4" s="185"/>
      <c r="H4" s="185"/>
      <c r="I4" s="185"/>
      <c r="J4" s="187"/>
      <c r="K4" s="185"/>
      <c r="L4" s="185"/>
      <c r="M4" s="185"/>
      <c r="N4" s="186"/>
      <c r="O4" s="466"/>
      <c r="P4" s="454"/>
      <c r="Q4" s="454"/>
      <c r="R4" s="454"/>
      <c r="S4" s="35"/>
      <c r="T4" s="35"/>
    </row>
    <row r="5" spans="1:20" ht="57.95" customHeight="1" x14ac:dyDescent="0.45">
      <c r="A5" s="1045" t="s">
        <v>1113</v>
      </c>
      <c r="B5" s="1046"/>
      <c r="C5" s="1046"/>
      <c r="D5" s="1046"/>
      <c r="E5" s="1046"/>
      <c r="F5" s="1046"/>
      <c r="G5" s="1046"/>
      <c r="H5" s="1046"/>
      <c r="I5" s="1046"/>
      <c r="J5" s="1046"/>
      <c r="K5" s="1046"/>
      <c r="L5" s="1046"/>
      <c r="M5" s="1046"/>
      <c r="N5" s="541"/>
      <c r="P5" s="454"/>
      <c r="Q5" s="454"/>
      <c r="R5" s="454"/>
      <c r="S5" s="35"/>
      <c r="T5" s="478"/>
    </row>
    <row r="6" spans="1:20" s="456" customFormat="1" ht="15" customHeight="1" x14ac:dyDescent="0.45">
      <c r="A6" s="530" t="s">
        <v>122</v>
      </c>
      <c r="B6" s="187"/>
      <c r="C6" s="189"/>
      <c r="D6" s="185"/>
      <c r="E6" s="185"/>
      <c r="F6" s="185"/>
      <c r="G6" s="185"/>
      <c r="H6" s="185"/>
      <c r="I6" s="185"/>
      <c r="J6" s="185"/>
      <c r="K6" s="185"/>
      <c r="L6" s="185"/>
      <c r="M6" s="185"/>
      <c r="N6" s="186"/>
      <c r="O6" s="466"/>
      <c r="P6" s="477"/>
      <c r="Q6" s="35"/>
      <c r="R6" s="35"/>
      <c r="S6" s="35"/>
      <c r="T6" s="35"/>
    </row>
    <row r="7" spans="1:20" ht="30" customHeight="1" x14ac:dyDescent="0.55000000000000004">
      <c r="A7" s="517">
        <v>7</v>
      </c>
      <c r="B7" s="513"/>
      <c r="C7" s="542" t="s">
        <v>865</v>
      </c>
      <c r="D7" s="543"/>
      <c r="E7" s="544"/>
      <c r="F7" s="526"/>
      <c r="G7" s="526"/>
      <c r="H7" s="526"/>
      <c r="I7" s="526"/>
      <c r="J7" s="514"/>
      <c r="K7" s="554" t="s">
        <v>14</v>
      </c>
      <c r="L7" s="554" t="s">
        <v>15</v>
      </c>
      <c r="M7" s="554" t="s">
        <v>16</v>
      </c>
      <c r="N7" s="555"/>
      <c r="P7" s="477"/>
      <c r="Q7" s="35"/>
      <c r="R7" s="35"/>
      <c r="S7" s="35"/>
      <c r="T7" s="476"/>
    </row>
    <row r="8" spans="1:20" x14ac:dyDescent="0.45">
      <c r="A8" s="517">
        <v>8</v>
      </c>
      <c r="B8" s="513"/>
      <c r="C8" s="545"/>
      <c r="D8" s="546"/>
      <c r="E8" s="524"/>
      <c r="F8" s="520"/>
      <c r="G8" s="520"/>
      <c r="H8" s="520"/>
      <c r="I8" s="514"/>
      <c r="J8" s="547" t="str">
        <f>IF(ISNUMBER(CoverSheet!#REF!),"for year ended","")</f>
        <v/>
      </c>
      <c r="K8" s="556" t="str">
        <f>IF(ISNUMBER(CoverSheet!$C$11),DATE(YEAR(CoverSheet!$C$11)-2,MONTH(CoverSheet!$C$11),DAY(CoverSheet!$C$11)),"")</f>
        <v/>
      </c>
      <c r="L8" s="556" t="str">
        <f>IF(ISNUMBER(CoverSheet!$C$11),DATE(YEAR(CoverSheet!$C$11)-1,MONTH(CoverSheet!$C$11),DAY(CoverSheet!$C$11)),"")</f>
        <v/>
      </c>
      <c r="M8" s="556" t="str">
        <f>IF(ISNUMBER(CoverSheet!$C$11),CoverSheet!$C$11,"")</f>
        <v/>
      </c>
      <c r="N8" s="555"/>
      <c r="P8" s="450" t="s">
        <v>188</v>
      </c>
      <c r="Q8" s="52"/>
      <c r="R8" s="52"/>
      <c r="S8" s="53"/>
      <c r="T8" s="476"/>
    </row>
    <row r="9" spans="1:20" ht="16.149999999999999" thickBot="1" x14ac:dyDescent="0.55000000000000004">
      <c r="A9" s="517">
        <v>9</v>
      </c>
      <c r="B9" s="513"/>
      <c r="C9" s="545"/>
      <c r="D9" s="548" t="s">
        <v>148</v>
      </c>
      <c r="E9" s="524"/>
      <c r="F9" s="520"/>
      <c r="G9" s="520"/>
      <c r="H9" s="520"/>
      <c r="I9" s="520"/>
      <c r="J9" s="520"/>
      <c r="K9" s="554" t="s">
        <v>11</v>
      </c>
      <c r="L9" s="554" t="s">
        <v>11</v>
      </c>
      <c r="M9" s="554" t="s">
        <v>11</v>
      </c>
      <c r="N9" s="555"/>
      <c r="O9" s="454"/>
      <c r="P9" s="483"/>
      <c r="Q9" s="476"/>
      <c r="R9" s="476"/>
      <c r="S9" s="484"/>
      <c r="T9" s="476"/>
    </row>
    <row r="10" spans="1:20" ht="15" customHeight="1" thickBot="1" x14ac:dyDescent="0.5">
      <c r="A10" s="517">
        <v>10</v>
      </c>
      <c r="B10" s="513"/>
      <c r="C10" s="545"/>
      <c r="D10" s="546"/>
      <c r="E10" s="518" t="s">
        <v>193</v>
      </c>
      <c r="F10" s="518"/>
      <c r="G10" s="518"/>
      <c r="H10" s="520"/>
      <c r="I10" s="520"/>
      <c r="J10" s="520"/>
      <c r="K10" s="482"/>
      <c r="L10" s="482"/>
      <c r="M10" s="557">
        <f>M47</f>
        <v>0</v>
      </c>
      <c r="N10" s="555"/>
      <c r="O10" s="466" t="s">
        <v>1049</v>
      </c>
      <c r="P10" s="489" t="s">
        <v>184</v>
      </c>
      <c r="Q10" s="476"/>
      <c r="R10" s="476"/>
      <c r="S10" s="484"/>
      <c r="T10" s="476"/>
    </row>
    <row r="11" spans="1:20" ht="15" customHeight="1" x14ac:dyDescent="0.45">
      <c r="A11" s="517">
        <v>11</v>
      </c>
      <c r="B11" s="513"/>
      <c r="C11" s="545"/>
      <c r="D11" s="546"/>
      <c r="E11" s="518"/>
      <c r="F11" s="518"/>
      <c r="G11" s="518"/>
      <c r="H11" s="520"/>
      <c r="I11" s="520"/>
      <c r="J11" s="520"/>
      <c r="K11" s="618"/>
      <c r="L11" s="618"/>
      <c r="M11" s="618"/>
      <c r="N11" s="555"/>
      <c r="P11" s="489" t="s">
        <v>185</v>
      </c>
      <c r="Q11" s="476"/>
      <c r="R11" s="476"/>
      <c r="S11" s="484"/>
      <c r="T11" s="476"/>
    </row>
    <row r="12" spans="1:20" ht="15" customHeight="1" thickBot="1" x14ac:dyDescent="0.5">
      <c r="A12" s="517">
        <v>12</v>
      </c>
      <c r="B12" s="513"/>
      <c r="C12" s="545"/>
      <c r="D12" s="546"/>
      <c r="E12" s="524"/>
      <c r="F12" s="518"/>
      <c r="G12" s="518"/>
      <c r="H12" s="520"/>
      <c r="I12" s="520"/>
      <c r="J12" s="520"/>
      <c r="K12" s="551"/>
      <c r="L12" s="551"/>
      <c r="M12" s="551"/>
      <c r="N12" s="555"/>
      <c r="P12" s="458"/>
      <c r="Q12" s="465"/>
      <c r="R12" s="476"/>
      <c r="S12" s="484"/>
      <c r="T12" s="476"/>
    </row>
    <row r="13" spans="1:20" ht="15" customHeight="1" thickBot="1" x14ac:dyDescent="0.5">
      <c r="A13" s="617">
        <v>13</v>
      </c>
      <c r="B13" s="513"/>
      <c r="C13" s="545"/>
      <c r="D13" s="546"/>
      <c r="E13" s="524" t="s">
        <v>17</v>
      </c>
      <c r="F13" s="518"/>
      <c r="G13" s="518"/>
      <c r="H13" s="520"/>
      <c r="I13" s="520"/>
      <c r="J13" s="520"/>
      <c r="K13" s="482"/>
      <c r="L13" s="482"/>
      <c r="M13" s="482"/>
      <c r="N13" s="555"/>
      <c r="P13" s="489" t="s">
        <v>224</v>
      </c>
      <c r="Q13" s="465"/>
      <c r="R13" s="476"/>
      <c r="S13" s="484"/>
      <c r="T13" s="476"/>
    </row>
    <row r="14" spans="1:20" ht="15" customHeight="1" x14ac:dyDescent="0.45">
      <c r="A14" s="617">
        <v>14</v>
      </c>
      <c r="B14" s="513"/>
      <c r="C14" s="545"/>
      <c r="D14" s="546"/>
      <c r="E14" s="524"/>
      <c r="F14" s="518"/>
      <c r="G14" s="518"/>
      <c r="H14" s="520"/>
      <c r="I14" s="520"/>
      <c r="J14" s="520"/>
      <c r="K14" s="558"/>
      <c r="L14" s="558"/>
      <c r="M14" s="558"/>
      <c r="N14" s="555"/>
      <c r="P14" s="485"/>
      <c r="Q14" s="465"/>
      <c r="R14" s="476"/>
      <c r="S14" s="484"/>
      <c r="T14" s="476"/>
    </row>
    <row r="15" spans="1:20" x14ac:dyDescent="0.45">
      <c r="A15" s="617">
        <v>15</v>
      </c>
      <c r="B15" s="513"/>
      <c r="C15" s="545"/>
      <c r="D15" s="546"/>
      <c r="E15" s="524"/>
      <c r="F15" s="518"/>
      <c r="G15" s="518"/>
      <c r="H15" s="520"/>
      <c r="I15" s="520"/>
      <c r="J15" s="520"/>
      <c r="K15" s="520"/>
      <c r="L15" s="520"/>
      <c r="M15" s="520"/>
      <c r="N15" s="555"/>
      <c r="P15" s="485"/>
      <c r="Q15" s="465"/>
      <c r="R15" s="476"/>
      <c r="S15" s="484"/>
      <c r="T15" s="476"/>
    </row>
    <row r="16" spans="1:20" ht="16.149999999999999" thickBot="1" x14ac:dyDescent="0.55000000000000004">
      <c r="A16" s="617">
        <v>16</v>
      </c>
      <c r="B16" s="513"/>
      <c r="C16" s="545"/>
      <c r="D16" s="548" t="s">
        <v>149</v>
      </c>
      <c r="E16" s="524"/>
      <c r="F16" s="518"/>
      <c r="G16" s="518"/>
      <c r="H16" s="520"/>
      <c r="I16" s="520"/>
      <c r="J16" s="520"/>
      <c r="K16" s="520"/>
      <c r="L16" s="520"/>
      <c r="M16" s="520"/>
      <c r="N16" s="555"/>
      <c r="P16" s="485"/>
      <c r="Q16" s="465"/>
      <c r="R16" s="476"/>
      <c r="S16" s="484"/>
      <c r="T16" s="476"/>
    </row>
    <row r="17" spans="1:24" ht="15" customHeight="1" thickBot="1" x14ac:dyDescent="0.5">
      <c r="A17" s="617">
        <v>17</v>
      </c>
      <c r="B17" s="513"/>
      <c r="C17" s="545"/>
      <c r="D17" s="546"/>
      <c r="E17" s="518" t="s">
        <v>193</v>
      </c>
      <c r="F17" s="518"/>
      <c r="G17" s="518"/>
      <c r="H17" s="520"/>
      <c r="I17" s="520"/>
      <c r="J17" s="520"/>
      <c r="K17" s="482"/>
      <c r="L17" s="482"/>
      <c r="M17" s="557">
        <f>M41</f>
        <v>0</v>
      </c>
      <c r="N17" s="555"/>
      <c r="O17" s="466" t="s">
        <v>1050</v>
      </c>
      <c r="P17" s="489" t="s">
        <v>186</v>
      </c>
      <c r="Q17" s="465"/>
      <c r="R17" s="476"/>
      <c r="S17" s="484"/>
      <c r="T17" s="476"/>
    </row>
    <row r="18" spans="1:24" ht="15" customHeight="1" thickBot="1" x14ac:dyDescent="0.5">
      <c r="A18" s="617">
        <v>18</v>
      </c>
      <c r="B18" s="513"/>
      <c r="C18" s="545"/>
      <c r="D18" s="546"/>
      <c r="E18" s="546"/>
      <c r="F18" s="546"/>
      <c r="G18" s="546"/>
      <c r="H18" s="546"/>
      <c r="I18" s="546"/>
      <c r="J18" s="546"/>
      <c r="K18" s="546"/>
      <c r="L18" s="546"/>
      <c r="M18" s="546"/>
      <c r="N18" s="555"/>
      <c r="P18" s="489" t="s">
        <v>187</v>
      </c>
      <c r="Q18" s="476"/>
      <c r="R18" s="476"/>
      <c r="S18" s="484"/>
      <c r="T18" s="476"/>
    </row>
    <row r="19" spans="1:24" ht="15" customHeight="1" thickBot="1" x14ac:dyDescent="0.5">
      <c r="A19" s="617">
        <v>19</v>
      </c>
      <c r="B19" s="513"/>
      <c r="C19" s="545"/>
      <c r="D19" s="546"/>
      <c r="E19" s="524" t="s">
        <v>18</v>
      </c>
      <c r="F19" s="518"/>
      <c r="G19" s="518"/>
      <c r="H19" s="520"/>
      <c r="I19" s="520"/>
      <c r="J19" s="520"/>
      <c r="K19" s="482"/>
      <c r="L19" s="482"/>
      <c r="M19" s="482"/>
      <c r="N19" s="555"/>
      <c r="P19" s="489" t="s">
        <v>225</v>
      </c>
      <c r="Q19" s="465"/>
      <c r="R19" s="476"/>
      <c r="S19" s="484"/>
      <c r="T19" s="476"/>
    </row>
    <row r="20" spans="1:24" x14ac:dyDescent="0.45">
      <c r="A20" s="617">
        <v>20</v>
      </c>
      <c r="B20" s="513"/>
      <c r="C20" s="545"/>
      <c r="D20" s="546"/>
      <c r="E20" s="619" t="s">
        <v>771</v>
      </c>
      <c r="F20" s="518"/>
      <c r="G20" s="518"/>
      <c r="H20" s="618"/>
      <c r="I20" s="618"/>
      <c r="J20" s="618"/>
      <c r="K20" s="861"/>
      <c r="L20" s="861"/>
      <c r="M20" s="861"/>
      <c r="N20" s="555"/>
      <c r="P20" s="486"/>
      <c r="Q20" s="460"/>
      <c r="R20" s="487"/>
      <c r="S20" s="488"/>
      <c r="T20" s="476"/>
    </row>
    <row r="21" spans="1:24" ht="30" customHeight="1" x14ac:dyDescent="0.55000000000000004">
      <c r="A21" s="617">
        <v>21</v>
      </c>
      <c r="B21" s="513"/>
      <c r="C21" s="542" t="s">
        <v>866</v>
      </c>
      <c r="D21" s="543"/>
      <c r="E21" s="544"/>
      <c r="F21" s="526"/>
      <c r="G21" s="526"/>
      <c r="H21" s="526"/>
      <c r="I21" s="526"/>
      <c r="J21" s="514"/>
      <c r="K21" s="514"/>
      <c r="L21" s="554" t="s">
        <v>19</v>
      </c>
      <c r="M21" s="514"/>
      <c r="N21" s="555"/>
      <c r="P21" s="476"/>
      <c r="Q21" s="454"/>
      <c r="R21" s="476"/>
      <c r="S21" s="476"/>
      <c r="T21" s="476"/>
    </row>
    <row r="22" spans="1:24" ht="15" customHeight="1" thickBot="1" x14ac:dyDescent="0.5">
      <c r="A22" s="617">
        <v>22</v>
      </c>
      <c r="B22" s="549"/>
      <c r="C22" s="545"/>
      <c r="D22" s="546"/>
      <c r="E22" s="524"/>
      <c r="F22" s="518"/>
      <c r="G22" s="518"/>
      <c r="H22" s="520"/>
      <c r="I22" s="526"/>
      <c r="J22" s="514"/>
      <c r="K22" s="520"/>
      <c r="L22" s="520"/>
      <c r="M22" s="520"/>
      <c r="N22" s="555"/>
      <c r="P22" s="476"/>
      <c r="Q22" s="454"/>
      <c r="R22" s="464"/>
      <c r="S22" s="476"/>
      <c r="T22" s="476"/>
    </row>
    <row r="23" spans="1:24" ht="15" customHeight="1" thickBot="1" x14ac:dyDescent="0.5">
      <c r="A23" s="617">
        <v>23</v>
      </c>
      <c r="B23" s="549"/>
      <c r="C23" s="522" t="s">
        <v>218</v>
      </c>
      <c r="D23" s="546"/>
      <c r="E23" s="518"/>
      <c r="F23" s="522"/>
      <c r="G23" s="518"/>
      <c r="H23" s="520"/>
      <c r="I23" s="520"/>
      <c r="J23" s="520"/>
      <c r="K23" s="551"/>
      <c r="L23" s="208">
        <f>'S4d. ID-only RAB Value Rolled F'!P27</f>
        <v>0</v>
      </c>
      <c r="M23" s="513"/>
      <c r="N23" s="555"/>
      <c r="O23" s="466" t="s">
        <v>1051</v>
      </c>
      <c r="P23" s="451" t="s">
        <v>157</v>
      </c>
      <c r="Q23" s="490"/>
      <c r="R23" s="490"/>
      <c r="S23" s="491"/>
      <c r="T23" s="872"/>
      <c r="U23" s="608"/>
      <c r="V23" s="608"/>
      <c r="W23" s="608"/>
      <c r="X23" s="608"/>
    </row>
    <row r="24" spans="1:24" ht="15" customHeight="1" thickBot="1" x14ac:dyDescent="0.5">
      <c r="A24" s="617">
        <v>24</v>
      </c>
      <c r="B24" s="549"/>
      <c r="C24" s="545"/>
      <c r="D24" s="546"/>
      <c r="E24" s="525"/>
      <c r="F24" s="518"/>
      <c r="G24" s="518"/>
      <c r="H24" s="520"/>
      <c r="I24" s="520"/>
      <c r="J24" s="520"/>
      <c r="K24" s="551"/>
      <c r="L24" s="551"/>
      <c r="M24" s="551"/>
      <c r="N24" s="555"/>
      <c r="P24" s="469"/>
      <c r="Q24" s="464"/>
      <c r="R24" s="464"/>
      <c r="S24" s="464"/>
      <c r="T24" s="459"/>
      <c r="U24" s="608"/>
      <c r="V24" s="608"/>
      <c r="W24" s="608"/>
      <c r="X24" s="608"/>
    </row>
    <row r="25" spans="1:24" ht="15" customHeight="1" thickBot="1" x14ac:dyDescent="0.5">
      <c r="A25" s="617">
        <v>25</v>
      </c>
      <c r="B25" s="549"/>
      <c r="C25" s="522" t="s">
        <v>202</v>
      </c>
      <c r="D25" s="546"/>
      <c r="E25" s="525"/>
      <c r="F25" s="550"/>
      <c r="G25" s="520"/>
      <c r="H25" s="520"/>
      <c r="I25" s="520"/>
      <c r="J25" s="520"/>
      <c r="K25" s="520"/>
      <c r="L25" s="208">
        <f>'S2.Regulatory Profit '!O9</f>
        <v>0</v>
      </c>
      <c r="M25" s="551"/>
      <c r="N25" s="555"/>
      <c r="O25" s="466" t="s">
        <v>226</v>
      </c>
      <c r="P25" s="493" t="s">
        <v>2</v>
      </c>
      <c r="Q25" s="494" t="s">
        <v>153</v>
      </c>
      <c r="R25" s="494" t="s">
        <v>154</v>
      </c>
      <c r="S25" s="481" t="s">
        <v>792</v>
      </c>
      <c r="T25" s="495"/>
      <c r="U25" s="608"/>
      <c r="V25" s="608"/>
      <c r="W25" s="608"/>
      <c r="X25" s="608"/>
    </row>
    <row r="26" spans="1:24" ht="15" customHeight="1" x14ac:dyDescent="0.45">
      <c r="A26" s="617">
        <v>26</v>
      </c>
      <c r="B26" s="549"/>
      <c r="C26" s="545"/>
      <c r="D26" s="551"/>
      <c r="E26" s="551"/>
      <c r="F26" s="551"/>
      <c r="G26" s="551"/>
      <c r="H26" s="551"/>
      <c r="I26" s="520"/>
      <c r="J26" s="520"/>
      <c r="K26" s="551"/>
      <c r="L26" s="551"/>
      <c r="M26" s="551"/>
      <c r="N26" s="555"/>
      <c r="P26" s="496"/>
      <c r="Q26" s="494" t="s">
        <v>155</v>
      </c>
      <c r="R26" s="494" t="s">
        <v>156</v>
      </c>
      <c r="S26" s="494" t="s">
        <v>151</v>
      </c>
      <c r="T26" s="687" t="s">
        <v>163</v>
      </c>
      <c r="U26" s="608"/>
      <c r="V26" s="608"/>
      <c r="W26" s="608"/>
      <c r="X26" s="608"/>
    </row>
    <row r="27" spans="1:24" ht="15" customHeight="1" x14ac:dyDescent="0.45">
      <c r="A27" s="617">
        <v>27</v>
      </c>
      <c r="B27" s="549"/>
      <c r="C27" s="520"/>
      <c r="D27" s="520"/>
      <c r="E27" s="525"/>
      <c r="F27" s="518" t="s">
        <v>774</v>
      </c>
      <c r="G27" s="518"/>
      <c r="H27" s="520"/>
      <c r="I27" s="520"/>
      <c r="J27" s="520"/>
      <c r="K27" s="436">
        <f>'S2.Regulatory Profit '!O15+'S2.Regulatory Profit '!O17</f>
        <v>0</v>
      </c>
      <c r="L27" s="551"/>
      <c r="M27" s="551"/>
      <c r="N27" s="555"/>
      <c r="O27" s="466" t="s">
        <v>227</v>
      </c>
      <c r="P27" s="458"/>
      <c r="Q27" s="465"/>
      <c r="R27" s="465"/>
      <c r="S27" s="465"/>
      <c r="T27" s="459"/>
      <c r="U27" s="608"/>
      <c r="V27" s="608"/>
      <c r="W27" s="608"/>
      <c r="X27" s="608"/>
    </row>
    <row r="28" spans="1:24" ht="15" customHeight="1" x14ac:dyDescent="0.45">
      <c r="A28" s="617">
        <v>28</v>
      </c>
      <c r="B28" s="513"/>
      <c r="C28" s="545"/>
      <c r="D28" s="525" t="s">
        <v>158</v>
      </c>
      <c r="E28" s="525"/>
      <c r="F28" s="518" t="s">
        <v>23</v>
      </c>
      <c r="G28" s="518"/>
      <c r="H28" s="520"/>
      <c r="I28" s="520"/>
      <c r="J28" s="520"/>
      <c r="K28" s="437">
        <f>'S4d. ID-only RAB Value Rolled F'!P37</f>
        <v>0</v>
      </c>
      <c r="L28" s="551"/>
      <c r="M28" s="551"/>
      <c r="N28" s="555"/>
      <c r="O28" s="466" t="s">
        <v>1052</v>
      </c>
      <c r="P28" s="497" t="s">
        <v>220</v>
      </c>
      <c r="Q28" s="463">
        <v>365</v>
      </c>
      <c r="R28" s="498" t="e">
        <f>$K$3-Q28</f>
        <v>#VALUE!</v>
      </c>
      <c r="S28" s="499">
        <f>-L23</f>
        <v>0</v>
      </c>
      <c r="T28" s="501" t="e">
        <f>S28/(1+T$35)^((365-$Q28)/365)</f>
        <v>#DIV/0!</v>
      </c>
      <c r="U28" s="608"/>
      <c r="V28" s="608"/>
      <c r="W28" s="608"/>
      <c r="X28" s="608"/>
    </row>
    <row r="29" spans="1:24" ht="15" customHeight="1" x14ac:dyDescent="0.45">
      <c r="A29" s="617">
        <v>29</v>
      </c>
      <c r="B29" s="513"/>
      <c r="C29" s="545"/>
      <c r="D29" s="525" t="s">
        <v>5</v>
      </c>
      <c r="E29" s="525"/>
      <c r="F29" s="518" t="s">
        <v>24</v>
      </c>
      <c r="G29" s="518"/>
      <c r="H29" s="520"/>
      <c r="I29" s="520"/>
      <c r="J29" s="520"/>
      <c r="K29" s="437">
        <f>'S4d. ID-only RAB Value Rolled F'!P42</f>
        <v>0</v>
      </c>
      <c r="L29" s="551"/>
      <c r="M29" s="551"/>
      <c r="N29" s="555"/>
      <c r="O29" s="466" t="s">
        <v>1052</v>
      </c>
      <c r="P29" s="497" t="s">
        <v>160</v>
      </c>
      <c r="Q29" s="463">
        <v>182</v>
      </c>
      <c r="R29" s="498" t="e">
        <f>$K$3-Q29</f>
        <v>#VALUE!</v>
      </c>
      <c r="S29" s="499">
        <f>-L32</f>
        <v>0</v>
      </c>
      <c r="T29" s="501" t="e">
        <f t="shared" ref="T29:T32" si="0">S29/(1+T$35)^((365-$Q29)/365)</f>
        <v>#DIV/0!</v>
      </c>
      <c r="U29" s="608"/>
      <c r="V29" s="608"/>
      <c r="W29" s="608"/>
      <c r="X29" s="608"/>
    </row>
    <row r="30" spans="1:24" ht="15" customHeight="1" x14ac:dyDescent="0.45">
      <c r="A30" s="617">
        <v>30</v>
      </c>
      <c r="B30" s="513"/>
      <c r="C30" s="545"/>
      <c r="D30" s="525" t="s">
        <v>158</v>
      </c>
      <c r="E30" s="525"/>
      <c r="F30" s="518" t="s">
        <v>31</v>
      </c>
      <c r="G30" s="550"/>
      <c r="H30" s="520"/>
      <c r="I30" s="520"/>
      <c r="J30" s="520"/>
      <c r="K30" s="438">
        <f>'S2.Regulatory Profit '!O29</f>
        <v>0</v>
      </c>
      <c r="L30" s="551"/>
      <c r="M30" s="551"/>
      <c r="N30" s="555"/>
      <c r="O30" s="466" t="s">
        <v>227</v>
      </c>
      <c r="P30" s="497" t="s">
        <v>202</v>
      </c>
      <c r="Q30" s="463">
        <v>148</v>
      </c>
      <c r="R30" s="498" t="e">
        <f>$K$3-Q30</f>
        <v>#VALUE!</v>
      </c>
      <c r="S30" s="502">
        <f>L25-'S2.Regulatory Profit '!N48</f>
        <v>0</v>
      </c>
      <c r="T30" s="501" t="e">
        <f t="shared" si="0"/>
        <v>#DIV/0!</v>
      </c>
      <c r="U30" s="608"/>
      <c r="V30" s="608"/>
      <c r="W30" s="608"/>
      <c r="X30" s="608"/>
    </row>
    <row r="31" spans="1:24" ht="15" customHeight="1" thickBot="1" x14ac:dyDescent="0.5">
      <c r="A31" s="617">
        <v>31</v>
      </c>
      <c r="B31" s="513"/>
      <c r="C31" s="545"/>
      <c r="D31" s="525" t="s">
        <v>5</v>
      </c>
      <c r="E31" s="525"/>
      <c r="F31" s="552" t="s">
        <v>159</v>
      </c>
      <c r="G31" s="518"/>
      <c r="H31" s="520"/>
      <c r="I31" s="520"/>
      <c r="J31" s="520"/>
      <c r="K31" s="436">
        <f>'S2.Regulatory Profit '!O10+'S2.Regulatory Profit '!O11</f>
        <v>0</v>
      </c>
      <c r="L31" s="551"/>
      <c r="M31" s="551"/>
      <c r="N31" s="555"/>
      <c r="O31" s="466" t="s">
        <v>227</v>
      </c>
      <c r="P31" s="497" t="s">
        <v>152</v>
      </c>
      <c r="Q31" s="463">
        <v>0</v>
      </c>
      <c r="R31" s="498" t="e">
        <f>$K$3-Q31</f>
        <v>#VALUE!</v>
      </c>
      <c r="S31" s="499" t="e">
        <f>-L34</f>
        <v>#DIV/0!</v>
      </c>
      <c r="T31" s="501" t="e">
        <f t="shared" si="0"/>
        <v>#DIV/0!</v>
      </c>
      <c r="U31" s="608"/>
      <c r="V31" s="608"/>
      <c r="W31" s="608"/>
      <c r="X31" s="608"/>
    </row>
    <row r="32" spans="1:24" ht="15" customHeight="1" thickBot="1" x14ac:dyDescent="0.5">
      <c r="A32" s="617">
        <v>32</v>
      </c>
      <c r="B32" s="513"/>
      <c r="C32" s="524" t="s">
        <v>160</v>
      </c>
      <c r="D32" s="551"/>
      <c r="E32" s="550"/>
      <c r="F32" s="518"/>
      <c r="G32" s="520"/>
      <c r="H32" s="520"/>
      <c r="I32" s="520"/>
      <c r="J32" s="520"/>
      <c r="K32" s="551"/>
      <c r="L32" s="208">
        <f>K27+K28-K29+K30-K31</f>
        <v>0</v>
      </c>
      <c r="M32" s="551"/>
      <c r="N32" s="555"/>
      <c r="P32" s="497" t="s">
        <v>221</v>
      </c>
      <c r="Q32" s="463">
        <v>0</v>
      </c>
      <c r="R32" s="498" t="e">
        <f>$K$3-Q32</f>
        <v>#VALUE!</v>
      </c>
      <c r="S32" s="499">
        <f>L38</f>
        <v>0</v>
      </c>
      <c r="T32" s="501" t="e">
        <f t="shared" si="0"/>
        <v>#DIV/0!</v>
      </c>
      <c r="U32" s="608"/>
      <c r="V32" s="608"/>
      <c r="W32" s="608"/>
      <c r="X32" s="608"/>
    </row>
    <row r="33" spans="1:24" ht="15" customHeight="1" thickBot="1" x14ac:dyDescent="0.5">
      <c r="A33" s="617">
        <v>33</v>
      </c>
      <c r="B33" s="513"/>
      <c r="C33" s="551"/>
      <c r="D33" s="551"/>
      <c r="E33" s="551"/>
      <c r="F33" s="551"/>
      <c r="G33" s="551"/>
      <c r="H33" s="551"/>
      <c r="I33" s="520"/>
      <c r="J33" s="520"/>
      <c r="K33" s="551"/>
      <c r="L33" s="551"/>
      <c r="M33" s="551"/>
      <c r="N33" s="555"/>
      <c r="P33" s="503"/>
      <c r="Q33" s="463"/>
      <c r="R33" s="463"/>
      <c r="S33" s="464"/>
      <c r="T33" s="459"/>
      <c r="U33" s="608"/>
      <c r="V33" s="608"/>
      <c r="W33" s="608"/>
      <c r="X33" s="608"/>
    </row>
    <row r="34" spans="1:24" ht="15" customHeight="1" thickBot="1" x14ac:dyDescent="0.6">
      <c r="A34" s="617">
        <v>34</v>
      </c>
      <c r="B34" s="513"/>
      <c r="C34" s="522" t="s">
        <v>33</v>
      </c>
      <c r="D34" s="543"/>
      <c r="E34" s="550"/>
      <c r="F34" s="518"/>
      <c r="G34" s="520"/>
      <c r="H34" s="520"/>
      <c r="I34" s="520"/>
      <c r="J34" s="542"/>
      <c r="K34" s="542"/>
      <c r="L34" s="208" t="e">
        <f>'S2.Regulatory Profit '!O27</f>
        <v>#DIV/0!</v>
      </c>
      <c r="M34" s="551"/>
      <c r="N34" s="555"/>
      <c r="O34" s="466" t="s">
        <v>226</v>
      </c>
      <c r="P34" s="503"/>
      <c r="Q34" s="463"/>
      <c r="R34" s="465"/>
      <c r="S34" s="504" t="s">
        <v>165</v>
      </c>
      <c r="T34" s="508" t="e">
        <f>0.1*SIGN(SUM(S28:S32))</f>
        <v>#DIV/0!</v>
      </c>
      <c r="U34" s="608"/>
      <c r="V34" s="608"/>
      <c r="W34" s="608"/>
      <c r="X34" s="608"/>
    </row>
    <row r="35" spans="1:24" ht="15" customHeight="1" x14ac:dyDescent="0.45">
      <c r="A35" s="617">
        <v>35</v>
      </c>
      <c r="B35" s="549"/>
      <c r="C35" s="545"/>
      <c r="D35" s="551"/>
      <c r="E35" s="551"/>
      <c r="F35" s="551"/>
      <c r="G35" s="551"/>
      <c r="H35" s="551"/>
      <c r="I35" s="520"/>
      <c r="J35" s="520"/>
      <c r="K35" s="551"/>
      <c r="L35" s="551"/>
      <c r="M35" s="551"/>
      <c r="N35" s="555"/>
      <c r="P35" s="503"/>
      <c r="Q35" s="463"/>
      <c r="R35" s="465"/>
      <c r="S35" s="504" t="s">
        <v>164</v>
      </c>
      <c r="T35" s="510" t="e">
        <f>XIRR(S28:S32,$R28:$R32,T34)</f>
        <v>#DIV/0!</v>
      </c>
      <c r="U35" s="608"/>
      <c r="V35" s="608"/>
      <c r="W35" s="608"/>
      <c r="X35" s="608"/>
    </row>
    <row r="36" spans="1:24" ht="15" customHeight="1" x14ac:dyDescent="0.45">
      <c r="A36" s="617">
        <v>36</v>
      </c>
      <c r="B36" s="513"/>
      <c r="C36" s="545"/>
      <c r="D36" s="546"/>
      <c r="E36" s="524"/>
      <c r="F36" s="518" t="s">
        <v>25</v>
      </c>
      <c r="G36" s="518"/>
      <c r="H36" s="520"/>
      <c r="I36" s="520"/>
      <c r="J36" s="520"/>
      <c r="K36" s="437">
        <f>'S4d. ID-only RAB Value Rolled F'!P46</f>
        <v>0</v>
      </c>
      <c r="L36" s="551"/>
      <c r="M36" s="551"/>
      <c r="N36" s="555"/>
      <c r="O36" s="466" t="s">
        <v>1052</v>
      </c>
      <c r="P36" s="458"/>
      <c r="Q36" s="465"/>
      <c r="R36" s="465"/>
      <c r="S36" s="511" t="s">
        <v>166</v>
      </c>
      <c r="T36" s="506" t="e">
        <f>SUM(T28:T32)</f>
        <v>#DIV/0!</v>
      </c>
      <c r="U36" s="608"/>
      <c r="V36" s="608"/>
      <c r="W36" s="608"/>
      <c r="X36" s="608"/>
    </row>
    <row r="37" spans="1:24" ht="15" customHeight="1" thickBot="1" x14ac:dyDescent="0.5">
      <c r="A37" s="617">
        <v>37</v>
      </c>
      <c r="B37" s="549"/>
      <c r="C37" s="545"/>
      <c r="D37" s="525" t="s">
        <v>5</v>
      </c>
      <c r="E37" s="525"/>
      <c r="F37" s="518" t="s">
        <v>26</v>
      </c>
      <c r="G37" s="518"/>
      <c r="H37" s="520"/>
      <c r="I37" s="520"/>
      <c r="J37" s="520"/>
      <c r="K37" s="437">
        <f>'S4d. ID-only RAB Value Rolled F'!P44</f>
        <v>0</v>
      </c>
      <c r="L37" s="551"/>
      <c r="M37" s="551"/>
      <c r="N37" s="555"/>
      <c r="O37" s="466" t="s">
        <v>1052</v>
      </c>
      <c r="P37" s="458"/>
      <c r="Q37" s="465"/>
      <c r="R37" s="465"/>
      <c r="S37" s="504" t="s">
        <v>123</v>
      </c>
      <c r="T37" s="510" t="e">
        <f>IF(ABS(T36)&lt;0.01,T35,"ERROR")</f>
        <v>#DIV/0!</v>
      </c>
      <c r="U37" s="608"/>
      <c r="V37" s="608"/>
      <c r="W37" s="608"/>
      <c r="X37" s="608"/>
    </row>
    <row r="38" spans="1:24" ht="15" customHeight="1" thickBot="1" x14ac:dyDescent="0.5">
      <c r="A38" s="617">
        <v>38</v>
      </c>
      <c r="B38" s="513"/>
      <c r="C38" s="524" t="s">
        <v>219</v>
      </c>
      <c r="D38" s="546"/>
      <c r="E38" s="518"/>
      <c r="F38" s="518"/>
      <c r="G38" s="518"/>
      <c r="H38" s="520"/>
      <c r="I38" s="520"/>
      <c r="J38" s="520"/>
      <c r="K38" s="551"/>
      <c r="L38" s="208">
        <f>K36-K37</f>
        <v>0</v>
      </c>
      <c r="M38" s="551"/>
      <c r="N38" s="512"/>
      <c r="P38" s="458"/>
      <c r="Q38" s="465"/>
      <c r="R38" s="465"/>
      <c r="S38" s="465"/>
      <c r="T38" s="459"/>
      <c r="U38" s="608"/>
      <c r="V38" s="608"/>
      <c r="W38" s="608"/>
      <c r="X38" s="608"/>
    </row>
    <row r="39" spans="1:24" ht="15" customHeight="1" x14ac:dyDescent="0.45">
      <c r="A39" s="617">
        <v>39</v>
      </c>
      <c r="B39" s="513"/>
      <c r="C39" s="545"/>
      <c r="D39" s="546"/>
      <c r="E39" s="525"/>
      <c r="F39" s="518"/>
      <c r="G39" s="518"/>
      <c r="H39" s="520"/>
      <c r="I39" s="520"/>
      <c r="J39" s="520"/>
      <c r="K39" s="520"/>
      <c r="L39" s="520"/>
      <c r="M39" s="551"/>
      <c r="N39" s="555"/>
      <c r="P39" s="935"/>
      <c r="Q39" s="494"/>
      <c r="R39" s="494"/>
      <c r="S39" s="634"/>
      <c r="T39" s="936"/>
      <c r="U39" s="465"/>
      <c r="V39" s="465"/>
      <c r="W39" s="608"/>
      <c r="X39" s="608"/>
    </row>
    <row r="40" spans="1:24" s="608" customFormat="1" ht="15" customHeight="1" thickBot="1" x14ac:dyDescent="0.5">
      <c r="A40" s="617">
        <v>40</v>
      </c>
      <c r="B40" s="513"/>
      <c r="C40" s="633"/>
      <c r="D40" s="546"/>
      <c r="E40" s="525"/>
      <c r="F40" s="518"/>
      <c r="G40" s="518"/>
      <c r="H40" s="618"/>
      <c r="I40" s="618"/>
      <c r="J40" s="618"/>
      <c r="K40" s="618"/>
      <c r="L40" s="618"/>
      <c r="M40" s="618"/>
      <c r="N40" s="555"/>
      <c r="O40" s="466"/>
      <c r="P40" s="935"/>
      <c r="Q40" s="494"/>
      <c r="R40" s="494"/>
      <c r="S40" s="634"/>
      <c r="T40" s="936"/>
      <c r="U40" s="465"/>
      <c r="V40" s="465"/>
    </row>
    <row r="41" spans="1:24" ht="15" customHeight="1" thickBot="1" x14ac:dyDescent="0.6">
      <c r="A41" s="617">
        <v>41</v>
      </c>
      <c r="B41" s="513"/>
      <c r="C41" s="542"/>
      <c r="D41" s="546" t="s">
        <v>149</v>
      </c>
      <c r="E41" s="544"/>
      <c r="F41" s="553"/>
      <c r="G41" s="553"/>
      <c r="H41" s="513"/>
      <c r="I41" s="513"/>
      <c r="J41" s="513"/>
      <c r="K41" s="513"/>
      <c r="L41" s="513"/>
      <c r="M41" s="212">
        <f>IF(L23=0,0,T37)</f>
        <v>0</v>
      </c>
      <c r="N41" s="555"/>
      <c r="O41" s="466" t="s">
        <v>1053</v>
      </c>
      <c r="P41" s="938"/>
      <c r="Q41" s="494"/>
      <c r="R41" s="494"/>
      <c r="S41" s="494"/>
      <c r="T41" s="494"/>
      <c r="U41" s="494"/>
      <c r="V41" s="494"/>
    </row>
    <row r="42" spans="1:24" ht="15" customHeight="1" x14ac:dyDescent="0.55000000000000004">
      <c r="A42" s="617">
        <v>42</v>
      </c>
      <c r="B42" s="513"/>
      <c r="C42" s="542"/>
      <c r="D42" s="543"/>
      <c r="E42" s="544"/>
      <c r="F42" s="553"/>
      <c r="G42" s="553"/>
      <c r="H42" s="513"/>
      <c r="I42" s="513"/>
      <c r="J42" s="513"/>
      <c r="K42" s="513"/>
      <c r="L42" s="513"/>
      <c r="M42" s="513"/>
      <c r="N42" s="555"/>
      <c r="P42" s="465"/>
      <c r="Q42" s="465"/>
      <c r="R42" s="465"/>
      <c r="S42" s="465"/>
      <c r="T42" s="465"/>
      <c r="U42" s="465"/>
      <c r="V42" s="465"/>
    </row>
    <row r="43" spans="1:24" ht="15" customHeight="1" x14ac:dyDescent="0.55000000000000004">
      <c r="A43" s="617">
        <v>43</v>
      </c>
      <c r="B43" s="513"/>
      <c r="C43" s="542"/>
      <c r="D43" s="543"/>
      <c r="E43" s="544"/>
      <c r="F43" s="553" t="s">
        <v>28</v>
      </c>
      <c r="G43" s="553"/>
      <c r="H43" s="513"/>
      <c r="I43" s="513"/>
      <c r="J43" s="513"/>
      <c r="K43" s="513"/>
      <c r="L43" s="513"/>
      <c r="M43" s="439">
        <v>0.28999999999999998</v>
      </c>
      <c r="N43" s="555"/>
      <c r="P43" s="939"/>
      <c r="Q43" s="499"/>
      <c r="R43" s="498"/>
      <c r="S43" s="499"/>
      <c r="T43" s="499"/>
      <c r="U43" s="940"/>
      <c r="V43" s="499"/>
    </row>
    <row r="44" spans="1:24" ht="15" customHeight="1" x14ac:dyDescent="0.55000000000000004">
      <c r="A44" s="617">
        <v>44</v>
      </c>
      <c r="B44" s="513"/>
      <c r="C44" s="542"/>
      <c r="D44" s="543"/>
      <c r="E44" s="544"/>
      <c r="F44" s="553" t="s">
        <v>29</v>
      </c>
      <c r="G44" s="553"/>
      <c r="H44" s="513"/>
      <c r="I44" s="513"/>
      <c r="J44" s="513"/>
      <c r="K44" s="513"/>
      <c r="L44" s="513"/>
      <c r="M44" s="435"/>
      <c r="N44" s="555"/>
      <c r="P44" s="939"/>
      <c r="Q44" s="499"/>
      <c r="R44" s="498"/>
      <c r="S44" s="499"/>
      <c r="T44" s="499"/>
      <c r="U44" s="940"/>
      <c r="V44" s="499"/>
    </row>
    <row r="45" spans="1:24" ht="15" customHeight="1" x14ac:dyDescent="0.55000000000000004">
      <c r="A45" s="617">
        <v>45</v>
      </c>
      <c r="B45" s="513"/>
      <c r="C45" s="542"/>
      <c r="D45" s="543"/>
      <c r="E45" s="544"/>
      <c r="F45" s="553" t="s">
        <v>30</v>
      </c>
      <c r="G45" s="553"/>
      <c r="H45" s="513"/>
      <c r="I45" s="513"/>
      <c r="J45" s="513"/>
      <c r="K45" s="513"/>
      <c r="L45" s="513"/>
      <c r="M45" s="440">
        <f>'S3.Regulatory Tax Allowance '!H38</f>
        <v>0</v>
      </c>
      <c r="N45" s="555"/>
      <c r="O45" s="466" t="s">
        <v>116</v>
      </c>
      <c r="P45" s="939"/>
      <c r="Q45" s="499"/>
      <c r="R45" s="498"/>
      <c r="S45" s="499"/>
      <c r="T45" s="499"/>
      <c r="U45" s="940"/>
      <c r="V45" s="499"/>
    </row>
    <row r="46" spans="1:24" ht="15" customHeight="1" thickBot="1" x14ac:dyDescent="0.6">
      <c r="A46" s="617">
        <v>46</v>
      </c>
      <c r="B46" s="513"/>
      <c r="C46" s="542"/>
      <c r="D46" s="543"/>
      <c r="E46" s="544"/>
      <c r="F46" s="553"/>
      <c r="G46" s="553"/>
      <c r="H46" s="513"/>
      <c r="I46" s="513"/>
      <c r="J46" s="513"/>
      <c r="K46" s="513"/>
      <c r="L46" s="513"/>
      <c r="M46" s="513"/>
      <c r="N46" s="555"/>
      <c r="O46" s="467"/>
      <c r="P46" s="939"/>
      <c r="Q46" s="499"/>
      <c r="R46" s="498"/>
      <c r="S46" s="499"/>
      <c r="T46" s="499"/>
      <c r="U46" s="940"/>
      <c r="V46" s="499"/>
    </row>
    <row r="47" spans="1:24" ht="15" customHeight="1" thickBot="1" x14ac:dyDescent="0.6">
      <c r="A47" s="617">
        <v>47</v>
      </c>
      <c r="B47" s="513"/>
      <c r="C47" s="542"/>
      <c r="D47" s="546" t="s">
        <v>148</v>
      </c>
      <c r="E47" s="544"/>
      <c r="F47" s="553"/>
      <c r="G47" s="553"/>
      <c r="H47" s="513"/>
      <c r="I47" s="513"/>
      <c r="J47" s="513"/>
      <c r="K47" s="513"/>
      <c r="L47" s="513"/>
      <c r="M47" s="212">
        <f>M41-($M$43*$M$44*$M$45)</f>
        <v>0</v>
      </c>
      <c r="N47" s="555"/>
      <c r="O47" s="466" t="s">
        <v>118</v>
      </c>
      <c r="P47" s="939"/>
      <c r="Q47" s="499"/>
      <c r="R47" s="498"/>
      <c r="S47" s="499"/>
      <c r="T47" s="499"/>
      <c r="U47" s="940"/>
      <c r="V47" s="499"/>
    </row>
    <row r="48" spans="1:24" ht="15" customHeight="1" x14ac:dyDescent="0.55000000000000004">
      <c r="A48" s="617">
        <v>48</v>
      </c>
      <c r="B48" s="513"/>
      <c r="C48" s="542"/>
      <c r="D48" s="513"/>
      <c r="E48" s="513"/>
      <c r="F48" s="513"/>
      <c r="G48" s="513"/>
      <c r="H48" s="513"/>
      <c r="I48" s="513"/>
      <c r="J48" s="513"/>
      <c r="K48" s="513"/>
      <c r="L48" s="513"/>
      <c r="M48" s="560"/>
      <c r="N48" s="555"/>
      <c r="P48" s="939"/>
      <c r="Q48" s="499"/>
      <c r="R48" s="498"/>
      <c r="S48" s="499"/>
      <c r="T48" s="499"/>
      <c r="U48" s="940"/>
      <c r="V48" s="499"/>
    </row>
    <row r="49" spans="16:22" x14ac:dyDescent="0.45">
      <c r="P49" s="943"/>
      <c r="Q49" s="944"/>
      <c r="R49" s="944"/>
      <c r="S49" s="464"/>
      <c r="T49" s="464"/>
      <c r="U49" s="465"/>
      <c r="V49" s="465"/>
    </row>
    <row r="50" spans="16:22" x14ac:dyDescent="0.45">
      <c r="P50" s="945"/>
      <c r="Q50" s="946"/>
      <c r="R50" s="947"/>
      <c r="S50" s="464"/>
      <c r="T50" s="464"/>
      <c r="U50" s="465"/>
      <c r="V50" s="465"/>
    </row>
    <row r="51" spans="16:22" x14ac:dyDescent="0.45">
      <c r="P51" s="605"/>
      <c r="Q51" s="606"/>
      <c r="R51" s="607"/>
      <c r="S51" s="464"/>
      <c r="T51" s="464"/>
      <c r="U51" s="465"/>
      <c r="V51" s="465"/>
    </row>
    <row r="52" spans="16:22" x14ac:dyDescent="0.45">
      <c r="P52" s="605"/>
      <c r="Q52" s="606"/>
      <c r="R52" s="607"/>
      <c r="S52" s="464"/>
      <c r="T52" s="464"/>
      <c r="U52" s="465"/>
      <c r="V52" s="465"/>
    </row>
    <row r="53" spans="16:22" x14ac:dyDescent="0.45">
      <c r="P53" s="941"/>
      <c r="Q53" s="947"/>
      <c r="R53" s="947"/>
      <c r="S53" s="464"/>
      <c r="T53" s="464"/>
      <c r="U53" s="465"/>
      <c r="V53" s="465"/>
    </row>
    <row r="54" spans="16:22" x14ac:dyDescent="0.45">
      <c r="P54" s="948"/>
      <c r="Q54" s="949"/>
      <c r="R54" s="949"/>
      <c r="S54" s="464"/>
      <c r="T54" s="464"/>
      <c r="U54" s="465"/>
      <c r="V54" s="465"/>
    </row>
    <row r="55" spans="16:22" x14ac:dyDescent="0.45">
      <c r="P55" s="950"/>
      <c r="Q55" s="946"/>
      <c r="R55" s="951"/>
      <c r="S55" s="464"/>
      <c r="T55" s="464"/>
      <c r="U55" s="465"/>
      <c r="V55" s="465"/>
    </row>
    <row r="56" spans="16:22" x14ac:dyDescent="0.45">
      <c r="P56" s="464"/>
      <c r="Q56" s="464"/>
      <c r="R56" s="464"/>
      <c r="S56" s="464"/>
      <c r="T56" s="464"/>
      <c r="U56" s="465"/>
      <c r="V56" s="465"/>
    </row>
  </sheetData>
  <sheetProtection formatRows="0" insertRows="0"/>
  <mergeCells count="3">
    <mergeCell ref="K2:M2"/>
    <mergeCell ref="K3:M3"/>
    <mergeCell ref="A5:M5"/>
  </mergeCells>
  <pageMargins left="0.70866141732283472" right="0.70866141732283472" top="0.74803149606299213" bottom="0.74803149606299213" header="0.31496062992125989" footer="0.31496062992125989"/>
  <pageSetup paperSize="9" scale="57" fitToHeight="0" orientation="portrait" r:id="rId1"/>
  <headerFooter alignWithMargins="0">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C4ACC-EFA6-4284-B9F5-4AFA1023AA5E}">
  <sheetPr codeName="Sheet5">
    <tabColor rgb="FF99CCFF"/>
  </sheetPr>
  <dimension ref="A1:R60"/>
  <sheetViews>
    <sheetView showGridLines="0" zoomScaleNormal="100" zoomScaleSheetLayoutView="100" workbookViewId="0">
      <selection activeCell="P30" sqref="P30"/>
    </sheetView>
  </sheetViews>
  <sheetFormatPr defaultColWidth="9.1328125" defaultRowHeight="14.25" x14ac:dyDescent="0.45"/>
  <cols>
    <col min="1" max="1" width="4.265625" style="37" customWidth="1"/>
    <col min="2" max="2" width="3.1328125" style="37" customWidth="1"/>
    <col min="3" max="3" width="5.1328125" style="37" customWidth="1"/>
    <col min="4" max="4" width="2.265625" style="37" customWidth="1"/>
    <col min="5" max="5" width="1.59765625" style="37" customWidth="1"/>
    <col min="6" max="6" width="15.59765625" style="37" customWidth="1"/>
    <col min="7" max="7" width="13.3984375" style="37" customWidth="1"/>
    <col min="8" max="8" width="11.86328125" style="37" customWidth="1"/>
    <col min="9" max="11" width="3.1328125" style="37" customWidth="1"/>
    <col min="12" max="16" width="16.1328125" style="37" customWidth="1"/>
    <col min="17" max="17" width="17.265625" style="22" customWidth="1"/>
    <col min="18" max="16384" width="9.1328125" style="37"/>
  </cols>
  <sheetData>
    <row r="1" spans="1:18" s="120" customFormat="1" ht="15" customHeight="1" x14ac:dyDescent="0.45">
      <c r="A1" s="169"/>
      <c r="B1" s="167"/>
      <c r="C1" s="167"/>
      <c r="D1" s="167"/>
      <c r="E1" s="167"/>
      <c r="F1" s="167"/>
      <c r="G1" s="168"/>
      <c r="H1" s="168"/>
      <c r="I1" s="168"/>
      <c r="J1" s="168"/>
      <c r="K1" s="168"/>
      <c r="L1" s="168"/>
      <c r="M1" s="167"/>
      <c r="N1" s="167"/>
      <c r="O1" s="156"/>
      <c r="P1" s="157"/>
      <c r="Q1" s="22"/>
    </row>
    <row r="2" spans="1:18" s="120" customFormat="1" ht="18" customHeight="1" x14ac:dyDescent="0.5">
      <c r="A2" s="165"/>
      <c r="B2" s="156"/>
      <c r="C2" s="156"/>
      <c r="D2" s="156"/>
      <c r="E2" s="156"/>
      <c r="F2" s="156"/>
      <c r="G2" s="156"/>
      <c r="H2" s="156"/>
      <c r="I2" s="156"/>
      <c r="J2" s="156"/>
      <c r="K2" s="156"/>
      <c r="L2" s="164" t="s">
        <v>8</v>
      </c>
      <c r="M2" s="1047" t="s">
        <v>337</v>
      </c>
      <c r="N2" s="1048"/>
      <c r="O2" s="1049"/>
      <c r="P2" s="157"/>
      <c r="Q2" s="22"/>
    </row>
    <row r="3" spans="1:18" s="120" customFormat="1" ht="18" customHeight="1" x14ac:dyDescent="0.5">
      <c r="A3" s="165"/>
      <c r="B3" s="156"/>
      <c r="C3" s="156"/>
      <c r="D3" s="156"/>
      <c r="E3" s="156"/>
      <c r="F3" s="156"/>
      <c r="G3" s="156"/>
      <c r="H3" s="156"/>
      <c r="I3" s="156"/>
      <c r="J3" s="156"/>
      <c r="K3" s="156"/>
      <c r="L3" s="164" t="s">
        <v>109</v>
      </c>
      <c r="M3" s="1050" t="str">
        <f>IF(ISNUMBER(CoverSheet!$C$11),CoverSheet!$C$11,"")</f>
        <v/>
      </c>
      <c r="N3" s="1051"/>
      <c r="O3" s="1052"/>
      <c r="P3" s="157"/>
      <c r="Q3" s="22"/>
    </row>
    <row r="4" spans="1:18" s="120" customFormat="1" ht="20.25" customHeight="1" x14ac:dyDescent="0.65">
      <c r="A4" s="163" t="s">
        <v>228</v>
      </c>
      <c r="B4" s="162"/>
      <c r="C4" s="156"/>
      <c r="D4" s="156"/>
      <c r="E4" s="156"/>
      <c r="F4" s="156"/>
      <c r="G4" s="157"/>
      <c r="H4" s="157"/>
      <c r="I4" s="157"/>
      <c r="J4" s="157"/>
      <c r="K4" s="157"/>
      <c r="L4" s="159"/>
      <c r="M4" s="156"/>
      <c r="N4" s="156"/>
      <c r="O4" s="156"/>
      <c r="P4" s="157"/>
      <c r="Q4" s="22"/>
    </row>
    <row r="5" spans="1:18" s="38" customFormat="1" ht="60.75" customHeight="1" x14ac:dyDescent="0.45">
      <c r="A5" s="1045" t="s">
        <v>1019</v>
      </c>
      <c r="B5" s="1046"/>
      <c r="C5" s="1046"/>
      <c r="D5" s="1046"/>
      <c r="E5" s="1046"/>
      <c r="F5" s="1046"/>
      <c r="G5" s="1046"/>
      <c r="H5" s="1046"/>
      <c r="I5" s="1046"/>
      <c r="J5" s="1046"/>
      <c r="K5" s="1046"/>
      <c r="L5" s="1046"/>
      <c r="M5" s="1046"/>
      <c r="N5" s="1046"/>
      <c r="O5" s="346"/>
      <c r="P5" s="155"/>
      <c r="Q5" s="161"/>
    </row>
    <row r="6" spans="1:18" s="39" customFormat="1" ht="15" customHeight="1" x14ac:dyDescent="0.45">
      <c r="A6" s="160" t="s">
        <v>122</v>
      </c>
      <c r="B6" s="159"/>
      <c r="C6" s="158"/>
      <c r="D6" s="156"/>
      <c r="E6" s="156"/>
      <c r="F6" s="156"/>
      <c r="G6" s="157"/>
      <c r="H6" s="157"/>
      <c r="I6" s="157"/>
      <c r="J6" s="157"/>
      <c r="K6" s="157"/>
      <c r="L6" s="157"/>
      <c r="M6" s="156"/>
      <c r="N6" s="156"/>
      <c r="O6" s="156"/>
      <c r="P6" s="155"/>
      <c r="Q6" s="22"/>
    </row>
    <row r="7" spans="1:18" ht="24.95" customHeight="1" x14ac:dyDescent="0.55000000000000004">
      <c r="A7" s="132">
        <v>7</v>
      </c>
      <c r="B7" s="128"/>
      <c r="C7" s="137" t="s">
        <v>229</v>
      </c>
      <c r="D7" s="154"/>
      <c r="E7" s="154"/>
      <c r="F7" s="154"/>
      <c r="G7" s="154"/>
      <c r="H7" s="154"/>
      <c r="I7" s="154"/>
      <c r="J7" s="154"/>
      <c r="K7" s="154"/>
      <c r="L7" s="154"/>
      <c r="M7" s="154"/>
      <c r="N7" s="133" t="s">
        <v>19</v>
      </c>
      <c r="O7" s="349"/>
      <c r="P7" s="133" t="s">
        <v>19</v>
      </c>
      <c r="Q7" s="20"/>
    </row>
    <row r="8" spans="1:18" ht="15" customHeight="1" x14ac:dyDescent="0.45">
      <c r="A8" s="132">
        <v>8</v>
      </c>
      <c r="B8" s="128"/>
      <c r="C8" s="131"/>
      <c r="D8" s="147"/>
      <c r="E8" s="147" t="s">
        <v>773</v>
      </c>
      <c r="F8" s="131"/>
      <c r="G8" s="129"/>
      <c r="H8" s="129"/>
      <c r="I8" s="129"/>
      <c r="J8" s="129"/>
      <c r="K8" s="129"/>
      <c r="L8" s="129"/>
      <c r="M8" s="153"/>
      <c r="N8" s="415" t="s">
        <v>264</v>
      </c>
      <c r="O8" s="415" t="s">
        <v>266</v>
      </c>
      <c r="P8" s="415" t="s">
        <v>265</v>
      </c>
      <c r="Q8" s="20"/>
      <c r="R8" s="424" t="s">
        <v>356</v>
      </c>
    </row>
    <row r="9" spans="1:18" ht="15" customHeight="1" x14ac:dyDescent="0.45">
      <c r="A9" s="132">
        <v>9</v>
      </c>
      <c r="B9" s="128"/>
      <c r="C9" s="134"/>
      <c r="D9" s="147"/>
      <c r="E9" s="147"/>
      <c r="F9" s="134" t="s">
        <v>202</v>
      </c>
      <c r="G9" s="134"/>
      <c r="H9" s="129"/>
      <c r="I9" s="129"/>
      <c r="J9" s="129"/>
      <c r="K9" s="129"/>
      <c r="L9" s="129"/>
      <c r="M9" s="129"/>
      <c r="N9" s="430">
        <f>'S7.Actual vs Forecast'!I12</f>
        <v>0</v>
      </c>
      <c r="O9" s="430">
        <f>'S7.Actual vs Forecast'!L12</f>
        <v>0</v>
      </c>
      <c r="P9" s="152">
        <f>N9+O9</f>
        <v>0</v>
      </c>
      <c r="Q9" s="19" t="s">
        <v>1054</v>
      </c>
      <c r="R9" s="37" t="str">
        <f>IF(N9+O9=P9,"OK","ERROR")</f>
        <v>OK</v>
      </c>
    </row>
    <row r="10" spans="1:18" ht="15" customHeight="1" x14ac:dyDescent="0.45">
      <c r="A10" s="132">
        <v>10</v>
      </c>
      <c r="B10" s="128"/>
      <c r="C10" s="134"/>
      <c r="D10" s="150" t="s">
        <v>6</v>
      </c>
      <c r="E10" s="150"/>
      <c r="F10" s="134" t="s">
        <v>114</v>
      </c>
      <c r="G10" s="134"/>
      <c r="H10" s="129"/>
      <c r="I10" s="129"/>
      <c r="J10" s="129"/>
      <c r="K10" s="129"/>
      <c r="L10" s="129"/>
      <c r="M10" s="129"/>
      <c r="N10" s="143"/>
      <c r="O10" s="427"/>
      <c r="P10" s="430">
        <f>N10+O10</f>
        <v>0</v>
      </c>
      <c r="Q10" s="19"/>
    </row>
    <row r="11" spans="1:18" s="8" customFormat="1" ht="15" customHeight="1" x14ac:dyDescent="0.45">
      <c r="A11" s="132">
        <v>11</v>
      </c>
      <c r="B11" s="128"/>
      <c r="C11" s="134"/>
      <c r="D11" s="150" t="s">
        <v>6</v>
      </c>
      <c r="E11" s="150"/>
      <c r="F11" s="134" t="s">
        <v>115</v>
      </c>
      <c r="G11" s="134"/>
      <c r="H11" s="129"/>
      <c r="I11" s="129"/>
      <c r="J11" s="129"/>
      <c r="K11" s="129"/>
      <c r="L11" s="129"/>
      <c r="M11" s="129"/>
      <c r="N11" s="143"/>
      <c r="O11" s="427"/>
      <c r="P11" s="430">
        <f>N11+O11</f>
        <v>0</v>
      </c>
      <c r="Q11" s="19"/>
    </row>
    <row r="12" spans="1:18" s="8" customFormat="1" ht="15" customHeight="1" thickBot="1" x14ac:dyDescent="0.5">
      <c r="A12" s="132">
        <v>12</v>
      </c>
      <c r="B12" s="128"/>
      <c r="C12" s="134"/>
      <c r="D12" s="150" t="s">
        <v>6</v>
      </c>
      <c r="E12" s="147"/>
      <c r="F12" s="134" t="s">
        <v>1088</v>
      </c>
      <c r="G12" s="134"/>
      <c r="H12" s="129"/>
      <c r="I12" s="129"/>
      <c r="J12" s="129"/>
      <c r="K12" s="129"/>
      <c r="L12" s="129"/>
      <c r="M12" s="129"/>
      <c r="N12" s="879">
        <f>N56</f>
        <v>0</v>
      </c>
      <c r="O12" s="878"/>
      <c r="P12" s="430">
        <f>N12+O12</f>
        <v>0</v>
      </c>
      <c r="Q12" s="19"/>
    </row>
    <row r="13" spans="1:18" ht="15" customHeight="1" thickBot="1" x14ac:dyDescent="0.5">
      <c r="A13" s="132">
        <v>13</v>
      </c>
      <c r="B13" s="128"/>
      <c r="C13" s="134"/>
      <c r="D13" s="144"/>
      <c r="E13" s="144" t="s">
        <v>34</v>
      </c>
      <c r="F13" s="134"/>
      <c r="G13" s="134"/>
      <c r="H13" s="129"/>
      <c r="I13" s="129"/>
      <c r="J13" s="129"/>
      <c r="K13" s="129"/>
      <c r="L13" s="129"/>
      <c r="M13" s="140"/>
      <c r="N13" s="521">
        <f>N9+N10+N11+N12</f>
        <v>0</v>
      </c>
      <c r="O13" s="521">
        <f>O9+O10+O11</f>
        <v>0</v>
      </c>
      <c r="P13" s="142">
        <f>P9+P10+P11+P12</f>
        <v>0</v>
      </c>
      <c r="Q13" s="19"/>
    </row>
    <row r="14" spans="1:18" ht="20.100000000000001" customHeight="1" thickBot="1" x14ac:dyDescent="0.5">
      <c r="A14" s="132">
        <v>14</v>
      </c>
      <c r="B14" s="128"/>
      <c r="C14" s="134"/>
      <c r="D14" s="147"/>
      <c r="E14" s="147" t="s">
        <v>774</v>
      </c>
      <c r="F14" s="134"/>
      <c r="G14" s="134"/>
      <c r="H14" s="129"/>
      <c r="I14" s="129"/>
      <c r="J14" s="129"/>
      <c r="K14" s="129"/>
      <c r="L14" s="129"/>
      <c r="M14" s="140"/>
      <c r="N14" s="128"/>
      <c r="O14" s="140"/>
      <c r="P14" s="128"/>
      <c r="Q14" s="19"/>
    </row>
    <row r="15" spans="1:18" ht="15" customHeight="1" thickBot="1" x14ac:dyDescent="0.5">
      <c r="A15" s="132">
        <v>15</v>
      </c>
      <c r="B15" s="128"/>
      <c r="C15" s="134"/>
      <c r="D15" s="149" t="s">
        <v>5</v>
      </c>
      <c r="E15" s="149"/>
      <c r="F15" s="134" t="s">
        <v>779</v>
      </c>
      <c r="G15" s="134"/>
      <c r="H15" s="129"/>
      <c r="I15" s="129"/>
      <c r="J15" s="129"/>
      <c r="K15" s="129"/>
      <c r="L15" s="129"/>
      <c r="M15" s="129"/>
      <c r="N15" s="142">
        <f>'S5.Actual Expenditure Opex'!P21</f>
        <v>0</v>
      </c>
      <c r="O15" s="521">
        <f>'S5.Actual Expenditure Opex'!Q21</f>
        <v>0</v>
      </c>
      <c r="P15" s="521">
        <f>'S5.Actual Expenditure Opex'!R21</f>
        <v>0</v>
      </c>
      <c r="Q15" s="19" t="s">
        <v>233</v>
      </c>
    </row>
    <row r="16" spans="1:18" ht="15" customHeight="1" x14ac:dyDescent="0.45">
      <c r="A16" s="132">
        <v>16</v>
      </c>
      <c r="B16" s="128"/>
      <c r="C16" s="134"/>
      <c r="D16" s="149"/>
      <c r="E16" s="149"/>
      <c r="F16" s="134"/>
      <c r="G16" s="134"/>
      <c r="H16" s="129"/>
      <c r="I16" s="129"/>
      <c r="J16" s="129"/>
      <c r="K16" s="129"/>
      <c r="L16" s="129"/>
      <c r="M16" s="129"/>
      <c r="N16" s="128"/>
      <c r="O16" s="129"/>
      <c r="P16" s="128"/>
      <c r="Q16" s="19"/>
    </row>
    <row r="17" spans="1:17" ht="15" customHeight="1" x14ac:dyDescent="0.45">
      <c r="A17" s="132">
        <v>17</v>
      </c>
      <c r="B17" s="128"/>
      <c r="C17" s="134"/>
      <c r="D17" s="149" t="s">
        <v>5</v>
      </c>
      <c r="E17" s="149"/>
      <c r="F17" s="134" t="s">
        <v>195</v>
      </c>
      <c r="G17" s="134"/>
      <c r="H17" s="129"/>
      <c r="I17" s="129"/>
      <c r="J17" s="129"/>
      <c r="K17" s="129"/>
      <c r="L17" s="129"/>
      <c r="M17" s="129"/>
      <c r="N17" s="152">
        <f>N39</f>
        <v>0</v>
      </c>
      <c r="O17" s="430">
        <f>O39</f>
        <v>0</v>
      </c>
      <c r="P17" s="152">
        <f>N17+O17</f>
        <v>0</v>
      </c>
      <c r="Q17" s="19" t="s">
        <v>1055</v>
      </c>
    </row>
    <row r="18" spans="1:17" ht="15" customHeight="1" thickBot="1" x14ac:dyDescent="0.5">
      <c r="A18" s="132">
        <v>18</v>
      </c>
      <c r="B18" s="128"/>
      <c r="C18" s="134"/>
      <c r="D18" s="147"/>
      <c r="E18" s="147"/>
      <c r="F18" s="134"/>
      <c r="G18" s="134"/>
      <c r="H18" s="129"/>
      <c r="I18" s="129"/>
      <c r="J18" s="129"/>
      <c r="K18" s="129"/>
      <c r="L18" s="129"/>
      <c r="M18" s="129"/>
      <c r="N18" s="128"/>
      <c r="O18" s="129"/>
      <c r="P18" s="128"/>
      <c r="Q18" s="19"/>
    </row>
    <row r="19" spans="1:17" ht="15" customHeight="1" thickBot="1" x14ac:dyDescent="0.5">
      <c r="A19" s="132">
        <v>19</v>
      </c>
      <c r="B19" s="128"/>
      <c r="C19" s="134"/>
      <c r="D19" s="147"/>
      <c r="E19" s="147" t="s">
        <v>21</v>
      </c>
      <c r="F19" s="134"/>
      <c r="G19" s="134"/>
      <c r="H19" s="129"/>
      <c r="I19" s="129"/>
      <c r="J19" s="129"/>
      <c r="K19" s="129"/>
      <c r="L19" s="129"/>
      <c r="M19" s="140"/>
      <c r="N19" s="142">
        <f>N13-N15-N17</f>
        <v>0</v>
      </c>
      <c r="O19" s="521">
        <f>O13-O15-O17</f>
        <v>0</v>
      </c>
      <c r="P19" s="142">
        <f>P13-P15-P17</f>
        <v>0</v>
      </c>
      <c r="Q19" s="19"/>
    </row>
    <row r="20" spans="1:17" ht="15" customHeight="1" x14ac:dyDescent="0.45">
      <c r="A20" s="132">
        <v>20</v>
      </c>
      <c r="B20" s="128"/>
      <c r="C20" s="134"/>
      <c r="D20" s="147"/>
      <c r="E20" s="147"/>
      <c r="F20" s="134"/>
      <c r="G20" s="134"/>
      <c r="H20" s="129"/>
      <c r="I20" s="129"/>
      <c r="J20" s="129"/>
      <c r="K20" s="129"/>
      <c r="L20" s="129"/>
      <c r="M20" s="140"/>
      <c r="N20" s="128"/>
      <c r="O20" s="140"/>
      <c r="P20" s="128"/>
      <c r="Q20" s="19"/>
    </row>
    <row r="21" spans="1:17" ht="15" customHeight="1" x14ac:dyDescent="0.45">
      <c r="A21" s="132">
        <v>21</v>
      </c>
      <c r="B21" s="128"/>
      <c r="C21" s="151"/>
      <c r="D21" s="149" t="s">
        <v>5</v>
      </c>
      <c r="E21" s="149"/>
      <c r="F21" s="134" t="s">
        <v>786</v>
      </c>
      <c r="G21" s="134"/>
      <c r="H21" s="129"/>
      <c r="I21" s="129"/>
      <c r="J21" s="129"/>
      <c r="K21" s="129"/>
      <c r="L21" s="129"/>
      <c r="M21" s="140"/>
      <c r="N21" s="148">
        <f>'S4c.PQ RAB Value Rolled F.'!P32</f>
        <v>0</v>
      </c>
      <c r="O21" s="429">
        <f>'S4d. ID-only RAB Value Rolled F'!P30</f>
        <v>0</v>
      </c>
      <c r="P21" s="148">
        <f>'S4b.ID RAB Value Rolled Forward'!P32</f>
        <v>0</v>
      </c>
      <c r="Q21" s="19" t="s">
        <v>1041</v>
      </c>
    </row>
    <row r="22" spans="1:17" ht="15" customHeight="1" x14ac:dyDescent="0.45">
      <c r="A22" s="132">
        <v>22</v>
      </c>
      <c r="B22" s="128"/>
      <c r="C22" s="134"/>
      <c r="D22" s="147"/>
      <c r="E22" s="147"/>
      <c r="F22" s="134"/>
      <c r="G22" s="134"/>
      <c r="H22" s="129"/>
      <c r="I22" s="129"/>
      <c r="J22" s="129"/>
      <c r="K22" s="129"/>
      <c r="L22" s="129"/>
      <c r="M22" s="140"/>
      <c r="N22" s="128"/>
      <c r="O22" s="140"/>
      <c r="P22" s="128"/>
      <c r="Q22" s="19"/>
    </row>
    <row r="23" spans="1:17" ht="15" customHeight="1" x14ac:dyDescent="0.45">
      <c r="A23" s="132">
        <v>23</v>
      </c>
      <c r="B23" s="128"/>
      <c r="C23" s="134"/>
      <c r="D23" s="150" t="s">
        <v>6</v>
      </c>
      <c r="E23" s="150"/>
      <c r="F23" s="134" t="s">
        <v>787</v>
      </c>
      <c r="G23" s="134"/>
      <c r="H23" s="129"/>
      <c r="I23" s="129"/>
      <c r="J23" s="129"/>
      <c r="K23" s="129"/>
      <c r="L23" s="129"/>
      <c r="M23" s="140"/>
      <c r="N23" s="148">
        <f>'S4c.PQ RAB Value Rolled F.'!P34</f>
        <v>0</v>
      </c>
      <c r="O23" s="429">
        <f>'S4d. ID-only RAB Value Rolled F'!P32</f>
        <v>0</v>
      </c>
      <c r="P23" s="148">
        <f>'S4b.ID RAB Value Rolled Forward'!P34</f>
        <v>0</v>
      </c>
      <c r="Q23" s="19" t="s">
        <v>1041</v>
      </c>
    </row>
    <row r="24" spans="1:17" ht="15" customHeight="1" thickBot="1" x14ac:dyDescent="0.5">
      <c r="A24" s="132">
        <v>24</v>
      </c>
      <c r="B24" s="128"/>
      <c r="C24" s="134"/>
      <c r="D24" s="147"/>
      <c r="E24" s="147"/>
      <c r="F24" s="134"/>
      <c r="G24" s="134"/>
      <c r="H24" s="129"/>
      <c r="I24" s="129"/>
      <c r="J24" s="129"/>
      <c r="K24" s="129"/>
      <c r="L24" s="129"/>
      <c r="M24" s="140"/>
      <c r="N24" s="128"/>
      <c r="O24" s="140"/>
      <c r="P24" s="128"/>
      <c r="Q24" s="19"/>
    </row>
    <row r="25" spans="1:17" ht="15" customHeight="1" thickBot="1" x14ac:dyDescent="0.5">
      <c r="A25" s="132">
        <v>25</v>
      </c>
      <c r="B25" s="128"/>
      <c r="C25" s="134"/>
      <c r="D25" s="147"/>
      <c r="E25" s="147" t="s">
        <v>194</v>
      </c>
      <c r="F25" s="134"/>
      <c r="G25" s="134"/>
      <c r="H25" s="129"/>
      <c r="I25" s="129"/>
      <c r="J25" s="129"/>
      <c r="K25" s="129"/>
      <c r="L25" s="129"/>
      <c r="M25" s="140"/>
      <c r="N25" s="142">
        <f>N19-N21+N23</f>
        <v>0</v>
      </c>
      <c r="O25" s="521">
        <f>O19-O21+O23</f>
        <v>0</v>
      </c>
      <c r="P25" s="142">
        <f>P19-P21+P23</f>
        <v>0</v>
      </c>
      <c r="Q25" s="19" t="s">
        <v>121</v>
      </c>
    </row>
    <row r="26" spans="1:17" ht="15" customHeight="1" x14ac:dyDescent="0.45">
      <c r="A26" s="132">
        <v>26</v>
      </c>
      <c r="B26" s="128"/>
      <c r="C26" s="134"/>
      <c r="D26" s="147"/>
      <c r="E26" s="147"/>
      <c r="F26" s="134"/>
      <c r="G26" s="134"/>
      <c r="H26" s="129"/>
      <c r="I26" s="129"/>
      <c r="J26" s="129"/>
      <c r="K26" s="129"/>
      <c r="L26" s="129"/>
      <c r="M26" s="140"/>
      <c r="N26" s="128"/>
      <c r="O26" s="140"/>
      <c r="P26" s="128"/>
      <c r="Q26" s="19"/>
    </row>
    <row r="27" spans="1:17" ht="15" customHeight="1" x14ac:dyDescent="0.45">
      <c r="A27" s="132">
        <v>27</v>
      </c>
      <c r="B27" s="128"/>
      <c r="C27" s="134"/>
      <c r="D27" s="149" t="s">
        <v>5</v>
      </c>
      <c r="E27" s="149"/>
      <c r="F27" s="134" t="s">
        <v>33</v>
      </c>
      <c r="G27" s="134"/>
      <c r="H27" s="129"/>
      <c r="I27" s="129"/>
      <c r="J27" s="129"/>
      <c r="K27" s="129"/>
      <c r="L27" s="129"/>
      <c r="M27" s="140"/>
      <c r="N27" s="148" t="e">
        <f>'S8a.TCSD Allowance'!J27</f>
        <v>#DIV/0!</v>
      </c>
      <c r="O27" s="429" t="e">
        <f>'S8a.TCSD Allowance'!K27</f>
        <v>#DIV/0!</v>
      </c>
      <c r="P27" s="148">
        <f>'S8a.TCSD Allowance'!I27</f>
        <v>0</v>
      </c>
      <c r="Q27" s="22" t="s">
        <v>1056</v>
      </c>
    </row>
    <row r="28" spans="1:17" ht="15" customHeight="1" x14ac:dyDescent="0.45">
      <c r="A28" s="132">
        <v>28</v>
      </c>
      <c r="B28" s="128"/>
      <c r="C28" s="134"/>
      <c r="D28" s="147"/>
      <c r="E28" s="147"/>
      <c r="F28" s="134"/>
      <c r="G28" s="134"/>
      <c r="H28" s="129"/>
      <c r="I28" s="129"/>
      <c r="J28" s="129"/>
      <c r="K28" s="129"/>
      <c r="L28" s="129"/>
      <c r="M28" s="140"/>
      <c r="N28" s="128"/>
      <c r="O28" s="140"/>
      <c r="P28" s="128"/>
      <c r="Q28" s="19"/>
    </row>
    <row r="29" spans="1:17" ht="15" customHeight="1" x14ac:dyDescent="0.45">
      <c r="A29" s="132">
        <v>29</v>
      </c>
      <c r="B29" s="128"/>
      <c r="C29" s="134"/>
      <c r="D29" s="149" t="s">
        <v>5</v>
      </c>
      <c r="E29" s="149"/>
      <c r="F29" s="134" t="s">
        <v>22</v>
      </c>
      <c r="G29" s="134"/>
      <c r="H29" s="129"/>
      <c r="I29" s="129"/>
      <c r="J29" s="129"/>
      <c r="K29" s="129"/>
      <c r="L29" s="129"/>
      <c r="M29" s="140"/>
      <c r="N29" s="148">
        <f>'S3.Regulatory Tax Allowance '!I39</f>
        <v>0</v>
      </c>
      <c r="O29" s="429">
        <f>'S3.Regulatory Tax Allowance '!J39</f>
        <v>0</v>
      </c>
      <c r="P29" s="148">
        <f>N29+O29</f>
        <v>0</v>
      </c>
      <c r="Q29" s="19" t="s">
        <v>1057</v>
      </c>
    </row>
    <row r="30" spans="1:17" ht="15" customHeight="1" thickBot="1" x14ac:dyDescent="0.5">
      <c r="A30" s="132">
        <v>30</v>
      </c>
      <c r="B30" s="128"/>
      <c r="C30" s="134"/>
      <c r="D30" s="147"/>
      <c r="E30" s="147"/>
      <c r="F30" s="134"/>
      <c r="G30" s="134"/>
      <c r="H30" s="129"/>
      <c r="I30" s="129"/>
      <c r="J30" s="129"/>
      <c r="K30" s="129"/>
      <c r="L30" s="129"/>
      <c r="M30" s="140"/>
      <c r="N30" s="128"/>
      <c r="O30" s="140"/>
      <c r="P30" s="128"/>
      <c r="Q30" s="19"/>
    </row>
    <row r="31" spans="1:17" ht="15" customHeight="1" thickBot="1" x14ac:dyDescent="0.5">
      <c r="A31" s="132">
        <v>31</v>
      </c>
      <c r="B31" s="128"/>
      <c r="C31" s="134"/>
      <c r="D31" s="147"/>
      <c r="E31" s="147" t="s">
        <v>199</v>
      </c>
      <c r="F31" s="134"/>
      <c r="G31" s="134"/>
      <c r="H31" s="129"/>
      <c r="I31" s="129"/>
      <c r="J31" s="129"/>
      <c r="K31" s="129"/>
      <c r="L31" s="129"/>
      <c r="M31" s="140"/>
      <c r="N31" s="142" t="e">
        <f>N25-N27-N29</f>
        <v>#DIV/0!</v>
      </c>
      <c r="O31" s="521" t="e">
        <f>O25-O27-O29</f>
        <v>#DIV/0!</v>
      </c>
      <c r="P31" s="142">
        <f>P25-P27-P29</f>
        <v>0</v>
      </c>
      <c r="Q31" s="19"/>
    </row>
    <row r="32" spans="1:17" x14ac:dyDescent="0.45">
      <c r="A32" s="132">
        <v>32</v>
      </c>
      <c r="B32" s="128"/>
      <c r="C32" s="134"/>
      <c r="D32" s="134"/>
      <c r="E32" s="134"/>
      <c r="F32" s="134"/>
      <c r="G32" s="134"/>
      <c r="H32" s="129"/>
      <c r="I32" s="129"/>
      <c r="J32" s="129"/>
      <c r="K32" s="129"/>
      <c r="L32" s="129"/>
      <c r="M32" s="129"/>
      <c r="N32" s="129"/>
      <c r="O32" s="129"/>
      <c r="P32" s="129"/>
      <c r="Q32" s="19"/>
    </row>
    <row r="33" spans="1:17" ht="24.95" customHeight="1" x14ac:dyDescent="0.55000000000000004">
      <c r="A33" s="132">
        <v>33</v>
      </c>
      <c r="B33" s="128"/>
      <c r="C33" s="137" t="s">
        <v>230</v>
      </c>
      <c r="D33" s="129"/>
      <c r="E33" s="129"/>
      <c r="F33" s="129"/>
      <c r="G33" s="129"/>
      <c r="H33" s="129"/>
      <c r="I33" s="129"/>
      <c r="J33" s="129"/>
      <c r="K33" s="129"/>
      <c r="L33" s="523" t="s">
        <v>19</v>
      </c>
      <c r="M33" s="146" t="s">
        <v>19</v>
      </c>
      <c r="N33" s="523" t="s">
        <v>19</v>
      </c>
      <c r="O33" s="146" t="s">
        <v>19</v>
      </c>
      <c r="P33" s="145"/>
      <c r="Q33" s="20"/>
    </row>
    <row r="34" spans="1:17" s="120" customFormat="1" ht="15" customHeight="1" x14ac:dyDescent="0.45">
      <c r="A34" s="132">
        <v>34</v>
      </c>
      <c r="B34" s="135"/>
      <c r="C34" s="134"/>
      <c r="D34" s="144"/>
      <c r="E34" s="144" t="s">
        <v>161</v>
      </c>
      <c r="F34" s="144"/>
      <c r="G34" s="134"/>
      <c r="H34" s="134"/>
      <c r="I34" s="129"/>
      <c r="J34" s="129"/>
      <c r="K34" s="129"/>
      <c r="L34" s="415" t="s">
        <v>264</v>
      </c>
      <c r="M34" s="415" t="s">
        <v>266</v>
      </c>
      <c r="N34" s="140"/>
      <c r="O34" s="140"/>
      <c r="P34" s="140"/>
      <c r="Q34" s="19"/>
    </row>
    <row r="35" spans="1:17" s="120" customFormat="1" ht="15" customHeight="1" x14ac:dyDescent="0.45">
      <c r="A35" s="132">
        <v>35</v>
      </c>
      <c r="B35" s="135"/>
      <c r="C35" s="134"/>
      <c r="D35" s="134"/>
      <c r="E35" s="134"/>
      <c r="F35" s="129" t="s">
        <v>36</v>
      </c>
      <c r="G35" s="129"/>
      <c r="H35" s="134"/>
      <c r="I35" s="129"/>
      <c r="J35" s="129"/>
      <c r="K35" s="129"/>
      <c r="L35" s="427"/>
      <c r="M35" s="143"/>
      <c r="N35" s="140"/>
      <c r="O35" s="520"/>
      <c r="P35" s="140"/>
      <c r="Q35" s="19"/>
    </row>
    <row r="36" spans="1:17" s="120" customFormat="1" ht="15" customHeight="1" x14ac:dyDescent="0.45">
      <c r="A36" s="132">
        <v>36</v>
      </c>
      <c r="B36" s="135"/>
      <c r="C36" s="134"/>
      <c r="D36" s="134"/>
      <c r="E36" s="134"/>
      <c r="F36" s="129" t="s">
        <v>198</v>
      </c>
      <c r="G36" s="129"/>
      <c r="H36" s="134"/>
      <c r="I36" s="129"/>
      <c r="J36" s="129"/>
      <c r="K36" s="129"/>
      <c r="L36" s="427"/>
      <c r="M36" s="143"/>
      <c r="N36" s="140"/>
      <c r="O36" s="520"/>
      <c r="P36" s="140"/>
      <c r="Q36" s="19"/>
    </row>
    <row r="37" spans="1:17" s="120" customFormat="1" ht="15" customHeight="1" x14ac:dyDescent="0.45">
      <c r="A37" s="132">
        <v>37</v>
      </c>
      <c r="B37" s="135"/>
      <c r="C37" s="134"/>
      <c r="D37" s="134"/>
      <c r="E37" s="134"/>
      <c r="F37" s="129" t="s">
        <v>197</v>
      </c>
      <c r="G37" s="134"/>
      <c r="H37" s="134"/>
      <c r="I37" s="129"/>
      <c r="J37" s="129"/>
      <c r="K37" s="129"/>
      <c r="L37" s="427"/>
      <c r="M37" s="143"/>
      <c r="N37" s="140"/>
      <c r="O37" s="520"/>
      <c r="P37" s="140"/>
      <c r="Q37" s="19"/>
    </row>
    <row r="38" spans="1:17" s="120" customFormat="1" ht="15" customHeight="1" thickBot="1" x14ac:dyDescent="0.5">
      <c r="A38" s="132">
        <v>38</v>
      </c>
      <c r="B38" s="135"/>
      <c r="C38" s="134"/>
      <c r="D38" s="134"/>
      <c r="E38" s="134"/>
      <c r="F38" s="134" t="s">
        <v>196</v>
      </c>
      <c r="G38" s="134"/>
      <c r="H38" s="134"/>
      <c r="I38" s="129"/>
      <c r="J38" s="129"/>
      <c r="K38" s="129"/>
      <c r="L38" s="427"/>
      <c r="M38" s="143"/>
      <c r="N38" s="140"/>
      <c r="O38" s="520"/>
      <c r="P38" s="140"/>
      <c r="Q38" s="19"/>
    </row>
    <row r="39" spans="1:17" s="120" customFormat="1" ht="15" customHeight="1" thickBot="1" x14ac:dyDescent="0.5">
      <c r="A39" s="132">
        <v>39</v>
      </c>
      <c r="B39" s="135"/>
      <c r="C39" s="134"/>
      <c r="D39" s="141"/>
      <c r="E39" s="141" t="s">
        <v>195</v>
      </c>
      <c r="F39" s="134"/>
      <c r="G39" s="134"/>
      <c r="H39" s="134"/>
      <c r="I39" s="129"/>
      <c r="J39" s="129"/>
      <c r="K39" s="129"/>
      <c r="L39" s="129"/>
      <c r="M39" s="140"/>
      <c r="N39" s="142">
        <f>SUM(L35:L38)</f>
        <v>0</v>
      </c>
      <c r="O39" s="521">
        <f>SUM(M35:M38)</f>
        <v>0</v>
      </c>
      <c r="P39" s="142">
        <f>N39+O39</f>
        <v>0</v>
      </c>
      <c r="Q39" s="19" t="s">
        <v>117</v>
      </c>
    </row>
    <row r="40" spans="1:17" s="120" customFormat="1" x14ac:dyDescent="0.45">
      <c r="A40" s="132">
        <v>40</v>
      </c>
      <c r="B40" s="135"/>
      <c r="C40" s="134"/>
      <c r="D40" s="141"/>
      <c r="E40" s="141"/>
      <c r="F40" s="134"/>
      <c r="G40" s="134"/>
      <c r="H40" s="134"/>
      <c r="I40" s="129"/>
      <c r="J40" s="129"/>
      <c r="K40" s="129"/>
      <c r="L40" s="129"/>
      <c r="M40" s="140"/>
      <c r="N40" s="139"/>
      <c r="O40" s="140"/>
      <c r="P40" s="139"/>
      <c r="Q40" s="19"/>
    </row>
    <row r="41" spans="1:17" ht="24.95" customHeight="1" x14ac:dyDescent="0.55000000000000004">
      <c r="A41" s="132">
        <v>41</v>
      </c>
      <c r="B41" s="128"/>
      <c r="C41" s="137" t="s">
        <v>231</v>
      </c>
      <c r="D41" s="129"/>
      <c r="E41" s="129"/>
      <c r="F41" s="129"/>
      <c r="G41" s="129"/>
      <c r="H41" s="129"/>
      <c r="I41" s="129"/>
      <c r="J41" s="129"/>
      <c r="K41" s="129"/>
      <c r="L41" s="129"/>
      <c r="M41" s="129"/>
      <c r="N41" s="129"/>
      <c r="O41" s="129"/>
      <c r="P41" s="129"/>
      <c r="Q41" s="20"/>
    </row>
    <row r="42" spans="1:17" s="120" customFormat="1" ht="15" customHeight="1" x14ac:dyDescent="0.45">
      <c r="A42" s="132">
        <v>42</v>
      </c>
      <c r="B42" s="135"/>
      <c r="C42" s="134"/>
      <c r="D42" s="134"/>
      <c r="E42" s="134"/>
      <c r="F42" s="134"/>
      <c r="G42" s="134"/>
      <c r="H42" s="134"/>
      <c r="I42" s="129"/>
      <c r="J42" s="129"/>
      <c r="K42" s="129"/>
      <c r="L42" s="129"/>
      <c r="M42" s="128"/>
      <c r="N42" s="133" t="s">
        <v>19</v>
      </c>
      <c r="O42" s="129"/>
      <c r="P42" s="129"/>
      <c r="Q42" s="19"/>
    </row>
    <row r="43" spans="1:17" s="120" customFormat="1" ht="15" customHeight="1" x14ac:dyDescent="0.45">
      <c r="A43" s="132">
        <v>43</v>
      </c>
      <c r="B43" s="128"/>
      <c r="C43" s="131"/>
      <c r="D43" s="131"/>
      <c r="E43" s="131"/>
      <c r="F43" s="131" t="s">
        <v>150</v>
      </c>
      <c r="G43" s="131"/>
      <c r="H43" s="129"/>
      <c r="I43" s="129"/>
      <c r="J43" s="129"/>
      <c r="K43" s="129"/>
      <c r="L43" s="129"/>
      <c r="M43" s="129"/>
      <c r="N43" s="127"/>
      <c r="O43" s="129"/>
      <c r="P43" s="129"/>
      <c r="Q43" s="19"/>
    </row>
    <row r="44" spans="1:17" s="120" customFormat="1" ht="14.25" customHeight="1" x14ac:dyDescent="0.45">
      <c r="A44" s="132">
        <v>44</v>
      </c>
      <c r="B44" s="128"/>
      <c r="C44" s="131"/>
      <c r="D44" s="131"/>
      <c r="E44" s="131"/>
      <c r="F44" s="131"/>
      <c r="G44" s="131"/>
      <c r="H44" s="129"/>
      <c r="I44" s="129"/>
      <c r="J44" s="129"/>
      <c r="K44" s="129"/>
      <c r="L44" s="129"/>
      <c r="M44" s="129"/>
      <c r="N44" s="129"/>
      <c r="O44" s="129"/>
      <c r="P44" s="129"/>
      <c r="Q44" s="19"/>
    </row>
    <row r="45" spans="1:17" s="11" customFormat="1" ht="30" customHeight="1" x14ac:dyDescent="0.45">
      <c r="A45" s="132">
        <v>45</v>
      </c>
      <c r="B45" s="128"/>
      <c r="C45" s="131"/>
      <c r="D45" s="138"/>
      <c r="E45" s="138"/>
      <c r="F45" s="1059" t="s">
        <v>775</v>
      </c>
      <c r="G45" s="1059"/>
      <c r="H45" s="1059"/>
      <c r="I45" s="1059"/>
      <c r="J45" s="1059"/>
      <c r="K45" s="1059"/>
      <c r="L45" s="1059"/>
      <c r="M45" s="1059"/>
      <c r="N45" s="1060"/>
      <c r="O45" s="347"/>
      <c r="P45" s="126"/>
      <c r="Q45" s="19"/>
    </row>
    <row r="46" spans="1:17" ht="24.95" customHeight="1" x14ac:dyDescent="0.55000000000000004">
      <c r="A46" s="132">
        <v>46</v>
      </c>
      <c r="B46" s="128"/>
      <c r="C46" s="137" t="s">
        <v>232</v>
      </c>
      <c r="D46" s="129"/>
      <c r="E46" s="129"/>
      <c r="F46" s="129"/>
      <c r="G46" s="129"/>
      <c r="H46" s="129"/>
      <c r="I46" s="129"/>
      <c r="J46" s="129"/>
      <c r="K46" s="129"/>
      <c r="L46" s="129"/>
      <c r="M46" s="129"/>
      <c r="N46" s="136"/>
      <c r="O46" s="136"/>
      <c r="P46" s="126"/>
      <c r="Q46" s="20"/>
    </row>
    <row r="47" spans="1:17" s="120" customFormat="1" ht="15" customHeight="1" x14ac:dyDescent="0.45">
      <c r="A47" s="132">
        <v>47</v>
      </c>
      <c r="B47" s="135"/>
      <c r="C47" s="134"/>
      <c r="D47" s="134"/>
      <c r="E47" s="134"/>
      <c r="F47" s="134"/>
      <c r="G47" s="134"/>
      <c r="H47" s="134"/>
      <c r="I47" s="129"/>
      <c r="J47" s="129"/>
      <c r="K47" s="129"/>
      <c r="L47" s="129"/>
      <c r="M47" s="128"/>
      <c r="N47" s="133" t="s">
        <v>19</v>
      </c>
      <c r="O47" s="136"/>
      <c r="P47" s="126"/>
      <c r="Q47" s="19"/>
    </row>
    <row r="48" spans="1:17" s="456" customFormat="1" ht="15" customHeight="1" x14ac:dyDescent="0.45">
      <c r="A48" s="617">
        <v>48</v>
      </c>
      <c r="B48" s="513"/>
      <c r="C48" s="874"/>
      <c r="D48" s="874"/>
      <c r="E48" s="874"/>
      <c r="F48" s="874" t="s">
        <v>944</v>
      </c>
      <c r="G48" s="874"/>
      <c r="H48" s="616"/>
      <c r="I48" s="514"/>
      <c r="J48" s="514"/>
      <c r="K48" s="514"/>
      <c r="L48" s="514"/>
      <c r="M48" s="513"/>
      <c r="N48" s="953"/>
      <c r="O48" s="136"/>
      <c r="P48" s="615"/>
      <c r="Q48" s="466"/>
    </row>
    <row r="49" spans="1:17" s="456" customFormat="1" ht="15" customHeight="1" x14ac:dyDescent="0.45">
      <c r="A49" s="617">
        <v>49</v>
      </c>
      <c r="B49" s="513"/>
      <c r="C49" s="952"/>
      <c r="D49" s="952"/>
      <c r="E49" s="952"/>
      <c r="F49" s="952"/>
      <c r="G49" s="952"/>
      <c r="H49" s="616"/>
      <c r="I49" s="514"/>
      <c r="J49" s="514"/>
      <c r="K49" s="514"/>
      <c r="L49" s="514"/>
      <c r="M49" s="513"/>
      <c r="N49" s="513"/>
      <c r="O49" s="136"/>
      <c r="P49" s="615"/>
      <c r="Q49" s="466"/>
    </row>
    <row r="50" spans="1:17" s="456" customFormat="1" ht="15" customHeight="1" x14ac:dyDescent="0.55000000000000004">
      <c r="A50" s="617">
        <v>50</v>
      </c>
      <c r="B50" s="513"/>
      <c r="C50" s="519" t="s">
        <v>1086</v>
      </c>
      <c r="D50" s="874"/>
      <c r="E50" s="874"/>
      <c r="F50" s="874"/>
      <c r="G50" s="874"/>
      <c r="H50" s="616"/>
      <c r="I50" s="514"/>
      <c r="J50" s="514"/>
      <c r="K50" s="514"/>
      <c r="L50" s="514"/>
      <c r="M50" s="513"/>
      <c r="N50" s="513"/>
      <c r="O50" s="136"/>
      <c r="P50" s="615"/>
      <c r="Q50" s="466"/>
    </row>
    <row r="51" spans="1:17" s="456" customFormat="1" ht="15" customHeight="1" x14ac:dyDescent="0.45">
      <c r="A51" s="617">
        <v>51</v>
      </c>
      <c r="B51" s="513"/>
      <c r="C51" s="874"/>
      <c r="D51" s="874"/>
      <c r="E51" s="874"/>
      <c r="F51" s="874"/>
      <c r="G51" s="874"/>
      <c r="H51" s="616"/>
      <c r="I51" s="514"/>
      <c r="J51" s="514"/>
      <c r="K51" s="514"/>
      <c r="L51" s="514"/>
      <c r="M51" s="513"/>
      <c r="N51" s="416"/>
      <c r="O51" s="136"/>
      <c r="P51" s="615"/>
      <c r="Q51" s="466"/>
    </row>
    <row r="52" spans="1:17" s="456" customFormat="1" ht="15" customHeight="1" x14ac:dyDescent="0.45">
      <c r="A52" s="617">
        <v>52</v>
      </c>
      <c r="B52" s="513"/>
      <c r="C52" s="874"/>
      <c r="D52" s="525"/>
      <c r="E52" s="874"/>
      <c r="F52" s="874" t="s">
        <v>1083</v>
      </c>
      <c r="G52" s="874"/>
      <c r="H52" s="616"/>
      <c r="I52" s="514"/>
      <c r="J52" s="514"/>
      <c r="K52" s="514"/>
      <c r="L52" s="514"/>
      <c r="M52" s="513"/>
      <c r="N52" s="427"/>
      <c r="O52" s="136"/>
      <c r="P52" s="615"/>
      <c r="Q52" s="466"/>
    </row>
    <row r="53" spans="1:17" s="456" customFormat="1" ht="15" customHeight="1" thickBot="1" x14ac:dyDescent="0.5">
      <c r="A53" s="617">
        <v>53</v>
      </c>
      <c r="B53" s="513"/>
      <c r="C53" s="874"/>
      <c r="D53" s="874" t="s">
        <v>5</v>
      </c>
      <c r="E53" s="874"/>
      <c r="F53" s="874" t="s">
        <v>793</v>
      </c>
      <c r="G53" s="874"/>
      <c r="H53" s="616"/>
      <c r="I53" s="514"/>
      <c r="J53" s="514"/>
      <c r="K53" s="514"/>
      <c r="L53" s="514"/>
      <c r="M53" s="513"/>
      <c r="N53" s="427"/>
      <c r="O53" s="136"/>
      <c r="P53" s="615"/>
      <c r="Q53" s="466"/>
    </row>
    <row r="54" spans="1:17" s="456" customFormat="1" ht="15" customHeight="1" thickBot="1" x14ac:dyDescent="0.5">
      <c r="A54" s="617">
        <v>54</v>
      </c>
      <c r="B54" s="513"/>
      <c r="C54" s="874"/>
      <c r="D54" s="525"/>
      <c r="E54" s="874"/>
      <c r="F54" s="875" t="s">
        <v>1090</v>
      </c>
      <c r="G54" s="874"/>
      <c r="H54" s="616"/>
      <c r="I54" s="514"/>
      <c r="J54" s="514"/>
      <c r="K54" s="514"/>
      <c r="L54" s="514"/>
      <c r="M54" s="513"/>
      <c r="N54" s="876">
        <f>N52-N53</f>
        <v>0</v>
      </c>
      <c r="O54" s="136"/>
      <c r="P54" s="615"/>
      <c r="Q54" s="466"/>
    </row>
    <row r="55" spans="1:17" s="456" customFormat="1" ht="15" customHeight="1" x14ac:dyDescent="0.45">
      <c r="A55" s="617">
        <v>55</v>
      </c>
      <c r="B55" s="513"/>
      <c r="C55" s="1031"/>
      <c r="D55" s="525"/>
      <c r="E55" s="1031"/>
      <c r="F55" s="1031"/>
      <c r="G55" s="1031"/>
      <c r="H55" s="616"/>
      <c r="I55" s="514"/>
      <c r="J55" s="514"/>
      <c r="K55" s="514"/>
      <c r="L55" s="514"/>
      <c r="M55" s="513"/>
      <c r="N55" s="513"/>
      <c r="O55" s="136"/>
      <c r="P55" s="615"/>
      <c r="Q55" s="466"/>
    </row>
    <row r="56" spans="1:17" s="456" customFormat="1" ht="15" customHeight="1" x14ac:dyDescent="0.45">
      <c r="A56" s="617">
        <v>56</v>
      </c>
      <c r="B56" s="513"/>
      <c r="C56" s="1030"/>
      <c r="D56" s="525"/>
      <c r="E56" s="1030"/>
      <c r="F56" s="1030" t="s">
        <v>1084</v>
      </c>
      <c r="G56" s="1030"/>
      <c r="H56" s="616"/>
      <c r="I56" s="514"/>
      <c r="J56" s="514"/>
      <c r="K56" s="514"/>
      <c r="L56" s="514"/>
      <c r="M56" s="513"/>
      <c r="N56" s="427"/>
      <c r="O56" s="136"/>
      <c r="P56" s="615"/>
      <c r="Q56" s="466"/>
    </row>
    <row r="57" spans="1:17" s="456" customFormat="1" ht="15" customHeight="1" thickBot="1" x14ac:dyDescent="0.5">
      <c r="A57" s="617">
        <v>57</v>
      </c>
      <c r="B57" s="513"/>
      <c r="C57" s="873"/>
      <c r="D57" s="525"/>
      <c r="E57" s="874"/>
      <c r="F57" s="874" t="s">
        <v>1091</v>
      </c>
      <c r="G57" s="874"/>
      <c r="H57" s="616"/>
      <c r="I57" s="514"/>
      <c r="J57" s="514"/>
      <c r="K57" s="514"/>
      <c r="L57" s="514"/>
      <c r="M57" s="513"/>
      <c r="N57" s="427"/>
      <c r="O57" s="136"/>
      <c r="P57" s="615"/>
      <c r="Q57" s="466" t="s">
        <v>1089</v>
      </c>
    </row>
    <row r="58" spans="1:17" s="456" customFormat="1" ht="15" customHeight="1" thickBot="1" x14ac:dyDescent="0.5">
      <c r="A58" s="617">
        <v>58</v>
      </c>
      <c r="B58" s="513"/>
      <c r="C58" s="874"/>
      <c r="D58" s="874"/>
      <c r="E58" s="874"/>
      <c r="F58" s="875" t="s">
        <v>1085</v>
      </c>
      <c r="G58" s="874"/>
      <c r="H58" s="616"/>
      <c r="I58" s="514"/>
      <c r="J58" s="514"/>
      <c r="K58" s="514"/>
      <c r="L58" s="514"/>
      <c r="M58" s="513"/>
      <c r="N58" s="877">
        <f>N57+N56</f>
        <v>0</v>
      </c>
      <c r="O58" s="136"/>
      <c r="P58" s="615"/>
      <c r="Q58" s="466"/>
    </row>
    <row r="59" spans="1:17" s="456" customFormat="1" ht="15" customHeight="1" x14ac:dyDescent="0.45">
      <c r="A59" s="617">
        <v>59</v>
      </c>
      <c r="B59" s="513"/>
      <c r="C59" s="874"/>
      <c r="D59" s="874"/>
      <c r="E59" s="874"/>
      <c r="F59" s="874"/>
      <c r="G59" s="874"/>
      <c r="H59" s="616"/>
      <c r="I59" s="514"/>
      <c r="J59" s="514"/>
      <c r="K59" s="514"/>
      <c r="L59" s="514"/>
      <c r="M59" s="513"/>
      <c r="N59" s="513"/>
      <c r="O59" s="136"/>
      <c r="P59" s="615"/>
      <c r="Q59" s="466"/>
    </row>
    <row r="60" spans="1:17" s="14" customFormat="1" ht="15" customHeight="1" x14ac:dyDescent="0.45">
      <c r="A60" s="617">
        <v>60</v>
      </c>
      <c r="B60" s="124"/>
      <c r="C60" s="125"/>
      <c r="D60" s="124"/>
      <c r="E60" s="124"/>
      <c r="F60" s="123"/>
      <c r="G60" s="123"/>
      <c r="H60" s="123"/>
      <c r="I60" s="123"/>
      <c r="J60" s="123"/>
      <c r="K60" s="123"/>
      <c r="L60" s="123"/>
      <c r="M60" s="124"/>
      <c r="N60" s="123"/>
      <c r="O60" s="123"/>
      <c r="P60" s="122"/>
      <c r="Q60" s="19"/>
    </row>
  </sheetData>
  <sheetProtection formatRows="0" insertRows="0"/>
  <mergeCells count="4">
    <mergeCell ref="A5:N5"/>
    <mergeCell ref="F45:N45"/>
    <mergeCell ref="M2:O2"/>
    <mergeCell ref="M3:O3"/>
  </mergeCells>
  <pageMargins left="0.70866141732283472" right="0.70866141732283472" top="0.74803149606299213" bottom="0.74803149606299213" header="0.31496062992125989" footer="0.31496062992125989"/>
  <pageSetup paperSize="9" scale="64" fitToHeight="2" orientation="portrait" r:id="rId1"/>
  <headerFooter alignWithMargins="0">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E82F-A46B-44E6-B7C2-10C7CF304213}">
  <sheetPr codeName="Sheet6">
    <tabColor rgb="FF99CCFF"/>
    <pageSetUpPr fitToPage="1"/>
  </sheetPr>
  <dimension ref="A1:N62"/>
  <sheetViews>
    <sheetView showGridLines="0" view="pageBreakPreview" topLeftCell="A3" zoomScaleNormal="100" zoomScaleSheetLayoutView="100" workbookViewId="0">
      <selection activeCell="K22" sqref="K22"/>
    </sheetView>
  </sheetViews>
  <sheetFormatPr defaultColWidth="9.1328125" defaultRowHeight="12.75" x14ac:dyDescent="0.35"/>
  <cols>
    <col min="1" max="1" width="5" style="172" customWidth="1"/>
    <col min="2" max="2" width="3.1328125" style="172" customWidth="1"/>
    <col min="3" max="3" width="6.1328125" style="172" customWidth="1"/>
    <col min="4" max="5" width="2.265625" style="172" customWidth="1"/>
    <col min="6" max="6" width="62.3984375" style="172" customWidth="1"/>
    <col min="7" max="7" width="22.3984375" style="172" customWidth="1"/>
    <col min="8" max="8" width="6.59765625" style="172" customWidth="1"/>
    <col min="9" max="9" width="16.1328125" style="172" customWidth="1"/>
    <col min="10" max="10" width="16.1328125" style="536" customWidth="1"/>
    <col min="11" max="11" width="16.1328125" style="172" customWidth="1"/>
    <col min="12" max="12" width="2.73046875" style="172" customWidth="1"/>
    <col min="13" max="13" width="15" style="172" customWidth="1"/>
    <col min="14" max="14" width="24.59765625" style="172" customWidth="1"/>
    <col min="15" max="16384" width="9.1328125" style="172"/>
  </cols>
  <sheetData>
    <row r="1" spans="1:14" ht="13.15" x14ac:dyDescent="0.4">
      <c r="A1" s="217"/>
      <c r="B1" s="218"/>
      <c r="C1" s="218"/>
      <c r="D1" s="218"/>
      <c r="E1" s="218"/>
      <c r="F1" s="218"/>
      <c r="G1" s="218"/>
      <c r="H1" s="218"/>
      <c r="I1" s="218"/>
      <c r="J1" s="563"/>
      <c r="K1" s="218"/>
      <c r="L1" s="219"/>
      <c r="M1" s="170"/>
      <c r="N1" s="171"/>
    </row>
    <row r="2" spans="1:14" ht="18" customHeight="1" x14ac:dyDescent="0.5">
      <c r="A2" s="220"/>
      <c r="B2" s="221"/>
      <c r="C2" s="221"/>
      <c r="D2" s="221"/>
      <c r="E2" s="221"/>
      <c r="F2" s="221"/>
      <c r="G2" s="222" t="s">
        <v>8</v>
      </c>
      <c r="H2" s="1047" t="s">
        <v>337</v>
      </c>
      <c r="I2" s="1048"/>
      <c r="J2" s="1061"/>
      <c r="K2" s="1049"/>
      <c r="L2" s="223"/>
      <c r="M2" s="170"/>
      <c r="N2" s="171"/>
    </row>
    <row r="3" spans="1:14" ht="18" customHeight="1" x14ac:dyDescent="0.5">
      <c r="A3" s="220"/>
      <c r="B3" s="221"/>
      <c r="C3" s="221"/>
      <c r="D3" s="221"/>
      <c r="E3" s="221"/>
      <c r="F3" s="221"/>
      <c r="G3" s="222" t="s">
        <v>109</v>
      </c>
      <c r="H3" s="1050" t="str">
        <f>IF(ISNUMBER(CoverSheet!$C$11),CoverSheet!$C$11,"")</f>
        <v/>
      </c>
      <c r="I3" s="1051"/>
      <c r="J3" s="1062"/>
      <c r="K3" s="1052"/>
      <c r="L3" s="223"/>
      <c r="M3" s="170"/>
      <c r="N3" s="171"/>
    </row>
    <row r="4" spans="1:14" ht="21" customHeight="1" x14ac:dyDescent="0.65">
      <c r="A4" s="224" t="s">
        <v>818</v>
      </c>
      <c r="B4" s="221"/>
      <c r="C4" s="221"/>
      <c r="D4" s="221"/>
      <c r="E4" s="221"/>
      <c r="F4" s="221"/>
      <c r="G4" s="221"/>
      <c r="H4" s="221"/>
      <c r="I4" s="221"/>
      <c r="J4" s="564"/>
      <c r="K4" s="221"/>
      <c r="L4" s="223"/>
      <c r="M4" s="170"/>
      <c r="N4" s="171"/>
    </row>
    <row r="5" spans="1:14" ht="82.7" customHeight="1" x14ac:dyDescent="0.4">
      <c r="A5" s="1063" t="s">
        <v>1022</v>
      </c>
      <c r="B5" s="1064"/>
      <c r="C5" s="1064"/>
      <c r="D5" s="1064"/>
      <c r="E5" s="1064"/>
      <c r="F5" s="1064"/>
      <c r="G5" s="1064"/>
      <c r="H5" s="1064"/>
      <c r="I5" s="1064"/>
      <c r="J5" s="1064"/>
      <c r="K5" s="1064"/>
      <c r="L5" s="223"/>
      <c r="M5" s="170"/>
      <c r="N5" s="171"/>
    </row>
    <row r="6" spans="1:14" ht="13.15" x14ac:dyDescent="0.4">
      <c r="A6" s="225" t="s">
        <v>122</v>
      </c>
      <c r="B6" s="226"/>
      <c r="C6" s="221"/>
      <c r="D6" s="221"/>
      <c r="E6" s="221"/>
      <c r="F6" s="221"/>
      <c r="G6" s="221"/>
      <c r="H6" s="221"/>
      <c r="I6" s="221"/>
      <c r="J6" s="564"/>
      <c r="K6" s="221"/>
      <c r="L6" s="223"/>
      <c r="M6" s="170"/>
      <c r="N6" s="171"/>
    </row>
    <row r="7" spans="1:14" ht="20.25" customHeight="1" x14ac:dyDescent="0.55000000000000004">
      <c r="A7" s="227">
        <v>7</v>
      </c>
      <c r="B7" s="228"/>
      <c r="C7" s="229" t="s">
        <v>817</v>
      </c>
      <c r="D7" s="229"/>
      <c r="E7" s="229"/>
      <c r="F7" s="228"/>
      <c r="G7" s="228"/>
      <c r="H7" s="228"/>
      <c r="I7" s="568" t="s">
        <v>19</v>
      </c>
      <c r="J7" s="568" t="s">
        <v>19</v>
      </c>
      <c r="K7" s="230" t="s">
        <v>19</v>
      </c>
      <c r="L7" s="231"/>
      <c r="M7" s="173"/>
      <c r="N7" s="174"/>
    </row>
    <row r="8" spans="1:14" s="536" customFormat="1" ht="13.5" customHeight="1" thickBot="1" x14ac:dyDescent="0.6">
      <c r="A8" s="565">
        <v>8</v>
      </c>
      <c r="B8" s="566"/>
      <c r="C8" s="567"/>
      <c r="D8" s="567"/>
      <c r="E8" s="567"/>
      <c r="F8" s="566"/>
      <c r="G8" s="566"/>
      <c r="H8" s="566"/>
      <c r="I8" s="568" t="s">
        <v>264</v>
      </c>
      <c r="J8" s="568" t="s">
        <v>266</v>
      </c>
      <c r="K8" s="568" t="s">
        <v>265</v>
      </c>
      <c r="L8" s="569"/>
      <c r="M8" s="537"/>
      <c r="N8" s="538"/>
    </row>
    <row r="9" spans="1:14" ht="15" customHeight="1" thickBot="1" x14ac:dyDescent="0.45">
      <c r="A9" s="565">
        <v>9</v>
      </c>
      <c r="B9" s="228"/>
      <c r="C9" s="228"/>
      <c r="D9" s="228"/>
      <c r="E9" s="232" t="s">
        <v>37</v>
      </c>
      <c r="F9" s="228"/>
      <c r="G9" s="228"/>
      <c r="H9" s="228"/>
      <c r="I9" s="422">
        <f>'S2.Regulatory Profit '!N25</f>
        <v>0</v>
      </c>
      <c r="J9" s="422">
        <f>'S2.Regulatory Profit '!O25</f>
        <v>0</v>
      </c>
      <c r="K9" s="422">
        <f>'S2.Regulatory Profit '!P25</f>
        <v>0</v>
      </c>
      <c r="L9" s="231"/>
      <c r="M9" s="173" t="s">
        <v>226</v>
      </c>
      <c r="N9" s="174"/>
    </row>
    <row r="10" spans="1:14" s="536" customFormat="1" ht="15" customHeight="1" x14ac:dyDescent="0.4">
      <c r="A10" s="565">
        <v>10</v>
      </c>
      <c r="B10" s="566"/>
      <c r="C10" s="566"/>
      <c r="D10" s="566"/>
      <c r="E10" s="570"/>
      <c r="F10" s="566"/>
      <c r="G10" s="566"/>
      <c r="H10" s="566"/>
      <c r="I10" s="575"/>
      <c r="J10" s="575"/>
      <c r="K10" s="575"/>
      <c r="L10" s="569"/>
      <c r="M10" s="537"/>
      <c r="N10" s="538"/>
    </row>
    <row r="11" spans="1:14" ht="15" customHeight="1" x14ac:dyDescent="0.4">
      <c r="A11" s="565">
        <v>11</v>
      </c>
      <c r="B11" s="228"/>
      <c r="C11" s="228"/>
      <c r="D11" s="228"/>
      <c r="E11" s="570" t="s">
        <v>357</v>
      </c>
      <c r="F11" s="228"/>
      <c r="G11" s="228"/>
      <c r="H11" s="228"/>
      <c r="I11" s="228"/>
      <c r="J11" s="566"/>
      <c r="K11" s="566"/>
      <c r="L11" s="231"/>
      <c r="M11" s="173"/>
      <c r="N11" s="174"/>
    </row>
    <row r="12" spans="1:14" ht="15" customHeight="1" x14ac:dyDescent="0.4">
      <c r="A12" s="565">
        <v>12</v>
      </c>
      <c r="B12" s="228"/>
      <c r="C12" s="234"/>
      <c r="D12" s="234" t="s">
        <v>6</v>
      </c>
      <c r="E12" s="234"/>
      <c r="F12" s="235" t="s">
        <v>201</v>
      </c>
      <c r="G12" s="228"/>
      <c r="H12" s="228"/>
      <c r="I12" s="233">
        <f>'S4c.PQ RAB Value Rolled F.'!P82</f>
        <v>0</v>
      </c>
      <c r="J12" s="233">
        <f>'S4d. ID-only RAB Value Rolled F'!P30</f>
        <v>0</v>
      </c>
      <c r="K12" s="233">
        <f>I12+J12</f>
        <v>0</v>
      </c>
      <c r="L12" s="231"/>
      <c r="M12" s="173"/>
      <c r="N12" s="174"/>
    </row>
    <row r="13" spans="1:14" ht="15" customHeight="1" thickBot="1" x14ac:dyDescent="0.45">
      <c r="A13" s="565">
        <v>13</v>
      </c>
      <c r="B13" s="228"/>
      <c r="C13" s="234"/>
      <c r="D13" s="234" t="s">
        <v>5</v>
      </c>
      <c r="E13" s="234"/>
      <c r="F13" s="235" t="s">
        <v>107</v>
      </c>
      <c r="G13" s="228"/>
      <c r="H13" s="228"/>
      <c r="I13" s="420">
        <f>I56</f>
        <v>0</v>
      </c>
      <c r="J13" s="420">
        <f t="shared" ref="J13" si="0">J56</f>
        <v>0</v>
      </c>
      <c r="K13" s="233">
        <f>I13+J13</f>
        <v>0</v>
      </c>
      <c r="L13" s="231"/>
      <c r="M13" s="173"/>
      <c r="N13" s="174"/>
    </row>
    <row r="14" spans="1:14" s="536" customFormat="1" ht="15" customHeight="1" thickBot="1" x14ac:dyDescent="0.45">
      <c r="A14" s="565">
        <v>14</v>
      </c>
      <c r="B14" s="566"/>
      <c r="C14" s="572"/>
      <c r="D14" s="572"/>
      <c r="E14" s="572"/>
      <c r="F14" s="573"/>
      <c r="G14" s="421" t="s">
        <v>3</v>
      </c>
      <c r="H14" s="566"/>
      <c r="I14" s="422">
        <f>I57</f>
        <v>0</v>
      </c>
      <c r="J14" s="422">
        <f t="shared" ref="J14" si="1">J57</f>
        <v>0</v>
      </c>
      <c r="K14" s="422">
        <f>I14+J14</f>
        <v>0</v>
      </c>
      <c r="L14" s="569"/>
      <c r="M14" s="537"/>
      <c r="N14" s="538"/>
    </row>
    <row r="15" spans="1:14" ht="20.100000000000001" customHeight="1" x14ac:dyDescent="0.4">
      <c r="A15" s="565">
        <v>15</v>
      </c>
      <c r="B15" s="228"/>
      <c r="C15" s="237"/>
      <c r="D15" s="237"/>
      <c r="E15" s="238" t="s">
        <v>203</v>
      </c>
      <c r="F15" s="238"/>
      <c r="G15" s="228"/>
      <c r="H15" s="228"/>
      <c r="I15" s="228"/>
      <c r="J15" s="566"/>
      <c r="K15" s="566"/>
      <c r="L15" s="231"/>
      <c r="M15" s="173"/>
      <c r="N15" s="174"/>
    </row>
    <row r="16" spans="1:14" ht="15" customHeight="1" x14ac:dyDescent="0.4">
      <c r="A16" s="565">
        <v>16</v>
      </c>
      <c r="B16" s="243"/>
      <c r="C16" s="237"/>
      <c r="D16" s="237" t="s">
        <v>6</v>
      </c>
      <c r="E16" s="238"/>
      <c r="F16" s="235" t="s">
        <v>38</v>
      </c>
      <c r="G16" s="235"/>
      <c r="H16" s="228"/>
      <c r="I16" s="175"/>
      <c r="J16" s="539"/>
      <c r="K16" s="236">
        <f>I16+J16</f>
        <v>0</v>
      </c>
      <c r="L16" s="231"/>
      <c r="M16" s="173"/>
      <c r="N16" s="176"/>
    </row>
    <row r="17" spans="1:14" ht="15" customHeight="1" x14ac:dyDescent="0.4">
      <c r="A17" s="565">
        <v>17</v>
      </c>
      <c r="B17" s="244"/>
      <c r="C17" s="237"/>
      <c r="D17" s="237"/>
      <c r="E17" s="237"/>
      <c r="F17" s="235" t="s">
        <v>39</v>
      </c>
      <c r="G17" s="235"/>
      <c r="H17" s="228"/>
      <c r="I17" s="175"/>
      <c r="J17" s="539"/>
      <c r="K17" s="236">
        <f>I17+J17</f>
        <v>0</v>
      </c>
      <c r="L17" s="231"/>
      <c r="M17" s="173"/>
      <c r="N17" s="177"/>
    </row>
    <row r="18" spans="1:14" ht="15" customHeight="1" x14ac:dyDescent="0.4">
      <c r="A18" s="565">
        <v>18</v>
      </c>
      <c r="B18" s="243"/>
      <c r="C18" s="237"/>
      <c r="D18" s="237"/>
      <c r="E18" s="237"/>
      <c r="F18" s="235"/>
      <c r="G18" s="235"/>
      <c r="H18" s="235"/>
      <c r="I18" s="235"/>
      <c r="J18" s="573"/>
      <c r="K18" s="573"/>
      <c r="L18" s="231"/>
      <c r="M18" s="173"/>
      <c r="N18" s="174"/>
    </row>
    <row r="19" spans="1:14" ht="15" customHeight="1" x14ac:dyDescent="0.4">
      <c r="A19" s="565">
        <v>19</v>
      </c>
      <c r="B19" s="243"/>
      <c r="C19" s="237"/>
      <c r="D19" s="237" t="s">
        <v>5</v>
      </c>
      <c r="E19" s="237"/>
      <c r="F19" s="235" t="s">
        <v>190</v>
      </c>
      <c r="G19" s="235"/>
      <c r="H19" s="228"/>
      <c r="I19" s="175"/>
      <c r="J19" s="539"/>
      <c r="K19" s="236">
        <f>I19+J19</f>
        <v>0</v>
      </c>
      <c r="L19" s="231"/>
      <c r="M19" s="173"/>
      <c r="N19" s="176"/>
    </row>
    <row r="20" spans="1:14" ht="15" customHeight="1" x14ac:dyDescent="0.4">
      <c r="A20" s="565">
        <v>20</v>
      </c>
      <c r="B20" s="243"/>
      <c r="C20" s="237"/>
      <c r="D20" s="237"/>
      <c r="E20" s="237"/>
      <c r="F20" s="235" t="s">
        <v>167</v>
      </c>
      <c r="G20" s="235"/>
      <c r="H20" s="228"/>
      <c r="I20" s="175"/>
      <c r="J20" s="539"/>
      <c r="K20" s="236">
        <f>I20+J20</f>
        <v>0</v>
      </c>
      <c r="L20" s="231"/>
      <c r="M20" s="173"/>
      <c r="N20" s="174"/>
    </row>
    <row r="21" spans="1:14" s="536" customFormat="1" ht="15" customHeight="1" x14ac:dyDescent="0.4">
      <c r="A21" s="565">
        <v>21</v>
      </c>
      <c r="B21" s="243"/>
      <c r="C21" s="237"/>
      <c r="D21" s="237"/>
      <c r="E21" s="237"/>
      <c r="F21" s="573"/>
      <c r="G21" s="421" t="s">
        <v>3</v>
      </c>
      <c r="H21" s="228"/>
      <c r="I21" s="233">
        <f>SUM(I16:I17)-SUM(I19:I20)</f>
        <v>0</v>
      </c>
      <c r="J21" s="233">
        <f>SUM(J16:J17)-SUM(J19:J20)</f>
        <v>0</v>
      </c>
      <c r="K21" s="233">
        <f>SUM(K16:K17)-SUM(K19:K20)</f>
        <v>0</v>
      </c>
      <c r="L21" s="569"/>
      <c r="M21" s="537"/>
      <c r="N21" s="538"/>
    </row>
    <row r="22" spans="1:14" s="536" customFormat="1" ht="15" customHeight="1" x14ac:dyDescent="0.4">
      <c r="A22" s="565">
        <v>22</v>
      </c>
      <c r="B22" s="243"/>
      <c r="C22" s="237"/>
      <c r="D22" s="237" t="s">
        <v>5</v>
      </c>
      <c r="E22" s="237"/>
      <c r="F22" s="235" t="s">
        <v>106</v>
      </c>
      <c r="G22" s="235"/>
      <c r="H22" s="228"/>
      <c r="I22" s="233">
        <f>'S4c.PQ RAB Value Rolled F.'!P65</f>
        <v>0</v>
      </c>
      <c r="J22" s="233">
        <f>'S4d. ID-only RAB Value Rolled F'!P32</f>
        <v>0</v>
      </c>
      <c r="K22" s="233">
        <f>I22+J22</f>
        <v>0</v>
      </c>
      <c r="L22" s="569"/>
      <c r="M22" s="537"/>
      <c r="N22" s="538"/>
    </row>
    <row r="23" spans="1:14" ht="15" customHeight="1" x14ac:dyDescent="0.4">
      <c r="A23" s="565">
        <v>23</v>
      </c>
      <c r="B23" s="243"/>
      <c r="C23" s="237"/>
      <c r="D23" s="237"/>
      <c r="E23" s="237"/>
      <c r="F23" s="238"/>
      <c r="G23" s="238"/>
      <c r="H23" s="238"/>
      <c r="I23" s="238"/>
      <c r="J23" s="238"/>
      <c r="K23" s="238"/>
      <c r="L23" s="238"/>
      <c r="M23" s="173"/>
      <c r="N23" s="174"/>
    </row>
    <row r="24" spans="1:14" ht="15" customHeight="1" x14ac:dyDescent="0.4">
      <c r="A24" s="565">
        <v>24</v>
      </c>
      <c r="B24" s="243"/>
      <c r="C24" s="237"/>
      <c r="D24" s="237"/>
      <c r="E24" s="238" t="s">
        <v>204</v>
      </c>
      <c r="F24" s="238"/>
      <c r="G24" s="235"/>
      <c r="H24" s="228"/>
      <c r="I24" s="228"/>
      <c r="J24" s="566"/>
      <c r="K24" s="566"/>
      <c r="L24" s="231"/>
      <c r="M24" s="173"/>
      <c r="N24" s="176"/>
    </row>
    <row r="25" spans="1:14" ht="15" customHeight="1" x14ac:dyDescent="0.4">
      <c r="A25" s="565">
        <v>25</v>
      </c>
      <c r="B25" s="243"/>
      <c r="C25" s="237"/>
      <c r="D25" s="237" t="s">
        <v>6</v>
      </c>
      <c r="E25" s="237"/>
      <c r="F25" s="235" t="s">
        <v>38</v>
      </c>
      <c r="G25" s="235"/>
      <c r="H25" s="228"/>
      <c r="I25" s="175"/>
      <c r="J25" s="539"/>
      <c r="K25" s="236">
        <f>I25+J25</f>
        <v>0</v>
      </c>
      <c r="L25" s="231"/>
      <c r="M25" s="173"/>
      <c r="N25" s="176"/>
    </row>
    <row r="26" spans="1:14" ht="15" customHeight="1" x14ac:dyDescent="0.4">
      <c r="A26" s="565">
        <v>26</v>
      </c>
      <c r="B26" s="243"/>
      <c r="C26" s="237"/>
      <c r="D26" s="237"/>
      <c r="E26" s="237"/>
      <c r="F26" s="235" t="s">
        <v>39</v>
      </c>
      <c r="G26" s="235"/>
      <c r="H26" s="228"/>
      <c r="I26" s="175"/>
      <c r="J26" s="539"/>
      <c r="K26" s="236">
        <f>I26+J26</f>
        <v>0</v>
      </c>
      <c r="L26" s="231"/>
      <c r="M26" s="173"/>
      <c r="N26" s="174"/>
    </row>
    <row r="27" spans="1:14" ht="15" customHeight="1" x14ac:dyDescent="0.4">
      <c r="A27" s="565">
        <v>27</v>
      </c>
      <c r="B27" s="243"/>
      <c r="C27" s="237"/>
      <c r="D27" s="237"/>
      <c r="E27" s="237"/>
      <c r="F27" s="245"/>
      <c r="G27" s="235"/>
      <c r="H27" s="228"/>
      <c r="I27" s="228"/>
      <c r="J27" s="566"/>
      <c r="K27" s="566"/>
      <c r="L27" s="231"/>
      <c r="M27" s="173"/>
      <c r="N27" s="174"/>
    </row>
    <row r="28" spans="1:14" ht="15" customHeight="1" x14ac:dyDescent="0.4">
      <c r="A28" s="565">
        <v>28</v>
      </c>
      <c r="B28" s="243"/>
      <c r="C28" s="237"/>
      <c r="D28" s="237" t="s">
        <v>5</v>
      </c>
      <c r="E28" s="237"/>
      <c r="F28" s="235" t="s">
        <v>190</v>
      </c>
      <c r="G28" s="235"/>
      <c r="H28" s="228"/>
      <c r="I28" s="175"/>
      <c r="J28" s="539"/>
      <c r="K28" s="236">
        <f>I28+J28</f>
        <v>0</v>
      </c>
      <c r="L28" s="231"/>
      <c r="M28" s="173"/>
      <c r="N28" s="174"/>
    </row>
    <row r="29" spans="1:14" ht="15" customHeight="1" x14ac:dyDescent="0.4">
      <c r="A29" s="565">
        <v>29</v>
      </c>
      <c r="B29" s="243"/>
      <c r="C29" s="237"/>
      <c r="D29" s="237"/>
      <c r="E29" s="237"/>
      <c r="F29" s="235" t="s">
        <v>167</v>
      </c>
      <c r="G29" s="235"/>
      <c r="H29" s="228"/>
      <c r="I29" s="175"/>
      <c r="J29" s="539"/>
      <c r="K29" s="236">
        <f>I29+J29</f>
        <v>0</v>
      </c>
      <c r="L29" s="231"/>
      <c r="M29" s="173"/>
      <c r="N29" s="174"/>
    </row>
    <row r="30" spans="1:14" ht="15" customHeight="1" x14ac:dyDescent="0.4">
      <c r="A30" s="565">
        <v>30</v>
      </c>
      <c r="B30" s="243"/>
      <c r="C30" s="237"/>
      <c r="D30" s="237"/>
      <c r="E30" s="237"/>
      <c r="F30" s="235"/>
      <c r="G30" s="421" t="s">
        <v>3</v>
      </c>
      <c r="H30" s="228"/>
      <c r="I30" s="233">
        <f>SUM(I25:I26)-SUM(I28:I29)</f>
        <v>0</v>
      </c>
      <c r="J30" s="233">
        <f t="shared" ref="J30:K30" si="2">SUM(J25:J26)-SUM(J28:J29)</f>
        <v>0</v>
      </c>
      <c r="K30" s="233">
        <f t="shared" si="2"/>
        <v>0</v>
      </c>
      <c r="L30" s="231"/>
      <c r="M30" s="173"/>
      <c r="N30" s="174"/>
    </row>
    <row r="31" spans="1:14" ht="15" customHeight="1" x14ac:dyDescent="0.4">
      <c r="A31" s="565">
        <v>31</v>
      </c>
      <c r="B31" s="228"/>
      <c r="C31" s="237"/>
      <c r="D31" s="237" t="s">
        <v>5</v>
      </c>
      <c r="E31" s="237"/>
      <c r="F31" s="235" t="s">
        <v>40</v>
      </c>
      <c r="G31" s="228"/>
      <c r="H31" s="228"/>
      <c r="I31" s="571">
        <f>' S8b. Crown financing &amp; NDI'!K56</f>
        <v>0</v>
      </c>
      <c r="J31" s="571">
        <f>' S8b. Crown financing &amp; NDI'!M56</f>
        <v>0</v>
      </c>
      <c r="K31" s="571">
        <f>I31+J31</f>
        <v>0</v>
      </c>
      <c r="L31" s="231"/>
      <c r="M31" s="173" t="s">
        <v>1058</v>
      </c>
      <c r="N31" s="174"/>
    </row>
    <row r="32" spans="1:14" ht="15" customHeight="1" thickBot="1" x14ac:dyDescent="0.45">
      <c r="A32" s="565">
        <v>32</v>
      </c>
      <c r="B32" s="228"/>
      <c r="C32" s="234"/>
      <c r="D32" s="234"/>
      <c r="E32" s="234"/>
      <c r="F32" s="228"/>
      <c r="G32" s="228"/>
      <c r="H32" s="228"/>
      <c r="I32" s="228"/>
      <c r="J32" s="566"/>
      <c r="K32" s="566"/>
      <c r="L32" s="231"/>
      <c r="M32" s="173"/>
      <c r="N32" s="174"/>
    </row>
    <row r="33" spans="1:14" ht="15" customHeight="1" thickBot="1" x14ac:dyDescent="0.45">
      <c r="A33" s="565">
        <v>33</v>
      </c>
      <c r="B33" s="228"/>
      <c r="C33" s="234"/>
      <c r="D33" s="234"/>
      <c r="E33" s="234"/>
      <c r="F33" s="232" t="s">
        <v>41</v>
      </c>
      <c r="G33" s="228"/>
      <c r="H33" s="228"/>
      <c r="I33" s="239">
        <f>I9+I12-I13+I21-I22+I30-I31</f>
        <v>0</v>
      </c>
      <c r="J33" s="574">
        <f t="shared" ref="J33:K33" si="3">J9+J12-J13+J21-J22+J30-J31</f>
        <v>0</v>
      </c>
      <c r="K33" s="574">
        <f t="shared" si="3"/>
        <v>0</v>
      </c>
      <c r="L33" s="231"/>
      <c r="M33" s="173"/>
      <c r="N33" s="174"/>
    </row>
    <row r="34" spans="1:14" ht="15" customHeight="1" x14ac:dyDescent="0.4">
      <c r="A34" s="565">
        <v>34</v>
      </c>
      <c r="B34" s="228"/>
      <c r="C34" s="234"/>
      <c r="D34" s="234"/>
      <c r="E34" s="234"/>
      <c r="F34" s="232"/>
      <c r="G34" s="228"/>
      <c r="H34" s="228"/>
      <c r="I34" s="228"/>
      <c r="J34" s="566"/>
      <c r="K34" s="566"/>
      <c r="L34" s="231"/>
      <c r="M34" s="173"/>
      <c r="N34" s="174"/>
    </row>
    <row r="35" spans="1:14" ht="15" customHeight="1" x14ac:dyDescent="0.4">
      <c r="A35" s="565">
        <v>35</v>
      </c>
      <c r="B35" s="228"/>
      <c r="C35" s="234"/>
      <c r="D35" s="234" t="s">
        <v>5</v>
      </c>
      <c r="E35" s="234"/>
      <c r="F35" s="228" t="s">
        <v>42</v>
      </c>
      <c r="G35" s="228"/>
      <c r="H35" s="228"/>
      <c r="I35" s="175"/>
      <c r="J35" s="539"/>
      <c r="K35" s="539"/>
      <c r="L35" s="231" t="s">
        <v>7</v>
      </c>
      <c r="M35" s="173"/>
      <c r="N35" s="174"/>
    </row>
    <row r="36" spans="1:14" ht="15" customHeight="1" x14ac:dyDescent="0.4">
      <c r="A36" s="565">
        <v>36</v>
      </c>
      <c r="B36" s="228"/>
      <c r="C36" s="234"/>
      <c r="D36" s="234"/>
      <c r="E36" s="234"/>
      <c r="F36" s="246" t="s">
        <v>43</v>
      </c>
      <c r="G36" s="228"/>
      <c r="H36" s="228"/>
      <c r="I36" s="233">
        <f>IF(I33&lt;0,0,MAX(I33-I35,0))</f>
        <v>0</v>
      </c>
      <c r="J36" s="233">
        <f t="shared" ref="J36:K36" si="4">IF(J33&lt;0,0,MAX(J33-J35,0))</f>
        <v>0</v>
      </c>
      <c r="K36" s="233">
        <f t="shared" si="4"/>
        <v>0</v>
      </c>
      <c r="L36" s="231" t="s">
        <v>7</v>
      </c>
      <c r="M36" s="173"/>
      <c r="N36" s="174"/>
    </row>
    <row r="37" spans="1:14" ht="15" customHeight="1" x14ac:dyDescent="0.4">
      <c r="A37" s="565">
        <v>37</v>
      </c>
      <c r="B37" s="228"/>
      <c r="C37" s="234"/>
      <c r="D37" s="234"/>
      <c r="E37" s="234"/>
      <c r="F37" s="228"/>
      <c r="G37" s="228"/>
      <c r="H37" s="228"/>
      <c r="I37" s="228"/>
      <c r="J37" s="566"/>
      <c r="K37" s="566"/>
      <c r="L37" s="231"/>
      <c r="M37" s="173"/>
      <c r="N37" s="174"/>
    </row>
    <row r="38" spans="1:14" ht="15" customHeight="1" thickBot="1" x14ac:dyDescent="0.45">
      <c r="A38" s="565">
        <v>38</v>
      </c>
      <c r="B38" s="228"/>
      <c r="C38" s="228"/>
      <c r="D38" s="228"/>
      <c r="E38" s="228"/>
      <c r="F38" s="228" t="s">
        <v>30</v>
      </c>
      <c r="G38" s="228"/>
      <c r="H38" s="178"/>
      <c r="I38" s="566"/>
      <c r="J38" s="566"/>
      <c r="K38" s="566"/>
      <c r="L38" s="231"/>
      <c r="M38" s="173"/>
      <c r="N38" s="174"/>
    </row>
    <row r="39" spans="1:14" ht="15" customHeight="1" thickBot="1" x14ac:dyDescent="0.45">
      <c r="A39" s="565">
        <v>39</v>
      </c>
      <c r="B39" s="228"/>
      <c r="C39" s="228"/>
      <c r="D39" s="228"/>
      <c r="E39" s="232" t="s">
        <v>22</v>
      </c>
      <c r="F39" s="232"/>
      <c r="G39" s="228"/>
      <c r="H39" s="228"/>
      <c r="I39" s="239">
        <f>IF(I36&lt;0,0,I36*H38)</f>
        <v>0</v>
      </c>
      <c r="J39" s="574">
        <f>IF(J36&lt;0,0,J36*H38)</f>
        <v>0</v>
      </c>
      <c r="K39" s="574">
        <f>IF(K36&lt;0,0,K36*H38)</f>
        <v>0</v>
      </c>
      <c r="L39" s="231" t="s">
        <v>7</v>
      </c>
      <c r="M39" s="173" t="s">
        <v>961</v>
      </c>
      <c r="N39" s="174"/>
    </row>
    <row r="40" spans="1:14" ht="15" customHeight="1" x14ac:dyDescent="0.4">
      <c r="A40" s="565">
        <v>40</v>
      </c>
      <c r="B40" s="228"/>
      <c r="C40" s="228"/>
      <c r="D40" s="228"/>
      <c r="E40" s="228"/>
      <c r="F40" s="228"/>
      <c r="G40" s="228"/>
      <c r="H40" s="228"/>
      <c r="I40" s="228"/>
      <c r="J40" s="566"/>
      <c r="K40" s="566"/>
      <c r="L40" s="231"/>
      <c r="M40" s="173"/>
      <c r="N40" s="174"/>
    </row>
    <row r="41" spans="1:14" ht="15" customHeight="1" x14ac:dyDescent="0.45">
      <c r="A41" s="565">
        <v>41</v>
      </c>
      <c r="B41" s="228"/>
      <c r="C41" s="228" t="s">
        <v>1035</v>
      </c>
      <c r="D41" s="247"/>
      <c r="E41" s="247"/>
      <c r="F41" s="228"/>
      <c r="G41" s="228"/>
      <c r="H41" s="228"/>
      <c r="I41" s="228"/>
      <c r="J41" s="566"/>
      <c r="K41" s="566"/>
      <c r="L41" s="231"/>
      <c r="M41" s="173"/>
      <c r="N41" s="174"/>
    </row>
    <row r="42" spans="1:14" ht="15" customHeight="1" x14ac:dyDescent="0.4">
      <c r="A42" s="565">
        <v>42</v>
      </c>
      <c r="B42" s="228"/>
      <c r="C42" s="246"/>
      <c r="D42" s="248"/>
      <c r="E42" s="248"/>
      <c r="F42" s="228"/>
      <c r="G42" s="228"/>
      <c r="H42" s="228"/>
      <c r="I42" s="228"/>
      <c r="J42" s="566"/>
      <c r="K42" s="566"/>
      <c r="L42" s="231"/>
      <c r="M42" s="173"/>
      <c r="N42" s="174"/>
    </row>
    <row r="43" spans="1:14" ht="15" customHeight="1" x14ac:dyDescent="0.6">
      <c r="A43" s="565">
        <v>43</v>
      </c>
      <c r="B43" s="228"/>
      <c r="C43" s="249"/>
      <c r="D43" s="249"/>
      <c r="E43" s="249"/>
      <c r="F43" s="228"/>
      <c r="G43" s="228"/>
      <c r="H43" s="228"/>
      <c r="I43" s="228"/>
      <c r="J43" s="566"/>
      <c r="K43" s="566"/>
      <c r="L43" s="231"/>
      <c r="M43" s="173"/>
      <c r="N43" s="174"/>
    </row>
    <row r="44" spans="1:14" ht="15" customHeight="1" x14ac:dyDescent="0.55000000000000004">
      <c r="A44" s="565">
        <v>44</v>
      </c>
      <c r="B44" s="228"/>
      <c r="C44" s="229" t="s">
        <v>819</v>
      </c>
      <c r="D44" s="229"/>
      <c r="E44" s="229"/>
      <c r="F44" s="228"/>
      <c r="G44" s="228"/>
      <c r="H44" s="228"/>
      <c r="I44" s="228"/>
      <c r="J44" s="566"/>
      <c r="K44" s="566"/>
      <c r="L44" s="231"/>
      <c r="M44" s="173"/>
      <c r="N44" s="174"/>
    </row>
    <row r="45" spans="1:14" ht="19.5" x14ac:dyDescent="0.6">
      <c r="A45" s="565">
        <v>45</v>
      </c>
      <c r="B45" s="228"/>
      <c r="C45" s="249"/>
      <c r="D45" s="249"/>
      <c r="E45" s="249"/>
      <c r="F45" s="245" t="s">
        <v>205</v>
      </c>
      <c r="G45" s="228"/>
      <c r="H45" s="228"/>
      <c r="I45" s="228"/>
      <c r="J45" s="566"/>
      <c r="K45" s="566"/>
      <c r="L45" s="231"/>
      <c r="M45" s="173"/>
      <c r="N45" s="174"/>
    </row>
    <row r="46" spans="1:14" ht="15" customHeight="1" x14ac:dyDescent="0.4">
      <c r="A46" s="565">
        <v>46</v>
      </c>
      <c r="B46" s="228"/>
      <c r="C46" s="228"/>
      <c r="D46" s="228"/>
      <c r="E46" s="228"/>
      <c r="F46" s="228"/>
      <c r="G46" s="228"/>
      <c r="H46" s="228"/>
      <c r="I46" s="228"/>
      <c r="J46" s="566"/>
      <c r="K46" s="566"/>
      <c r="L46" s="231"/>
      <c r="M46" s="173"/>
      <c r="N46" s="174"/>
    </row>
    <row r="47" spans="1:14" ht="15" customHeight="1" x14ac:dyDescent="0.55000000000000004">
      <c r="A47" s="565">
        <v>47</v>
      </c>
      <c r="B47" s="228"/>
      <c r="C47" s="229" t="s">
        <v>820</v>
      </c>
      <c r="D47" s="229"/>
      <c r="E47" s="229"/>
      <c r="F47" s="228"/>
      <c r="G47" s="228"/>
      <c r="H47" s="228"/>
      <c r="I47" s="228"/>
      <c r="J47" s="566"/>
      <c r="K47" s="566"/>
      <c r="L47" s="231"/>
      <c r="M47" s="173"/>
      <c r="N47" s="174"/>
    </row>
    <row r="48" spans="1:14" ht="15" customHeight="1" x14ac:dyDescent="0.4">
      <c r="A48" s="565">
        <v>48</v>
      </c>
      <c r="B48" s="228"/>
      <c r="C48" s="228"/>
      <c r="D48" s="228"/>
      <c r="E48" s="228"/>
      <c r="F48" s="228"/>
      <c r="G48" s="228"/>
      <c r="H48" s="228"/>
      <c r="I48" s="228"/>
      <c r="J48" s="566"/>
      <c r="K48" s="566"/>
      <c r="L48" s="231"/>
      <c r="M48" s="173"/>
      <c r="N48" s="174"/>
    </row>
    <row r="49" spans="1:14" ht="15" customHeight="1" thickBot="1" x14ac:dyDescent="0.45">
      <c r="A49" s="565">
        <v>49</v>
      </c>
      <c r="B49" s="228"/>
      <c r="C49" s="228"/>
      <c r="D49" s="228"/>
      <c r="E49" s="250" t="s">
        <v>44</v>
      </c>
      <c r="F49" s="250"/>
      <c r="G49" s="228"/>
      <c r="H49" s="228"/>
      <c r="I49" s="175"/>
      <c r="J49" s="539"/>
      <c r="K49" s="539"/>
      <c r="L49" s="231"/>
      <c r="M49" s="179"/>
      <c r="N49" s="180" t="s">
        <v>206</v>
      </c>
    </row>
    <row r="50" spans="1:14" ht="15" customHeight="1" x14ac:dyDescent="0.4">
      <c r="A50" s="565">
        <v>50</v>
      </c>
      <c r="B50" s="228"/>
      <c r="C50" s="251"/>
      <c r="D50" s="252" t="s">
        <v>6</v>
      </c>
      <c r="E50" s="251"/>
      <c r="F50" s="253" t="s">
        <v>45</v>
      </c>
      <c r="G50" s="228"/>
      <c r="H50" s="228"/>
      <c r="I50" s="175"/>
      <c r="J50" s="539"/>
      <c r="K50" s="539"/>
      <c r="L50" s="231"/>
      <c r="M50" s="173"/>
      <c r="N50" s="174"/>
    </row>
    <row r="51" spans="1:14" ht="15" customHeight="1" x14ac:dyDescent="0.4">
      <c r="A51" s="565">
        <v>51</v>
      </c>
      <c r="B51" s="228"/>
      <c r="C51" s="251"/>
      <c r="D51" s="252" t="s">
        <v>5</v>
      </c>
      <c r="E51" s="251"/>
      <c r="F51" s="253" t="s">
        <v>42</v>
      </c>
      <c r="G51" s="228"/>
      <c r="H51" s="228"/>
      <c r="I51" s="175"/>
      <c r="J51" s="539"/>
      <c r="K51" s="539"/>
      <c r="L51" s="231"/>
      <c r="M51" s="173"/>
      <c r="N51" s="174"/>
    </row>
    <row r="52" spans="1:14" ht="15" customHeight="1" x14ac:dyDescent="0.4">
      <c r="A52" s="565">
        <v>52</v>
      </c>
      <c r="B52" s="228"/>
      <c r="C52" s="228"/>
      <c r="D52" s="228"/>
      <c r="E52" s="250" t="s">
        <v>46</v>
      </c>
      <c r="F52" s="250"/>
      <c r="G52" s="228"/>
      <c r="H52" s="228"/>
      <c r="I52" s="240">
        <f>I49+I50-I51</f>
        <v>0</v>
      </c>
      <c r="J52" s="576">
        <f t="shared" ref="J52:K52" si="5">J49+J50-J51</f>
        <v>0</v>
      </c>
      <c r="K52" s="576">
        <f t="shared" si="5"/>
        <v>0</v>
      </c>
      <c r="L52" s="231"/>
      <c r="M52" s="173"/>
      <c r="N52" s="174"/>
    </row>
    <row r="53" spans="1:14" ht="30" customHeight="1" x14ac:dyDescent="0.55000000000000004">
      <c r="A53" s="565">
        <v>53</v>
      </c>
      <c r="B53" s="228"/>
      <c r="C53" s="229" t="s">
        <v>821</v>
      </c>
      <c r="D53" s="229"/>
      <c r="E53" s="229"/>
      <c r="F53" s="228"/>
      <c r="G53" s="228"/>
      <c r="H53" s="228"/>
      <c r="I53" s="228"/>
      <c r="J53" s="566"/>
      <c r="K53" s="566"/>
      <c r="L53" s="231"/>
      <c r="M53" s="173"/>
      <c r="N53" s="174"/>
    </row>
    <row r="54" spans="1:14" ht="15" customHeight="1" x14ac:dyDescent="0.4">
      <c r="A54" s="565">
        <v>54</v>
      </c>
      <c r="B54" s="228"/>
      <c r="C54" s="228"/>
      <c r="D54" s="228"/>
      <c r="E54" s="228"/>
      <c r="F54" s="228"/>
      <c r="G54" s="228"/>
      <c r="H54" s="228"/>
      <c r="I54" s="230" t="s">
        <v>19</v>
      </c>
      <c r="J54" s="568" t="s">
        <v>19</v>
      </c>
      <c r="K54" s="568" t="s">
        <v>19</v>
      </c>
      <c r="L54" s="231"/>
      <c r="M54" s="173"/>
      <c r="N54" s="174"/>
    </row>
    <row r="55" spans="1:14" ht="15" customHeight="1" thickBot="1" x14ac:dyDescent="0.45">
      <c r="A55" s="565">
        <v>55</v>
      </c>
      <c r="B55" s="228"/>
      <c r="C55" s="228"/>
      <c r="D55" s="228"/>
      <c r="E55" s="232" t="s">
        <v>124</v>
      </c>
      <c r="F55" s="232"/>
      <c r="G55" s="228"/>
      <c r="H55" s="228"/>
      <c r="I55" s="453"/>
      <c r="J55" s="539"/>
      <c r="K55" s="539"/>
      <c r="L55" s="231"/>
      <c r="M55" s="179"/>
      <c r="N55" s="180" t="s">
        <v>206</v>
      </c>
    </row>
    <row r="56" spans="1:14" ht="15" customHeight="1" x14ac:dyDescent="0.4">
      <c r="A56" s="565">
        <v>56</v>
      </c>
      <c r="B56" s="228"/>
      <c r="C56" s="246"/>
      <c r="D56" s="252" t="s">
        <v>5</v>
      </c>
      <c r="E56" s="246"/>
      <c r="F56" s="254" t="s">
        <v>107</v>
      </c>
      <c r="G56" s="228"/>
      <c r="H56" s="228"/>
      <c r="I56" s="453"/>
      <c r="J56" s="539"/>
      <c r="K56" s="539"/>
      <c r="L56" s="231"/>
      <c r="M56" s="173"/>
      <c r="N56" s="174"/>
    </row>
    <row r="57" spans="1:14" ht="15" customHeight="1" x14ac:dyDescent="0.4">
      <c r="A57" s="565">
        <v>57</v>
      </c>
      <c r="B57" s="228"/>
      <c r="C57" s="246"/>
      <c r="D57" s="252" t="s">
        <v>6</v>
      </c>
      <c r="E57" s="246"/>
      <c r="F57" s="235" t="s">
        <v>47</v>
      </c>
      <c r="G57" s="228"/>
      <c r="H57" s="228"/>
      <c r="I57" s="453"/>
      <c r="J57" s="539"/>
      <c r="K57" s="539"/>
      <c r="L57" s="231"/>
      <c r="M57" s="173"/>
      <c r="N57" s="174"/>
    </row>
    <row r="58" spans="1:14" ht="15" customHeight="1" x14ac:dyDescent="0.4">
      <c r="A58" s="565">
        <v>58</v>
      </c>
      <c r="B58" s="228"/>
      <c r="C58" s="246"/>
      <c r="D58" s="252" t="s">
        <v>5</v>
      </c>
      <c r="E58" s="246"/>
      <c r="F58" s="235" t="s">
        <v>48</v>
      </c>
      <c r="G58" s="228"/>
      <c r="H58" s="228"/>
      <c r="I58" s="453"/>
      <c r="J58" s="539"/>
      <c r="K58" s="539"/>
      <c r="L58" s="231"/>
      <c r="M58" s="173"/>
      <c r="N58" s="174"/>
    </row>
    <row r="59" spans="1:14" ht="15" customHeight="1" x14ac:dyDescent="0.4">
      <c r="A59" s="565">
        <v>59</v>
      </c>
      <c r="B59" s="228"/>
      <c r="C59" s="246"/>
      <c r="D59" s="252" t="s">
        <v>6</v>
      </c>
      <c r="E59" s="246"/>
      <c r="F59" s="235" t="s">
        <v>26</v>
      </c>
      <c r="G59" s="228"/>
      <c r="H59" s="228"/>
      <c r="I59" s="453"/>
      <c r="J59" s="539"/>
      <c r="K59" s="539"/>
      <c r="L59" s="231"/>
      <c r="M59" s="173"/>
      <c r="N59" s="174"/>
    </row>
    <row r="60" spans="1:14" ht="15" customHeight="1" thickBot="1" x14ac:dyDescent="0.45">
      <c r="A60" s="565">
        <v>60</v>
      </c>
      <c r="B60" s="228"/>
      <c r="C60" s="246"/>
      <c r="D60" s="252" t="s">
        <v>6</v>
      </c>
      <c r="E60" s="246"/>
      <c r="F60" s="235" t="s">
        <v>144</v>
      </c>
      <c r="G60" s="228"/>
      <c r="H60" s="228"/>
      <c r="I60" s="175"/>
      <c r="J60" s="539"/>
      <c r="K60" s="539"/>
      <c r="L60" s="231"/>
      <c r="M60" s="173"/>
      <c r="N60" s="174"/>
    </row>
    <row r="61" spans="1:14" ht="15" customHeight="1" thickBot="1" x14ac:dyDescent="0.45">
      <c r="A61" s="565">
        <v>61</v>
      </c>
      <c r="B61" s="228"/>
      <c r="C61" s="228"/>
      <c r="D61" s="228"/>
      <c r="E61" s="232" t="s">
        <v>207</v>
      </c>
      <c r="F61" s="232"/>
      <c r="G61" s="228"/>
      <c r="H61" s="228"/>
      <c r="I61" s="239">
        <f>I55-I56+I57-I58+I59+I60</f>
        <v>0</v>
      </c>
      <c r="J61" s="574">
        <f t="shared" ref="J61:K61" si="6">J55-J56+J57-J58+J59+J60</f>
        <v>0</v>
      </c>
      <c r="K61" s="574">
        <f t="shared" si="6"/>
        <v>0</v>
      </c>
      <c r="L61" s="231"/>
      <c r="M61" s="173"/>
      <c r="N61" s="174"/>
    </row>
    <row r="62" spans="1:14" ht="15" customHeight="1" x14ac:dyDescent="0.4">
      <c r="A62" s="565">
        <v>62</v>
      </c>
      <c r="B62" s="241"/>
      <c r="C62" s="241"/>
      <c r="D62" s="241"/>
      <c r="E62" s="241"/>
      <c r="F62" s="241"/>
      <c r="G62" s="241"/>
      <c r="H62" s="241"/>
      <c r="I62" s="241"/>
      <c r="J62" s="577"/>
      <c r="K62" s="241"/>
      <c r="L62" s="242"/>
      <c r="M62" s="173"/>
      <c r="N62" s="174"/>
    </row>
  </sheetData>
  <sheetProtection formatRows="0" insertRows="0"/>
  <mergeCells count="3">
    <mergeCell ref="H2:K2"/>
    <mergeCell ref="H3:K3"/>
    <mergeCell ref="A5:K5"/>
  </mergeCells>
  <pageMargins left="0.70866141732283472" right="0.70866141732283472" top="0.74803149606299213" bottom="0.74803149606299213" header="0.31496062992125984" footer="0.31496062992125984"/>
  <pageSetup paperSize="9" scale="54" orientation="portrait" r:id="rId1"/>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99CCFF"/>
    <pageSetUpPr fitToPage="1"/>
  </sheetPr>
  <dimension ref="A1:N119"/>
  <sheetViews>
    <sheetView showGridLines="0" view="pageBreakPreview" zoomScaleNormal="100" zoomScaleSheetLayoutView="100" workbookViewId="0">
      <selection activeCell="J87" sqref="J87"/>
    </sheetView>
  </sheetViews>
  <sheetFormatPr defaultColWidth="9.1328125" defaultRowHeight="14.25" x14ac:dyDescent="0.45"/>
  <cols>
    <col min="1" max="1" width="4.73046875" style="9" customWidth="1"/>
    <col min="2" max="2" width="3.1328125" style="9" customWidth="1"/>
    <col min="3" max="3" width="6.1328125" style="9" customWidth="1"/>
    <col min="4" max="5" width="2.265625" style="9" customWidth="1"/>
    <col min="6" max="6" width="27.86328125" style="9" customWidth="1"/>
    <col min="7" max="7" width="10.59765625" style="9" customWidth="1"/>
    <col min="8" max="8" width="40.73046875" style="9" customWidth="1"/>
    <col min="9" max="9" width="9" style="9" customWidth="1"/>
    <col min="10" max="12" width="16.73046875" style="9" customWidth="1"/>
    <col min="13" max="13" width="2.73046875" style="9" customWidth="1"/>
    <col min="14" max="14" width="14.3984375" style="19" customWidth="1"/>
    <col min="15" max="16384" width="9.1328125" style="9"/>
  </cols>
  <sheetData>
    <row r="1" spans="1:14" s="12" customFormat="1" ht="15" customHeight="1" x14ac:dyDescent="0.55000000000000004">
      <c r="A1" s="255"/>
      <c r="B1" s="183"/>
      <c r="C1" s="183"/>
      <c r="D1" s="183"/>
      <c r="E1" s="183"/>
      <c r="F1" s="183"/>
      <c r="G1" s="183"/>
      <c r="H1" s="183"/>
      <c r="I1" s="183"/>
      <c r="J1" s="183"/>
      <c r="K1" s="183"/>
      <c r="L1" s="183"/>
      <c r="M1" s="283"/>
      <c r="N1" s="19"/>
    </row>
    <row r="2" spans="1:14" s="12" customFormat="1" ht="18" customHeight="1" x14ac:dyDescent="0.5">
      <c r="A2" s="256"/>
      <c r="B2" s="284"/>
      <c r="C2" s="185"/>
      <c r="D2" s="185"/>
      <c r="E2" s="185"/>
      <c r="F2" s="185"/>
      <c r="G2" s="185"/>
      <c r="H2" s="185"/>
      <c r="I2" s="185"/>
      <c r="J2" s="164" t="s">
        <v>8</v>
      </c>
      <c r="K2" s="1047" t="s">
        <v>337</v>
      </c>
      <c r="L2" s="1048"/>
      <c r="M2" s="1049"/>
      <c r="N2" s="19"/>
    </row>
    <row r="3" spans="1:14" s="12" customFormat="1" ht="18" customHeight="1" x14ac:dyDescent="0.5">
      <c r="A3" s="256"/>
      <c r="B3" s="284"/>
      <c r="C3" s="185"/>
      <c r="D3" s="185"/>
      <c r="E3" s="185"/>
      <c r="F3" s="185"/>
      <c r="G3" s="185"/>
      <c r="H3" s="185"/>
      <c r="I3" s="185"/>
      <c r="J3" s="164" t="s">
        <v>109</v>
      </c>
      <c r="K3" s="1050" t="str">
        <f>IF(ISNUMBER(CoverSheet!$C$11),CoverSheet!$C$11,"")</f>
        <v/>
      </c>
      <c r="L3" s="1051"/>
      <c r="M3" s="1052"/>
      <c r="N3" s="19"/>
    </row>
    <row r="4" spans="1:14" s="12" customFormat="1" ht="21" x14ac:dyDescent="0.65">
      <c r="A4" s="163" t="s">
        <v>831</v>
      </c>
      <c r="B4" s="185"/>
      <c r="C4" s="185"/>
      <c r="D4" s="185"/>
      <c r="E4" s="185"/>
      <c r="F4" s="185"/>
      <c r="G4" s="185"/>
      <c r="H4" s="185"/>
      <c r="I4" s="185"/>
      <c r="J4" s="185"/>
      <c r="K4" s="185"/>
      <c r="L4" s="185"/>
      <c r="M4" s="186"/>
      <c r="N4" s="19"/>
    </row>
    <row r="5" spans="1:14" ht="68.650000000000006" customHeight="1" x14ac:dyDescent="0.45">
      <c r="A5" s="1045" t="s">
        <v>1021</v>
      </c>
      <c r="B5" s="1046"/>
      <c r="C5" s="1046"/>
      <c r="D5" s="1046"/>
      <c r="E5" s="1046"/>
      <c r="F5" s="1046"/>
      <c r="G5" s="1046"/>
      <c r="H5" s="1046"/>
      <c r="I5" s="1046"/>
      <c r="J5" s="1046"/>
      <c r="K5" s="1046"/>
      <c r="L5" s="1046"/>
      <c r="M5" s="188"/>
      <c r="N5" s="24"/>
    </row>
    <row r="6" spans="1:14" s="12" customFormat="1" ht="15" customHeight="1" x14ac:dyDescent="0.45">
      <c r="A6" s="160" t="s">
        <v>122</v>
      </c>
      <c r="B6" s="258"/>
      <c r="C6" s="189"/>
      <c r="D6" s="189"/>
      <c r="E6" s="189"/>
      <c r="F6" s="189"/>
      <c r="G6" s="189"/>
      <c r="H6" s="189"/>
      <c r="I6" s="189"/>
      <c r="J6" s="185"/>
      <c r="K6" s="185"/>
      <c r="L6" s="185"/>
      <c r="M6" s="186"/>
      <c r="N6" s="19"/>
    </row>
    <row r="7" spans="1:14" s="2" customFormat="1" ht="30" customHeight="1" x14ac:dyDescent="0.55000000000000004">
      <c r="A7" s="132">
        <v>7</v>
      </c>
      <c r="B7" s="154"/>
      <c r="C7" s="190" t="s">
        <v>832</v>
      </c>
      <c r="D7" s="154"/>
      <c r="E7" s="154"/>
      <c r="F7" s="154"/>
      <c r="G7" s="154"/>
      <c r="H7" s="154"/>
      <c r="I7" s="154"/>
      <c r="J7" s="154"/>
      <c r="K7" s="154"/>
      <c r="L7" s="154"/>
      <c r="M7" s="126"/>
      <c r="N7" s="22"/>
    </row>
    <row r="8" spans="1:14" s="2" customFormat="1" ht="36" customHeight="1" x14ac:dyDescent="0.5">
      <c r="A8" s="132">
        <v>8</v>
      </c>
      <c r="B8" s="154"/>
      <c r="C8" s="1072" t="s">
        <v>271</v>
      </c>
      <c r="D8" s="1072"/>
      <c r="E8" s="1072"/>
      <c r="F8" s="1072"/>
      <c r="G8" s="334"/>
      <c r="H8" s="334"/>
      <c r="I8" s="334"/>
      <c r="J8" s="285"/>
      <c r="K8" s="216" t="s">
        <v>80</v>
      </c>
      <c r="L8" s="285"/>
      <c r="M8" s="126"/>
      <c r="N8" s="22"/>
    </row>
    <row r="9" spans="1:14" s="2" customFormat="1" ht="18" customHeight="1" x14ac:dyDescent="0.5">
      <c r="A9" s="448">
        <v>9</v>
      </c>
      <c r="B9" s="154"/>
      <c r="C9" s="287"/>
      <c r="D9" s="191" t="s">
        <v>237</v>
      </c>
      <c r="E9" s="287"/>
      <c r="F9" s="287"/>
      <c r="G9" s="287"/>
      <c r="H9" s="191"/>
      <c r="I9" s="287"/>
      <c r="J9" s="216" t="s">
        <v>264</v>
      </c>
      <c r="K9" s="216" t="s">
        <v>266</v>
      </c>
      <c r="L9" s="216" t="s">
        <v>265</v>
      </c>
      <c r="M9" s="126"/>
      <c r="N9" s="22"/>
    </row>
    <row r="10" spans="1:14" s="2" customFormat="1" ht="15" customHeight="1" x14ac:dyDescent="0.5">
      <c r="A10" s="448">
        <v>10</v>
      </c>
      <c r="B10" s="154"/>
      <c r="C10" s="197"/>
      <c r="D10" s="154"/>
      <c r="E10" s="287"/>
      <c r="F10" s="201" t="s">
        <v>81</v>
      </c>
      <c r="G10" s="197"/>
      <c r="H10" s="191"/>
      <c r="I10" s="197"/>
      <c r="J10" s="1"/>
      <c r="K10" s="1"/>
      <c r="L10" s="318">
        <f>J10+K10</f>
        <v>0</v>
      </c>
      <c r="M10" s="126"/>
      <c r="N10" s="22"/>
    </row>
    <row r="11" spans="1:14" s="2" customFormat="1" ht="15" customHeight="1" x14ac:dyDescent="0.5">
      <c r="A11" s="448">
        <v>11</v>
      </c>
      <c r="B11" s="154"/>
      <c r="C11" s="197"/>
      <c r="D11" s="154"/>
      <c r="E11" s="287"/>
      <c r="F11" s="201" t="s">
        <v>82</v>
      </c>
      <c r="G11" s="197"/>
      <c r="H11" s="191"/>
      <c r="I11" s="197"/>
      <c r="J11" s="1"/>
      <c r="K11" s="1"/>
      <c r="L11" s="318">
        <f t="shared" ref="L11:L12" si="0">J11+K11</f>
        <v>0</v>
      </c>
      <c r="M11" s="126"/>
      <c r="N11" s="22"/>
    </row>
    <row r="12" spans="1:14" s="2" customFormat="1" ht="15" customHeight="1" x14ac:dyDescent="0.5">
      <c r="A12" s="448">
        <v>12</v>
      </c>
      <c r="B12" s="154"/>
      <c r="C12" s="197"/>
      <c r="D12" s="154"/>
      <c r="E12" s="192" t="s">
        <v>83</v>
      </c>
      <c r="F12" s="287"/>
      <c r="G12" s="197"/>
      <c r="H12" s="191"/>
      <c r="I12" s="197"/>
      <c r="J12" s="318">
        <f t="shared" ref="J12" si="1">SUM(J10:J11)</f>
        <v>0</v>
      </c>
      <c r="K12" s="318">
        <f>SUM(K10:K11)</f>
        <v>0</v>
      </c>
      <c r="L12" s="318">
        <f t="shared" si="0"/>
        <v>0</v>
      </c>
      <c r="M12" s="126"/>
      <c r="N12" s="22"/>
    </row>
    <row r="13" spans="1:14" s="2" customFormat="1" ht="15" customHeight="1" x14ac:dyDescent="0.5">
      <c r="A13" s="448">
        <v>13</v>
      </c>
      <c r="B13" s="154"/>
      <c r="C13" s="197"/>
      <c r="D13" s="191" t="s">
        <v>240</v>
      </c>
      <c r="E13" s="287"/>
      <c r="F13" s="287"/>
      <c r="G13" s="197"/>
      <c r="H13" s="191"/>
      <c r="I13" s="197"/>
      <c r="J13" s="154"/>
      <c r="K13" s="287"/>
      <c r="L13" s="287"/>
      <c r="M13" s="126"/>
      <c r="N13" s="22"/>
    </row>
    <row r="14" spans="1:14" s="2" customFormat="1" ht="15" customHeight="1" x14ac:dyDescent="0.5">
      <c r="A14" s="448">
        <v>14</v>
      </c>
      <c r="B14" s="154"/>
      <c r="C14" s="197"/>
      <c r="D14" s="154"/>
      <c r="E14" s="287"/>
      <c r="F14" s="201" t="s">
        <v>81</v>
      </c>
      <c r="G14" s="197"/>
      <c r="H14" s="191"/>
      <c r="I14" s="197"/>
      <c r="J14" s="1"/>
      <c r="K14" s="1"/>
      <c r="L14" s="318">
        <f>J14+K14</f>
        <v>0</v>
      </c>
      <c r="M14" s="126"/>
      <c r="N14" s="22"/>
    </row>
    <row r="15" spans="1:14" s="2" customFormat="1" ht="15" customHeight="1" x14ac:dyDescent="0.5">
      <c r="A15" s="448">
        <v>15</v>
      </c>
      <c r="B15" s="154"/>
      <c r="C15" s="197"/>
      <c r="D15" s="154"/>
      <c r="E15" s="287"/>
      <c r="F15" s="201" t="s">
        <v>82</v>
      </c>
      <c r="G15" s="197"/>
      <c r="H15" s="191"/>
      <c r="I15" s="197"/>
      <c r="J15" s="1"/>
      <c r="K15" s="1"/>
      <c r="L15" s="318">
        <f t="shared" ref="L15:L16" si="2">J15+K15</f>
        <v>0</v>
      </c>
      <c r="M15" s="126"/>
      <c r="N15" s="22"/>
    </row>
    <row r="16" spans="1:14" s="2" customFormat="1" ht="15" customHeight="1" x14ac:dyDescent="0.5">
      <c r="A16" s="448">
        <v>16</v>
      </c>
      <c r="B16" s="154"/>
      <c r="C16" s="197"/>
      <c r="D16" s="154"/>
      <c r="E16" s="192" t="s">
        <v>83</v>
      </c>
      <c r="F16" s="287"/>
      <c r="G16" s="197"/>
      <c r="H16" s="191"/>
      <c r="I16" s="197"/>
      <c r="J16" s="318">
        <f t="shared" ref="J16" si="3">SUM(J14:J15)</f>
        <v>0</v>
      </c>
      <c r="K16" s="318">
        <f>SUM(K14:K15)</f>
        <v>0</v>
      </c>
      <c r="L16" s="318">
        <f t="shared" si="2"/>
        <v>0</v>
      </c>
      <c r="M16" s="126"/>
      <c r="N16" s="22"/>
    </row>
    <row r="17" spans="1:14" s="2" customFormat="1" ht="15" customHeight="1" x14ac:dyDescent="0.5">
      <c r="A17" s="448">
        <v>17</v>
      </c>
      <c r="B17" s="154"/>
      <c r="C17" s="287"/>
      <c r="D17" s="191" t="s">
        <v>241</v>
      </c>
      <c r="E17" s="287"/>
      <c r="F17" s="287"/>
      <c r="G17" s="287"/>
      <c r="H17" s="287"/>
      <c r="I17" s="287"/>
      <c r="J17" s="154"/>
      <c r="K17" s="287"/>
      <c r="L17" s="287"/>
      <c r="M17" s="126"/>
      <c r="N17" s="22"/>
    </row>
    <row r="18" spans="1:14" s="2" customFormat="1" ht="15" customHeight="1" x14ac:dyDescent="0.45">
      <c r="A18" s="448">
        <v>18</v>
      </c>
      <c r="B18" s="154"/>
      <c r="C18" s="197"/>
      <c r="D18" s="154"/>
      <c r="E18" s="287"/>
      <c r="F18" s="201" t="s">
        <v>81</v>
      </c>
      <c r="G18" s="197"/>
      <c r="H18" s="197"/>
      <c r="I18" s="197"/>
      <c r="J18" s="1"/>
      <c r="K18" s="1"/>
      <c r="L18" s="318">
        <f>J18+K18</f>
        <v>0</v>
      </c>
      <c r="M18" s="126"/>
      <c r="N18" s="22"/>
    </row>
    <row r="19" spans="1:14" s="2" customFormat="1" ht="15" customHeight="1" x14ac:dyDescent="0.45">
      <c r="A19" s="448">
        <v>19</v>
      </c>
      <c r="B19" s="154"/>
      <c r="C19" s="197"/>
      <c r="D19" s="154"/>
      <c r="E19" s="287"/>
      <c r="F19" s="201" t="s">
        <v>82</v>
      </c>
      <c r="G19" s="197"/>
      <c r="H19" s="197"/>
      <c r="I19" s="197"/>
      <c r="J19" s="1"/>
      <c r="K19" s="1"/>
      <c r="L19" s="318">
        <f t="shared" ref="L19:L20" si="4">J19+K19</f>
        <v>0</v>
      </c>
      <c r="M19" s="126"/>
      <c r="N19" s="22"/>
    </row>
    <row r="20" spans="1:14" s="2" customFormat="1" ht="15" customHeight="1" x14ac:dyDescent="0.45">
      <c r="A20" s="448">
        <v>20</v>
      </c>
      <c r="B20" s="154"/>
      <c r="C20" s="197"/>
      <c r="D20" s="154"/>
      <c r="E20" s="192" t="s">
        <v>83</v>
      </c>
      <c r="F20" s="197"/>
      <c r="G20" s="197"/>
      <c r="H20" s="197"/>
      <c r="I20" s="197"/>
      <c r="J20" s="318">
        <f t="shared" ref="J20" si="5">SUM(J18:J19)</f>
        <v>0</v>
      </c>
      <c r="K20" s="318">
        <f>SUM(K18:K19)</f>
        <v>0</v>
      </c>
      <c r="L20" s="318">
        <f t="shared" si="4"/>
        <v>0</v>
      </c>
      <c r="M20" s="126"/>
      <c r="N20" s="22"/>
    </row>
    <row r="21" spans="1:14" s="2" customFormat="1" ht="15" customHeight="1" x14ac:dyDescent="0.5">
      <c r="A21" s="448">
        <v>21</v>
      </c>
      <c r="B21" s="154"/>
      <c r="C21" s="287"/>
      <c r="D21" s="191" t="s">
        <v>242</v>
      </c>
      <c r="E21" s="287"/>
      <c r="F21" s="287"/>
      <c r="G21" s="287"/>
      <c r="H21" s="287"/>
      <c r="I21" s="287"/>
      <c r="J21" s="154"/>
      <c r="K21" s="287"/>
      <c r="L21" s="287"/>
      <c r="M21" s="126"/>
      <c r="N21" s="22"/>
    </row>
    <row r="22" spans="1:14" s="2" customFormat="1" ht="15" customHeight="1" x14ac:dyDescent="0.45">
      <c r="A22" s="448">
        <v>22</v>
      </c>
      <c r="B22" s="154"/>
      <c r="C22" s="197"/>
      <c r="D22" s="154"/>
      <c r="E22" s="287"/>
      <c r="F22" s="201" t="s">
        <v>81</v>
      </c>
      <c r="G22" s="197"/>
      <c r="H22" s="197"/>
      <c r="I22" s="197"/>
      <c r="J22" s="1"/>
      <c r="K22" s="1"/>
      <c r="L22" s="318">
        <f>J22+K22</f>
        <v>0</v>
      </c>
      <c r="M22" s="126"/>
      <c r="N22" s="22"/>
    </row>
    <row r="23" spans="1:14" s="2" customFormat="1" ht="15" customHeight="1" x14ac:dyDescent="0.45">
      <c r="A23" s="448">
        <v>23</v>
      </c>
      <c r="B23" s="154"/>
      <c r="C23" s="197"/>
      <c r="D23" s="154"/>
      <c r="E23" s="287"/>
      <c r="F23" s="201" t="s">
        <v>82</v>
      </c>
      <c r="G23" s="197"/>
      <c r="H23" s="197"/>
      <c r="I23" s="197"/>
      <c r="J23" s="1"/>
      <c r="K23" s="1"/>
      <c r="L23" s="318">
        <f t="shared" ref="L23:L24" si="6">J23+K23</f>
        <v>0</v>
      </c>
      <c r="M23" s="126"/>
      <c r="N23" s="22"/>
    </row>
    <row r="24" spans="1:14" s="2" customFormat="1" ht="15" customHeight="1" x14ac:dyDescent="0.45">
      <c r="A24" s="448">
        <v>24</v>
      </c>
      <c r="B24" s="154"/>
      <c r="C24" s="197"/>
      <c r="D24" s="154"/>
      <c r="E24" s="192" t="s">
        <v>83</v>
      </c>
      <c r="F24" s="197"/>
      <c r="G24" s="197"/>
      <c r="H24" s="197"/>
      <c r="I24" s="197"/>
      <c r="J24" s="318">
        <f t="shared" ref="J24" si="7">SUM(J22:J23)</f>
        <v>0</v>
      </c>
      <c r="K24" s="318">
        <f>SUM(K22:K23)</f>
        <v>0</v>
      </c>
      <c r="L24" s="318">
        <f t="shared" si="6"/>
        <v>0</v>
      </c>
      <c r="M24" s="126"/>
      <c r="N24" s="22"/>
    </row>
    <row r="25" spans="1:14" s="2" customFormat="1" ht="15" customHeight="1" x14ac:dyDescent="0.5">
      <c r="A25" s="448">
        <v>25</v>
      </c>
      <c r="B25" s="154"/>
      <c r="C25" s="287"/>
      <c r="D25" s="191" t="s">
        <v>279</v>
      </c>
      <c r="E25" s="287"/>
      <c r="F25" s="287"/>
      <c r="G25" s="287"/>
      <c r="H25" s="287"/>
      <c r="I25" s="287"/>
      <c r="J25" s="154"/>
      <c r="K25" s="287"/>
      <c r="L25" s="287"/>
      <c r="M25" s="126"/>
      <c r="N25" s="22"/>
    </row>
    <row r="26" spans="1:14" s="2" customFormat="1" ht="15" customHeight="1" x14ac:dyDescent="0.45">
      <c r="A26" s="448">
        <v>26</v>
      </c>
      <c r="B26" s="154"/>
      <c r="C26" s="197"/>
      <c r="D26" s="154"/>
      <c r="E26" s="287"/>
      <c r="F26" s="201" t="s">
        <v>81</v>
      </c>
      <c r="G26" s="197"/>
      <c r="H26" s="197"/>
      <c r="I26" s="197"/>
      <c r="J26" s="1"/>
      <c r="K26" s="1"/>
      <c r="L26" s="318">
        <f>J26+K26</f>
        <v>0</v>
      </c>
      <c r="M26" s="126"/>
      <c r="N26" s="22"/>
    </row>
    <row r="27" spans="1:14" s="2" customFormat="1" ht="15" customHeight="1" x14ac:dyDescent="0.45">
      <c r="A27" s="448">
        <v>27</v>
      </c>
      <c r="B27" s="154"/>
      <c r="C27" s="197"/>
      <c r="D27" s="154"/>
      <c r="E27" s="287"/>
      <c r="F27" s="201" t="s">
        <v>82</v>
      </c>
      <c r="G27" s="197"/>
      <c r="H27" s="197"/>
      <c r="I27" s="197"/>
      <c r="J27" s="1"/>
      <c r="K27" s="1"/>
      <c r="L27" s="318">
        <f t="shared" ref="L27:L28" si="8">J27+K27</f>
        <v>0</v>
      </c>
      <c r="M27" s="126"/>
      <c r="N27" s="22"/>
    </row>
    <row r="28" spans="1:14" s="2" customFormat="1" ht="15" customHeight="1" x14ac:dyDescent="0.45">
      <c r="A28" s="448">
        <v>28</v>
      </c>
      <c r="B28" s="154"/>
      <c r="C28" s="197"/>
      <c r="D28" s="154"/>
      <c r="E28" s="192" t="s">
        <v>83</v>
      </c>
      <c r="F28" s="197"/>
      <c r="G28" s="197"/>
      <c r="H28" s="197"/>
      <c r="I28" s="197"/>
      <c r="J28" s="318">
        <f t="shared" ref="J28" si="9">SUM(J26:J27)</f>
        <v>0</v>
      </c>
      <c r="K28" s="318">
        <f>SUM(K26:K27)</f>
        <v>0</v>
      </c>
      <c r="L28" s="318">
        <f t="shared" si="8"/>
        <v>0</v>
      </c>
      <c r="M28" s="126"/>
      <c r="N28" s="22"/>
    </row>
    <row r="29" spans="1:14" s="2" customFormat="1" ht="15" customHeight="1" x14ac:dyDescent="0.5">
      <c r="A29" s="448">
        <v>29</v>
      </c>
      <c r="B29" s="154"/>
      <c r="C29" s="287"/>
      <c r="D29" s="191" t="s">
        <v>244</v>
      </c>
      <c r="E29" s="287"/>
      <c r="F29" s="287"/>
      <c r="G29" s="287"/>
      <c r="H29" s="287"/>
      <c r="I29" s="287"/>
      <c r="J29" s="154"/>
      <c r="K29" s="287"/>
      <c r="L29" s="287"/>
      <c r="M29" s="126"/>
      <c r="N29" s="22"/>
    </row>
    <row r="30" spans="1:14" s="2" customFormat="1" ht="15" customHeight="1" x14ac:dyDescent="0.45">
      <c r="A30" s="448">
        <v>30</v>
      </c>
      <c r="B30" s="154"/>
      <c r="C30" s="197"/>
      <c r="D30" s="154"/>
      <c r="E30" s="287"/>
      <c r="F30" s="201" t="s">
        <v>81</v>
      </c>
      <c r="G30" s="197"/>
      <c r="H30" s="197"/>
      <c r="I30" s="197"/>
      <c r="J30" s="1"/>
      <c r="K30" s="1"/>
      <c r="L30" s="318">
        <f>J30+K30</f>
        <v>0</v>
      </c>
      <c r="M30" s="126"/>
      <c r="N30" s="22"/>
    </row>
    <row r="31" spans="1:14" s="2" customFormat="1" ht="15" customHeight="1" x14ac:dyDescent="0.45">
      <c r="A31" s="448">
        <v>31</v>
      </c>
      <c r="B31" s="154"/>
      <c r="C31" s="197"/>
      <c r="D31" s="154"/>
      <c r="E31" s="287"/>
      <c r="F31" s="201" t="s">
        <v>82</v>
      </c>
      <c r="G31" s="197"/>
      <c r="H31" s="197"/>
      <c r="I31" s="197"/>
      <c r="J31" s="1"/>
      <c r="K31" s="1"/>
      <c r="L31" s="318">
        <f t="shared" ref="L31:L32" si="10">J31+K31</f>
        <v>0</v>
      </c>
      <c r="M31" s="126"/>
      <c r="N31" s="22"/>
    </row>
    <row r="32" spans="1:14" s="2" customFormat="1" ht="15" customHeight="1" x14ac:dyDescent="0.45">
      <c r="A32" s="448">
        <v>32</v>
      </c>
      <c r="B32" s="154"/>
      <c r="C32" s="197"/>
      <c r="D32" s="154"/>
      <c r="E32" s="192" t="s">
        <v>83</v>
      </c>
      <c r="F32" s="197"/>
      <c r="G32" s="197"/>
      <c r="H32" s="197"/>
      <c r="I32" s="197"/>
      <c r="J32" s="318">
        <f t="shared" ref="J32" si="11">SUM(J30:J31)</f>
        <v>0</v>
      </c>
      <c r="K32" s="318">
        <f>SUM(K30:K31)</f>
        <v>0</v>
      </c>
      <c r="L32" s="318">
        <f t="shared" si="10"/>
        <v>0</v>
      </c>
      <c r="M32" s="126"/>
      <c r="N32" s="22"/>
    </row>
    <row r="33" spans="1:14" s="2" customFormat="1" ht="15" customHeight="1" x14ac:dyDescent="0.5">
      <c r="A33" s="448">
        <v>33</v>
      </c>
      <c r="B33" s="154"/>
      <c r="C33" s="287"/>
      <c r="D33" s="191" t="s">
        <v>245</v>
      </c>
      <c r="E33" s="287"/>
      <c r="F33" s="287"/>
      <c r="G33" s="287"/>
      <c r="H33" s="287"/>
      <c r="I33" s="287"/>
      <c r="J33" s="154"/>
      <c r="K33" s="287"/>
      <c r="L33" s="287"/>
      <c r="M33" s="126"/>
      <c r="N33" s="22"/>
    </row>
    <row r="34" spans="1:14" s="2" customFormat="1" ht="15" customHeight="1" x14ac:dyDescent="0.45">
      <c r="A34" s="448">
        <v>34</v>
      </c>
      <c r="B34" s="154"/>
      <c r="C34" s="197"/>
      <c r="D34" s="154"/>
      <c r="E34" s="287"/>
      <c r="F34" s="201" t="s">
        <v>81</v>
      </c>
      <c r="G34" s="197"/>
      <c r="H34" s="197"/>
      <c r="I34" s="197"/>
      <c r="J34" s="1"/>
      <c r="K34" s="1"/>
      <c r="L34" s="318">
        <f>J34+K34</f>
        <v>0</v>
      </c>
      <c r="M34" s="126"/>
      <c r="N34" s="22"/>
    </row>
    <row r="35" spans="1:14" s="2" customFormat="1" ht="15" customHeight="1" x14ac:dyDescent="0.5">
      <c r="A35" s="448">
        <v>35</v>
      </c>
      <c r="B35" s="154"/>
      <c r="C35" s="197"/>
      <c r="D35" s="154"/>
      <c r="E35" s="287"/>
      <c r="F35" s="201" t="s">
        <v>82</v>
      </c>
      <c r="G35" s="197"/>
      <c r="H35" s="191"/>
      <c r="I35" s="197"/>
      <c r="J35" s="1"/>
      <c r="K35" s="1"/>
      <c r="L35" s="318">
        <f t="shared" ref="L35:L36" si="12">J35+K35</f>
        <v>0</v>
      </c>
      <c r="M35" s="126"/>
      <c r="N35" s="22"/>
    </row>
    <row r="36" spans="1:14" s="2" customFormat="1" ht="15" customHeight="1" x14ac:dyDescent="0.5">
      <c r="A36" s="448">
        <v>36</v>
      </c>
      <c r="B36" s="154"/>
      <c r="C36" s="197"/>
      <c r="D36" s="154"/>
      <c r="E36" s="192" t="s">
        <v>83</v>
      </c>
      <c r="F36" s="197"/>
      <c r="G36" s="197"/>
      <c r="H36" s="191"/>
      <c r="I36" s="197"/>
      <c r="J36" s="318">
        <f t="shared" ref="J36" si="13">SUM(J34:J35)</f>
        <v>0</v>
      </c>
      <c r="K36" s="318">
        <f>SUM(K34:K35)</f>
        <v>0</v>
      </c>
      <c r="L36" s="318">
        <f t="shared" si="12"/>
        <v>0</v>
      </c>
      <c r="M36" s="126"/>
      <c r="N36" s="22"/>
    </row>
    <row r="37" spans="1:14" s="2" customFormat="1" ht="15" customHeight="1" x14ac:dyDescent="0.5">
      <c r="A37" s="448">
        <v>37</v>
      </c>
      <c r="B37" s="154"/>
      <c r="C37" s="287"/>
      <c r="D37" s="191" t="s">
        <v>273</v>
      </c>
      <c r="E37" s="287"/>
      <c r="F37" s="287"/>
      <c r="G37" s="287"/>
      <c r="H37" s="191"/>
      <c r="I37" s="287"/>
      <c r="J37" s="154"/>
      <c r="K37" s="287"/>
      <c r="L37" s="287"/>
      <c r="M37" s="126"/>
      <c r="N37" s="22"/>
    </row>
    <row r="38" spans="1:14" s="2" customFormat="1" ht="15" customHeight="1" x14ac:dyDescent="0.5">
      <c r="A38" s="448">
        <v>38</v>
      </c>
      <c r="B38" s="154"/>
      <c r="C38" s="197"/>
      <c r="D38" s="197"/>
      <c r="E38" s="287"/>
      <c r="F38" s="201" t="s">
        <v>81</v>
      </c>
      <c r="G38" s="197"/>
      <c r="H38" s="191"/>
      <c r="I38" s="197"/>
      <c r="J38" s="1"/>
      <c r="K38" s="1"/>
      <c r="L38" s="318">
        <f>J38+K38</f>
        <v>0</v>
      </c>
      <c r="M38" s="126"/>
      <c r="N38" s="22"/>
    </row>
    <row r="39" spans="1:14" s="2" customFormat="1" ht="15" customHeight="1" x14ac:dyDescent="0.45">
      <c r="A39" s="448">
        <v>39</v>
      </c>
      <c r="B39" s="154"/>
      <c r="C39" s="197"/>
      <c r="D39" s="197"/>
      <c r="E39" s="287"/>
      <c r="F39" s="201" t="s">
        <v>82</v>
      </c>
      <c r="G39" s="197"/>
      <c r="H39" s="197"/>
      <c r="I39" s="197"/>
      <c r="J39" s="1"/>
      <c r="K39" s="1"/>
      <c r="L39" s="318">
        <f t="shared" ref="L39:L40" si="14">J39+K39</f>
        <v>0</v>
      </c>
      <c r="M39" s="126"/>
      <c r="N39" s="22"/>
    </row>
    <row r="40" spans="1:14" s="2" customFormat="1" ht="15" customHeight="1" x14ac:dyDescent="0.45">
      <c r="A40" s="448">
        <v>40</v>
      </c>
      <c r="B40" s="154"/>
      <c r="C40" s="197"/>
      <c r="D40" s="197"/>
      <c r="E40" s="192" t="s">
        <v>83</v>
      </c>
      <c r="F40" s="197"/>
      <c r="G40" s="197"/>
      <c r="H40" s="197"/>
      <c r="I40" s="197"/>
      <c r="J40" s="318">
        <f t="shared" ref="J40" si="15">SUM(J38:J39)</f>
        <v>0</v>
      </c>
      <c r="K40" s="318">
        <f>SUM(K38:K39)</f>
        <v>0</v>
      </c>
      <c r="L40" s="318">
        <f t="shared" si="14"/>
        <v>0</v>
      </c>
      <c r="M40" s="126"/>
      <c r="N40" s="22"/>
    </row>
    <row r="41" spans="1:14" s="14" customFormat="1" ht="15" customHeight="1" x14ac:dyDescent="0.45">
      <c r="A41" s="448">
        <v>41</v>
      </c>
      <c r="B41" s="154"/>
      <c r="C41" s="197"/>
      <c r="D41" s="197"/>
      <c r="E41" s="192"/>
      <c r="F41" s="197"/>
      <c r="G41" s="197"/>
      <c r="H41" s="197"/>
      <c r="I41" s="197"/>
      <c r="J41" s="330"/>
      <c r="K41" s="330"/>
      <c r="L41" s="330"/>
      <c r="M41" s="126"/>
      <c r="N41" s="22"/>
    </row>
    <row r="42" spans="1:14" s="2" customFormat="1" ht="15" customHeight="1" x14ac:dyDescent="0.5">
      <c r="A42" s="448">
        <v>42</v>
      </c>
      <c r="B42" s="154"/>
      <c r="C42" s="1073" t="s">
        <v>272</v>
      </c>
      <c r="D42" s="1073"/>
      <c r="E42" s="1073"/>
      <c r="F42" s="1073"/>
      <c r="G42" s="287"/>
      <c r="H42" s="287"/>
      <c r="I42" s="287"/>
      <c r="J42" s="154"/>
      <c r="K42" s="287"/>
      <c r="L42" s="287"/>
      <c r="M42" s="126"/>
      <c r="N42" s="22"/>
    </row>
    <row r="43" spans="1:14" s="14" customFormat="1" ht="15" customHeight="1" x14ac:dyDescent="0.5">
      <c r="A43" s="448">
        <v>43</v>
      </c>
      <c r="B43" s="154"/>
      <c r="C43" s="335"/>
      <c r="D43" s="191" t="s">
        <v>279</v>
      </c>
      <c r="E43" s="335"/>
      <c r="F43" s="335"/>
      <c r="G43" s="287"/>
      <c r="H43" s="287"/>
      <c r="I43" s="287"/>
      <c r="J43" s="154"/>
      <c r="K43" s="287"/>
      <c r="L43" s="287"/>
      <c r="M43" s="126"/>
      <c r="N43" s="22"/>
    </row>
    <row r="44" spans="1:14" s="2" customFormat="1" ht="15" customHeight="1" x14ac:dyDescent="0.45">
      <c r="A44" s="448">
        <v>44</v>
      </c>
      <c r="B44" s="154"/>
      <c r="C44" s="197"/>
      <c r="D44" s="197"/>
      <c r="E44" s="287"/>
      <c r="F44" s="201" t="s">
        <v>81</v>
      </c>
      <c r="G44" s="197"/>
      <c r="H44" s="287"/>
      <c r="I44" s="197"/>
      <c r="J44" s="1"/>
      <c r="K44" s="1"/>
      <c r="L44" s="318">
        <f>J44+K44</f>
        <v>0</v>
      </c>
      <c r="M44" s="126"/>
      <c r="N44" s="22"/>
    </row>
    <row r="45" spans="1:14" s="2" customFormat="1" ht="15" customHeight="1" x14ac:dyDescent="0.45">
      <c r="A45" s="448">
        <v>45</v>
      </c>
      <c r="B45" s="154"/>
      <c r="C45" s="197"/>
      <c r="D45" s="197"/>
      <c r="E45" s="287"/>
      <c r="F45" s="201" t="s">
        <v>82</v>
      </c>
      <c r="G45" s="197"/>
      <c r="H45" s="287"/>
      <c r="I45" s="197"/>
      <c r="J45" s="1"/>
      <c r="K45" s="1"/>
      <c r="L45" s="318">
        <f t="shared" ref="L45:L46" si="16">J45+K45</f>
        <v>0</v>
      </c>
      <c r="M45" s="126"/>
      <c r="N45" s="22"/>
    </row>
    <row r="46" spans="1:14" s="2" customFormat="1" ht="15" customHeight="1" x14ac:dyDescent="0.45">
      <c r="A46" s="448">
        <v>46</v>
      </c>
      <c r="B46" s="154"/>
      <c r="C46" s="197"/>
      <c r="D46" s="197"/>
      <c r="E46" s="192" t="s">
        <v>83</v>
      </c>
      <c r="F46" s="197"/>
      <c r="G46" s="197"/>
      <c r="H46" s="287"/>
      <c r="I46" s="197"/>
      <c r="J46" s="318">
        <f t="shared" ref="J46" si="17">SUM(J44:J45)</f>
        <v>0</v>
      </c>
      <c r="K46" s="318">
        <f>SUM(K44:K45)</f>
        <v>0</v>
      </c>
      <c r="L46" s="318">
        <f t="shared" si="16"/>
        <v>0</v>
      </c>
      <c r="M46" s="126"/>
      <c r="N46" s="22"/>
    </row>
    <row r="47" spans="1:14" s="14" customFormat="1" ht="15" customHeight="1" x14ac:dyDescent="0.5">
      <c r="A47" s="448">
        <v>47</v>
      </c>
      <c r="B47" s="154"/>
      <c r="C47" s="335"/>
      <c r="D47" s="191" t="s">
        <v>244</v>
      </c>
      <c r="E47" s="335"/>
      <c r="F47" s="335"/>
      <c r="G47" s="287"/>
      <c r="H47" s="287"/>
      <c r="I47" s="287"/>
      <c r="J47" s="154"/>
      <c r="K47" s="287"/>
      <c r="L47" s="287"/>
      <c r="M47" s="126"/>
      <c r="N47" s="22"/>
    </row>
    <row r="48" spans="1:14" s="14" customFormat="1" ht="15" customHeight="1" x14ac:dyDescent="0.45">
      <c r="A48" s="448">
        <v>48</v>
      </c>
      <c r="B48" s="154"/>
      <c r="C48" s="197"/>
      <c r="D48" s="197"/>
      <c r="E48" s="287"/>
      <c r="F48" s="201" t="s">
        <v>81</v>
      </c>
      <c r="G48" s="197"/>
      <c r="H48" s="287"/>
      <c r="I48" s="197"/>
      <c r="J48" s="1"/>
      <c r="K48" s="1"/>
      <c r="L48" s="318">
        <f>J48+K48</f>
        <v>0</v>
      </c>
      <c r="M48" s="126"/>
      <c r="N48" s="22"/>
    </row>
    <row r="49" spans="1:14" s="14" customFormat="1" ht="15" customHeight="1" x14ac:dyDescent="0.45">
      <c r="A49" s="448">
        <v>49</v>
      </c>
      <c r="B49" s="154"/>
      <c r="C49" s="197"/>
      <c r="D49" s="197"/>
      <c r="E49" s="287"/>
      <c r="F49" s="201" t="s">
        <v>82</v>
      </c>
      <c r="G49" s="197"/>
      <c r="H49" s="287"/>
      <c r="I49" s="197"/>
      <c r="J49" s="1"/>
      <c r="K49" s="1"/>
      <c r="L49" s="318">
        <f t="shared" ref="L49:L50" si="18">J49+K49</f>
        <v>0</v>
      </c>
      <c r="M49" s="126"/>
      <c r="N49" s="22"/>
    </row>
    <row r="50" spans="1:14" s="14" customFormat="1" ht="15" customHeight="1" x14ac:dyDescent="0.45">
      <c r="A50" s="448">
        <v>50</v>
      </c>
      <c r="B50" s="154"/>
      <c r="C50" s="197"/>
      <c r="D50" s="197"/>
      <c r="E50" s="192" t="s">
        <v>83</v>
      </c>
      <c r="F50" s="197"/>
      <c r="G50" s="197"/>
      <c r="H50" s="287"/>
      <c r="I50" s="197"/>
      <c r="J50" s="318">
        <f t="shared" ref="J50" si="19">SUM(J48:J49)</f>
        <v>0</v>
      </c>
      <c r="K50" s="318">
        <f>SUM(K48:K49)</f>
        <v>0</v>
      </c>
      <c r="L50" s="318">
        <f t="shared" si="18"/>
        <v>0</v>
      </c>
      <c r="M50" s="126"/>
      <c r="N50" s="22"/>
    </row>
    <row r="51" spans="1:14" s="14" customFormat="1" ht="15" customHeight="1" x14ac:dyDescent="0.5">
      <c r="A51" s="448">
        <v>51</v>
      </c>
      <c r="B51" s="154"/>
      <c r="C51" s="335"/>
      <c r="D51" s="191" t="s">
        <v>245</v>
      </c>
      <c r="E51" s="335"/>
      <c r="F51" s="335"/>
      <c r="G51" s="287"/>
      <c r="H51" s="287"/>
      <c r="I51" s="287"/>
      <c r="J51" s="154"/>
      <c r="K51" s="287"/>
      <c r="L51" s="287"/>
      <c r="M51" s="126"/>
      <c r="N51" s="22"/>
    </row>
    <row r="52" spans="1:14" s="14" customFormat="1" ht="15" customHeight="1" x14ac:dyDescent="0.45">
      <c r="A52" s="448">
        <v>52</v>
      </c>
      <c r="B52" s="154"/>
      <c r="C52" s="197"/>
      <c r="D52" s="197"/>
      <c r="E52" s="287"/>
      <c r="F52" s="201" t="s">
        <v>81</v>
      </c>
      <c r="G52" s="197"/>
      <c r="H52" s="287"/>
      <c r="I52" s="197"/>
      <c r="J52" s="1"/>
      <c r="K52" s="1"/>
      <c r="L52" s="318">
        <f>J52+K52</f>
        <v>0</v>
      </c>
      <c r="M52" s="126"/>
      <c r="N52" s="22"/>
    </row>
    <row r="53" spans="1:14" s="14" customFormat="1" ht="15" customHeight="1" x14ac:dyDescent="0.45">
      <c r="A53" s="448">
        <v>53</v>
      </c>
      <c r="B53" s="154"/>
      <c r="C53" s="197"/>
      <c r="D53" s="197"/>
      <c r="E53" s="287"/>
      <c r="F53" s="201" t="s">
        <v>82</v>
      </c>
      <c r="G53" s="197"/>
      <c r="H53" s="287"/>
      <c r="I53" s="197"/>
      <c r="J53" s="1"/>
      <c r="K53" s="1"/>
      <c r="L53" s="318">
        <f t="shared" ref="L53:L54" si="20">J53+K53</f>
        <v>0</v>
      </c>
      <c r="M53" s="126"/>
      <c r="N53" s="22"/>
    </row>
    <row r="54" spans="1:14" s="14" customFormat="1" ht="15" customHeight="1" x14ac:dyDescent="0.45">
      <c r="A54" s="448">
        <v>54</v>
      </c>
      <c r="B54" s="154"/>
      <c r="C54" s="197"/>
      <c r="D54" s="197"/>
      <c r="E54" s="192" t="s">
        <v>83</v>
      </c>
      <c r="F54" s="197"/>
      <c r="G54" s="197"/>
      <c r="H54" s="287"/>
      <c r="I54" s="197"/>
      <c r="J54" s="318">
        <f t="shared" ref="J54" si="21">SUM(J52:J53)</f>
        <v>0</v>
      </c>
      <c r="K54" s="318">
        <f>SUM(K52:K53)</f>
        <v>0</v>
      </c>
      <c r="L54" s="318">
        <f t="shared" si="20"/>
        <v>0</v>
      </c>
      <c r="M54" s="126"/>
      <c r="N54" s="22"/>
    </row>
    <row r="55" spans="1:14" s="14" customFormat="1" ht="15" customHeight="1" x14ac:dyDescent="0.5">
      <c r="A55" s="448">
        <v>55</v>
      </c>
      <c r="B55" s="154"/>
      <c r="C55" s="335"/>
      <c r="D55" s="191" t="s">
        <v>277</v>
      </c>
      <c r="E55" s="335"/>
      <c r="F55" s="335"/>
      <c r="G55" s="287"/>
      <c r="H55" s="287"/>
      <c r="I55" s="287"/>
      <c r="J55" s="154"/>
      <c r="K55" s="287"/>
      <c r="L55" s="287"/>
      <c r="M55" s="126"/>
      <c r="N55" s="22"/>
    </row>
    <row r="56" spans="1:14" s="14" customFormat="1" ht="15" customHeight="1" x14ac:dyDescent="0.45">
      <c r="A56" s="448">
        <v>56</v>
      </c>
      <c r="B56" s="154"/>
      <c r="C56" s="197"/>
      <c r="D56" s="197"/>
      <c r="E56" s="287"/>
      <c r="F56" s="201" t="s">
        <v>81</v>
      </c>
      <c r="G56" s="197"/>
      <c r="H56" s="287"/>
      <c r="I56" s="197"/>
      <c r="J56" s="1"/>
      <c r="K56" s="1"/>
      <c r="L56" s="318">
        <f>J56+K56</f>
        <v>0</v>
      </c>
      <c r="M56" s="126"/>
      <c r="N56" s="22"/>
    </row>
    <row r="57" spans="1:14" s="14" customFormat="1" ht="15" customHeight="1" x14ac:dyDescent="0.45">
      <c r="A57" s="448">
        <v>57</v>
      </c>
      <c r="B57" s="154"/>
      <c r="C57" s="197"/>
      <c r="D57" s="197"/>
      <c r="E57" s="287"/>
      <c r="F57" s="201" t="s">
        <v>82</v>
      </c>
      <c r="G57" s="197"/>
      <c r="H57" s="287"/>
      <c r="I57" s="197"/>
      <c r="J57" s="1"/>
      <c r="K57" s="1"/>
      <c r="L57" s="318">
        <f t="shared" ref="L57:L58" si="22">J57+K57</f>
        <v>0</v>
      </c>
      <c r="M57" s="126"/>
      <c r="N57" s="22"/>
    </row>
    <row r="58" spans="1:14" s="14" customFormat="1" ht="15" customHeight="1" x14ac:dyDescent="0.45">
      <c r="A58" s="448">
        <v>58</v>
      </c>
      <c r="B58" s="154"/>
      <c r="C58" s="197"/>
      <c r="D58" s="197"/>
      <c r="E58" s="192" t="s">
        <v>83</v>
      </c>
      <c r="F58" s="197"/>
      <c r="G58" s="197"/>
      <c r="H58" s="287"/>
      <c r="I58" s="197"/>
      <c r="J58" s="318">
        <f t="shared" ref="J58" si="23">SUM(J56:J57)</f>
        <v>0</v>
      </c>
      <c r="K58" s="318">
        <f>SUM(K56:K57)</f>
        <v>0</v>
      </c>
      <c r="L58" s="318">
        <f t="shared" si="22"/>
        <v>0</v>
      </c>
      <c r="M58" s="126"/>
      <c r="N58" s="22"/>
    </row>
    <row r="59" spans="1:14" s="14" customFormat="1" ht="15" customHeight="1" x14ac:dyDescent="0.45">
      <c r="A59" s="448">
        <v>59</v>
      </c>
      <c r="B59" s="154"/>
      <c r="C59" s="197"/>
      <c r="D59" s="197"/>
      <c r="E59" s="192"/>
      <c r="F59" s="197"/>
      <c r="G59" s="197"/>
      <c r="H59" s="287"/>
      <c r="I59" s="197"/>
      <c r="J59" s="330"/>
      <c r="K59" s="330"/>
      <c r="L59" s="330"/>
      <c r="M59" s="126"/>
      <c r="N59" s="22"/>
    </row>
    <row r="60" spans="1:14" s="14" customFormat="1" ht="15" customHeight="1" x14ac:dyDescent="0.5">
      <c r="A60" s="448">
        <v>60</v>
      </c>
      <c r="B60" s="154"/>
      <c r="C60" s="1073" t="s">
        <v>278</v>
      </c>
      <c r="D60" s="1073"/>
      <c r="E60" s="1073"/>
      <c r="F60" s="1073"/>
      <c r="G60" s="197"/>
      <c r="H60" s="287"/>
      <c r="I60" s="197"/>
      <c r="J60" s="330"/>
      <c r="K60" s="330"/>
      <c r="L60" s="330"/>
      <c r="M60" s="126"/>
      <c r="N60" s="22"/>
    </row>
    <row r="61" spans="1:14" s="14" customFormat="1" ht="15" customHeight="1" x14ac:dyDescent="0.5">
      <c r="A61" s="448">
        <v>61</v>
      </c>
      <c r="B61" s="154"/>
      <c r="C61" s="197"/>
      <c r="D61" s="197"/>
      <c r="E61" s="191" t="s">
        <v>247</v>
      </c>
      <c r="F61" s="197"/>
      <c r="G61" s="197"/>
      <c r="H61" s="287"/>
      <c r="I61" s="197"/>
      <c r="J61" s="549"/>
      <c r="K61" s="549"/>
      <c r="L61" s="549"/>
      <c r="M61" s="126"/>
      <c r="N61" s="22"/>
    </row>
    <row r="62" spans="1:14" s="14" customFormat="1" ht="15" customHeight="1" x14ac:dyDescent="0.45">
      <c r="A62" s="448">
        <v>62</v>
      </c>
      <c r="B62" s="154"/>
      <c r="C62" s="197"/>
      <c r="D62" s="197"/>
      <c r="E62" s="287"/>
      <c r="F62" s="201" t="s">
        <v>81</v>
      </c>
      <c r="G62" s="197"/>
      <c r="H62" s="287"/>
      <c r="I62" s="197"/>
      <c r="J62" s="1"/>
      <c r="K62" s="1"/>
      <c r="L62" s="318">
        <f>J62+K62</f>
        <v>0</v>
      </c>
      <c r="M62" s="126"/>
      <c r="N62" s="22"/>
    </row>
    <row r="63" spans="1:14" s="14" customFormat="1" ht="15" customHeight="1" x14ac:dyDescent="0.45">
      <c r="A63" s="448">
        <v>63</v>
      </c>
      <c r="B63" s="154"/>
      <c r="C63" s="197"/>
      <c r="D63" s="197"/>
      <c r="E63" s="287"/>
      <c r="F63" s="201" t="s">
        <v>82</v>
      </c>
      <c r="G63" s="197"/>
      <c r="H63" s="287"/>
      <c r="I63" s="197"/>
      <c r="J63" s="1"/>
      <c r="K63" s="1"/>
      <c r="L63" s="318">
        <f t="shared" ref="L63:L64" si="24">J63+K63</f>
        <v>0</v>
      </c>
      <c r="M63" s="126"/>
      <c r="N63" s="22"/>
    </row>
    <row r="64" spans="1:14" s="14" customFormat="1" ht="15" customHeight="1" x14ac:dyDescent="0.45">
      <c r="A64" s="448">
        <v>64</v>
      </c>
      <c r="B64" s="154"/>
      <c r="C64" s="197"/>
      <c r="D64" s="197"/>
      <c r="E64" s="192" t="s">
        <v>83</v>
      </c>
      <c r="F64" s="197"/>
      <c r="G64" s="197"/>
      <c r="H64" s="287"/>
      <c r="I64" s="197"/>
      <c r="J64" s="318">
        <f t="shared" ref="J64" si="25">SUM(J62:J63)</f>
        <v>0</v>
      </c>
      <c r="K64" s="318">
        <f>SUM(K62:K63)</f>
        <v>0</v>
      </c>
      <c r="L64" s="318">
        <f t="shared" si="24"/>
        <v>0</v>
      </c>
      <c r="M64" s="126"/>
      <c r="N64" s="22"/>
    </row>
    <row r="65" spans="1:14" s="14" customFormat="1" ht="15" customHeight="1" x14ac:dyDescent="0.5">
      <c r="A65" s="448">
        <v>65</v>
      </c>
      <c r="B65" s="154"/>
      <c r="C65" s="197"/>
      <c r="D65" s="197"/>
      <c r="E65" s="191" t="s">
        <v>110</v>
      </c>
      <c r="F65" s="197"/>
      <c r="G65" s="197"/>
      <c r="H65" s="287"/>
      <c r="I65" s="197"/>
      <c r="J65" s="330"/>
      <c r="K65" s="330"/>
      <c r="L65" s="330"/>
      <c r="M65" s="126"/>
      <c r="N65" s="22"/>
    </row>
    <row r="66" spans="1:14" s="14" customFormat="1" ht="15" customHeight="1" x14ac:dyDescent="0.45">
      <c r="A66" s="448">
        <v>66</v>
      </c>
      <c r="B66" s="154"/>
      <c r="C66" s="197"/>
      <c r="D66" s="197"/>
      <c r="E66" s="287"/>
      <c r="F66" s="201" t="s">
        <v>81</v>
      </c>
      <c r="G66" s="197"/>
      <c r="H66" s="287"/>
      <c r="I66" s="197"/>
      <c r="J66" s="1"/>
      <c r="K66" s="1"/>
      <c r="L66" s="318">
        <f>J66+K66</f>
        <v>0</v>
      </c>
      <c r="M66" s="126"/>
      <c r="N66" s="22"/>
    </row>
    <row r="67" spans="1:14" s="14" customFormat="1" ht="15" customHeight="1" x14ac:dyDescent="0.45">
      <c r="A67" s="448">
        <v>67</v>
      </c>
      <c r="B67" s="154"/>
      <c r="C67" s="197"/>
      <c r="D67" s="197"/>
      <c r="E67" s="287"/>
      <c r="F67" s="201" t="s">
        <v>82</v>
      </c>
      <c r="G67" s="197"/>
      <c r="H67" s="287"/>
      <c r="I67" s="197"/>
      <c r="J67" s="1"/>
      <c r="K67" s="1"/>
      <c r="L67" s="318">
        <f t="shared" ref="L67:L68" si="26">J67+K67</f>
        <v>0</v>
      </c>
      <c r="M67" s="126"/>
      <c r="N67" s="22"/>
    </row>
    <row r="68" spans="1:14" s="14" customFormat="1" ht="15" customHeight="1" x14ac:dyDescent="0.45">
      <c r="A68" s="448">
        <v>68</v>
      </c>
      <c r="B68" s="154"/>
      <c r="C68" s="197"/>
      <c r="D68" s="197"/>
      <c r="E68" s="192" t="s">
        <v>83</v>
      </c>
      <c r="F68" s="197"/>
      <c r="G68" s="197"/>
      <c r="H68" s="287"/>
      <c r="I68" s="197"/>
      <c r="J68" s="318">
        <f t="shared" ref="J68" si="27">SUM(J66:J67)</f>
        <v>0</v>
      </c>
      <c r="K68" s="318">
        <f>SUM(K66:K67)</f>
        <v>0</v>
      </c>
      <c r="L68" s="318">
        <f t="shared" si="26"/>
        <v>0</v>
      </c>
      <c r="M68" s="126"/>
      <c r="N68" s="22"/>
    </row>
    <row r="69" spans="1:14" s="14" customFormat="1" ht="15" customHeight="1" x14ac:dyDescent="0.45">
      <c r="A69" s="448">
        <v>69</v>
      </c>
      <c r="B69" s="154"/>
      <c r="C69" s="197"/>
      <c r="D69" s="197"/>
      <c r="E69" s="192"/>
      <c r="F69" s="197"/>
      <c r="G69" s="197"/>
      <c r="H69" s="287"/>
      <c r="I69" s="197"/>
      <c r="J69" s="330"/>
      <c r="K69" s="330"/>
      <c r="L69" s="330"/>
      <c r="M69" s="126"/>
      <c r="N69" s="22"/>
    </row>
    <row r="70" spans="1:14" s="14" customFormat="1" ht="15" customHeight="1" x14ac:dyDescent="0.5">
      <c r="A70" s="448">
        <v>70</v>
      </c>
      <c r="B70" s="154"/>
      <c r="C70" s="1073" t="s">
        <v>270</v>
      </c>
      <c r="D70" s="1073"/>
      <c r="E70" s="1073"/>
      <c r="F70" s="1073"/>
      <c r="G70" s="197"/>
      <c r="H70" s="287"/>
      <c r="I70" s="197"/>
      <c r="J70" s="330"/>
      <c r="K70" s="330"/>
      <c r="L70" s="330"/>
      <c r="M70" s="126"/>
      <c r="N70" s="22"/>
    </row>
    <row r="71" spans="1:14" s="14" customFormat="1" ht="15" customHeight="1" x14ac:dyDescent="0.5">
      <c r="A71" s="448">
        <v>71</v>
      </c>
      <c r="B71" s="154"/>
      <c r="C71" s="197"/>
      <c r="D71" s="197"/>
      <c r="E71" s="191" t="s">
        <v>259</v>
      </c>
      <c r="F71" s="197"/>
      <c r="G71" s="197"/>
      <c r="H71" s="287"/>
      <c r="I71" s="197"/>
      <c r="J71" s="330"/>
      <c r="K71" s="330"/>
      <c r="L71" s="330"/>
      <c r="M71" s="126"/>
      <c r="N71" s="22"/>
    </row>
    <row r="72" spans="1:14" s="14" customFormat="1" ht="15" customHeight="1" x14ac:dyDescent="0.45">
      <c r="A72" s="448">
        <v>72</v>
      </c>
      <c r="B72" s="154"/>
      <c r="C72" s="197"/>
      <c r="D72" s="197"/>
      <c r="E72" s="287"/>
      <c r="F72" s="201" t="s">
        <v>81</v>
      </c>
      <c r="G72" s="197"/>
      <c r="H72" s="287"/>
      <c r="I72" s="197"/>
      <c r="J72" s="1"/>
      <c r="K72" s="1"/>
      <c r="L72" s="318">
        <f>J72+K72</f>
        <v>0</v>
      </c>
      <c r="M72" s="126"/>
      <c r="N72" s="22"/>
    </row>
    <row r="73" spans="1:14" s="14" customFormat="1" ht="15" customHeight="1" x14ac:dyDescent="0.45">
      <c r="A73" s="448">
        <v>73</v>
      </c>
      <c r="B73" s="154"/>
      <c r="C73" s="197"/>
      <c r="D73" s="197"/>
      <c r="E73" s="287"/>
      <c r="F73" s="201" t="s">
        <v>82</v>
      </c>
      <c r="G73" s="197"/>
      <c r="H73" s="287"/>
      <c r="I73" s="197"/>
      <c r="J73" s="1"/>
      <c r="K73" s="1"/>
      <c r="L73" s="318">
        <f t="shared" ref="L73:L74" si="28">J73+K73</f>
        <v>0</v>
      </c>
      <c r="M73" s="126"/>
      <c r="N73" s="22"/>
    </row>
    <row r="74" spans="1:14" s="14" customFormat="1" ht="15" customHeight="1" x14ac:dyDescent="0.45">
      <c r="A74" s="448">
        <v>74</v>
      </c>
      <c r="B74" s="154"/>
      <c r="C74" s="197"/>
      <c r="D74" s="197"/>
      <c r="E74" s="192" t="s">
        <v>83</v>
      </c>
      <c r="F74" s="197"/>
      <c r="G74" s="197"/>
      <c r="H74" s="287"/>
      <c r="I74" s="197"/>
      <c r="J74" s="318">
        <f t="shared" ref="J74" si="29">SUM(J72:J73)</f>
        <v>0</v>
      </c>
      <c r="K74" s="318">
        <f>SUM(K72:K73)</f>
        <v>0</v>
      </c>
      <c r="L74" s="318">
        <f t="shared" si="28"/>
        <v>0</v>
      </c>
      <c r="M74" s="126"/>
      <c r="N74" s="22"/>
    </row>
    <row r="75" spans="1:14" s="14" customFormat="1" ht="15" customHeight="1" x14ac:dyDescent="0.5">
      <c r="A75" s="448">
        <v>75</v>
      </c>
      <c r="B75" s="154"/>
      <c r="C75" s="197"/>
      <c r="D75" s="197"/>
      <c r="E75" s="191" t="s">
        <v>249</v>
      </c>
      <c r="F75" s="197"/>
      <c r="G75" s="197"/>
      <c r="H75" s="287"/>
      <c r="I75" s="197"/>
      <c r="J75" s="330"/>
      <c r="K75" s="330"/>
      <c r="L75" s="330"/>
      <c r="M75" s="126"/>
      <c r="N75" s="22"/>
    </row>
    <row r="76" spans="1:14" s="14" customFormat="1" ht="15" customHeight="1" x14ac:dyDescent="0.45">
      <c r="A76" s="448">
        <v>76</v>
      </c>
      <c r="B76" s="154"/>
      <c r="C76" s="197"/>
      <c r="D76" s="197"/>
      <c r="E76" s="287"/>
      <c r="F76" s="201" t="s">
        <v>81</v>
      </c>
      <c r="G76" s="197"/>
      <c r="H76" s="287"/>
      <c r="I76" s="197"/>
      <c r="J76" s="1"/>
      <c r="K76" s="1"/>
      <c r="L76" s="318">
        <f>J76+K76</f>
        <v>0</v>
      </c>
      <c r="M76" s="126"/>
      <c r="N76" s="22"/>
    </row>
    <row r="77" spans="1:14" s="14" customFormat="1" ht="15" customHeight="1" x14ac:dyDescent="0.45">
      <c r="A77" s="448">
        <v>77</v>
      </c>
      <c r="B77" s="154"/>
      <c r="C77" s="197"/>
      <c r="D77" s="197"/>
      <c r="E77" s="287"/>
      <c r="F77" s="201" t="s">
        <v>82</v>
      </c>
      <c r="G77" s="197"/>
      <c r="H77" s="287"/>
      <c r="I77" s="197"/>
      <c r="J77" s="1"/>
      <c r="K77" s="1"/>
      <c r="L77" s="318">
        <f t="shared" ref="L77:L78" si="30">J77+K77</f>
        <v>0</v>
      </c>
      <c r="M77" s="126"/>
      <c r="N77" s="22"/>
    </row>
    <row r="78" spans="1:14" s="14" customFormat="1" ht="15" customHeight="1" x14ac:dyDescent="0.45">
      <c r="A78" s="448">
        <v>78</v>
      </c>
      <c r="B78" s="154"/>
      <c r="C78" s="197"/>
      <c r="D78" s="197"/>
      <c r="E78" s="192" t="s">
        <v>83</v>
      </c>
      <c r="F78" s="197"/>
      <c r="G78" s="197"/>
      <c r="H78" s="287"/>
      <c r="I78" s="197"/>
      <c r="J78" s="318">
        <f t="shared" ref="J78" si="31">SUM(J76:J77)</f>
        <v>0</v>
      </c>
      <c r="K78" s="318">
        <f>SUM(K76:K77)</f>
        <v>0</v>
      </c>
      <c r="L78" s="318">
        <f t="shared" si="30"/>
        <v>0</v>
      </c>
      <c r="M78" s="126"/>
      <c r="N78" s="22"/>
    </row>
    <row r="79" spans="1:14" s="14" customFormat="1" ht="15" customHeight="1" x14ac:dyDescent="0.5">
      <c r="A79" s="448">
        <v>79</v>
      </c>
      <c r="B79" s="154"/>
      <c r="C79" s="197"/>
      <c r="D79" s="197"/>
      <c r="E79" s="191" t="s">
        <v>250</v>
      </c>
      <c r="F79" s="197"/>
      <c r="G79" s="197"/>
      <c r="H79" s="287"/>
      <c r="I79" s="197"/>
      <c r="J79" s="330"/>
      <c r="K79" s="330"/>
      <c r="L79" s="330"/>
      <c r="M79" s="126"/>
      <c r="N79" s="22"/>
    </row>
    <row r="80" spans="1:14" s="14" customFormat="1" ht="15" customHeight="1" x14ac:dyDescent="0.45">
      <c r="A80" s="448">
        <v>80</v>
      </c>
      <c r="B80" s="154"/>
      <c r="C80" s="197"/>
      <c r="D80" s="197"/>
      <c r="E80" s="287"/>
      <c r="F80" s="201" t="s">
        <v>81</v>
      </c>
      <c r="G80" s="197"/>
      <c r="H80" s="287"/>
      <c r="I80" s="197"/>
      <c r="J80" s="1"/>
      <c r="K80" s="1"/>
      <c r="L80" s="318">
        <f>J80+K80</f>
        <v>0</v>
      </c>
      <c r="M80" s="126"/>
      <c r="N80" s="22"/>
    </row>
    <row r="81" spans="1:14" s="14" customFormat="1" ht="15" customHeight="1" x14ac:dyDescent="0.45">
      <c r="A81" s="448">
        <v>81</v>
      </c>
      <c r="B81" s="154"/>
      <c r="C81" s="197"/>
      <c r="D81" s="197"/>
      <c r="E81" s="287"/>
      <c r="F81" s="201" t="s">
        <v>82</v>
      </c>
      <c r="G81" s="197"/>
      <c r="H81" s="287"/>
      <c r="I81" s="197"/>
      <c r="J81" s="1"/>
      <c r="K81" s="1"/>
      <c r="L81" s="318">
        <f t="shared" ref="L81:L82" si="32">J81+K81</f>
        <v>0</v>
      </c>
      <c r="M81" s="126"/>
      <c r="N81" s="22"/>
    </row>
    <row r="82" spans="1:14" s="14" customFormat="1" ht="15" customHeight="1" x14ac:dyDescent="0.45">
      <c r="A82" s="448">
        <v>82</v>
      </c>
      <c r="B82" s="154"/>
      <c r="C82" s="197"/>
      <c r="D82" s="197"/>
      <c r="E82" s="192" t="s">
        <v>83</v>
      </c>
      <c r="F82" s="197"/>
      <c r="G82" s="197"/>
      <c r="H82" s="287"/>
      <c r="I82" s="197"/>
      <c r="J82" s="318">
        <f t="shared" ref="J82" si="33">SUM(J80:J81)</f>
        <v>0</v>
      </c>
      <c r="K82" s="318">
        <f>SUM(K80:K81)</f>
        <v>0</v>
      </c>
      <c r="L82" s="318">
        <f t="shared" si="32"/>
        <v>0</v>
      </c>
      <c r="M82" s="126"/>
      <c r="N82" s="22"/>
    </row>
    <row r="83" spans="1:14" s="2" customFormat="1" ht="15" customHeight="1" thickBot="1" x14ac:dyDescent="0.5">
      <c r="A83" s="448">
        <v>83</v>
      </c>
      <c r="B83" s="154"/>
      <c r="C83" s="154"/>
      <c r="D83" s="154"/>
      <c r="E83" s="287"/>
      <c r="F83" s="154"/>
      <c r="G83" s="154"/>
      <c r="H83" s="154"/>
      <c r="I83" s="154"/>
      <c r="J83" s="154"/>
      <c r="K83" s="287"/>
      <c r="L83" s="287"/>
      <c r="M83" s="126"/>
      <c r="N83" s="22"/>
    </row>
    <row r="84" spans="1:14" s="2" customFormat="1" ht="15" customHeight="1" thickBot="1" x14ac:dyDescent="0.5">
      <c r="A84" s="448">
        <v>84</v>
      </c>
      <c r="B84" s="154"/>
      <c r="C84" s="154"/>
      <c r="D84" s="192" t="s">
        <v>84</v>
      </c>
      <c r="E84" s="154"/>
      <c r="F84" s="154"/>
      <c r="G84" s="154"/>
      <c r="H84" s="154"/>
      <c r="I84" s="154"/>
      <c r="J84" s="291">
        <f>SUM(J10,J14,J18,J22,J26,J30,J34,J38,J44,J48,J52,J56,J62,J66,J72,J76,J80)</f>
        <v>0</v>
      </c>
      <c r="K84" s="291">
        <f>SUM(K10,K14,K18,K22,K26,K30,K34,K38,K44,K48,K52,K56,K62,K66,K72,K76,K80)</f>
        <v>0</v>
      </c>
      <c r="L84" s="338">
        <f>J84+K84</f>
        <v>0</v>
      </c>
      <c r="M84" s="126"/>
      <c r="N84" s="22"/>
    </row>
    <row r="85" spans="1:14" s="2" customFormat="1" ht="15" customHeight="1" thickBot="1" x14ac:dyDescent="0.5">
      <c r="A85" s="448">
        <v>85</v>
      </c>
      <c r="B85" s="154"/>
      <c r="C85" s="154"/>
      <c r="D85" s="192" t="s">
        <v>85</v>
      </c>
      <c r="E85" s="154"/>
      <c r="F85" s="154"/>
      <c r="G85" s="154"/>
      <c r="H85" s="154"/>
      <c r="I85" s="154"/>
      <c r="J85" s="291">
        <f>SUM(J11,J15,J19,J23,J27,J31,J35,J39,J45,J49,J53,J57,J63,J67,J73,J77,J81)</f>
        <v>0</v>
      </c>
      <c r="K85" s="342">
        <f>SUM(K11,K15,K19,K23,K27,K31,K35,K39,K45,K49,K53,K57,K63,K67,K73,K77,K81)</f>
        <v>0</v>
      </c>
      <c r="L85" s="340">
        <f t="shared" ref="L85:L87" si="34">J85+K85</f>
        <v>0</v>
      </c>
      <c r="M85" s="126"/>
      <c r="N85" s="22"/>
    </row>
    <row r="86" spans="1:14" s="14" customFormat="1" ht="15" customHeight="1" thickBot="1" x14ac:dyDescent="0.5">
      <c r="A86" s="448">
        <v>86</v>
      </c>
      <c r="B86" s="154"/>
      <c r="C86" s="154"/>
      <c r="D86" s="192" t="s">
        <v>281</v>
      </c>
      <c r="E86" s="154"/>
      <c r="F86" s="154"/>
      <c r="G86" s="154"/>
      <c r="H86" s="154"/>
      <c r="I86" s="154"/>
      <c r="J86" s="341"/>
      <c r="K86" s="344"/>
      <c r="L86" s="340">
        <f t="shared" si="34"/>
        <v>0</v>
      </c>
      <c r="M86" s="126"/>
      <c r="N86" s="22"/>
    </row>
    <row r="87" spans="1:14" s="2" customFormat="1" ht="15" customHeight="1" thickBot="1" x14ac:dyDescent="0.5">
      <c r="A87" s="448">
        <v>87</v>
      </c>
      <c r="B87" s="154"/>
      <c r="C87" s="154"/>
      <c r="D87" s="192" t="s">
        <v>25</v>
      </c>
      <c r="E87" s="154"/>
      <c r="F87" s="154"/>
      <c r="G87" s="154"/>
      <c r="H87" s="154"/>
      <c r="I87" s="154"/>
      <c r="J87" s="291">
        <f>SUM(J12,J16,J20,J24,J28,J32,J36,J40,J46,J50,J54,J58,J64,J68,J74,J78,J82, J86)</f>
        <v>0</v>
      </c>
      <c r="K87" s="343">
        <f>SUM(K12,K16,K20,K24,K28,K32,K36,K40,K46,K50,K54,K58,K64,K68,K74,K78,K82)</f>
        <v>0</v>
      </c>
      <c r="L87" s="339">
        <f t="shared" si="34"/>
        <v>0</v>
      </c>
      <c r="M87" s="126"/>
      <c r="N87" s="118" t="s">
        <v>280</v>
      </c>
    </row>
    <row r="88" spans="1:14" s="14" customFormat="1" ht="15" customHeight="1" x14ac:dyDescent="0.45">
      <c r="A88" s="448">
        <v>88</v>
      </c>
      <c r="B88" s="154"/>
      <c r="C88" s="154"/>
      <c r="D88" s="154"/>
      <c r="E88" s="154"/>
      <c r="F88" s="154"/>
      <c r="G88" s="154"/>
      <c r="H88" s="154"/>
      <c r="I88" s="154"/>
      <c r="J88" s="154"/>
      <c r="K88" s="154"/>
      <c r="L88" s="154"/>
      <c r="M88" s="126"/>
      <c r="N88" s="22"/>
    </row>
    <row r="89" spans="1:14" s="2" customFormat="1" ht="30" customHeight="1" x14ac:dyDescent="0.55000000000000004">
      <c r="A89" s="448">
        <v>89</v>
      </c>
      <c r="B89" s="154"/>
      <c r="C89" s="190" t="s">
        <v>833</v>
      </c>
      <c r="D89" s="154"/>
      <c r="E89" s="154"/>
      <c r="F89" s="154"/>
      <c r="G89" s="154"/>
      <c r="H89" s="154"/>
      <c r="I89" s="154"/>
      <c r="J89" s="154"/>
      <c r="K89" s="154"/>
      <c r="L89" s="154"/>
      <c r="M89" s="126"/>
      <c r="N89" s="22"/>
    </row>
    <row r="90" spans="1:14" s="2" customFormat="1" ht="15" customHeight="1" x14ac:dyDescent="0.45">
      <c r="A90" s="448">
        <v>90</v>
      </c>
      <c r="B90" s="154"/>
      <c r="C90" s="288"/>
      <c r="D90" s="288"/>
      <c r="E90" s="287"/>
      <c r="F90" s="288"/>
      <c r="G90" s="288"/>
      <c r="H90" s="288"/>
      <c r="I90" s="288"/>
      <c r="J90" s="128"/>
      <c r="K90" s="289" t="s">
        <v>19</v>
      </c>
      <c r="L90" s="289"/>
      <c r="M90" s="126"/>
      <c r="N90" s="22"/>
    </row>
    <row r="91" spans="1:14" s="14" customFormat="1" ht="15" customHeight="1" x14ac:dyDescent="0.45">
      <c r="A91" s="448">
        <v>91</v>
      </c>
      <c r="B91" s="154"/>
      <c r="C91" s="288"/>
      <c r="D91" s="288"/>
      <c r="E91" s="192" t="s">
        <v>87</v>
      </c>
      <c r="F91" s="288"/>
      <c r="G91" s="288"/>
      <c r="H91" s="288"/>
      <c r="I91" s="288"/>
      <c r="J91" s="128"/>
      <c r="K91" s="286" t="s">
        <v>15</v>
      </c>
      <c r="L91" s="286" t="s">
        <v>86</v>
      </c>
      <c r="M91" s="126"/>
      <c r="N91" s="22"/>
    </row>
    <row r="92" spans="1:14" s="2" customFormat="1" ht="15" customHeight="1" x14ac:dyDescent="0.45">
      <c r="A92" s="448">
        <v>92</v>
      </c>
      <c r="B92" s="154"/>
      <c r="C92" s="288"/>
      <c r="D92" s="288"/>
      <c r="E92" s="287"/>
      <c r="F92" s="201" t="s">
        <v>1</v>
      </c>
      <c r="G92" s="288"/>
      <c r="H92" s="17"/>
      <c r="I92" s="288"/>
      <c r="J92" s="197" t="s">
        <v>88</v>
      </c>
      <c r="K92" s="1"/>
      <c r="L92" s="1"/>
      <c r="M92" s="126"/>
      <c r="N92" s="22"/>
    </row>
    <row r="93" spans="1:14" s="2" customFormat="1" ht="15" customHeight="1" x14ac:dyDescent="0.45">
      <c r="A93" s="448">
        <v>93</v>
      </c>
      <c r="B93" s="154"/>
      <c r="C93" s="288"/>
      <c r="D93" s="288"/>
      <c r="E93" s="287"/>
      <c r="F93" s="201" t="s">
        <v>89</v>
      </c>
      <c r="G93" s="288"/>
      <c r="H93" s="17"/>
      <c r="I93" s="288"/>
      <c r="J93" s="197" t="s">
        <v>90</v>
      </c>
      <c r="K93" s="1"/>
      <c r="L93" s="1"/>
      <c r="M93" s="126"/>
      <c r="N93" s="22"/>
    </row>
    <row r="94" spans="1:14" s="2" customFormat="1" ht="15" customHeight="1" x14ac:dyDescent="0.45">
      <c r="A94" s="448">
        <v>94</v>
      </c>
      <c r="B94" s="154"/>
      <c r="C94" s="288"/>
      <c r="D94" s="288"/>
      <c r="E94" s="287"/>
      <c r="F94" s="201" t="s">
        <v>91</v>
      </c>
      <c r="G94" s="288"/>
      <c r="H94" s="17"/>
      <c r="I94" s="288"/>
      <c r="J94" s="197" t="s">
        <v>92</v>
      </c>
      <c r="K94" s="290">
        <f>K92-K93</f>
        <v>0</v>
      </c>
      <c r="L94" s="290">
        <f>L92-L93</f>
        <v>0</v>
      </c>
      <c r="M94" s="126"/>
      <c r="N94" s="22"/>
    </row>
    <row r="95" spans="1:14" s="2" customFormat="1" ht="15" customHeight="1" x14ac:dyDescent="0.45">
      <c r="A95" s="448">
        <v>95</v>
      </c>
      <c r="B95" s="154"/>
      <c r="C95" s="288"/>
      <c r="D95" s="288"/>
      <c r="E95" s="287"/>
      <c r="F95" s="287"/>
      <c r="G95" s="288"/>
      <c r="H95" s="288"/>
      <c r="I95" s="288"/>
      <c r="J95" s="197"/>
      <c r="K95" s="154"/>
      <c r="L95" s="154"/>
      <c r="M95" s="126"/>
      <c r="N95" s="22"/>
    </row>
    <row r="96" spans="1:14" s="2" customFormat="1" ht="15" customHeight="1" x14ac:dyDescent="0.45">
      <c r="A96" s="448">
        <v>96</v>
      </c>
      <c r="B96" s="154"/>
      <c r="C96" s="288"/>
      <c r="D96" s="288"/>
      <c r="E96" s="287"/>
      <c r="F96" s="201" t="s">
        <v>93</v>
      </c>
      <c r="G96" s="288"/>
      <c r="H96" s="1066"/>
      <c r="I96" s="1067"/>
      <c r="J96" s="1067"/>
      <c r="K96" s="1067"/>
      <c r="L96" s="1068"/>
      <c r="M96" s="126"/>
      <c r="N96" s="22"/>
    </row>
    <row r="97" spans="1:14" s="2" customFormat="1" ht="15" customHeight="1" x14ac:dyDescent="0.45">
      <c r="A97" s="448">
        <v>97</v>
      </c>
      <c r="B97" s="154"/>
      <c r="C97" s="288"/>
      <c r="D97" s="288"/>
      <c r="E97" s="287"/>
      <c r="F97" s="288"/>
      <c r="G97" s="288"/>
      <c r="H97" s="1069"/>
      <c r="I97" s="1070"/>
      <c r="J97" s="1070"/>
      <c r="K97" s="1070"/>
      <c r="L97" s="1071"/>
      <c r="M97" s="126"/>
      <c r="N97" s="22"/>
    </row>
    <row r="98" spans="1:14" s="14" customFormat="1" ht="15" customHeight="1" x14ac:dyDescent="0.45">
      <c r="A98" s="448">
        <v>98</v>
      </c>
      <c r="B98" s="154"/>
      <c r="C98" s="154"/>
      <c r="D98" s="154"/>
      <c r="E98" s="154"/>
      <c r="F98" s="154"/>
      <c r="G98" s="154"/>
      <c r="H98" s="154"/>
      <c r="I98" s="154"/>
      <c r="J98" s="154"/>
      <c r="K98" s="154"/>
      <c r="L98" s="154"/>
      <c r="M98" s="126"/>
      <c r="N98" s="22"/>
    </row>
    <row r="99" spans="1:14" s="2" customFormat="1" ht="15" customHeight="1" x14ac:dyDescent="0.45">
      <c r="A99" s="448">
        <v>99</v>
      </c>
      <c r="B99" s="154"/>
      <c r="C99" s="154"/>
      <c r="D99" s="154"/>
      <c r="E99" s="287"/>
      <c r="F99" s="154"/>
      <c r="G99" s="154"/>
      <c r="H99" s="154"/>
      <c r="I99" s="154"/>
      <c r="J99" s="154"/>
      <c r="K99" s="289" t="s">
        <v>19</v>
      </c>
      <c r="L99" s="289"/>
      <c r="M99" s="126"/>
      <c r="N99" s="22"/>
    </row>
    <row r="100" spans="1:14" s="2" customFormat="1" ht="15" customHeight="1" x14ac:dyDescent="0.45">
      <c r="A100" s="448">
        <v>100</v>
      </c>
      <c r="B100" s="154"/>
      <c r="C100" s="288"/>
      <c r="D100" s="288"/>
      <c r="E100" s="192" t="s">
        <v>94</v>
      </c>
      <c r="F100" s="288"/>
      <c r="G100" s="288"/>
      <c r="H100" s="288"/>
      <c r="I100" s="288"/>
      <c r="J100" s="128"/>
      <c r="K100" s="286" t="s">
        <v>15</v>
      </c>
      <c r="L100" s="286" t="s">
        <v>86</v>
      </c>
      <c r="M100" s="126"/>
      <c r="N100" s="22"/>
    </row>
    <row r="101" spans="1:14" s="2" customFormat="1" ht="15" customHeight="1" x14ac:dyDescent="0.45">
      <c r="A101" s="448">
        <v>101</v>
      </c>
      <c r="B101" s="154"/>
      <c r="C101" s="288"/>
      <c r="D101" s="288"/>
      <c r="E101" s="287"/>
      <c r="F101" s="201" t="s">
        <v>1</v>
      </c>
      <c r="G101" s="288"/>
      <c r="H101" s="17"/>
      <c r="I101" s="288"/>
      <c r="J101" s="197" t="s">
        <v>88</v>
      </c>
      <c r="K101" s="1"/>
      <c r="L101" s="1"/>
      <c r="M101" s="126"/>
      <c r="N101" s="22"/>
    </row>
    <row r="102" spans="1:14" s="2" customFormat="1" ht="15" customHeight="1" x14ac:dyDescent="0.45">
      <c r="A102" s="448">
        <v>102</v>
      </c>
      <c r="B102" s="154"/>
      <c r="C102" s="288"/>
      <c r="D102" s="288"/>
      <c r="E102" s="287"/>
      <c r="F102" s="201" t="s">
        <v>89</v>
      </c>
      <c r="G102" s="288"/>
      <c r="H102" s="17"/>
      <c r="I102" s="288"/>
      <c r="J102" s="197" t="s">
        <v>90</v>
      </c>
      <c r="K102" s="1"/>
      <c r="L102" s="1"/>
      <c r="M102" s="126"/>
      <c r="N102" s="22"/>
    </row>
    <row r="103" spans="1:14" s="2" customFormat="1" ht="15" customHeight="1" x14ac:dyDescent="0.45">
      <c r="A103" s="448">
        <v>103</v>
      </c>
      <c r="B103" s="154"/>
      <c r="C103" s="288"/>
      <c r="D103" s="288"/>
      <c r="E103" s="287"/>
      <c r="F103" s="201" t="s">
        <v>91</v>
      </c>
      <c r="G103" s="288"/>
      <c r="H103" s="17"/>
      <c r="I103" s="288"/>
      <c r="J103" s="197" t="s">
        <v>92</v>
      </c>
      <c r="K103" s="290">
        <f>K101-K102</f>
        <v>0</v>
      </c>
      <c r="L103" s="290">
        <f>L101-L102</f>
        <v>0</v>
      </c>
      <c r="M103" s="126"/>
      <c r="N103" s="22"/>
    </row>
    <row r="104" spans="1:14" s="2" customFormat="1" ht="15" customHeight="1" x14ac:dyDescent="0.45">
      <c r="A104" s="448">
        <v>104</v>
      </c>
      <c r="B104" s="154"/>
      <c r="C104" s="288"/>
      <c r="D104" s="288"/>
      <c r="E104" s="287"/>
      <c r="F104" s="287"/>
      <c r="G104" s="288"/>
      <c r="H104" s="288"/>
      <c r="I104" s="288"/>
      <c r="J104" s="197"/>
      <c r="K104" s="154"/>
      <c r="L104" s="154"/>
      <c r="M104" s="126"/>
      <c r="N104" s="22"/>
    </row>
    <row r="105" spans="1:14" s="2" customFormat="1" ht="15" customHeight="1" x14ac:dyDescent="0.45">
      <c r="A105" s="448">
        <v>105</v>
      </c>
      <c r="B105" s="154"/>
      <c r="C105" s="288"/>
      <c r="D105" s="288"/>
      <c r="E105" s="287"/>
      <c r="F105" s="201" t="s">
        <v>93</v>
      </c>
      <c r="G105" s="288"/>
      <c r="H105" s="1066"/>
      <c r="I105" s="1067"/>
      <c r="J105" s="1067"/>
      <c r="K105" s="1067"/>
      <c r="L105" s="1068"/>
      <c r="M105" s="126"/>
      <c r="N105" s="22"/>
    </row>
    <row r="106" spans="1:14" s="2" customFormat="1" ht="15" customHeight="1" x14ac:dyDescent="0.45">
      <c r="A106" s="448">
        <v>106</v>
      </c>
      <c r="B106" s="154"/>
      <c r="C106" s="288"/>
      <c r="D106" s="288"/>
      <c r="E106" s="287"/>
      <c r="F106" s="288"/>
      <c r="G106" s="288"/>
      <c r="H106" s="1069"/>
      <c r="I106" s="1070"/>
      <c r="J106" s="1070"/>
      <c r="K106" s="1070"/>
      <c r="L106" s="1071"/>
      <c r="M106" s="126"/>
      <c r="N106" s="22"/>
    </row>
    <row r="107" spans="1:14" s="610" customFormat="1" ht="15" customHeight="1" x14ac:dyDescent="0.45">
      <c r="A107" s="296">
        <v>107</v>
      </c>
      <c r="B107" s="628"/>
      <c r="C107" s="628"/>
      <c r="D107" s="628"/>
      <c r="E107" s="629"/>
      <c r="F107" s="628"/>
      <c r="G107" s="628"/>
      <c r="H107" s="628"/>
      <c r="I107" s="628"/>
      <c r="J107" s="628"/>
      <c r="K107" s="628"/>
      <c r="L107" s="628"/>
      <c r="M107" s="627"/>
      <c r="N107" s="609"/>
    </row>
    <row r="108" spans="1:14" s="610" customFormat="1" ht="15" customHeight="1" x14ac:dyDescent="0.45">
      <c r="A108" s="296">
        <v>108</v>
      </c>
      <c r="B108" s="628"/>
      <c r="C108" s="628"/>
      <c r="D108" s="628"/>
      <c r="E108" s="629"/>
      <c r="F108" s="628"/>
      <c r="G108" s="628"/>
      <c r="H108" s="628"/>
      <c r="I108" s="628"/>
      <c r="J108" s="628"/>
      <c r="K108" s="445" t="s">
        <v>19</v>
      </c>
      <c r="L108" s="445"/>
      <c r="M108" s="627"/>
      <c r="N108" s="609"/>
    </row>
    <row r="109" spans="1:14" s="34" customFormat="1" ht="15" customHeight="1" x14ac:dyDescent="0.45">
      <c r="A109" s="448">
        <v>109</v>
      </c>
      <c r="B109" s="154"/>
      <c r="C109" s="288"/>
      <c r="D109" s="288"/>
      <c r="E109" s="192" t="s">
        <v>95</v>
      </c>
      <c r="F109" s="288"/>
      <c r="G109" s="288"/>
      <c r="H109" s="288"/>
      <c r="I109" s="288"/>
      <c r="J109" s="128"/>
      <c r="K109" s="295" t="s">
        <v>15</v>
      </c>
      <c r="L109" s="295" t="s">
        <v>86</v>
      </c>
      <c r="M109" s="126"/>
      <c r="N109" s="33"/>
    </row>
    <row r="110" spans="1:14" s="34" customFormat="1" ht="15" customHeight="1" x14ac:dyDescent="0.45">
      <c r="A110" s="448">
        <v>110</v>
      </c>
      <c r="B110" s="154"/>
      <c r="C110" s="288"/>
      <c r="D110" s="288"/>
      <c r="E110" s="287"/>
      <c r="F110" s="201" t="s">
        <v>1</v>
      </c>
      <c r="G110" s="288"/>
      <c r="H110" s="17"/>
      <c r="I110" s="288"/>
      <c r="J110" s="197" t="s">
        <v>88</v>
      </c>
      <c r="K110" s="1"/>
      <c r="L110" s="1"/>
      <c r="M110" s="126"/>
      <c r="N110" s="33"/>
    </row>
    <row r="111" spans="1:14" s="34" customFormat="1" ht="15" customHeight="1" x14ac:dyDescent="0.45">
      <c r="A111" s="448">
        <v>111</v>
      </c>
      <c r="B111" s="154"/>
      <c r="C111" s="288"/>
      <c r="D111" s="288"/>
      <c r="E111" s="287"/>
      <c r="F111" s="201" t="s">
        <v>89</v>
      </c>
      <c r="G111" s="288"/>
      <c r="H111" s="17"/>
      <c r="I111" s="288"/>
      <c r="J111" s="197" t="s">
        <v>90</v>
      </c>
      <c r="K111" s="1"/>
      <c r="L111" s="1"/>
      <c r="M111" s="126"/>
      <c r="N111" s="33"/>
    </row>
    <row r="112" spans="1:14" s="34" customFormat="1" ht="15" customHeight="1" x14ac:dyDescent="0.45">
      <c r="A112" s="448">
        <v>112</v>
      </c>
      <c r="B112" s="154"/>
      <c r="C112" s="288"/>
      <c r="D112" s="288"/>
      <c r="E112" s="287"/>
      <c r="F112" s="201" t="s">
        <v>91</v>
      </c>
      <c r="G112" s="288"/>
      <c r="H112" s="17"/>
      <c r="I112" s="288"/>
      <c r="J112" s="197" t="s">
        <v>92</v>
      </c>
      <c r="K112" s="290">
        <f>K110-K111</f>
        <v>0</v>
      </c>
      <c r="L112" s="290">
        <f>L110-L111</f>
        <v>0</v>
      </c>
      <c r="M112" s="126"/>
      <c r="N112" s="33"/>
    </row>
    <row r="113" spans="1:14" s="34" customFormat="1" ht="15" customHeight="1" x14ac:dyDescent="0.45">
      <c r="A113" s="448">
        <v>113</v>
      </c>
      <c r="B113" s="154"/>
      <c r="C113" s="288"/>
      <c r="D113" s="288"/>
      <c r="E113" s="287"/>
      <c r="F113" s="287"/>
      <c r="G113" s="288"/>
      <c r="H113" s="288"/>
      <c r="I113" s="288"/>
      <c r="J113" s="197"/>
      <c r="K113" s="154"/>
      <c r="L113" s="154"/>
      <c r="M113" s="126"/>
      <c r="N113" s="33"/>
    </row>
    <row r="114" spans="1:14" s="34" customFormat="1" ht="15" customHeight="1" x14ac:dyDescent="0.45">
      <c r="A114" s="448">
        <v>114</v>
      </c>
      <c r="B114" s="154"/>
      <c r="C114" s="288"/>
      <c r="D114" s="288"/>
      <c r="E114" s="287"/>
      <c r="F114" s="201" t="s">
        <v>93</v>
      </c>
      <c r="G114" s="288"/>
      <c r="H114" s="1066"/>
      <c r="I114" s="1067"/>
      <c r="J114" s="1067"/>
      <c r="K114" s="1067"/>
      <c r="L114" s="1068"/>
      <c r="M114" s="126"/>
      <c r="N114" s="33"/>
    </row>
    <row r="115" spans="1:14" s="34" customFormat="1" ht="15" customHeight="1" x14ac:dyDescent="0.45">
      <c r="A115" s="448">
        <v>115</v>
      </c>
      <c r="B115" s="154"/>
      <c r="C115" s="288"/>
      <c r="D115" s="288"/>
      <c r="E115" s="287"/>
      <c r="F115" s="288"/>
      <c r="G115" s="288"/>
      <c r="H115" s="1069"/>
      <c r="I115" s="1070"/>
      <c r="J115" s="1070"/>
      <c r="K115" s="1070"/>
      <c r="L115" s="1071"/>
      <c r="M115" s="126"/>
      <c r="N115" s="33"/>
    </row>
    <row r="116" spans="1:14" s="26" customFormat="1" ht="15" customHeight="1" x14ac:dyDescent="0.45">
      <c r="A116" s="448">
        <v>116</v>
      </c>
      <c r="B116" s="297"/>
      <c r="C116" s="298"/>
      <c r="D116" s="298"/>
      <c r="E116" s="299"/>
      <c r="F116" s="298"/>
      <c r="G116" s="298"/>
      <c r="H116" s="300"/>
      <c r="I116" s="300"/>
      <c r="J116" s="300"/>
      <c r="K116" s="300"/>
      <c r="L116" s="300"/>
      <c r="M116" s="294"/>
      <c r="N116" s="117" t="s">
        <v>189</v>
      </c>
    </row>
    <row r="117" spans="1:14" s="2" customFormat="1" ht="15" customHeight="1" x14ac:dyDescent="0.45">
      <c r="A117" s="448">
        <v>117</v>
      </c>
      <c r="B117" s="128"/>
      <c r="C117" s="1065" t="s">
        <v>96</v>
      </c>
      <c r="D117" s="1065"/>
      <c r="E117" s="1065"/>
      <c r="F117" s="1065"/>
      <c r="G117" s="1065"/>
      <c r="H117" s="1065"/>
      <c r="I117" s="1065"/>
      <c r="J117" s="1065"/>
      <c r="K117" s="1065"/>
      <c r="L117" s="1065"/>
      <c r="M117" s="126"/>
      <c r="N117" s="22"/>
    </row>
    <row r="118" spans="1:14" s="14" customFormat="1" ht="15" customHeight="1" x14ac:dyDescent="0.45">
      <c r="A118" s="448">
        <v>118</v>
      </c>
      <c r="B118" s="128"/>
      <c r="C118" s="301" t="s">
        <v>145</v>
      </c>
      <c r="D118" s="182"/>
      <c r="E118" s="182"/>
      <c r="F118" s="182"/>
      <c r="G118" s="182"/>
      <c r="H118" s="182"/>
      <c r="I118" s="182"/>
      <c r="J118" s="182"/>
      <c r="K118" s="182"/>
      <c r="L118" s="182"/>
      <c r="M118" s="126"/>
      <c r="N118" s="22"/>
    </row>
    <row r="119" spans="1:14" s="2" customFormat="1" ht="12.75" customHeight="1" x14ac:dyDescent="0.45">
      <c r="A119" s="448">
        <v>119</v>
      </c>
      <c r="B119" s="302"/>
      <c r="C119" s="124"/>
      <c r="D119" s="124"/>
      <c r="E119" s="303"/>
      <c r="F119" s="124"/>
      <c r="G119" s="124"/>
      <c r="H119" s="124"/>
      <c r="I119" s="124"/>
      <c r="J119" s="124"/>
      <c r="K119" s="124"/>
      <c r="L119" s="124"/>
      <c r="M119" s="122"/>
      <c r="N119" s="22"/>
    </row>
  </sheetData>
  <sheetProtection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1">
    <mergeCell ref="K2:M2"/>
    <mergeCell ref="K3:M3"/>
    <mergeCell ref="C117:L117"/>
    <mergeCell ref="A5:L5"/>
    <mergeCell ref="H114:L115"/>
    <mergeCell ref="H96:L97"/>
    <mergeCell ref="H105:L106"/>
    <mergeCell ref="C8:F8"/>
    <mergeCell ref="C42:F42"/>
    <mergeCell ref="C70:F70"/>
    <mergeCell ref="C60:F60"/>
  </mergeCells>
  <dataValidations count="1">
    <dataValidation allowBlank="1" showInputMessage="1" showErrorMessage="1" prompt="Please enter text" sqref="H92:H94 H96 H105 H110:H112 H101:H103 H114" xr:uid="{00000000-0002-0000-0B00-000000000000}"/>
  </dataValidations>
  <pageMargins left="0.70866141732283472" right="0.70866141732283472" top="0.74803149606299213" bottom="0.74803149606299213" header="0.31496062992125984" footer="0.31496062992125984"/>
  <pageSetup paperSize="9" scale="35" orientation="portrait" r:id="rId2"/>
  <headerFooter alignWithMargins="0">
    <oddHeader>&amp;CCommerce Commission Information Disclosure Template</oddHeader>
    <oddFooter>&amp;L&amp;F&amp;C&amp;P&amp;R&amp;A</oddFooter>
  </headerFooter>
</worksheet>
</file>

<file path=customXML/item5.xml>��< ? x m l   v e r s i o n = " 1 . 0 "   e n c o d i n g = " u t f - 1 6 " ? >  
 < p r o p e r t i e s   x m l n s = " h t t p : / / w w w . i m a n a g e . c o m / w o r k / x m l s c h e m a " >  
     < d o c u m e n t i d > i M a n a g e ! 4 4 3 7 5 2 5 . 1 < / d o c u m e n t i d >  
     < s e n d e r i d > D O N N A L < / s e n d e r i d >  
     < s e n d e r e m a i l > D O N N A . L E E @ C O M C O M . G O V T . N Z < / s e n d e r e m a i l >  
     < l a s t m o d i f i e d > 2 0 2 2 - 0 7 - 2 6 T 1 2 : 4 5 : 0 1 . 0 0 0 0 0 0 0 + 1 2 : 0 0 < / l a s t m o d i f i e d >  
     < d a t a b a s e > i M a n a g e 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im:links xmlns:im="http://www.autonomy.com/WorkSite">
  <im:linkstream>C:\Users\pxr1\AppData\Local\Temp\NetRight\Links\iManage\3991775_1.xlsx?!nrtdms:0:!session:COPPER:!database:iManage:!document:3991775,1:?N*</im:linkstream>
</im:links>
</file>

<file path=customXml/item4.xml><?xml version="1.0" encoding="utf-8"?>
<ct:contentTypeSchema xmlns:ct="http://schemas.microsoft.com/office/2006/metadata/contentType" xmlns:ma="http://schemas.microsoft.com/office/2006/metadata/properties/metaAttributes" ct:_="" ma:_="" ma:contentTypeName="Document" ma:contentTypeID="0x010100A261605FD98AE24493E6FEB911802374" ma:contentTypeVersion="13" ma:contentTypeDescription="Create a new document." ma:contentTypeScope="" ma:versionID="82959d5c06fc963a208e4add9c3dcf37">
  <xsd:schema xmlns:xsd="http://www.w3.org/2001/XMLSchema" xmlns:xs="http://www.w3.org/2001/XMLSchema" xmlns:p="http://schemas.microsoft.com/office/2006/metadata/properties" xmlns:ns3="f6016da1-c5de-4b5d-93d6-660159ba085f" xmlns:ns4="e5e3d64e-b708-4788-9b7d-e3cdbace66a1" targetNamespace="http://schemas.microsoft.com/office/2006/metadata/properties" ma:root="true" ma:fieldsID="e8561b382d6fd1429f7c12f7c69cc3c8" ns3:_="" ns4:_="">
    <xsd:import namespace="f6016da1-c5de-4b5d-93d6-660159ba085f"/>
    <xsd:import namespace="e5e3d64e-b708-4788-9b7d-e3cdbace66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16da1-c5de-4b5d-93d6-660159ba085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e3d64e-b708-4788-9b7d-e3cdbace66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A6BD8-5E2E-4F29-9690-831FA8C70130}">
  <ds:schemaRefs>
    <ds:schemaRef ds:uri="http://schemas.microsoft.com/sharepoint/v3/contenttype/forms"/>
  </ds:schemaRefs>
</ds:datastoreItem>
</file>

<file path=customXml/itemProps2.xml><?xml version="1.0" encoding="utf-8"?>
<ds:datastoreItem xmlns:ds="http://schemas.openxmlformats.org/officeDocument/2006/customXml" ds:itemID="{A13C69C4-3B07-4CCE-9BE5-16A3A3E18F5A}">
  <ds:schemaRefs>
    <ds:schemaRef ds:uri="http://purl.org/dc/elements/1.1/"/>
    <ds:schemaRef ds:uri="http://www.w3.org/XML/1998/namespace"/>
    <ds:schemaRef ds:uri="f6016da1-c5de-4b5d-93d6-660159ba085f"/>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e5e3d64e-b708-4788-9b7d-e3cdbace66a1"/>
  </ds:schemaRefs>
</ds:datastoreItem>
</file>

<file path=customXml/itemProps3.xml><?xml version="1.0" encoding="utf-8"?>
<ds:datastoreItem xmlns:ds="http://schemas.openxmlformats.org/officeDocument/2006/customXml" ds:itemID="{7A5703C0-1C50-4FCF-A1C6-C752DBE478F8}">
  <ds:schemaRefs>
    <ds:schemaRef ds:uri="http://www.autonomy.com/WorkSite"/>
  </ds:schemaRefs>
</ds:datastoreItem>
</file>

<file path=customXml/itemProps4.xml><?xml version="1.0" encoding="utf-8"?>
<ds:datastoreItem xmlns:ds="http://schemas.openxmlformats.org/officeDocument/2006/customXml" ds:itemID="{AC494ECD-C2C0-46C2-AA53-C56AEEF73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16da1-c5de-4b5d-93d6-660159ba085f"/>
    <ds:schemaRef ds:uri="e5e3d64e-b708-4788-9b7d-e3cdbace66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44</vt:i4>
      </vt:variant>
    </vt:vector>
  </HeadingPairs>
  <TitlesOfParts>
    <vt:vector size="70" baseType="lpstr">
      <vt:lpstr>CoverSheet</vt:lpstr>
      <vt:lpstr>TOC</vt:lpstr>
      <vt:lpstr>Instructions</vt:lpstr>
      <vt:lpstr>S1a.ID FFLAS IRR</vt:lpstr>
      <vt:lpstr>S1b.PQ FFLAS IRR </vt:lpstr>
      <vt:lpstr>S1c.ID-only FFLAS IRR</vt:lpstr>
      <vt:lpstr>S2.Regulatory Profit </vt:lpstr>
      <vt:lpstr>S3.Regulatory Tax Allowance </vt:lpstr>
      <vt:lpstr>S4a.Asset Allocations</vt:lpstr>
      <vt:lpstr>S4b.ID RAB Value Rolled Forward</vt:lpstr>
      <vt:lpstr>S4c.PQ RAB Value Rolled F.</vt:lpstr>
      <vt:lpstr>S4d. ID-only RAB Value Rolled F</vt:lpstr>
      <vt:lpstr>S5.Actual Expenditure Opex</vt:lpstr>
      <vt:lpstr>S5a.Cost Allocations </vt:lpstr>
      <vt:lpstr>S6.Actual Expenditure Capex</vt:lpstr>
      <vt:lpstr>S7.Actual vs Forecast</vt:lpstr>
      <vt:lpstr>S8a.TCSD Allowance</vt:lpstr>
      <vt:lpstr> S8b. Crown financing &amp; NDI</vt:lpstr>
      <vt:lpstr>S9.Related Party Transactions</vt:lpstr>
      <vt:lpstr>S10a.PQ Asset Register</vt:lpstr>
      <vt:lpstr>S10b ID-only Asset Register</vt:lpstr>
      <vt:lpstr>S11.Capex Forecast</vt:lpstr>
      <vt:lpstr>S11a.Opex Forecast</vt:lpstr>
      <vt:lpstr>S12.Capacity Forecast </vt:lpstr>
      <vt:lpstr>S12a.Demand Forecast</vt:lpstr>
      <vt:lpstr>S13.Asset Management capability</vt:lpstr>
      <vt:lpstr>' S8b. Crown financing &amp; NDI'!Print_Area</vt:lpstr>
      <vt:lpstr>CoverSheet!Print_Area</vt:lpstr>
      <vt:lpstr>Instructions!Print_Area</vt:lpstr>
      <vt:lpstr>'S10a.PQ Asset Register'!Print_Area</vt:lpstr>
      <vt:lpstr>'S10b ID-only Asset Register'!Print_Area</vt:lpstr>
      <vt:lpstr>'S11.Capex Forecast'!Print_Area</vt:lpstr>
      <vt:lpstr>'S13.Asset Management capability'!Print_Area</vt:lpstr>
      <vt:lpstr>'S1a.ID FFLAS IRR'!Print_Area</vt:lpstr>
      <vt:lpstr>'S1b.PQ FFLAS IRR '!Print_Area</vt:lpstr>
      <vt:lpstr>'S1c.ID-only FFLAS IRR'!Print_Area</vt:lpstr>
      <vt:lpstr>'S2.Regulatory Profit '!Print_Area</vt:lpstr>
      <vt:lpstr>'S3.Regulatory Tax Allowance '!Print_Area</vt:lpstr>
      <vt:lpstr>'S4a.Asset Allocations'!Print_Area</vt:lpstr>
      <vt:lpstr>'S4b.ID RAB Value Rolled Forward'!Print_Area</vt:lpstr>
      <vt:lpstr>'S4c.PQ RAB Value Rolled F.'!Print_Area</vt:lpstr>
      <vt:lpstr>'S4d. ID-only RAB Value Rolled F'!Print_Area</vt:lpstr>
      <vt:lpstr>'S5.Actual Expenditure Opex'!Print_Area</vt:lpstr>
      <vt:lpstr>'S5a.Cost Allocations '!Print_Area</vt:lpstr>
      <vt:lpstr>'S6.Actual Expenditure Capex'!Print_Area</vt:lpstr>
      <vt:lpstr>'S7.Actual vs Forecast'!Print_Area</vt:lpstr>
      <vt:lpstr>'S8a.TCSD Allowance'!Print_Area</vt:lpstr>
      <vt:lpstr>'S9.Related Party Transactions'!Print_Area</vt:lpstr>
      <vt:lpstr>TOC!Print_Area</vt:lpstr>
      <vt:lpstr>'S10a.PQ Asset Register'!Print_Titles</vt:lpstr>
      <vt:lpstr>'S10b ID-only Asset Register'!Print_Titles</vt:lpstr>
      <vt:lpstr>'S11.Capex Forecast'!Print_Titles</vt:lpstr>
      <vt:lpstr>'S11a.Opex Forecast'!Print_Titles</vt:lpstr>
      <vt:lpstr>'S12.Capacity Forecast '!Print_Titles</vt:lpstr>
      <vt:lpstr>'S12a.Demand Forecast'!Print_Titles</vt:lpstr>
      <vt:lpstr>'S13.Asset Management capability'!Print_Titles</vt:lpstr>
      <vt:lpstr>'S1a.ID FFLAS IRR'!Print_Titles</vt:lpstr>
      <vt:lpstr>'S1b.PQ FFLAS IRR '!Print_Titles</vt:lpstr>
      <vt:lpstr>'S1c.ID-only FFLAS IRR'!Print_Titles</vt:lpstr>
      <vt:lpstr>'S2.Regulatory Profit '!Print_Titles</vt:lpstr>
      <vt:lpstr>'S4a.Asset Allocations'!Print_Titles</vt:lpstr>
      <vt:lpstr>'S4b.ID RAB Value Rolled Forward'!Print_Titles</vt:lpstr>
      <vt:lpstr>'S4c.PQ RAB Value Rolled F.'!Print_Titles</vt:lpstr>
      <vt:lpstr>'S4d. ID-only RAB Value Rolled F'!Print_Titles</vt:lpstr>
      <vt:lpstr>'S5.Actual Expenditure Opex'!Print_Titles</vt:lpstr>
      <vt:lpstr>'S5a.Cost Allocations '!Print_Titles</vt:lpstr>
      <vt:lpstr>'S6.Actual Expenditure Capex'!Print_Titles</vt:lpstr>
      <vt:lpstr>'S7.Actual vs Forecast'!Print_Titles</vt:lpstr>
      <vt:lpstr>'S8a.TCSD Allowance'!Print_Titles</vt:lpstr>
      <vt:lpstr>'S9.Related Party Transactions'!Print_Titles</vt:lpstr>
    </vt:vector>
  </TitlesOfParts>
  <Company>Commerce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Donna Lee</cp:lastModifiedBy>
  <cp:lastPrinted>2021-03-09T23:41:14Z</cp:lastPrinted>
  <dcterms:created xsi:type="dcterms:W3CDTF">2010-01-15T02:39:26Z</dcterms:created>
  <dcterms:modified xsi:type="dcterms:W3CDTF">2022-07-26T00:45:01Z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0x010100A261605FD98AE24493E6FEB911802374</vt:lpwstr>
  </property>
</Properties>
</file>