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5480"/>
  </bookViews>
  <sheets>
    <sheet name="CoverSheet" sheetId="1" r:id="rId1"/>
    <sheet name="TOC" sheetId="31" r:id="rId2"/>
    <sheet name="Guidelines" sheetId="3" r:id="rId3"/>
    <sheet name="S1.Analytical Ratios" sheetId="4" r:id="rId4"/>
    <sheet name="S2.Return on Investment" sheetId="6" r:id="rId5"/>
    <sheet name="S3.Regulatory Profit" sheetId="12" r:id="rId6"/>
    <sheet name="S4.RAB Value (Rolled Forward)" sheetId="8" r:id="rId7"/>
    <sheet name="S5a.Regulatory Tax Allowance" sheetId="13" r:id="rId8"/>
    <sheet name="S5b.Related Party Transactions" sheetId="14" r:id="rId9"/>
    <sheet name="S5c.TCSD Allowance" sheetId="7" r:id="rId10"/>
    <sheet name="S5d.Cost Allocations" sheetId="15" r:id="rId11"/>
    <sheet name="S5e.Asset Allocations" sheetId="9" r:id="rId12"/>
    <sheet name="S6a.Actual Expenditure Capex" sheetId="17" r:id="rId13"/>
    <sheet name="S6b.Actual Expenditure Opex" sheetId="18" r:id="rId14"/>
    <sheet name="S7.Actual vs Forecast Exp" sheetId="5" r:id="rId15"/>
    <sheet name="S8.Billed Quantities Revenues" sheetId="19" r:id="rId16"/>
    <sheet name="S9a.Asset Register" sheetId="20" r:id="rId17"/>
    <sheet name="S9b.Asset Age Profile" sheetId="21" r:id="rId18"/>
    <sheet name="S9c.Pipeline Data" sheetId="22" r:id="rId19"/>
    <sheet name="S9d.Demand" sheetId="23" r:id="rId20"/>
    <sheet name="S10a.Reliability" sheetId="24" r:id="rId21"/>
    <sheet name="S10b.Integrity " sheetId="25" r:id="rId22"/>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CoverSheet!$A$1:$D$20</definedName>
    <definedName name="_xlnm.Print_Area" localSheetId="2">Guidelines!$A$1:$C$48</definedName>
    <definedName name="_xlnm.Print_Area" localSheetId="3">'S1.Analytical Ratios'!$A$1:$L$34</definedName>
    <definedName name="_xlnm.Print_Area" localSheetId="20">S10a.Reliability!$A$1:$K$45</definedName>
    <definedName name="_xlnm.Print_Area" localSheetId="21">'S10b.Integrity '!$A$1:$K$22</definedName>
    <definedName name="_xlnm.Print_Area" localSheetId="4">'S2.Return on Investment'!$A$1:$M$80</definedName>
    <definedName name="_xlnm.Print_Area" localSheetId="5">'S3.Regulatory Profit'!$A$1:$M$69</definedName>
    <definedName name="_xlnm.Print_Area" localSheetId="6">'S4.RAB Value (Rolled Forward)'!$A$1:$P$111</definedName>
    <definedName name="_xlnm.Print_Area" localSheetId="7">'S5a.Regulatory Tax Allowance'!$A$1:$M$56</definedName>
    <definedName name="_xlnm.Print_Area" localSheetId="8">'S5b.Related Party Transactions'!$A$1:$L$40</definedName>
    <definedName name="_xlnm.Print_Area" localSheetId="9">'S5c.TCSD Allowance'!$A$1:$P$27</definedName>
    <definedName name="_xlnm.Print_Area" localSheetId="10">'S5d.Cost Allocations'!$A$1:$N$88</definedName>
    <definedName name="_xlnm.Print_Area" localSheetId="11">'S5e.Asset Allocations'!$A$1:$N$72</definedName>
    <definedName name="_xlnm.Print_Area" localSheetId="12">'S6a.Actual Expenditure Capex'!$A$1:$K$134</definedName>
    <definedName name="_xlnm.Print_Area" localSheetId="13">'S6b.Actual Expenditure Opex'!$A$1:$K$23</definedName>
    <definedName name="_xlnm.Print_Area" localSheetId="14">'S7.Actual vs Forecast Exp'!$A$1:$O$45</definedName>
    <definedName name="_xlnm.Print_Area" localSheetId="15">'S8.Billed Quantities Revenues'!$A$1:$L$44</definedName>
    <definedName name="_xlnm.Print_Area" localSheetId="16">'S9a.Asset Register'!$A$1:$J$32</definedName>
    <definedName name="_xlnm.Print_Area" localSheetId="17">'S9b.Asset Age Profile'!$A$1:$AK$33</definedName>
    <definedName name="_xlnm.Print_Area" localSheetId="18">'S9c.Pipeline Data'!$A$1:$L$22</definedName>
    <definedName name="_xlnm.Print_Area" localSheetId="19">S9d.Demand!$A$1:$N$43</definedName>
    <definedName name="_xlnm.Print_Area" localSheetId="1">TOC!$A$1:$D$27</definedName>
    <definedName name="_xlnm.Print_Titles" localSheetId="2">Guidelines!$1:$1</definedName>
    <definedName name="_xlnm.Print_Titles" localSheetId="4">'S2.Return on Investment'!$1:$6</definedName>
    <definedName name="_xlnm.Print_Titles" localSheetId="6">'S4.RAB Value (Rolled Forward)'!$1:$6</definedName>
    <definedName name="_xlnm.Print_Titles" localSheetId="10">'S5d.Cost Allocations'!$1:$6</definedName>
    <definedName name="_xlnm.Print_Titles" localSheetId="12">'S6a.Actual Expenditure Capex'!$1:$6</definedName>
    <definedName name="Z_050FE390_FCBA_423A_A57A_07214A914FBA_.wvu.PrintArea" localSheetId="0" hidden="1">CoverSheet!$A$1:$D$20</definedName>
    <definedName name="Z_050FE390_FCBA_423A_A57A_07214A914FBA_.wvu.PrintArea" localSheetId="2" hidden="1">Guidelines!$A$1:$C$14</definedName>
    <definedName name="Z_050FE390_FCBA_423A_A57A_07214A914FBA_.wvu.PrintArea" localSheetId="3" hidden="1">'S1.Analytical Ratios'!$A$1:$L$34</definedName>
    <definedName name="Z_050FE390_FCBA_423A_A57A_07214A914FBA_.wvu.PrintArea" localSheetId="20" hidden="1">S10a.Reliability!$A$1:$K$45</definedName>
    <definedName name="Z_050FE390_FCBA_423A_A57A_07214A914FBA_.wvu.PrintArea" localSheetId="21" hidden="1">'S10b.Integrity '!$A$1:$K$22</definedName>
    <definedName name="Z_050FE390_FCBA_423A_A57A_07214A914FBA_.wvu.PrintArea" localSheetId="4" hidden="1">'S2.Return on Investment'!$A$1:$M$80</definedName>
    <definedName name="Z_050FE390_FCBA_423A_A57A_07214A914FBA_.wvu.PrintArea" localSheetId="5" hidden="1">'S3.Regulatory Profit'!$A$1:$M$69</definedName>
    <definedName name="Z_050FE390_FCBA_423A_A57A_07214A914FBA_.wvu.PrintArea" localSheetId="6" hidden="1">'S4.RAB Value (Rolled Forward)'!$A$1:$P$111</definedName>
    <definedName name="Z_050FE390_FCBA_423A_A57A_07214A914FBA_.wvu.PrintArea" localSheetId="8" hidden="1">'S5b.Related Party Transactions'!$A$1:$L$40</definedName>
    <definedName name="Z_050FE390_FCBA_423A_A57A_07214A914FBA_.wvu.PrintArea" localSheetId="9" hidden="1">'S5c.TCSD Allowance'!$A$1:$P$27</definedName>
    <definedName name="Z_050FE390_FCBA_423A_A57A_07214A914FBA_.wvu.PrintArea" localSheetId="10" hidden="1">'S5d.Cost Allocations'!$A$1:$N$88</definedName>
    <definedName name="Z_050FE390_FCBA_423A_A57A_07214A914FBA_.wvu.PrintArea" localSheetId="11" hidden="1">'S5e.Asset Allocations'!$A$1:$N$72</definedName>
    <definedName name="Z_050FE390_FCBA_423A_A57A_07214A914FBA_.wvu.PrintArea" localSheetId="12" hidden="1">'S6a.Actual Expenditure Capex'!$A$1:$K$134</definedName>
    <definedName name="Z_050FE390_FCBA_423A_A57A_07214A914FBA_.wvu.PrintArea" localSheetId="13" hidden="1">'S6b.Actual Expenditure Opex'!$A$1:$K$23</definedName>
    <definedName name="Z_050FE390_FCBA_423A_A57A_07214A914FBA_.wvu.PrintArea" localSheetId="14" hidden="1">'S7.Actual vs Forecast Exp'!$A$1:$O$45</definedName>
    <definedName name="Z_050FE390_FCBA_423A_A57A_07214A914FBA_.wvu.PrintArea" localSheetId="15" hidden="1">'S8.Billed Quantities Revenues'!$A$1:$L$44</definedName>
    <definedName name="Z_050FE390_FCBA_423A_A57A_07214A914FBA_.wvu.PrintArea" localSheetId="16" hidden="1">'S9a.Asset Register'!$A$1:$J$32</definedName>
    <definedName name="Z_050FE390_FCBA_423A_A57A_07214A914FBA_.wvu.PrintArea" localSheetId="17" hidden="1">'S9b.Asset Age Profile'!$A$1:$AK$33</definedName>
    <definedName name="Z_050FE390_FCBA_423A_A57A_07214A914FBA_.wvu.PrintArea" localSheetId="18" hidden="1">'S9c.Pipeline Data'!$A$1:$L$22</definedName>
    <definedName name="Z_050FE390_FCBA_423A_A57A_07214A914FBA_.wvu.PrintArea" localSheetId="19" hidden="1">S9d.Demand!$A$1:$N$42</definedName>
    <definedName name="Z_050FE390_FCBA_423A_A57A_07214A914FBA_.wvu.PrintTitles" localSheetId="6" hidden="1">'S4.RAB Value (Rolled Forward)'!$1:$6</definedName>
    <definedName name="Z_050FE390_FCBA_423A_A57A_07214A914FBA_.wvu.PrintTitles" localSheetId="12" hidden="1">'S6a.Actual Expenditure Capex'!$1:$6</definedName>
    <definedName name="Z_63EE1149_38E3_45FD_A757_4655A3261696_.wvu.PrintArea" localSheetId="0" hidden="1">CoverSheet!$A$1:$D$20</definedName>
    <definedName name="Z_63EE1149_38E3_45FD_A757_4655A3261696_.wvu.PrintArea" localSheetId="2" hidden="1">Guidelines!$A$1:$C$14</definedName>
    <definedName name="Z_63EE1149_38E3_45FD_A757_4655A3261696_.wvu.PrintArea" localSheetId="3" hidden="1">'S1.Analytical Ratios'!$A$1:$L$34</definedName>
    <definedName name="Z_63EE1149_38E3_45FD_A757_4655A3261696_.wvu.PrintArea" localSheetId="20" hidden="1">S10a.Reliability!$A$1:$K$45</definedName>
    <definedName name="Z_63EE1149_38E3_45FD_A757_4655A3261696_.wvu.PrintArea" localSheetId="21" hidden="1">'S10b.Integrity '!$A$1:$K$22</definedName>
    <definedName name="Z_63EE1149_38E3_45FD_A757_4655A3261696_.wvu.PrintArea" localSheetId="4" hidden="1">'S2.Return on Investment'!$A$1:$M$80</definedName>
    <definedName name="Z_63EE1149_38E3_45FD_A757_4655A3261696_.wvu.PrintArea" localSheetId="5" hidden="1">'S3.Regulatory Profit'!$A$1:$M$69</definedName>
    <definedName name="Z_63EE1149_38E3_45FD_A757_4655A3261696_.wvu.PrintArea" localSheetId="6" hidden="1">'S4.RAB Value (Rolled Forward)'!$A$1:$P$111</definedName>
    <definedName name="Z_63EE1149_38E3_45FD_A757_4655A3261696_.wvu.PrintArea" localSheetId="8" hidden="1">'S5b.Related Party Transactions'!$A$1:$L$40</definedName>
    <definedName name="Z_63EE1149_38E3_45FD_A757_4655A3261696_.wvu.PrintArea" localSheetId="9" hidden="1">'S5c.TCSD Allowance'!$A$1:$P$27</definedName>
    <definedName name="Z_63EE1149_38E3_45FD_A757_4655A3261696_.wvu.PrintArea" localSheetId="10" hidden="1">'S5d.Cost Allocations'!$A$1:$N$88</definedName>
    <definedName name="Z_63EE1149_38E3_45FD_A757_4655A3261696_.wvu.PrintArea" localSheetId="11" hidden="1">'S5e.Asset Allocations'!$A$1:$N$72</definedName>
    <definedName name="Z_63EE1149_38E3_45FD_A757_4655A3261696_.wvu.PrintArea" localSheetId="12" hidden="1">'S6a.Actual Expenditure Capex'!$A$1:$K$134</definedName>
    <definedName name="Z_63EE1149_38E3_45FD_A757_4655A3261696_.wvu.PrintArea" localSheetId="13" hidden="1">'S6b.Actual Expenditure Opex'!$A$1:$K$23</definedName>
    <definedName name="Z_63EE1149_38E3_45FD_A757_4655A3261696_.wvu.PrintArea" localSheetId="14" hidden="1">'S7.Actual vs Forecast Exp'!$A$1:$O$45</definedName>
    <definedName name="Z_63EE1149_38E3_45FD_A757_4655A3261696_.wvu.PrintArea" localSheetId="15" hidden="1">'S8.Billed Quantities Revenues'!$A$1:$L$44</definedName>
    <definedName name="Z_63EE1149_38E3_45FD_A757_4655A3261696_.wvu.PrintArea" localSheetId="16" hidden="1">'S9a.Asset Register'!$A$1:$J$32</definedName>
    <definedName name="Z_63EE1149_38E3_45FD_A757_4655A3261696_.wvu.PrintArea" localSheetId="17" hidden="1">'S9b.Asset Age Profile'!$A$1:$AK$33</definedName>
    <definedName name="Z_63EE1149_38E3_45FD_A757_4655A3261696_.wvu.PrintArea" localSheetId="18" hidden="1">'S9c.Pipeline Data'!$A$1:$L$22</definedName>
    <definedName name="Z_63EE1149_38E3_45FD_A757_4655A3261696_.wvu.PrintArea" localSheetId="19" hidden="1">S9d.Demand!$A$1:$N$42</definedName>
    <definedName name="Z_63EE1149_38E3_45FD_A757_4655A3261696_.wvu.PrintTitles" localSheetId="6" hidden="1">'S4.RAB Value (Rolled Forward)'!$1:$6</definedName>
    <definedName name="Z_63EE1149_38E3_45FD_A757_4655A3261696_.wvu.PrintTitles" localSheetId="12" hidden="1">'S6a.Actual Expenditure Capex'!$1:$6</definedName>
  </definedNames>
  <calcPr calcId="145621"/>
  <customWorkbookViews>
    <customWorkbookView name="Laurence Walls - Personal View" guid="{63EE1149-38E3-45FD-A757-4655A3261696}" mergeInterval="0" personalView="1" maximized="1" xWindow="1" yWindow="1" windowWidth="1020" windowHeight="1033" tabRatio="605" activeSheetId="19" showComments="commIndAndComment"/>
    <customWorkbookView name="Leighton Wong - Personal View" guid="{050FE390-FCBA-423A-A57A-07214A914FBA}" mergeInterval="0" personalView="1" maximized="1" xWindow="1" yWindow="1" windowWidth="1276" windowHeight="803" tabRatio="652" activeSheetId="1"/>
  </customWorkbookViews>
</workbook>
</file>

<file path=xl/calcChain.xml><?xml version="1.0" encoding="utf-8"?>
<calcChain xmlns="http://schemas.openxmlformats.org/spreadsheetml/2006/main">
  <c r="N22" i="5" l="1"/>
  <c r="N20" i="5"/>
  <c r="O56" i="8"/>
  <c r="L70" i="6" l="1"/>
  <c r="L72" i="6" s="1"/>
  <c r="N41" i="5" l="1"/>
  <c r="N40" i="5"/>
  <c r="M37" i="5"/>
  <c r="N37" i="5"/>
  <c r="O8" i="8" l="1"/>
  <c r="N8" i="8"/>
  <c r="M8" i="8"/>
  <c r="L8" i="8"/>
  <c r="K8" i="8"/>
  <c r="J8" i="8"/>
  <c r="J22" i="17"/>
  <c r="O99" i="8"/>
  <c r="O100" i="8"/>
  <c r="O101" i="8"/>
  <c r="O102" i="8"/>
  <c r="O103" i="8"/>
  <c r="O104" i="8"/>
  <c r="O105" i="8"/>
  <c r="O98" i="8"/>
  <c r="R103" i="8"/>
  <c r="L106" i="8"/>
  <c r="M106" i="8"/>
  <c r="G60" i="12"/>
  <c r="G59" i="12"/>
  <c r="G58" i="12"/>
  <c r="G57" i="12"/>
  <c r="L55" i="13"/>
  <c r="K49" i="12"/>
  <c r="K46" i="9"/>
  <c r="L46" i="9"/>
  <c r="L62" i="9"/>
  <c r="K62" i="9"/>
  <c r="L54" i="9"/>
  <c r="K54" i="9"/>
  <c r="L78" i="15"/>
  <c r="K78" i="15"/>
  <c r="L70" i="15"/>
  <c r="K70" i="15"/>
  <c r="L61" i="15"/>
  <c r="K61" i="15"/>
  <c r="K68" i="6"/>
  <c r="D7" i="21"/>
  <c r="H3" i="24"/>
  <c r="H2" i="24"/>
  <c r="L3" i="5"/>
  <c r="L2" i="5"/>
  <c r="H3" i="18"/>
  <c r="H2" i="18"/>
  <c r="H3" i="17"/>
  <c r="H2" i="17"/>
  <c r="K3" i="9"/>
  <c r="K2" i="9"/>
  <c r="M3" i="7"/>
  <c r="M2" i="7"/>
  <c r="J3" i="13"/>
  <c r="J2" i="13"/>
  <c r="M3" i="8"/>
  <c r="M2" i="8"/>
  <c r="J3" i="12"/>
  <c r="L49" i="12" s="1"/>
  <c r="J2" i="12"/>
  <c r="J3" i="6"/>
  <c r="J2" i="6"/>
  <c r="I3" i="4"/>
  <c r="I2" i="4"/>
  <c r="I3" i="22"/>
  <c r="I2" i="22"/>
  <c r="J3" i="19"/>
  <c r="J2" i="19"/>
  <c r="M31" i="5"/>
  <c r="M30" i="5"/>
  <c r="M27" i="5"/>
  <c r="M28" i="5"/>
  <c r="L45" i="12"/>
  <c r="G56" i="12"/>
  <c r="J20" i="22"/>
  <c r="J19" i="22"/>
  <c r="J18" i="22"/>
  <c r="J17" i="22"/>
  <c r="H41" i="23"/>
  <c r="H40" i="23"/>
  <c r="H39" i="23"/>
  <c r="H38" i="23"/>
  <c r="H37" i="23"/>
  <c r="H36" i="23"/>
  <c r="M44" i="15"/>
  <c r="K44" i="15"/>
  <c r="J43" i="15"/>
  <c r="J44" i="15"/>
  <c r="I44" i="15"/>
  <c r="J29" i="15"/>
  <c r="L28" i="15"/>
  <c r="J41" i="15"/>
  <c r="L40" i="15"/>
  <c r="M41" i="5"/>
  <c r="I56" i="17"/>
  <c r="I58" i="17" s="1"/>
  <c r="AH10" i="21"/>
  <c r="AH11" i="21"/>
  <c r="AH12" i="21"/>
  <c r="AH13" i="21"/>
  <c r="AH14" i="21"/>
  <c r="AH15" i="21"/>
  <c r="AH16" i="21"/>
  <c r="AH17" i="21"/>
  <c r="AH18" i="21"/>
  <c r="AH19" i="21"/>
  <c r="AH20" i="21"/>
  <c r="AH21" i="21"/>
  <c r="AH22" i="21"/>
  <c r="AH23" i="21"/>
  <c r="AH24" i="21"/>
  <c r="AH25" i="21"/>
  <c r="AH26" i="21"/>
  <c r="AH27" i="21"/>
  <c r="AH28" i="21"/>
  <c r="AH29" i="21"/>
  <c r="AH30" i="21"/>
  <c r="AH31" i="21"/>
  <c r="AH32" i="21"/>
  <c r="AH9" i="21"/>
  <c r="J17" i="18"/>
  <c r="J13" i="18"/>
  <c r="J19" i="18" s="1"/>
  <c r="L33" i="5"/>
  <c r="L8" i="6"/>
  <c r="K8" i="6"/>
  <c r="J8" i="6"/>
  <c r="I8" i="6"/>
  <c r="H2" i="25"/>
  <c r="H3" i="25"/>
  <c r="G29" i="24"/>
  <c r="K2" i="23"/>
  <c r="K3" i="23"/>
  <c r="F15" i="23"/>
  <c r="F24" i="23"/>
  <c r="G24" i="23"/>
  <c r="F32" i="23"/>
  <c r="D14" i="22"/>
  <c r="H33" i="4" s="1"/>
  <c r="AG2" i="21"/>
  <c r="AG3" i="21"/>
  <c r="G2" i="20"/>
  <c r="G3" i="20"/>
  <c r="H8" i="20"/>
  <c r="H9" i="20"/>
  <c r="H10" i="20"/>
  <c r="H11" i="20"/>
  <c r="H12" i="20"/>
  <c r="H13" i="20"/>
  <c r="H14" i="20"/>
  <c r="H15" i="20"/>
  <c r="H16" i="20"/>
  <c r="H17" i="20"/>
  <c r="H18" i="20"/>
  <c r="H19" i="20"/>
  <c r="H20" i="20"/>
  <c r="H21" i="20"/>
  <c r="H22" i="20"/>
  <c r="H23" i="20"/>
  <c r="H24" i="20"/>
  <c r="H25" i="20"/>
  <c r="H26" i="20"/>
  <c r="H27" i="20"/>
  <c r="H28" i="20"/>
  <c r="H29" i="20"/>
  <c r="H30" i="20"/>
  <c r="H31" i="20"/>
  <c r="D24" i="19"/>
  <c r="E24" i="19"/>
  <c r="H10" i="4" s="1"/>
  <c r="E33" i="19"/>
  <c r="F33" i="19"/>
  <c r="G33" i="19"/>
  <c r="H33" i="19"/>
  <c r="I33" i="19"/>
  <c r="D38" i="19"/>
  <c r="D39" i="19"/>
  <c r="E41" i="19"/>
  <c r="F41" i="19"/>
  <c r="G41" i="19"/>
  <c r="H41" i="19"/>
  <c r="I41" i="19"/>
  <c r="K41" i="19"/>
  <c r="J36" i="17"/>
  <c r="J8" i="17" s="1"/>
  <c r="J9" i="17"/>
  <c r="M12" i="5" s="1"/>
  <c r="J56" i="17"/>
  <c r="J10" i="17" s="1"/>
  <c r="M13" i="5" s="1"/>
  <c r="J70" i="17"/>
  <c r="J11" i="17" s="1"/>
  <c r="M14" i="5" s="1"/>
  <c r="J82" i="17"/>
  <c r="J84" i="17" s="1"/>
  <c r="J94" i="17"/>
  <c r="I14" i="17" s="1"/>
  <c r="M17" i="5" s="1"/>
  <c r="J107" i="17"/>
  <c r="J109" i="17" s="1"/>
  <c r="J121" i="17"/>
  <c r="J131" i="17"/>
  <c r="K2" i="15"/>
  <c r="K3" i="15"/>
  <c r="L12" i="15"/>
  <c r="J13" i="15"/>
  <c r="L16" i="15"/>
  <c r="J17" i="15"/>
  <c r="L20" i="15"/>
  <c r="J21" i="15"/>
  <c r="L24" i="15"/>
  <c r="J25" i="15"/>
  <c r="L32" i="15"/>
  <c r="J33" i="15"/>
  <c r="L36" i="15"/>
  <c r="J37" i="15"/>
  <c r="L51" i="15"/>
  <c r="J52" i="15"/>
  <c r="L55" i="15"/>
  <c r="J56" i="15"/>
  <c r="K64" i="15"/>
  <c r="L64" i="15"/>
  <c r="K73" i="15"/>
  <c r="L73" i="15"/>
  <c r="K81" i="15"/>
  <c r="L81" i="15"/>
  <c r="I2" i="14"/>
  <c r="I3" i="14"/>
  <c r="L18" i="13"/>
  <c r="L25" i="13"/>
  <c r="L17" i="12"/>
  <c r="H24" i="4" s="1"/>
  <c r="L61" i="12"/>
  <c r="L63" i="12" s="1"/>
  <c r="J13" i="9"/>
  <c r="J17" i="9"/>
  <c r="J21" i="9"/>
  <c r="J25" i="9"/>
  <c r="J29" i="9"/>
  <c r="J33" i="9"/>
  <c r="J37" i="9"/>
  <c r="J39" i="9"/>
  <c r="J40" i="9"/>
  <c r="K49" i="9"/>
  <c r="L49" i="9"/>
  <c r="K57" i="9"/>
  <c r="L57" i="9"/>
  <c r="K65" i="9"/>
  <c r="L65" i="9"/>
  <c r="O20" i="8"/>
  <c r="J37" i="6"/>
  <c r="K24" i="8"/>
  <c r="L10" i="8" s="1"/>
  <c r="L24" i="8" s="1"/>
  <c r="M10" i="8" s="1"/>
  <c r="M24" i="8" s="1"/>
  <c r="N10" i="8" s="1"/>
  <c r="N24" i="8" s="1"/>
  <c r="O10" i="8" s="1"/>
  <c r="M37" i="8"/>
  <c r="L70" i="8" s="1"/>
  <c r="O37" i="8"/>
  <c r="M42" i="8"/>
  <c r="O42" i="8"/>
  <c r="R102" i="8" s="1"/>
  <c r="S102" i="8" s="1"/>
  <c r="M83" i="8"/>
  <c r="M30" i="8" s="1"/>
  <c r="O83" i="8"/>
  <c r="O30" i="8"/>
  <c r="O12" i="8" s="1"/>
  <c r="L63" i="8"/>
  <c r="M64" i="8" s="1"/>
  <c r="M32" i="8" s="1"/>
  <c r="N63" i="8"/>
  <c r="M72" i="8"/>
  <c r="O106" i="8"/>
  <c r="S103" i="8"/>
  <c r="H106" i="8"/>
  <c r="I106" i="8"/>
  <c r="J106" i="8"/>
  <c r="K106" i="8"/>
  <c r="N106" i="8"/>
  <c r="L16" i="7"/>
  <c r="I24" i="7"/>
  <c r="M16" i="7"/>
  <c r="I19" i="7" s="1"/>
  <c r="N16" i="7"/>
  <c r="O16" i="7"/>
  <c r="L51" i="6"/>
  <c r="O51" i="6" s="1"/>
  <c r="L52" i="6"/>
  <c r="O52" i="6"/>
  <c r="L53" i="6"/>
  <c r="O53" i="6" s="1"/>
  <c r="L54" i="6"/>
  <c r="O54" i="6"/>
  <c r="L55" i="6"/>
  <c r="O55" i="6" s="1"/>
  <c r="L56" i="6"/>
  <c r="O56" i="6"/>
  <c r="L57" i="6"/>
  <c r="O57" i="6" s="1"/>
  <c r="L58" i="6"/>
  <c r="O58" i="6" s="1"/>
  <c r="L59" i="6"/>
  <c r="O59" i="6" s="1"/>
  <c r="L60" i="6"/>
  <c r="O60" i="6" s="1"/>
  <c r="L61" i="6"/>
  <c r="O61" i="6" s="1"/>
  <c r="L62" i="6"/>
  <c r="O62" i="6" s="1"/>
  <c r="G63" i="6"/>
  <c r="H63" i="6"/>
  <c r="I63" i="6"/>
  <c r="J63" i="6"/>
  <c r="K63" i="6"/>
  <c r="N9" i="5"/>
  <c r="N11" i="5"/>
  <c r="N12" i="5"/>
  <c r="N13" i="5"/>
  <c r="N14" i="5"/>
  <c r="N16" i="5"/>
  <c r="N17" i="5"/>
  <c r="N18" i="5"/>
  <c r="L19" i="5"/>
  <c r="N19" i="5" s="1"/>
  <c r="L20" i="5"/>
  <c r="L22" i="5" s="1"/>
  <c r="M24" i="5"/>
  <c r="N24" i="5"/>
  <c r="M25" i="5"/>
  <c r="N25" i="5"/>
  <c r="M26" i="5"/>
  <c r="N26" i="5"/>
  <c r="N30" i="5"/>
  <c r="N31" i="5"/>
  <c r="N27" i="5"/>
  <c r="N28" i="5"/>
  <c r="L29" i="5"/>
  <c r="N29" i="5" s="1"/>
  <c r="N21" i="5"/>
  <c r="M32" i="5"/>
  <c r="N32" i="5"/>
  <c r="N33" i="5"/>
  <c r="M40" i="5"/>
  <c r="H23" i="4"/>
  <c r="J72" i="17"/>
  <c r="J133" i="17"/>
  <c r="J18" i="17"/>
  <c r="M21" i="5" s="1"/>
  <c r="I13" i="17"/>
  <c r="M16" i="5" s="1"/>
  <c r="J39" i="17"/>
  <c r="J68" i="6"/>
  <c r="J58" i="17"/>
  <c r="F42" i="23"/>
  <c r="R99" i="8"/>
  <c r="S99" i="8" s="1"/>
  <c r="J96" i="17"/>
  <c r="L21" i="12"/>
  <c r="H25" i="4"/>
  <c r="H11" i="4"/>
  <c r="I14" i="4"/>
  <c r="I15" i="4"/>
  <c r="H9" i="4"/>
  <c r="I10" i="4"/>
  <c r="H19" i="4"/>
  <c r="I9" i="4"/>
  <c r="I11" i="4"/>
  <c r="I13" i="4"/>
  <c r="O16" i="8" l="1"/>
  <c r="J31" i="6" s="1"/>
  <c r="N70" i="8"/>
  <c r="D41" i="19"/>
  <c r="L9" i="12" s="1"/>
  <c r="L13" i="12" s="1"/>
  <c r="H29" i="4" s="1"/>
  <c r="M9" i="5"/>
  <c r="H15" i="4"/>
  <c r="H13" i="4"/>
  <c r="H14" i="4"/>
  <c r="L34" i="5"/>
  <c r="N34" i="5" s="1"/>
  <c r="I26" i="7"/>
  <c r="L27" i="12" s="1"/>
  <c r="M33" i="5"/>
  <c r="M29" i="5"/>
  <c r="J41" i="9"/>
  <c r="O48" i="8" s="1"/>
  <c r="R106" i="8" s="1"/>
  <c r="S106" i="8" s="1"/>
  <c r="J45" i="15"/>
  <c r="O64" i="8"/>
  <c r="O32" i="8" s="1"/>
  <c r="L63" i="6"/>
  <c r="L44" i="15"/>
  <c r="M11" i="5"/>
  <c r="L46" i="13"/>
  <c r="O28" i="8"/>
  <c r="R98" i="8" s="1"/>
  <c r="S98" i="8" s="1"/>
  <c r="J26" i="6"/>
  <c r="M48" i="8"/>
  <c r="I15" i="17"/>
  <c r="M18" i="5" s="1"/>
  <c r="M19" i="5" s="1"/>
  <c r="O18" i="8"/>
  <c r="J32" i="6" s="1"/>
  <c r="R101" i="8"/>
  <c r="S101" i="8" s="1"/>
  <c r="L23" i="12" l="1"/>
  <c r="H26" i="4" s="1"/>
  <c r="L19" i="12"/>
  <c r="J29" i="6" s="1"/>
  <c r="I24" i="4"/>
  <c r="I25" i="4"/>
  <c r="I23" i="4"/>
  <c r="I26" i="4"/>
  <c r="M34" i="5"/>
  <c r="O14" i="8"/>
  <c r="R100" i="8"/>
  <c r="S100" i="8" s="1"/>
  <c r="J16" i="17"/>
  <c r="J17" i="17" s="1"/>
  <c r="J20" i="17" s="1"/>
  <c r="J25" i="17" s="1"/>
  <c r="N69" i="8" s="1"/>
  <c r="O72" i="8" s="1"/>
  <c r="K27" i="6"/>
  <c r="L26" i="13" s="1"/>
  <c r="H66" i="6"/>
  <c r="L66" i="6" s="1"/>
  <c r="O66" i="6" s="1"/>
  <c r="L76" i="6"/>
  <c r="L78" i="6" s="1"/>
  <c r="L25" i="12"/>
  <c r="L29" i="12" s="1"/>
  <c r="O46" i="8"/>
  <c r="M20" i="5"/>
  <c r="M22" i="5" s="1"/>
  <c r="O27" i="6" l="1"/>
  <c r="O40" i="6" s="1"/>
  <c r="K40" i="6" s="1"/>
  <c r="R104" i="8"/>
  <c r="S104" i="8" s="1"/>
  <c r="O22" i="8"/>
  <c r="O24" i="8" s="1"/>
  <c r="J35" i="6" s="1"/>
  <c r="L8" i="13"/>
  <c r="L28" i="13" s="1"/>
  <c r="L30" i="13" s="1"/>
  <c r="L33" i="13" s="1"/>
  <c r="L31" i="12" s="1"/>
  <c r="H27" i="4" l="1"/>
  <c r="I27" i="4" s="1"/>
  <c r="J30" i="6"/>
  <c r="K33" i="6" s="1"/>
  <c r="O33" i="6" s="1"/>
  <c r="L33" i="12"/>
  <c r="H28" i="4" s="1"/>
  <c r="I28" i="4" s="1"/>
  <c r="L18" i="6"/>
  <c r="K46" i="6"/>
  <c r="L10" i="6" s="1"/>
  <c r="J36" i="6"/>
  <c r="K38" i="6" s="1"/>
  <c r="O38" i="6" s="1"/>
  <c r="I68" i="6"/>
  <c r="H68" i="6"/>
  <c r="L68" i="6" l="1"/>
  <c r="L69" i="6"/>
  <c r="O71" i="6" s="1"/>
  <c r="O73" i="6" s="1"/>
</calcChain>
</file>

<file path=xl/sharedStrings.xml><?xml version="1.0" encoding="utf-8"?>
<sst xmlns="http://schemas.openxmlformats.org/spreadsheetml/2006/main" count="1497" uniqueCount="726">
  <si>
    <t>Asset disposals to a regulated supplier</t>
  </si>
  <si>
    <t>Asset disposals to a related party</t>
  </si>
  <si>
    <t>Assets commissioned</t>
  </si>
  <si>
    <t>for</t>
  </si>
  <si>
    <t>Assets acquired from a regulated supplier</t>
  </si>
  <si>
    <t>Notional deductible interest</t>
  </si>
  <si>
    <t xml:space="preserve">Assets commissioned  </t>
  </si>
  <si>
    <t>Lost and found assets adjustment</t>
  </si>
  <si>
    <t>Issue date</t>
  </si>
  <si>
    <t>Pricing date</t>
  </si>
  <si>
    <t>Term Credit Spread Difference</t>
  </si>
  <si>
    <t>Original tenor (in years)</t>
  </si>
  <si>
    <t>Schedule</t>
  </si>
  <si>
    <t>Asset category</t>
  </si>
  <si>
    <t>Description</t>
  </si>
  <si>
    <t>Total</t>
  </si>
  <si>
    <t>Table of Contents</t>
  </si>
  <si>
    <t>Date</t>
  </si>
  <si>
    <t>($000)</t>
  </si>
  <si>
    <t>less</t>
  </si>
  <si>
    <t>plus</t>
  </si>
  <si>
    <t xml:space="preserve">less </t>
  </si>
  <si>
    <t>Asset replacement and renewal</t>
  </si>
  <si>
    <t>Income</t>
  </si>
  <si>
    <t>Total regulatory income</t>
  </si>
  <si>
    <t>Expenses</t>
  </si>
  <si>
    <t>Operating surplus / (deficit)</t>
  </si>
  <si>
    <t>Merger and acquisition expenses</t>
  </si>
  <si>
    <t>*</t>
  </si>
  <si>
    <t xml:space="preserve"> </t>
  </si>
  <si>
    <t>Regulatory tax allowance</t>
  </si>
  <si>
    <t>Difference</t>
  </si>
  <si>
    <t>Company Name</t>
  </si>
  <si>
    <t>CY-1</t>
  </si>
  <si>
    <t>Current Year CY</t>
  </si>
  <si>
    <t>Regulatory profit / (loss)</t>
  </si>
  <si>
    <t>Capital expenditure</t>
  </si>
  <si>
    <t>Assets commissioned (other than below)</t>
  </si>
  <si>
    <t>Assets acquired from a related party</t>
  </si>
  <si>
    <t>Tax depreciation</t>
  </si>
  <si>
    <t>Asset disposals</t>
  </si>
  <si>
    <t>($000 unless otherwise specified)</t>
  </si>
  <si>
    <t>Current Year (CY)</t>
  </si>
  <si>
    <t>Regulatory profit / (loss) before tax</t>
  </si>
  <si>
    <t>Other related party transactions</t>
  </si>
  <si>
    <t>RAB</t>
  </si>
  <si>
    <t>Depreciation charge for the period (RAB)</t>
  </si>
  <si>
    <t>Unallocated works under construction</t>
  </si>
  <si>
    <t>Allocated works under construction</t>
  </si>
  <si>
    <t>Unallocated RAB *</t>
  </si>
  <si>
    <t>Attribution Rate (%)</t>
  </si>
  <si>
    <t>Revaluation rate (%)</t>
  </si>
  <si>
    <t>Disclosure Date</t>
  </si>
  <si>
    <t>Disclosure Year (year ended)</t>
  </si>
  <si>
    <t>Cost of debt assumption (%)</t>
  </si>
  <si>
    <t>Operational expenditure</t>
  </si>
  <si>
    <t>Market value of asset disposals</t>
  </si>
  <si>
    <t>5a</t>
  </si>
  <si>
    <t>5b</t>
  </si>
  <si>
    <t>5c</t>
  </si>
  <si>
    <t>5d</t>
  </si>
  <si>
    <t>9a</t>
  </si>
  <si>
    <t>9c</t>
  </si>
  <si>
    <t>9d</t>
  </si>
  <si>
    <t>GTB Information Disclosure Requirements</t>
  </si>
  <si>
    <t>Connections total</t>
  </si>
  <si>
    <t>System growth</t>
  </si>
  <si>
    <t>Asset relocations</t>
  </si>
  <si>
    <t>Quality of supply</t>
  </si>
  <si>
    <t>Legislative and regulatory</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</si>
  <si>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</si>
  <si>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</si>
  <si>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</si>
  <si>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</si>
  <si>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</si>
  <si>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</si>
  <si>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</si>
  <si>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</si>
  <si>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</si>
  <si>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</si>
  <si>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</si>
  <si>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</si>
  <si>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</si>
  <si>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</si>
  <si>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</si>
  <si>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</si>
  <si>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</si>
  <si>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</si>
  <si>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</si>
  <si>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</si>
  <si>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</si>
  <si>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</si>
  <si>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</si>
  <si>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Total number of planned interruptions</t>
  </si>
  <si>
    <t>Service incidents and emergencies</t>
  </si>
  <si>
    <t>Number of incidents</t>
  </si>
  <si>
    <t>Unplanned interruptions in transmission systems</t>
  </si>
  <si>
    <t>Description and cause of Interruption</t>
  </si>
  <si>
    <t>Transmission systems affected</t>
  </si>
  <si>
    <t>Duration (hrs)</t>
  </si>
  <si>
    <t>[Description of interruption]</t>
  </si>
  <si>
    <t>Number of interruption or curtailment events:</t>
  </si>
  <si>
    <t>due to insufficient capacity</t>
  </si>
  <si>
    <t>caused by equipment failure</t>
  </si>
  <si>
    <t>caused by third parties</t>
  </si>
  <si>
    <t>Compressor station code/name</t>
  </si>
  <si>
    <t>Compressor unit ID</t>
  </si>
  <si>
    <t>Number of hours the compressor ran</t>
  </si>
  <si>
    <t>Number of hours compressor was available for service</t>
  </si>
  <si>
    <t>Number of instances where the compressor failed to start</t>
  </si>
  <si>
    <t>[Compressor station name]</t>
  </si>
  <si>
    <t>Product control</t>
  </si>
  <si>
    <t>Number of incidents relating to pressure</t>
  </si>
  <si>
    <t>Number of incidents relating to gas specification</t>
  </si>
  <si>
    <t>Response time to emergencies (RTE)</t>
  </si>
  <si>
    <t>Proportion of emergencies responded to within 3 hours (%)</t>
  </si>
  <si>
    <t>Average call response time (hours)</t>
  </si>
  <si>
    <t>Number of emergencies</t>
  </si>
  <si>
    <t>Number of confirmed public reported gas escapes per 1000 km of pipeline</t>
  </si>
  <si>
    <t>Unaccounted for Gas</t>
  </si>
  <si>
    <t>Transmission system</t>
  </si>
  <si>
    <t>UFG (%)</t>
  </si>
  <si>
    <t>[Transmission system 1]</t>
  </si>
  <si>
    <t>[Transmission system 2]</t>
  </si>
  <si>
    <t>[Transmission system 3]</t>
  </si>
  <si>
    <t>[Transmission system 4]</t>
  </si>
  <si>
    <t>[Transmission system 5]</t>
  </si>
  <si>
    <t>[Transmission system 6]</t>
  </si>
  <si>
    <t>SCHEDULE 9d: REPORT ON DEMAND</t>
  </si>
  <si>
    <t>Total gas used in compressor stations</t>
  </si>
  <si>
    <t>Total unaccounted for gas</t>
  </si>
  <si>
    <t xml:space="preserve">Total gas conveyed </t>
  </si>
  <si>
    <t>SCHEDULE 9c: REPORT ON PIPELINE DATA</t>
  </si>
  <si>
    <t>Transmission system/pipeline segment</t>
  </si>
  <si>
    <t>Length-weighted average diameter of pipe (mm)</t>
  </si>
  <si>
    <t>MOAP</t>
  </si>
  <si>
    <t>Length by assigned location class (km)</t>
  </si>
  <si>
    <t>Secondary location class</t>
  </si>
  <si>
    <t>Sensitive Use (S)</t>
  </si>
  <si>
    <t xml:space="preserve">Industrial (I) </t>
  </si>
  <si>
    <t>Heavy Industrial (HI)</t>
  </si>
  <si>
    <t>Common Infrastructure Corridor (CIC)</t>
  </si>
  <si>
    <t>Submerged (W)</t>
  </si>
  <si>
    <t>%</t>
  </si>
  <si>
    <t>Primary location class Rural (R1) land</t>
  </si>
  <si>
    <t>Primary location class Rural Residential (R2) land</t>
  </si>
  <si>
    <t xml:space="preserve">Primary location class Residential (T1) land </t>
  </si>
  <si>
    <t xml:space="preserve">Primary location class High Density (T2) land </t>
  </si>
  <si>
    <t>* The total km is not the same as the sum of the secondary location classes as a pipeline section may only have a primary location class.</t>
  </si>
  <si>
    <t>SCHEDULE 9b: ASSET AGE PROFILE</t>
  </si>
  <si>
    <t>Asset class</t>
  </si>
  <si>
    <t>Units</t>
  </si>
  <si>
    <t>pre-1960</t>
  </si>
  <si>
    <t>1960
–1964</t>
  </si>
  <si>
    <t>1965
–1969</t>
  </si>
  <si>
    <t>1970
–1974</t>
  </si>
  <si>
    <t>1975
–1979</t>
  </si>
  <si>
    <t>1980
–1984</t>
  </si>
  <si>
    <t>1990
–1994</t>
  </si>
  <si>
    <t>1995
–1999</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</si>
  <si>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</si>
  <si>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</si>
  <si>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</si>
  <si>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</si>
  <si>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</si>
  <si>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</si>
  <si>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</si>
  <si>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</si>
  <si>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</si>
  <si>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</si>
  <si>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</si>
  <si>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</si>
  <si>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</si>
  <si>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</si>
  <si>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</si>
  <si>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</si>
  <si>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</si>
  <si>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</si>
  <si>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</si>
  <si>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</si>
  <si>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</si>
  <si>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</si>
  <si>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</si>
  <si>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</si>
  <si>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SCHEDULE 9a: ASSET REGISTER</t>
  </si>
  <si>
    <t>Items at start of year (quantity)</t>
  </si>
  <si>
    <t>Items at end of year (quantity)</t>
  </si>
  <si>
    <t>Net change</t>
  </si>
  <si>
    <t>Data accuracy (1–4)</t>
  </si>
  <si>
    <t>Add extra columns for additional billed quantities as necessary</t>
  </si>
  <si>
    <t>Add extra rows for additional Identifiers as necessary</t>
  </si>
  <si>
    <t>*Vector only</t>
  </si>
  <si>
    <t>**MDL only</t>
  </si>
  <si>
    <t xml:space="preserve">Total </t>
  </si>
  <si>
    <t>Insurance</t>
  </si>
  <si>
    <t xml:space="preserve">Research and development </t>
  </si>
  <si>
    <t>System Growth</t>
  </si>
  <si>
    <t>Asset Replacement and Renewal</t>
  </si>
  <si>
    <t xml:space="preserve">Main-line valves </t>
  </si>
  <si>
    <t>Asset relocations less capital contributions</t>
  </si>
  <si>
    <t>Gas transmission services</t>
  </si>
  <si>
    <t>Non-gas transmission services</t>
  </si>
  <si>
    <t>Arm's length deduction</t>
  </si>
  <si>
    <t xml:space="preserve">Not directly attributable </t>
  </si>
  <si>
    <t>Operating costs not directly attributable</t>
  </si>
  <si>
    <t>Recoverable costs</t>
  </si>
  <si>
    <t>Value allocated ($000s)</t>
  </si>
  <si>
    <t>OVABAA allocation increase ($000s)</t>
  </si>
  <si>
    <t xml:space="preserve">Directly attributable </t>
  </si>
  <si>
    <t>Total attributable to regulated service</t>
  </si>
  <si>
    <t xml:space="preserve">Operating costs directly attributable </t>
  </si>
  <si>
    <t>Operating expenditure</t>
  </si>
  <si>
    <t>Cost category</t>
  </si>
  <si>
    <t>Original allocation</t>
  </si>
  <si>
    <t>Original allocator or line items</t>
  </si>
  <si>
    <t>New allocation</t>
  </si>
  <si>
    <t>New allocator or line items</t>
  </si>
  <si>
    <t>Rationale for change</t>
  </si>
  <si>
    <t>SCHEDULE 5b: REPORT ON RELATED PARTY TRANSACTIONS</t>
  </si>
  <si>
    <t>SCHEDULE 5a: REPORT ON REGULATORY TAX ALLOWANCE</t>
  </si>
  <si>
    <t>Total depreciation</t>
  </si>
  <si>
    <t xml:space="preserve">Regulatory taxable income </t>
  </si>
  <si>
    <t>Utilised tax losses</t>
  </si>
  <si>
    <t>Regulatory net taxable income</t>
  </si>
  <si>
    <t>Corporate tax rate (%)</t>
  </si>
  <si>
    <t>Opening tax losses</t>
  </si>
  <si>
    <t xml:space="preserve">Current period tax losses </t>
  </si>
  <si>
    <t xml:space="preserve">Closing tax losses </t>
  </si>
  <si>
    <t>Regulatory tax asset value of assets commissioned</t>
  </si>
  <si>
    <t>Regulatory tax asset value of asset disposals</t>
  </si>
  <si>
    <t>Pass-through and recoverable costs</t>
  </si>
  <si>
    <t xml:space="preserve">Regulatory profit / (loss) before tax </t>
  </si>
  <si>
    <t>Pass-through costs</t>
  </si>
  <si>
    <t>Rates</t>
  </si>
  <si>
    <t>Commerce Act levies</t>
  </si>
  <si>
    <t>Other specified pass-through costs</t>
  </si>
  <si>
    <t>Net recoverable costs allowed under incremental rolling incentive scheme</t>
  </si>
  <si>
    <t>Balancing gas costs</t>
  </si>
  <si>
    <t>Input Methodology claw-back</t>
  </si>
  <si>
    <t>Recoverable customised price-quality path costs</t>
  </si>
  <si>
    <t>CY</t>
  </si>
  <si>
    <t>Allowed controllable opex</t>
  </si>
  <si>
    <t>Actual controllable opex</t>
  </si>
  <si>
    <t>CY-5</t>
  </si>
  <si>
    <t>CY-4</t>
  </si>
  <si>
    <t>CY-3</t>
  </si>
  <si>
    <t>CY-2</t>
  </si>
  <si>
    <t>Net incremental rolling incentive scheme</t>
  </si>
  <si>
    <t>Self-insurance allowance</t>
  </si>
  <si>
    <t>Total opening RAB value</t>
  </si>
  <si>
    <t>Asset disposals (other than below)</t>
  </si>
  <si>
    <t>Total closing RAB value</t>
  </si>
  <si>
    <t>Opening RAB value of fully depreciated, disposed and lost assets</t>
  </si>
  <si>
    <t>Regulated service asset value not directly attributable</t>
  </si>
  <si>
    <t>Regulated service asset value directly attributable</t>
  </si>
  <si>
    <t>Change in asset value allocation 1</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</si>
  <si>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</si>
  <si>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</si>
  <si>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</si>
  <si>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Adjustment resulting from asset allocation</t>
  </si>
  <si>
    <t xml:space="preserve">Total closing RAB value </t>
  </si>
  <si>
    <t xml:space="preserve">*  The 'unallocated RAB' is the total value of those assets used wholly or partially to provide gas transmission services without any allowance being made for the allocation of costs to non-regulated services.  The RAB value represents the value of these assets after applying this cost allocation.  Neither value includes works under construction. </t>
  </si>
  <si>
    <t xml:space="preserve">Depreciation - standard </t>
  </si>
  <si>
    <t>Depreciation - modified life assets</t>
  </si>
  <si>
    <t>Depreciation - alternative depreciation in accordance with CPP</t>
  </si>
  <si>
    <t>Reason for non-standard depreciation (text entry)</t>
  </si>
  <si>
    <t xml:space="preserve">Closing RAB value under 'non-standard' depreciation </t>
  </si>
  <si>
    <t xml:space="preserve">Closing RAB value under 'standard' depreciation </t>
  </si>
  <si>
    <t xml:space="preserve">Total opening RAB value subject to revaluation </t>
  </si>
  <si>
    <t>Works under construction—preceding disclosure year</t>
  </si>
  <si>
    <t>Works under construction - current disclosure year</t>
  </si>
  <si>
    <t>Highest rate of capitalised finance applied</t>
  </si>
  <si>
    <t>Asset Life</t>
  </si>
  <si>
    <t>Weighted average remaining asset life</t>
  </si>
  <si>
    <t>Weighted average expected total asset life</t>
  </si>
  <si>
    <t>Book value at issue date (NZD)</t>
  </si>
  <si>
    <t>Book value at date of financial statements (NZD)</t>
  </si>
  <si>
    <t>Cost of executing an interest rate swap</t>
  </si>
  <si>
    <t xml:space="preserve">Debt issue cost readjustment </t>
  </si>
  <si>
    <t>Gross term credit spread differential</t>
  </si>
  <si>
    <t>Leverage</t>
  </si>
  <si>
    <t>Average opening and closing RAB values</t>
  </si>
  <si>
    <t>Term credit spread differential allowance</t>
  </si>
  <si>
    <t>Post tax WACC</t>
  </si>
  <si>
    <t xml:space="preserve">ROI—comparable to a post tax WACC </t>
  </si>
  <si>
    <t xml:space="preserve">Mid-point estimate of post tax WACC </t>
  </si>
  <si>
    <t xml:space="preserve">25th percentile estimate </t>
  </si>
  <si>
    <t xml:space="preserve">75th percentile estimate </t>
  </si>
  <si>
    <t xml:space="preserve">Vanilla WACC </t>
  </si>
  <si>
    <t xml:space="preserve">ROI—comparable to a vanilla WACC </t>
  </si>
  <si>
    <t xml:space="preserve">Mid-point estimate of vanilla WACC </t>
  </si>
  <si>
    <t>Opening RIV</t>
  </si>
  <si>
    <t>Notional net cash flows</t>
  </si>
  <si>
    <t>Closing RIV</t>
  </si>
  <si>
    <t>Leverage (%)</t>
  </si>
  <si>
    <t>Cash flows</t>
  </si>
  <si>
    <t xml:space="preserve">Revenue related working capital </t>
  </si>
  <si>
    <t xml:space="preserve">% variance </t>
  </si>
  <si>
    <t>Reliability, safety and environment:</t>
  </si>
  <si>
    <t>Other reliability, safety and environment</t>
  </si>
  <si>
    <t>4(i): Regulatory Asset Base Roll Forward</t>
  </si>
  <si>
    <t>4(ii): Unallocated Regulatory Asset Base</t>
  </si>
  <si>
    <t>4(vii): Disclosure by Asset Category</t>
  </si>
  <si>
    <t>5a(i): Regulatory Tax Allowance</t>
  </si>
  <si>
    <t>5a(ii): Disclosure of Permanent and Temporary Differences</t>
  </si>
  <si>
    <t xml:space="preserve">5a(iii): Reconciliation of Tax Losses </t>
  </si>
  <si>
    <t>NOTES TO THE REPORT</t>
  </si>
  <si>
    <t>9d(ii): Gas Volumes and Connections</t>
  </si>
  <si>
    <t>9d(iii): Gas conveyed</t>
  </si>
  <si>
    <t>1</t>
  </si>
  <si>
    <t>9b</t>
  </si>
  <si>
    <t>10a</t>
  </si>
  <si>
    <t>SCHEDULE 1: ANALYTICAL RATIOS</t>
  </si>
  <si>
    <t>Total pipeline length (for supply) ($/km)</t>
  </si>
  <si>
    <t>Volume density</t>
  </si>
  <si>
    <t>% of revenue</t>
  </si>
  <si>
    <t>Regulatory profit/loss</t>
  </si>
  <si>
    <t>Non-network capex</t>
  </si>
  <si>
    <t>Notional revenue foregone from posted discounts (if applicable)</t>
  </si>
  <si>
    <t>Income not included in regulatory profit / (loss) before tax but taxable</t>
  </si>
  <si>
    <t>Expenditure or loss in regulatory profit / (loss) before tax but not deductible</t>
  </si>
  <si>
    <t>Income included in regulatory profit / (loss) before tax but not taxable</t>
  </si>
  <si>
    <t>Expenditure or loss deductible but not in regulatory profit / (loss) before tax</t>
  </si>
  <si>
    <t>Permanent differences:</t>
  </si>
  <si>
    <t>Temporary differences:</t>
  </si>
  <si>
    <t>5a(iv): Regulatory Tax Asset Base Roll-Forward</t>
  </si>
  <si>
    <t>Opening sum of regulatory tax asset values</t>
  </si>
  <si>
    <t>Closing sum of regulatory tax asset values</t>
  </si>
  <si>
    <t>*   Workings to be provided in Schedule 14</t>
  </si>
  <si>
    <t>Regulatory profit / (loss) before tax &amp; term credit spread differential allowance</t>
  </si>
  <si>
    <t>Provide commentary on the benefits of merger and acquisition expenditure to the gas transmission business, including required disclosures in accordance with section 2.7, in Schedule 14 (Mandatory Explanatory Notes)</t>
  </si>
  <si>
    <t>Pass through and recoverable costs</t>
  </si>
  <si>
    <t>Incremental change in year</t>
  </si>
  <si>
    <t>Previous years' incremental change</t>
  </si>
  <si>
    <t>Previous years' incremental change adjusted for inflation</t>
  </si>
  <si>
    <t xml:space="preserve"> Pass through costs</t>
  </si>
  <si>
    <t xml:space="preserve"> Recoverable costs</t>
  </si>
  <si>
    <t xml:space="preserve">This schedule compares actual revenue and expenditure to the previous forecasts that were made for the disclosure year. Accordingly, this schedule requires the forecast revenue and expenditure information from previous disclosures to be inserted.                
</t>
  </si>
  <si>
    <t xml:space="preserve">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</si>
  <si>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Other line charge revenue</t>
  </si>
  <si>
    <t>Quantity of gas delivered (TJ)</t>
  </si>
  <si>
    <t>[Select one]</t>
  </si>
  <si>
    <t>Calculations for IRR *Do not delete*</t>
  </si>
  <si>
    <t>Asset category transfers</t>
  </si>
  <si>
    <t>Total revaluation</t>
  </si>
  <si>
    <t>SCHEDULE 4: REPORT ON VALUE OF THE REGULATORY ASSET BASE (ROLLED FORWARD)</t>
  </si>
  <si>
    <t>This schedule provides information on the valuation of related party transactions, in accordance with section 2.3.6 and 2.3.7 of the ID determination. 
This information is part of audited disclosure information (as defined in section 1.4 of the ID determination), and so is subject to the assurance report required by section 2.8.</t>
  </si>
  <si>
    <t>Non-network assets</t>
  </si>
  <si>
    <t>For Year Ended</t>
  </si>
  <si>
    <t>Number of assets at disclosure year end by installation date</t>
  </si>
  <si>
    <t>Total assets at year end</t>
  </si>
  <si>
    <t>Percentage of Total</t>
  </si>
  <si>
    <t>Total gas used in heating systems</t>
  </si>
  <si>
    <t>Consumer connection</t>
  </si>
  <si>
    <t>Consumer types defined by GTB</t>
  </si>
  <si>
    <t>[GTB consumer type]</t>
  </si>
  <si>
    <t>Consumer connection less capital contributions</t>
  </si>
  <si>
    <t>Total gas delivered to consumers</t>
  </si>
  <si>
    <t>due to consumer flows exceeding approved quantities</t>
  </si>
  <si>
    <t xml:space="preserve">This schedule requires a summary of the quantity of assets that make up the network, by asset category and asset class.
</t>
  </si>
  <si>
    <t xml:space="preserve">This schedule requires a summary of the age profile (based on year of installation) of the assets that make up the network, by asset category and asset class.
</t>
  </si>
  <si>
    <t xml:space="preserve">This schedule requires a summary of the key characteristics of the pipeline network.
</t>
  </si>
  <si>
    <t>Total revaluations</t>
  </si>
  <si>
    <t>Monthly ROI - opening RIV</t>
  </si>
  <si>
    <t>Monthly ROI - closing RIV</t>
  </si>
  <si>
    <t>Monthly ROI - closing RIV less term credit spread differential allowance</t>
  </si>
  <si>
    <t xml:space="preserve">Monthly ROI—comparable to a vanilla WACC </t>
  </si>
  <si>
    <t xml:space="preserve">Monthly ROI—comparable to a post-tax WACC </t>
  </si>
  <si>
    <t>Offtake point</t>
  </si>
  <si>
    <t>Intake points</t>
  </si>
  <si>
    <t>Number of connection points</t>
  </si>
  <si>
    <t>Total gas entering the network</t>
  </si>
  <si>
    <t>(TJ)</t>
  </si>
  <si>
    <t>Gas leaks</t>
  </si>
  <si>
    <t>Number of confirmed gas leaks caused by a third party per 1000 km of pipeline</t>
  </si>
  <si>
    <t>Number of gas leaks that did not result in disruption to supply</t>
  </si>
  <si>
    <t>Number of gas leaks detected by the GTB</t>
  </si>
  <si>
    <t>Max monthly quantity entering the system (TJ/month)</t>
  </si>
  <si>
    <t>Max weekly quantity entering the system (TJ/week)</t>
  </si>
  <si>
    <t>Total gas conveyed (TJ/year)</t>
  </si>
  <si>
    <t>Gas conveyed for Persons not involved in the GTB (TJ/year)</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</si>
  <si>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</si>
  <si>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</si>
  <si>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</si>
  <si>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</si>
  <si>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</si>
  <si>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</si>
  <si>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System growth and asset replacement and renewal less capital contributions</t>
  </si>
  <si>
    <t>Length of pipe (km) (at year end)</t>
  </si>
  <si>
    <t>Total (km) (at year end) *</t>
  </si>
  <si>
    <t xml:space="preserve">This schedule requires a summary of the key measures of network demand for the disclosure year (number of new connections including, maximum monthly loads and total gas conveyed)
</t>
  </si>
  <si>
    <t>Number of new connections</t>
  </si>
  <si>
    <t>This schedule requires a summary of the key measures of network reliability (interruptions, compressor availability) for the disclosure year
GTBs must provide explanatory comment on their network reliability for the disclosure year in Schedule 14 (Explanatory Notes to Templates).</t>
  </si>
  <si>
    <t>This schedule requires a summary of the key measures of network integrity (product control, gas escapes, RTEs) for the disclosure year.</t>
  </si>
  <si>
    <t>Number of incidents relating to odorisation</t>
  </si>
  <si>
    <t>Quantity of reserved capacity billed*</t>
  </si>
  <si>
    <t>Quantity of distance x throughput billed**</t>
  </si>
  <si>
    <t>Quantity of overrun charges billed*</t>
  </si>
  <si>
    <t>Other quantity billed</t>
  </si>
  <si>
    <t>Contract type</t>
  </si>
  <si>
    <t>Throughput-based line charge revenue</t>
  </si>
  <si>
    <t>Capacity reservation line charge revenue*</t>
  </si>
  <si>
    <t>Distance x throughput line charge revenue**</t>
  </si>
  <si>
    <t>SCHEDULE 8: REPORT ON BILLED QUANTITIES AND LINE CHARGE REVENUES</t>
  </si>
  <si>
    <t>Quantity of gas billed</t>
  </si>
  <si>
    <t>Overrun line charge revenue*</t>
  </si>
  <si>
    <t>Total line charge revenue in disclosure year</t>
  </si>
  <si>
    <t xml:space="preserve">Year-end ROI—comparable to a vanilla WACC </t>
  </si>
  <si>
    <t xml:space="preserve">Year-end ROI—comparable to a post-tax WACC </t>
  </si>
  <si>
    <t>* these year-end ROI values are comparable to the ROI reported in pre 2012 disclosures by GTBs and do not represent the Commission's current view on ROI.</t>
  </si>
  <si>
    <t>Network opex</t>
  </si>
  <si>
    <t>Non-network opex</t>
  </si>
  <si>
    <t>This schedule requires a breakdown of operating expenditure incurred in the disclosure year. GTBs must provide explanatory comment on their operational expenditure in Schedule 14 (Explanatory notes to templates). This includes explanatory comment on any atypical operating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t>
  </si>
  <si>
    <t>All other asset relocations projects or programmes</t>
  </si>
  <si>
    <t>All other quality of supply projects or programmes</t>
  </si>
  <si>
    <t>All other legislative and regulatory projects or programmes</t>
  </si>
  <si>
    <t>All other reliability, safety and environment projects or programmes</t>
  </si>
  <si>
    <t>All other atypical expenditure projects or programmes</t>
  </si>
  <si>
    <t>Actual ($000)</t>
  </si>
  <si>
    <t>Line charge revenue</t>
  </si>
  <si>
    <t>Target ($000) ¹</t>
  </si>
  <si>
    <t>Forecast ($000) ²</t>
  </si>
  <si>
    <t>1  From the nominal dollar target revenue for the disclosure year disclosed under clause 2.4.3(3) of the Determination</t>
  </si>
  <si>
    <t>2  From the nominal dollar expenditure forecast and disclosed in the second to last AMP as the year CY+1 forecast</t>
  </si>
  <si>
    <t>Issuing party</t>
  </si>
  <si>
    <t>Coupon rate (%)</t>
  </si>
  <si>
    <t>Capital contributions funding consumer connection expenditure</t>
  </si>
  <si>
    <t>Capital contributions funding system growth and asset replacement and renewal</t>
  </si>
  <si>
    <t>Connection type</t>
  </si>
  <si>
    <t>Total for all connections</t>
  </si>
  <si>
    <t>Totals for all contracts</t>
  </si>
  <si>
    <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t>
  </si>
  <si>
    <t>Add extra columns for additional line charge revenues as necessary</t>
  </si>
  <si>
    <t>Components of stations (where known)</t>
  </si>
  <si>
    <t>(years)</t>
  </si>
  <si>
    <t>1(i): Expenditure Metrics</t>
  </si>
  <si>
    <t>5b(i): Summary—Related Party Transactions</t>
  </si>
  <si>
    <t>5b(ii): Entities Involved in Related Party Transactions</t>
  </si>
  <si>
    <t>5b(iii): Related Party Transactions</t>
  </si>
  <si>
    <t>Consumer types defined by GTB*</t>
  </si>
  <si>
    <t>Project or programme*</t>
  </si>
  <si>
    <t>8(i): Delivered quantities by connection type</t>
  </si>
  <si>
    <t>8(ii): Billed quantities by contract type</t>
  </si>
  <si>
    <t>Add extra rows for additional contract types as necessary</t>
  </si>
  <si>
    <t>8(iii): Line charge revenues ($000) by contract type</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</si>
  <si>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t>
  </si>
  <si>
    <t>Number of offtake points</t>
  </si>
  <si>
    <t>Total gas entering system (TJ)</t>
  </si>
  <si>
    <t>UFG (TJ)</t>
  </si>
  <si>
    <t>Gas deliveries by connected party (TJ)</t>
  </si>
  <si>
    <t>Interruption rate</t>
  </si>
  <si>
    <t>Gains / (losses) on asset disposals</t>
  </si>
  <si>
    <t>Other regulated income (other than gains / (losses) on asset disposals)</t>
  </si>
  <si>
    <t>SCHEDULE 7: COMPARISON OF FORECASTS TO ACTUAL EXPENDITURE</t>
  </si>
  <si>
    <t>7(i): Revenue</t>
  </si>
  <si>
    <t xml:space="preserve">7(iii): Operational Expenditure  </t>
  </si>
  <si>
    <t>SCHEDULE 6b: REPORT ON OPERATIONAL EXPENDITURE FOR THE DISCLOSURE YEAR</t>
  </si>
  <si>
    <t>6b(i): Operational Expenditure</t>
  </si>
  <si>
    <t>6b(ii): Subcomponents of Operational Expenditure (where known)</t>
  </si>
  <si>
    <t>SCHEDULE 6a: REPORT ON CAPITAL EXPENDITURE FOR THE DISCLOSURE YEAR</t>
  </si>
  <si>
    <t>6a(iii): Consumer Connection</t>
  </si>
  <si>
    <t>6a(iv): System Growth and Asset Replacement and Renewal</t>
  </si>
  <si>
    <t>6a(v): Asset Relocations</t>
  </si>
  <si>
    <t>6a(vi): Quality of Supply</t>
  </si>
  <si>
    <t>6a(vii): Legislative and Regulatory</t>
  </si>
  <si>
    <t>6a(viii): Other Reliability, Safety and Environment</t>
  </si>
  <si>
    <t>SCHEDULE 2: REPORT ON RETURN ON INVESTMENT</t>
  </si>
  <si>
    <t>2(i): Return on Investment</t>
  </si>
  <si>
    <t>2(ii): Information Supporting the ROI</t>
  </si>
  <si>
    <t>2(iii): Information Supporting the Monthly ROI</t>
  </si>
  <si>
    <t>2(iv): Year-end ROI rates for comparison purposes</t>
  </si>
  <si>
    <t>SCHEDULE 5c: REPORT ON TERM CREDIT SPREAD DIFFERENTIAL ALLOWANCE</t>
  </si>
  <si>
    <t>5c(i): Qualifying Debt (may be Commission only)</t>
  </si>
  <si>
    <t>5c(ii): Attribution of Term Credit Spread Differential</t>
  </si>
  <si>
    <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</si>
  <si>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SCHEDULE 5e: REPORT ON ASSET ALLOCATIONS</t>
  </si>
  <si>
    <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t>
  </si>
  <si>
    <t>5e(i): Regulated Service Asset Values</t>
  </si>
  <si>
    <t>SCHEDULE 5d: REPORT ON COST ALLOCATIONS</t>
  </si>
  <si>
    <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t>
  </si>
  <si>
    <t>5d(i): Operating Cost Allocations</t>
  </si>
  <si>
    <t>5d(ii): Other Cost Allocations</t>
  </si>
  <si>
    <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t>
  </si>
  <si>
    <t>SCHEDULE 3: REPORT ON REGULATORY PROFIT</t>
  </si>
  <si>
    <t>3(i): Regulatory Profit</t>
  </si>
  <si>
    <t>3(ii): Pass-through and Recoverable Costs</t>
  </si>
  <si>
    <t>3(iii): Incremental Rolling Incentive Scheme</t>
  </si>
  <si>
    <t>3(iv): Merger and Acquisition Costs</t>
  </si>
  <si>
    <t>3(v): Other Disclosures</t>
  </si>
  <si>
    <t>SCHEDULE 10a: REPORT ON NETWORK RELIABILITY AND INTERRUPTIONS</t>
  </si>
  <si>
    <t>10a(i): Interruptions and Reliability</t>
  </si>
  <si>
    <t>10a(ii): Compressor Availability</t>
  </si>
  <si>
    <t>SCHEDULE 10b: REPORT ON NETWORK INTEGRITY</t>
  </si>
  <si>
    <t>System operations</t>
  </si>
  <si>
    <t>Other network assets</t>
  </si>
  <si>
    <t xml:space="preserve">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
</t>
  </si>
  <si>
    <t>6a(i): Expenditure on Assets</t>
  </si>
  <si>
    <t>Expenditure on assets</t>
  </si>
  <si>
    <t>Cost of financing</t>
  </si>
  <si>
    <t>Value of vested assets</t>
  </si>
  <si>
    <t>6a(ii): Subcomponents of Expenditure on Assets(where known)</t>
  </si>
  <si>
    <t>Consumer connection expenditure</t>
  </si>
  <si>
    <t>System growth and asset replacement and renewal expenditure</t>
  </si>
  <si>
    <t>Asset relocations expenditure</t>
  </si>
  <si>
    <t>Quality of supply expenditure</t>
  </si>
  <si>
    <t>Legislative and regulatory expenditure</t>
  </si>
  <si>
    <t>Other reliability, safety and environment expenditure</t>
  </si>
  <si>
    <t>6a(ix): Non-Network Assets</t>
  </si>
  <si>
    <t>All other routine expenditure projects or programmes</t>
  </si>
  <si>
    <t>Non-network assets expenditure</t>
  </si>
  <si>
    <t>7(ii): Expenditure on Assets</t>
  </si>
  <si>
    <t>7(iv): Subcomponents of Expenditure on Assets (where known)</t>
  </si>
  <si>
    <t xml:space="preserve">7(v): Subcomponents of Operational Expenditure (where known) </t>
  </si>
  <si>
    <t>Network</t>
  </si>
  <si>
    <t>Non-network</t>
  </si>
  <si>
    <t>Expenditure on network assets</t>
  </si>
  <si>
    <t>No. of offtake points</t>
  </si>
  <si>
    <t>1(ii): Service Intensity Measures</t>
  </si>
  <si>
    <t>Total TJ delivered/Total pipeline length</t>
  </si>
  <si>
    <t>Interruptions per 100 km of pipeline length</t>
  </si>
  <si>
    <t>1(iii): Composition of Revenue Requirement</t>
  </si>
  <si>
    <t>1(iv): Reliability</t>
  </si>
  <si>
    <t>Total TJ delivered ($/TJ)</t>
  </si>
  <si>
    <t>Opening / closing RAB</t>
  </si>
  <si>
    <t>Depreciation - no standard life assets</t>
  </si>
  <si>
    <t>4(iii): Calculation of Revaluation Rate and Revaluation of Assets</t>
  </si>
  <si>
    <t>4(v): Regulatory Depreciation</t>
  </si>
  <si>
    <t xml:space="preserve">4(iv): Roll Forward of Works Under Construction </t>
  </si>
  <si>
    <t>4(vi): Disclosure of Changes to Depreciation Profiles</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</si>
  <si>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</si>
  <si>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t>
  </si>
  <si>
    <t>Value of capital contributions</t>
  </si>
  <si>
    <t>Land management and associated activity</t>
  </si>
  <si>
    <t>Month 1</t>
  </si>
  <si>
    <t>Month 2</t>
  </si>
  <si>
    <t>Month 3</t>
  </si>
  <si>
    <t>Month 4</t>
  </si>
  <si>
    <t>Month 5</t>
  </si>
  <si>
    <t>Month 6</t>
  </si>
  <si>
    <t>Month 7</t>
  </si>
  <si>
    <t>Month 8</t>
  </si>
  <si>
    <t>Month 9</t>
  </si>
  <si>
    <t>Month 10</t>
  </si>
  <si>
    <t>Month 11</t>
  </si>
  <si>
    <t>Month 12</t>
  </si>
  <si>
    <t>Asset or assets with changes to depreciation</t>
  </si>
  <si>
    <t>from row 46</t>
  </si>
  <si>
    <t>from S8 &amp; 9c</t>
  </si>
  <si>
    <t>from S3</t>
  </si>
  <si>
    <t>from 9c &amp; 10a</t>
  </si>
  <si>
    <t>from row 40</t>
  </si>
  <si>
    <t>from S4</t>
  </si>
  <si>
    <t>from row 26</t>
  </si>
  <si>
    <t>to row 10</t>
  </si>
  <si>
    <t>to row 18</t>
  </si>
  <si>
    <t>from S5c</t>
  </si>
  <si>
    <t>from row 30</t>
  </si>
  <si>
    <t>from row 32</t>
  </si>
  <si>
    <t>from row 10</t>
  </si>
  <si>
    <t>from S5e</t>
  </si>
  <si>
    <t>from row 83 &amp; to row 12</t>
  </si>
  <si>
    <t>from row 64 &amp; to row 14</t>
  </si>
  <si>
    <t>to row 16</t>
  </si>
  <si>
    <t>to row 20</t>
  </si>
  <si>
    <t>to row 22</t>
  </si>
  <si>
    <t>from S2 &amp; S5e</t>
  </si>
  <si>
    <t>from row 16</t>
  </si>
  <si>
    <t>to row 8</t>
  </si>
  <si>
    <t>to row 11</t>
  </si>
  <si>
    <t>to row 13</t>
  </si>
  <si>
    <t>to row 14</t>
  </si>
  <si>
    <t>to row 15</t>
  </si>
  <si>
    <t>to rows 9 &amp; 10</t>
  </si>
  <si>
    <t>from S8</t>
  </si>
  <si>
    <t>from S6a</t>
  </si>
  <si>
    <t>from S6b</t>
  </si>
  <si>
    <t>to S1</t>
  </si>
  <si>
    <t>from row 45 &amp; to S1</t>
  </si>
  <si>
    <t>from S4 &amp; to S1</t>
  </si>
  <si>
    <t>from row 24 &amp; to row 28, S2</t>
  </si>
  <si>
    <t>to S2</t>
  </si>
  <si>
    <t>from S5a &amp; to S1,S2</t>
  </si>
  <si>
    <t>from row 37 &amp; to S2</t>
  </si>
  <si>
    <t>from row 42 &amp; to S2</t>
  </si>
  <si>
    <t>from row 44 &amp; to S2</t>
  </si>
  <si>
    <t>from row 46 &amp; to S2</t>
  </si>
  <si>
    <t>to row 10 &amp; to S2</t>
  </si>
  <si>
    <t>to S3</t>
  </si>
  <si>
    <t>to S4</t>
  </si>
  <si>
    <t>to S5a</t>
  </si>
  <si>
    <t>to S3, S5a</t>
  </si>
  <si>
    <t>to S7</t>
  </si>
  <si>
    <t>from row 82 &amp; to S7</t>
  </si>
  <si>
    <t>from row 94 &amp; to S7</t>
  </si>
  <si>
    <t>from row 107 &amp; to S7</t>
  </si>
  <si>
    <t>from row 133 &amp; to S7</t>
  </si>
  <si>
    <t>from S6a, S8 &amp; S9c</t>
  </si>
  <si>
    <t>from S6b, S8 &amp; S9c</t>
  </si>
  <si>
    <t>from row 36 &amp; to S7</t>
  </si>
  <si>
    <t>from row 56 &amp; to S7</t>
  </si>
  <si>
    <t>from row 70  &amp; to S7</t>
  </si>
  <si>
    <t>from S4 &amp; to row 66</t>
  </si>
  <si>
    <t>9d(i): New Connections</t>
  </si>
  <si>
    <t>sch ref</t>
  </si>
  <si>
    <t>No. with default dates</t>
  </si>
  <si>
    <t>No. with age unknown</t>
  </si>
  <si>
    <t>Negative Opening RIV</t>
  </si>
  <si>
    <t>IRR</t>
  </si>
  <si>
    <t>Negative Monthly ROI - opening RIV</t>
  </si>
  <si>
    <t>Monthly ROI - closing RIV less term credit spread differential allowance + Month 12</t>
  </si>
  <si>
    <t>*Add rows as necessary</t>
  </si>
  <si>
    <t>from S6</t>
  </si>
  <si>
    <t>Opening / closing lost and found assets adjustment</t>
  </si>
  <si>
    <t>Assets comissioned</t>
  </si>
  <si>
    <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t>
  </si>
  <si>
    <t>Analytical Ratios</t>
  </si>
  <si>
    <t>Report on Return on Investment</t>
  </si>
  <si>
    <t>Report on Term Credit Spread Differential Allowance</t>
  </si>
  <si>
    <t>Report on Asset Allocations</t>
  </si>
  <si>
    <t>Report on Transitional Financial Information</t>
  </si>
  <si>
    <t>Report on Regulatory Profit</t>
  </si>
  <si>
    <t>Report on Regulatory Tax Allowance</t>
  </si>
  <si>
    <t>Report on Related Party Transactions</t>
  </si>
  <si>
    <t>Report on Cost Allocations</t>
  </si>
  <si>
    <t>Report on Capital Expenditure for the Disclosure Year</t>
  </si>
  <si>
    <t>Report on Operational Expenditure for the Disclosure Year</t>
  </si>
  <si>
    <t>Report on Billed Quantities and Line Charge Revenue (By Price Component)</t>
  </si>
  <si>
    <t>Asset Register</t>
  </si>
  <si>
    <t>Asset Age Profile</t>
  </si>
  <si>
    <t>Report on Pipeline Data</t>
  </si>
  <si>
    <t>Report on Demand</t>
  </si>
  <si>
    <t>Report on Network Reliability and Interruptions</t>
  </si>
  <si>
    <t>Report on Network Integrity</t>
  </si>
  <si>
    <t>Comparison of Forecasts to Actual Expenditure</t>
  </si>
  <si>
    <t>Report on Value of the Regulatory Asset Based (Rolled Forward)</t>
  </si>
  <si>
    <t>Tax payments</t>
  </si>
  <si>
    <t>Total book value of interest bearing debt</t>
  </si>
  <si>
    <r>
      <t>CPI</t>
    </r>
    <r>
      <rPr>
        <vertAlign val="subscript"/>
        <sz val="10"/>
        <color indexed="8"/>
        <rFont val="Calibri"/>
        <family val="2"/>
      </rPr>
      <t>4</t>
    </r>
  </si>
  <si>
    <r>
      <t>CPI</t>
    </r>
    <r>
      <rPr>
        <vertAlign val="subscript"/>
        <sz val="10"/>
        <color indexed="8"/>
        <rFont val="Calibri"/>
        <family val="2"/>
      </rPr>
      <t>4</t>
    </r>
    <r>
      <rPr>
        <vertAlign val="superscript"/>
        <sz val="10"/>
        <color indexed="8"/>
        <rFont val="Calibri"/>
        <family val="2"/>
      </rPr>
      <t>-4</t>
    </r>
  </si>
  <si>
    <t>Number of instances where a compressor was required but unavailable for service</t>
  </si>
  <si>
    <t>5e</t>
  </si>
  <si>
    <t>5h</t>
  </si>
  <si>
    <t>6a</t>
  </si>
  <si>
    <t>6b</t>
  </si>
  <si>
    <t>10b</t>
  </si>
  <si>
    <t>Company Name and Dates</t>
  </si>
  <si>
    <t>Data Entry Cells and Calculated Cells</t>
  </si>
  <si>
    <t>Validation Settings on Data Entry Cells</t>
  </si>
  <si>
    <t>Conditional Formatting Settings on Data Entry Cells</t>
  </si>
  <si>
    <t>Schedule References</t>
  </si>
  <si>
    <t>In Schedule 14, Box 5 and Box 6, provide descriptions and workings of items recorded in the asterisked categories in Schedule 5a(i).</t>
  </si>
  <si>
    <t>Schedule 2: Report on Return on Investment</t>
  </si>
  <si>
    <t>Information Templates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</si>
  <si>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</si>
  <si>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</si>
  <si>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 xml:space="preserve">Data entered into this workbook may be entered only into the data entry cells.  Data entry cells are the bordered, unshaded areas (white cells)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
</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</si>
  <si>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</si>
  <si>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</si>
  <si>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</si>
  <si>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complated. Data entry may be assisted by completing the schedules in the following order: </t>
  </si>
  <si>
    <t>Inserting Additional Rows and Columns</t>
  </si>
  <si>
    <t>Description of Calculation References</t>
  </si>
  <si>
    <t>The references labelled 'sch ref' in the leftmost column of each template are consistent with the row references in the Gas Transmission ID Determination 2012 (as issued on 1 October 2012). They provide a common reference between the rows in the determination and the template.  Due to page formatting, the row reference sequences contained in the determination schedules are not necessarily contiguous.</t>
  </si>
  <si>
    <t>Change in cost allocation 1</t>
  </si>
  <si>
    <t>Change in cost allocation 2</t>
  </si>
  <si>
    <t>Change in cost allocation 3</t>
  </si>
  <si>
    <t>Capital contributions funding asset relocations</t>
  </si>
  <si>
    <t>Column conditional formatting</t>
  </si>
  <si>
    <t>* include additional rows if needed</t>
  </si>
  <si>
    <t xml:space="preserve">Name of related party </t>
  </si>
  <si>
    <t>Related party relationship</t>
  </si>
  <si>
    <t>Related party transaction Type</t>
  </si>
  <si>
    <t>Description of transaction</t>
  </si>
  <si>
    <t>Value of transaction
($000)</t>
  </si>
  <si>
    <t>Basis for determining value</t>
  </si>
  <si>
    <t>Table 4(ii)</t>
  </si>
  <si>
    <t>Agrees with Table 4(ii)</t>
  </si>
  <si>
    <t>Schedules 1–10</t>
  </si>
  <si>
    <t>Other adjustments to the RAB tax value</t>
  </si>
  <si>
    <t>Templates for Schedules 1–10</t>
  </si>
  <si>
    <t>Disclosure Template Guidelines for Information Entry</t>
  </si>
  <si>
    <t>The templates for schedules 4, 5b, 5c, 5d, 5e, 6a, 8, 9c, 9d, and 10a  may require additional rows to be inserted in tables.</t>
  </si>
  <si>
    <t>Additional rows in schedules 5c, 6a, 8, 9c and 9d must not be inserted directly above the first row or below the last row of a table. This is to ensure that entries made in the new row are included in the totals.</t>
  </si>
  <si>
    <t>The ROI calculations are performed in this template.</t>
  </si>
  <si>
    <t>All suppliers must complete tables 2(i) Return on Investment and 2(ii) Information Supporting the ROI.</t>
  </si>
  <si>
    <t xml:space="preserve">The Excel worksheet uses several calculated cells beyond the rightmost edge of the template to calculate the monthly ROIs.  </t>
  </si>
  <si>
    <t>* a change in cost allocation must be completed for each allocator or component change that has occurred in the disclosure year. A movement in an allocator metric is not a change in allocator or component.</t>
  </si>
  <si>
    <t>† include additional rows if needed</t>
  </si>
  <si>
    <t xml:space="preserve">5d(iii): Changes in Cost Allocations* † </t>
  </si>
  <si>
    <t>5e(ii): Changes in Asset Allocations* †</t>
  </si>
  <si>
    <t>Schedules 5d and 5e may require new cost or asset category rows to be inserted in allocation change tables 5d(iii) and 5e(ii).  Accordingly, cell protection has been removed from rows 86 and 70 of the respective templates to allow blocks of rows to be copied. The four steps to add new cost category rows to table 5d(iii) are: Select Excel rows 77:84, copy, select Excel row 86, insert copied cells. Similarly, for table 5e(ii): Select Excel rows 61:88, copy, select Excel row 70, then insert copied cells.</t>
  </si>
  <si>
    <t>1985-1989</t>
  </si>
  <si>
    <t>Only suppliers who meet either of the two thresholds set out in subclause 2.3.3 of the Gas Transmission Information Disclosure Determination 2012 need to complete table 2(iii) Information Supporting the Monthly ROI. We expect that most suppliers will generally not meet either threshold. You will need to work out if you met either threshold using your own tools (e.g. Excel) and do not need to disclosure these calculations. If you met either threshold you will need to provide a breakdown of five cash flow items on a month by month basis, as well as your opening revenue related working capital. The definitions for these items are the same as for the rest of the schedules. The values for assets commissioned and asset disposals should relate to the RAB (not the unallocated RAB).</t>
  </si>
  <si>
    <t>Changes to disclosure year 2013</t>
  </si>
  <si>
    <t>to S3 &amp; S7</t>
  </si>
  <si>
    <t>Version 3.0 templates</t>
  </si>
  <si>
    <t>Clause 2.12 of the Electricity Distribution ID Determination 2012 does not apply for disclosure years 2014 and onwards.
EDBs do not need to complete transitional schedules 5h and 5i. These schedules have been excluded from this version of the templates.
All schedules in this workbook must now be completed in full and publicly disclosed.</t>
  </si>
  <si>
    <t xml:space="preserve">J10 &amp; K10 - from CY-1 ID disclosure
</t>
  </si>
  <si>
    <t>J12 to L12 - from ComCom website (Cost of capital determination)</t>
  </si>
  <si>
    <t>J13 to L13 - from ComCom website (Cost of capital determination)</t>
  </si>
  <si>
    <t>J14 to L14 - from ComCom website (Cost of capital determination)</t>
  </si>
  <si>
    <t>J18 &amp; K18 - from CY-1 ID disclosure</t>
  </si>
  <si>
    <t>J20 to L20 - from ComCom website (Cost of capital determination)</t>
  </si>
  <si>
    <t>J21 to L21 - from ComCom website (Cost of capital determination)</t>
  </si>
  <si>
    <t>J22 to L22 - from ComCom website (Cost of capital determination)</t>
  </si>
  <si>
    <t>K10 to N10 - from CY-1 ID disclosure</t>
  </si>
  <si>
    <t>K12 to N12 - from CY-1 ID disclosure</t>
  </si>
  <si>
    <t>K14 to N14 - from CY-1 ID disclosure</t>
  </si>
  <si>
    <t>K16 to N16 - from CY-1 ID disclosure</t>
  </si>
  <si>
    <t>K18 to N18 - from CY-1 ID disclosure</t>
  </si>
  <si>
    <t>K20 to N20 - from CY-1 ID disclosure</t>
  </si>
  <si>
    <t>K22 to N22 - from CY-1 ID disclosure</t>
  </si>
  <si>
    <t>K24 to N24 - from CY-1 ID disclosure</t>
  </si>
  <si>
    <t>N28 - from CY-1 ID disclosure</t>
  </si>
  <si>
    <t xml:space="preserve">from SE9A Index column - CPI table (Statistics NZ Website)
</t>
  </si>
  <si>
    <t>from CY-1 ID disclosure</t>
  </si>
  <si>
    <t xml:space="preserve">from CY-1 ID disclosure </t>
  </si>
  <si>
    <t>Total Revaluations from S3 (L23) must be included in K20</t>
  </si>
  <si>
    <t>These templates have been prepared for use by GTBs when making disclosures under subclauses 2.3.1, 2.4.20, and 2.5.1 of the Gas Transmission Information Disclosure Determination 2012. Disclosures must be made available to the public within 6 months after the end of the disclosure year and a copy provided to the Commission within 5 working days of being disclosed to the public.</t>
  </si>
  <si>
    <t>These templates correct formula errors contained in previous versions of the templates. A list of the formula corrections can be found in the ID issues register under "Excel Template Issues - v2.X (2013)" in the category column. We have included additional guidance for schedules 2, 4 and 5a indicating where information for certain rows are expected to be sourced from.</t>
  </si>
  <si>
    <t>Schedule 9b columns AA to AE (2013 to 2017) contain conditional formatting. The data entry cells for future years are hidden (are changed from white to yellow).
Schedule 9b cells AH9 to AG32 will change colour if the total assets at year end for each asset class does not equal the corresponding values in column G in Schedule 9a.
Schedule 4 cells P98:P104 and P106 will change colour if the RAB values do not equal the corresponding values in table 4(ii).</t>
  </si>
  <si>
    <t>The template for schedule 8 may require additional columns to be inserted between column E and I. To avoid interfering with the title block entries, these should be inserted to the left of column I. If inserting additional columns, the formulas for standard consumers total, non-standard consumers totals and total for all consumers will need to be copied into the cells of the added columns. The formulas can be found in the equivalent cells of the existing columns.</t>
  </si>
  <si>
    <t xml:space="preserve">1. Coversheet
2. Schedules 5a–5e
3. Schedules 6a and 6b
4. Schedule 8
5. Schedule 3
6. Schedule 4
7. Schedule 2
8. Schedule 7
9. Schedules 9a and 9b
10. Schedules 10a and 10b
</t>
  </si>
  <si>
    <t>The prior year comparison information in the table 2(i) columns labelled CY-1 and CY-2 should be completed by copying the results from the previous year's disclosure.</t>
  </si>
  <si>
    <t>Template Version 3.0. Prepared 8 April 2014</t>
  </si>
  <si>
    <t>Clause 2.12.1 to 2.12.10(9) of the Gas Transmission ID Determination 2012 does not apply for disclosure years 2014 and onwards.
GTBs do not need to complete transitional schedule 5h and this has been excluded from this version of the templates.
All schedules in this workbook must now be completed in full and publicly disclosed with the exception of MDL, who is not required to disclose information in schedule 2(i) relating to CY-2 in the 2014 disclosure year [clause 2.12.10(10)].</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</si>
</sst>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quot;#,##0;[Red]\-&quot;$&quot;#,##0"/>
    <numFmt numFmtId="164" formatCode="_(@_)"/>
    <numFmt numFmtId="165" formatCode="_([$-1409]d\ mmmm\ yyyy;_(@"/>
    <numFmt numFmtId="166" formatCode="[$-1409]d\ mmm\ yy;@"/>
    <numFmt numFmtId="167" formatCode="_(* #,##0%_);_(* \(#,##0%\);_(* &quot;–&quot;???_);_(* @_)"/>
    <numFmt numFmtId="168" formatCode="_(* #,##0.0%_);_(* \(#,##0.0%\);_(* &quot;–&quot;???_);_(* @_)"/>
    <numFmt numFmtId="169" formatCode="_(* #,##0.0_);_(* \(#,##0.0\);_(* &quot;–&quot;???_);_(* @_)"/>
    <numFmt numFmtId="170" formatCode="_(* #,##0.00_);_(* \(#,##0.00\);_(* &quot;–&quot;???_);_(* @_)"/>
    <numFmt numFmtId="171" formatCode="_(* @_)"/>
    <numFmt numFmtId="172" formatCode="#,##0;\(#,##0\);\-"/>
    <numFmt numFmtId="173" formatCode=";;;"/>
    <numFmt numFmtId="174" formatCode="d\ mmmm\ yyyy"/>
    <numFmt numFmtId="175" formatCode="\(#,##0\);\(#,##0\);\-"/>
    <numFmt numFmtId="176" formatCode="#,##0.00;\(#,##0.00\);\-"/>
    <numFmt numFmtId="177" formatCode="d\ mmm\ yy"/>
    <numFmt numFmtId="178" formatCode="#,##0%;\(#,##0%\);\-"/>
    <numFmt numFmtId="179" formatCode="0.00%;\-0.00%;\-"/>
    <numFmt numFmtId="180" formatCode="#,##0\ ;\(#,##0\);\-"/>
    <numFmt numFmtId="181" formatCode="#,##0.00%\ ;\(#,##0.00%\);\-"/>
    <numFmt numFmtId="182" formatCode="#,##0.0000\ ;\(#,##0.0000\);\-"/>
    <numFmt numFmtId="183" formatCode="#,##0.00\ ;\(#,##0.00\);\-"/>
    <numFmt numFmtId="184" formatCode="#,##0%\ ;\(#,##0%\);\-"/>
    <numFmt numFmtId="185" formatCode="0%\ ;\-0%;\-"/>
    <numFmt numFmtId="186" formatCode="&quot;$&quot;#,##0\ ;\(&quot;$&quot;#,##0\);\-"/>
    <numFmt numFmtId="187" formatCode="#,##0.0\ ;\(#,##0.0\);\-"/>
    <numFmt numFmtId="188" formatCode="_(* #,##0_);_(* \(#,##0\);_(* &quot;–&quot;??_);_(* @_)"/>
    <numFmt numFmtId="189" formatCode="0%;\-0%;\-"/>
    <numFmt numFmtId="190" formatCode="_(* #,##0.00%_);_(* \(#,##0.00%\);_(* &quot;–&quot;???_);_(* @_)"/>
  </numFmts>
  <fonts count="75" x14ac:knownFonts="1">
    <font>
      <sz val="10"/>
      <color theme="1"/>
      <name val="Calibri"/>
      <family val="2"/>
    </font>
    <font>
      <b/>
      <sz val="10"/>
      <name val="Calibri"/>
      <family val="2"/>
    </font>
    <font>
      <i/>
      <sz val="10"/>
      <name val="Calibri"/>
      <family val="2"/>
    </font>
    <font>
      <sz val="10"/>
      <name val="Calibri"/>
      <family val="2"/>
    </font>
    <font>
      <i/>
      <sz val="8"/>
      <name val="Calibri"/>
      <family val="2"/>
    </font>
    <font>
      <sz val="10"/>
      <color indexed="8"/>
      <name val="Calibri"/>
      <family val="2"/>
    </font>
    <font>
      <sz val="10"/>
      <color indexed="8"/>
      <name val="Arial"/>
      <family val="1"/>
    </font>
    <font>
      <sz val="10"/>
      <color indexed="30"/>
      <name val="Calibri"/>
      <family val="4"/>
    </font>
    <font>
      <b/>
      <sz val="10"/>
      <color indexed="8"/>
      <name val="Calibri"/>
      <family val="2"/>
    </font>
    <font>
      <b/>
      <sz val="14"/>
      <name val="Calibri"/>
      <family val="2"/>
    </font>
    <font>
      <i/>
      <sz val="12"/>
      <name val="Calibri"/>
      <family val="2"/>
    </font>
    <font>
      <b/>
      <sz val="16"/>
      <name val="Calibri"/>
      <family val="2"/>
    </font>
    <font>
      <b/>
      <sz val="12"/>
      <name val="Calibri"/>
      <family val="2"/>
    </font>
    <font>
      <sz val="10"/>
      <name val="Arial"/>
      <family val="2"/>
    </font>
    <font>
      <sz val="10"/>
      <color indexed="8"/>
      <name val="Calibri"/>
      <family val="4"/>
    </font>
    <font>
      <vertAlign val="superscript"/>
      <sz val="10"/>
      <color indexed="8"/>
      <name val="Calibri"/>
      <family val="2"/>
    </font>
    <font>
      <vertAlign val="subscript"/>
      <sz val="10"/>
      <color indexed="8"/>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4" tint="0.39994506668294322"/>
      <name val="Arial"/>
      <family val="2"/>
      <scheme val="minor"/>
    </font>
    <font>
      <sz val="10"/>
      <color theme="8"/>
      <name val="Arial"/>
      <family val="4"/>
      <scheme val="minor"/>
    </font>
    <font>
      <sz val="10"/>
      <color theme="1"/>
      <name val="Arial"/>
      <family val="4"/>
      <scheme val="minor"/>
    </font>
    <font>
      <b/>
      <sz val="10"/>
      <color theme="1"/>
      <name val="Calibri"/>
      <family val="2"/>
    </font>
    <font>
      <i/>
      <sz val="8"/>
      <color theme="1"/>
      <name val="Arial"/>
      <family val="4"/>
      <scheme val="minor"/>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sz val="14"/>
      <color theme="1"/>
      <name val="Arial"/>
      <family val="1"/>
      <scheme val="major"/>
    </font>
    <font>
      <b/>
      <sz val="10"/>
      <color theme="1"/>
      <name val="Arial"/>
      <family val="4"/>
      <scheme val="minor"/>
    </font>
    <font>
      <b/>
      <sz val="18"/>
      <color theme="1"/>
      <name val="Calibri"/>
      <family val="2"/>
    </font>
    <font>
      <i/>
      <sz val="10"/>
      <name val="Arial"/>
      <family val="2"/>
      <scheme val="minor"/>
    </font>
    <font>
      <b/>
      <sz val="16"/>
      <color theme="1"/>
      <name val="Calibri"/>
      <family val="2"/>
    </font>
    <font>
      <u/>
      <sz val="10"/>
      <color theme="1"/>
      <name val="Calibri"/>
      <family val="2"/>
    </font>
    <font>
      <sz val="9"/>
      <color theme="1"/>
      <name val="Calibri"/>
      <family val="2"/>
    </font>
    <font>
      <sz val="10"/>
      <color theme="1"/>
      <name val="Arial"/>
      <family val="2"/>
      <scheme val="minor"/>
    </font>
    <font>
      <i/>
      <sz val="8"/>
      <color theme="1"/>
      <name val="Arial"/>
      <family val="2"/>
      <scheme val="minor"/>
    </font>
    <font>
      <b/>
      <sz val="10"/>
      <color theme="1"/>
      <name val="Arial"/>
      <family val="2"/>
      <scheme val="minor"/>
    </font>
    <font>
      <b/>
      <i/>
      <sz val="12"/>
      <color theme="1"/>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sz val="10"/>
      <color rgb="FFFF0000"/>
      <name val="Calibri"/>
      <family val="2"/>
    </font>
    <font>
      <sz val="10"/>
      <color indexed="8"/>
      <name val="Calibri"/>
      <family val="1"/>
    </font>
    <font>
      <b/>
      <sz val="13"/>
      <color theme="4" tint="0.39991454817346722"/>
      <name val="Arial"/>
      <family val="2"/>
      <scheme val="minor"/>
    </font>
    <font>
      <b/>
      <sz val="13"/>
      <color theme="4"/>
      <name val="Arial"/>
      <family val="2"/>
      <scheme val="minor"/>
    </font>
    <font>
      <sz val="10"/>
      <color rgb="FF0070C0"/>
      <name val="Arial"/>
      <family val="2"/>
      <scheme val="minor"/>
    </font>
    <font>
      <b/>
      <sz val="13"/>
      <color theme="4"/>
      <name val="Arial"/>
      <family val="4"/>
      <scheme val="minor"/>
    </font>
    <font>
      <i/>
      <sz val="8"/>
      <name val="Arial"/>
      <family val="2"/>
      <scheme val="minor"/>
    </font>
    <font>
      <b/>
      <sz val="16"/>
      <name val="Arial"/>
      <family val="4"/>
      <scheme val="minor"/>
    </font>
    <font>
      <i/>
      <sz val="12"/>
      <name val="Arial"/>
      <family val="4"/>
      <scheme val="minor"/>
    </font>
    <font>
      <sz val="10"/>
      <name val="Arial"/>
      <family val="4"/>
      <scheme val="minor"/>
    </font>
    <font>
      <b/>
      <sz val="14"/>
      <name val="Arial"/>
      <family val="2"/>
      <scheme val="minor"/>
    </font>
    <font>
      <b/>
      <sz val="12"/>
      <name val="Arial"/>
      <family val="2"/>
      <scheme val="minor"/>
    </font>
    <font>
      <b/>
      <sz val="10"/>
      <color rgb="FFFF0000"/>
      <name val="Calibri"/>
      <family val="2"/>
    </font>
    <font>
      <b/>
      <i/>
      <sz val="12"/>
      <name val="Calibri"/>
      <family val="2"/>
    </font>
  </fonts>
  <fills count="4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indexed="64"/>
      </bottom>
      <diagonal/>
    </border>
    <border>
      <left style="thin">
        <color theme="5"/>
      </left>
      <right style="thin">
        <color theme="5"/>
      </right>
      <top style="thin">
        <color theme="5"/>
      </top>
      <bottom/>
      <diagonal/>
    </border>
    <border>
      <left style="thin">
        <color theme="5"/>
      </left>
      <right style="thin">
        <color theme="5"/>
      </right>
      <top style="thin">
        <color theme="5"/>
      </top>
      <bottom style="medium">
        <color indexed="64"/>
      </bottom>
      <diagonal/>
    </border>
    <border>
      <left/>
      <right style="thin">
        <color theme="5"/>
      </right>
      <top style="thin">
        <color theme="5"/>
      </top>
      <bottom style="thin">
        <color theme="5"/>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s>
  <cellStyleXfs count="161">
    <xf numFmtId="0" fontId="0" fillId="0" borderId="0">
      <alignment horizontal="right"/>
    </xf>
    <xf numFmtId="0" fontId="18" fillId="0" borderId="1">
      <alignment horizontal="center" vertical="center"/>
      <protection locked="0"/>
    </xf>
    <xf numFmtId="172" fontId="6" fillId="0" borderId="0" applyFont="0" applyFill="0" applyBorder="0" applyProtection="0">
      <alignment horizontal="right"/>
      <protection locked="0"/>
    </xf>
    <xf numFmtId="169" fontId="17" fillId="4" borderId="22">
      <protection locked="0"/>
    </xf>
    <xf numFmtId="170" fontId="19" fillId="0" borderId="0" applyFill="0" applyBorder="0" applyAlignment="0" applyProtection="0">
      <protection locked="0"/>
    </xf>
    <xf numFmtId="175" fontId="3" fillId="5" borderId="0" applyBorder="0" applyAlignment="0" applyProtection="0"/>
    <xf numFmtId="176" fontId="3" fillId="5" borderId="0" applyFont="0" applyBorder="0" applyProtection="0">
      <alignment horizontal="right"/>
    </xf>
    <xf numFmtId="0" fontId="2" fillId="5" borderId="0" applyBorder="0"/>
    <xf numFmtId="0" fontId="20" fillId="6" borderId="0" applyFill="0">
      <alignment horizontal="left" wrapText="1"/>
    </xf>
    <xf numFmtId="0" fontId="21" fillId="7" borderId="0" applyFill="0">
      <alignment horizontal="right"/>
    </xf>
    <xf numFmtId="0" fontId="18" fillId="8" borderId="1">
      <alignment horizontal="center"/>
    </xf>
    <xf numFmtId="0" fontId="22" fillId="4" borderId="22">
      <alignment horizontal="center" vertical="center"/>
      <protection locked="0"/>
    </xf>
    <xf numFmtId="165" fontId="19" fillId="4" borderId="22" applyFill="0" applyProtection="0">
      <alignment horizontal="right"/>
      <protection locked="0"/>
    </xf>
    <xf numFmtId="0" fontId="19" fillId="4" borderId="23" applyFill="0" applyProtection="0">
      <alignment horizontal="right"/>
    </xf>
    <xf numFmtId="0" fontId="22" fillId="4" borderId="22" applyFill="0" applyProtection="0">
      <alignment horizontal="right"/>
      <protection locked="0"/>
    </xf>
    <xf numFmtId="0" fontId="22" fillId="4" borderId="22" applyNumberFormat="0">
      <protection locked="0"/>
    </xf>
    <xf numFmtId="0" fontId="23" fillId="0" borderId="1" applyProtection="0"/>
    <xf numFmtId="0" fontId="24" fillId="4" borderId="22" applyNumberFormat="0">
      <protection locked="0"/>
    </xf>
    <xf numFmtId="0" fontId="17" fillId="6" borderId="0"/>
    <xf numFmtId="0" fontId="2" fillId="5" borderId="0">
      <alignment horizontal="right"/>
    </xf>
    <xf numFmtId="0" fontId="25" fillId="6" borderId="0"/>
    <xf numFmtId="0" fontId="17" fillId="6" borderId="0"/>
    <xf numFmtId="165" fontId="6" fillId="0" borderId="0" applyFont="0" applyFill="0" applyBorder="0" applyProtection="0">
      <protection locked="0"/>
    </xf>
    <xf numFmtId="166" fontId="17" fillId="0" borderId="0" applyFill="0" applyBorder="0" applyAlignment="0" applyProtection="0">
      <alignment wrapText="1"/>
    </xf>
    <xf numFmtId="166" fontId="26" fillId="6" borderId="0" applyFill="0">
      <alignment horizontal="center"/>
    </xf>
    <xf numFmtId="174" fontId="18" fillId="8" borderId="1">
      <alignment horizontal="center" vertical="center"/>
    </xf>
    <xf numFmtId="0" fontId="18" fillId="0" borderId="22" applyFill="0">
      <alignment horizontal="center"/>
    </xf>
    <xf numFmtId="165" fontId="18" fillId="0" borderId="22" applyFill="0">
      <alignment horizontal="center" vertical="center"/>
    </xf>
    <xf numFmtId="49" fontId="20" fillId="0" borderId="0" applyFill="0" applyProtection="0">
      <alignment horizontal="left" indent="1"/>
    </xf>
    <xf numFmtId="49" fontId="27" fillId="0" borderId="0" applyFill="0" applyProtection="0">
      <alignment horizontal="left" indent="1"/>
    </xf>
    <xf numFmtId="0" fontId="20" fillId="6" borderId="0" applyFill="0">
      <alignment horizontal="right"/>
    </xf>
    <xf numFmtId="0" fontId="11" fillId="8" borderId="3" applyBorder="0"/>
    <xf numFmtId="0" fontId="10" fillId="8" borderId="0" applyNumberFormat="0" applyBorder="0">
      <alignment horizontal="right"/>
    </xf>
    <xf numFmtId="0" fontId="3" fillId="8" borderId="0" applyBorder="0">
      <alignment vertical="top" wrapText="1"/>
    </xf>
    <xf numFmtId="0" fontId="2" fillId="8" borderId="0" applyAlignment="0">
      <alignment horizontal="center"/>
    </xf>
    <xf numFmtId="0" fontId="28" fillId="0" borderId="0" applyNumberFormat="0" applyFill="0" applyAlignment="0"/>
    <xf numFmtId="0" fontId="29" fillId="0" borderId="0" applyNumberFormat="0" applyFill="0" applyAlignment="0"/>
    <xf numFmtId="0" fontId="28" fillId="0" borderId="0" applyNumberFormat="0" applyFill="0" applyAlignment="0"/>
    <xf numFmtId="0" fontId="30" fillId="0" borderId="0" applyNumberFormat="0" applyFill="0" applyAlignment="0" applyProtection="0"/>
    <xf numFmtId="0" fontId="29" fillId="0" borderId="0" applyNumberFormat="0" applyFill="0" applyAlignment="0" applyProtection="0"/>
    <xf numFmtId="0" fontId="31" fillId="0" borderId="0" applyNumberFormat="0" applyFill="0" applyAlignment="0"/>
    <xf numFmtId="0" fontId="26" fillId="3" borderId="0" applyFill="0" applyBorder="0">
      <alignment horizontal="left"/>
    </xf>
    <xf numFmtId="49" fontId="32" fillId="3" borderId="0" applyFill="0" applyBorder="0">
      <alignment horizontal="left"/>
    </xf>
    <xf numFmtId="0" fontId="26" fillId="6" borderId="0" applyFill="0">
      <alignment horizontal="center"/>
    </xf>
    <xf numFmtId="49" fontId="26" fillId="3" borderId="0" applyFill="0">
      <alignment horizontal="center"/>
    </xf>
    <xf numFmtId="0" fontId="17" fillId="3" borderId="0" applyFill="0" applyBorder="0"/>
    <xf numFmtId="0" fontId="33" fillId="3" borderId="0" applyFill="0" applyBorder="0">
      <alignment wrapText="1"/>
    </xf>
    <xf numFmtId="0" fontId="9" fillId="5" borderId="0" applyBorder="0">
      <alignment horizontal="left"/>
    </xf>
    <xf numFmtId="0" fontId="9" fillId="5" borderId="0" applyBorder="0"/>
    <xf numFmtId="0" fontId="12" fillId="5" borderId="0" applyBorder="0"/>
    <xf numFmtId="0" fontId="1" fillId="5" borderId="0" applyBorder="0">
      <alignment horizontal="left"/>
    </xf>
    <xf numFmtId="0" fontId="1" fillId="5" borderId="0" applyBorder="0">
      <alignment horizontal="center" vertical="center" wrapText="1"/>
    </xf>
    <xf numFmtId="0" fontId="34" fillId="5" borderId="0" applyBorder="0">
      <alignment horizontal="center" wrapText="1"/>
    </xf>
    <xf numFmtId="0" fontId="17" fillId="6" borderId="23" applyNumberFormat="0" applyFill="0">
      <alignment horizontal="left"/>
    </xf>
    <xf numFmtId="0" fontId="35" fillId="5" borderId="4" applyNumberFormat="0" applyFont="0" applyAlignment="0"/>
    <xf numFmtId="0" fontId="3" fillId="5" borderId="4" applyNumberFormat="0" applyFont="0" applyAlignment="0"/>
    <xf numFmtId="0" fontId="25" fillId="6" borderId="23" applyNumberFormat="0">
      <alignment horizontal="left"/>
    </xf>
    <xf numFmtId="0" fontId="36" fillId="0" borderId="0" applyNumberFormat="0" applyFill="0" applyBorder="0" applyAlignment="0" applyProtection="0">
      <alignment vertical="top"/>
      <protection locked="0"/>
    </xf>
    <xf numFmtId="0" fontId="20" fillId="6" borderId="0" applyFill="0">
      <alignment horizontal="left" wrapText="1"/>
    </xf>
    <xf numFmtId="49" fontId="37" fillId="0" borderId="0" applyFill="0" applyBorder="0">
      <alignment horizontal="right" indent="1"/>
    </xf>
    <xf numFmtId="49" fontId="38" fillId="0" borderId="0" applyFill="0" applyBorder="0">
      <alignment horizontal="center" wrapText="1"/>
    </xf>
    <xf numFmtId="0" fontId="26" fillId="0" borderId="0" applyFill="0" applyBorder="0">
      <alignment horizontal="center" wrapText="1"/>
    </xf>
    <xf numFmtId="49" fontId="25" fillId="0" borderId="0" applyFill="0" applyBorder="0">
      <alignment horizontal="left" indent="1"/>
    </xf>
    <xf numFmtId="49" fontId="17" fillId="0" borderId="0" applyFill="0" applyBorder="0">
      <alignment horizontal="center" vertical="center" wrapText="1"/>
    </xf>
    <xf numFmtId="0" fontId="26" fillId="6" borderId="0" applyFill="0">
      <alignment horizontal="center" vertical="center" wrapText="1"/>
    </xf>
    <xf numFmtId="0" fontId="17" fillId="6" borderId="22" applyNumberFormat="0">
      <alignment horizontal="left"/>
    </xf>
    <xf numFmtId="0" fontId="39" fillId="0" borderId="0" applyFill="0" applyProtection="0">
      <alignment horizontal="center"/>
    </xf>
    <xf numFmtId="0" fontId="25" fillId="0" borderId="0">
      <alignment horizontal="right"/>
    </xf>
    <xf numFmtId="167" fontId="17" fillId="0" borderId="0" applyFill="0" applyBorder="0" applyAlignment="0" applyProtection="0">
      <protection locked="0"/>
    </xf>
    <xf numFmtId="168" fontId="17" fillId="0" borderId="0" applyFill="0" applyBorder="0" applyAlignment="0" applyProtection="0">
      <protection locked="0"/>
    </xf>
    <xf numFmtId="0" fontId="40" fillId="5" borderId="0" applyNumberFormat="0" applyBorder="0" applyProtection="0">
      <alignment horizontal="right"/>
    </xf>
    <xf numFmtId="0" fontId="20" fillId="6" borderId="5" applyFill="0" applyBorder="0" applyProtection="0">
      <alignment horizontal="right"/>
    </xf>
    <xf numFmtId="0" fontId="41" fillId="0" borderId="0" applyFill="0" applyProtection="0">
      <alignment horizontal="center"/>
    </xf>
    <xf numFmtId="0" fontId="28" fillId="0" borderId="0" applyFill="0" applyProtection="0">
      <alignment horizontal="center" vertical="center"/>
    </xf>
    <xf numFmtId="49" fontId="17" fillId="6" borderId="1" applyFill="0">
      <alignment horizontal="center" vertical="center" wrapText="1"/>
    </xf>
    <xf numFmtId="49" fontId="17" fillId="6" borderId="1" applyFill="0" applyProtection="0">
      <alignment horizontal="center" vertical="top" wrapText="1"/>
    </xf>
    <xf numFmtId="0" fontId="17" fillId="6" borderId="1" applyFill="0" applyProtection="0">
      <alignment horizontal="left" wrapText="1"/>
    </xf>
    <xf numFmtId="0" fontId="1" fillId="5" borderId="1" applyAlignment="0">
      <alignment horizontal="center" vertical="center" wrapText="1"/>
    </xf>
    <xf numFmtId="164" fontId="17" fillId="0" borderId="0" applyFill="0" applyBorder="0" applyAlignment="0" applyProtection="0">
      <alignment horizontal="left"/>
      <protection locked="0"/>
    </xf>
    <xf numFmtId="0" fontId="3" fillId="5" borderId="0" applyBorder="0">
      <alignment horizontal="left"/>
    </xf>
    <xf numFmtId="0" fontId="20" fillId="0" borderId="0" applyFill="0"/>
    <xf numFmtId="49" fontId="17" fillId="6" borderId="0" applyFill="0">
      <alignment horizontal="left" vertical="center" wrapText="1"/>
    </xf>
    <xf numFmtId="171" fontId="17" fillId="0" borderId="0" applyFill="0" applyBorder="0">
      <alignment horizontal="left"/>
      <protection locked="0"/>
    </xf>
    <xf numFmtId="164" fontId="42" fillId="6" borderId="0" applyFill="0"/>
    <xf numFmtId="0" fontId="17" fillId="7" borderId="0"/>
    <xf numFmtId="0" fontId="33" fillId="7" borderId="0"/>
    <xf numFmtId="0" fontId="2" fillId="5" borderId="0" applyBorder="0">
      <alignment horizontal="center" wrapText="1"/>
    </xf>
    <xf numFmtId="0" fontId="48" fillId="0" borderId="0" applyNumberFormat="0" applyFill="0" applyBorder="0" applyAlignment="0" applyProtection="0"/>
    <xf numFmtId="0" fontId="49" fillId="9" borderId="0" applyNumberFormat="0" applyBorder="0" applyAlignment="0" applyProtection="0"/>
    <xf numFmtId="0" fontId="50" fillId="10" borderId="0" applyNumberFormat="0" applyBorder="0" applyAlignment="0" applyProtection="0"/>
    <xf numFmtId="0" fontId="51" fillId="11" borderId="0" applyNumberFormat="0" applyBorder="0" applyAlignment="0" applyProtection="0"/>
    <xf numFmtId="0" fontId="52" fillId="12" borderId="31" applyNumberFormat="0" applyAlignment="0" applyProtection="0"/>
    <xf numFmtId="0" fontId="53" fillId="13" borderId="32" applyNumberFormat="0" applyAlignment="0" applyProtection="0"/>
    <xf numFmtId="0" fontId="54" fillId="13" borderId="31" applyNumberFormat="0" applyAlignment="0" applyProtection="0"/>
    <xf numFmtId="0" fontId="55" fillId="0" borderId="33" applyNumberFormat="0" applyFill="0" applyAlignment="0" applyProtection="0"/>
    <xf numFmtId="0" fontId="56" fillId="14" borderId="34" applyNumberFormat="0" applyAlignment="0" applyProtection="0"/>
    <xf numFmtId="0" fontId="57" fillId="0" borderId="0" applyNumberFormat="0" applyFill="0" applyBorder="0" applyAlignment="0" applyProtection="0"/>
    <xf numFmtId="0" fontId="17" fillId="15" borderId="35" applyNumberFormat="0" applyFont="0" applyAlignment="0" applyProtection="0"/>
    <xf numFmtId="0" fontId="58" fillId="0" borderId="36" applyNumberFormat="0" applyFill="0" applyAlignment="0" applyProtection="0"/>
    <xf numFmtId="0" fontId="59"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59" fillId="19" borderId="0" applyNumberFormat="0" applyBorder="0" applyAlignment="0" applyProtection="0"/>
    <xf numFmtId="0" fontId="59" fillId="20"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59" fillId="23" borderId="0" applyNumberFormat="0" applyBorder="0" applyAlignment="0" applyProtection="0"/>
    <xf numFmtId="0" fontId="59"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59" fillId="31" borderId="0" applyNumberFormat="0" applyBorder="0" applyAlignment="0" applyProtection="0"/>
    <xf numFmtId="0" fontId="59" fillId="32"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59" fillId="39" borderId="0" applyNumberFormat="0" applyBorder="0" applyAlignment="0" applyProtection="0"/>
    <xf numFmtId="0" fontId="63" fillId="0" borderId="1">
      <alignment horizontal="center"/>
    </xf>
    <xf numFmtId="188" fontId="62" fillId="0" borderId="0" applyFont="0" applyFill="0" applyBorder="0" applyAlignment="0" applyProtection="0">
      <alignment horizontal="left"/>
      <protection locked="0"/>
    </xf>
    <xf numFmtId="175" fontId="3" fillId="5" borderId="0" applyFont="0" applyBorder="0" applyAlignment="0" applyProtection="0"/>
    <xf numFmtId="0" fontId="40" fillId="5" borderId="0" applyBorder="0"/>
    <xf numFmtId="0" fontId="40" fillId="5" borderId="0" applyBorder="0">
      <alignment wrapText="1"/>
    </xf>
    <xf numFmtId="0" fontId="64" fillId="8" borderId="1">
      <alignment horizontal="center"/>
    </xf>
    <xf numFmtId="0" fontId="19" fillId="4" borderId="23" applyFill="0">
      <alignment horizontal="right"/>
      <protection locked="0"/>
    </xf>
    <xf numFmtId="0" fontId="65" fillId="0" borderId="1">
      <protection locked="0"/>
    </xf>
    <xf numFmtId="0" fontId="65" fillId="0" borderId="1">
      <alignment horizontal="center"/>
      <protection locked="0"/>
    </xf>
    <xf numFmtId="0" fontId="35" fillId="5" borderId="0" applyAlignment="0"/>
    <xf numFmtId="166" fontId="6" fillId="0" borderId="0" applyFont="0" applyFill="0" applyBorder="0" applyAlignment="0" applyProtection="0">
      <alignment wrapText="1"/>
    </xf>
    <xf numFmtId="174" fontId="64" fillId="8" borderId="1">
      <alignment horizontal="center" vertical="center"/>
    </xf>
    <xf numFmtId="165" fontId="66" fillId="0" borderId="22" applyFill="0">
      <alignment horizontal="center" vertical="center"/>
      <protection locked="0"/>
    </xf>
    <xf numFmtId="0" fontId="67" fillId="5" borderId="0" applyNumberFormat="0" applyBorder="0">
      <alignment horizontal="left"/>
    </xf>
    <xf numFmtId="0" fontId="68" fillId="8" borderId="3" applyBorder="0"/>
    <xf numFmtId="0" fontId="69" fillId="8" borderId="0" applyNumberFormat="0" applyBorder="0">
      <alignment horizontal="right"/>
    </xf>
    <xf numFmtId="0" fontId="5" fillId="8" borderId="0" applyFont="0" applyAlignment="0"/>
    <xf numFmtId="0" fontId="70" fillId="8" borderId="0" applyBorder="0">
      <alignment vertical="top" wrapText="1"/>
    </xf>
    <xf numFmtId="0" fontId="40" fillId="8" borderId="0" applyAlignment="0">
      <alignment horizontal="center"/>
    </xf>
    <xf numFmtId="0" fontId="71" fillId="5" borderId="0" applyBorder="0"/>
    <xf numFmtId="0" fontId="72" fillId="5" borderId="0" applyBorder="0"/>
    <xf numFmtId="0" fontId="34" fillId="5" borderId="0" applyBorder="0">
      <alignment horizontal="left"/>
    </xf>
    <xf numFmtId="0" fontId="34" fillId="5" borderId="0" applyBorder="0">
      <alignment horizontal="center" vertical="center" wrapText="1"/>
    </xf>
    <xf numFmtId="49" fontId="38" fillId="0" borderId="0" applyFill="0" applyBorder="0">
      <alignment horizontal="center" wrapText="1"/>
    </xf>
    <xf numFmtId="0" fontId="35" fillId="5" borderId="1" applyNumberFormat="0"/>
    <xf numFmtId="167" fontId="3" fillId="5" borderId="1">
      <alignment horizontal="right"/>
    </xf>
    <xf numFmtId="190" fontId="6" fillId="0" borderId="0" applyFont="0" applyFill="0" applyBorder="0" applyAlignment="0" applyProtection="0">
      <protection locked="0"/>
    </xf>
    <xf numFmtId="189" fontId="3" fillId="5" borderId="0" applyFont="0" applyBorder="0" applyAlignment="0" applyProtection="0"/>
    <xf numFmtId="0" fontId="40" fillId="5" borderId="9">
      <alignment horizontal="right"/>
    </xf>
    <xf numFmtId="177" fontId="3" fillId="5" borderId="0" applyFont="0" applyBorder="0" applyAlignment="0" applyProtection="0"/>
    <xf numFmtId="0" fontId="3" fillId="5" borderId="37" applyNumberFormat="0" applyFont="0" applyAlignment="0"/>
    <xf numFmtId="0" fontId="34" fillId="5" borderId="1" applyAlignment="0">
      <alignment horizontal="center" vertical="center" wrapText="1"/>
    </xf>
    <xf numFmtId="0" fontId="35" fillId="5" borderId="1" applyProtection="0">
      <alignment horizontal="center" vertical="center" wrapText="1"/>
    </xf>
    <xf numFmtId="0" fontId="35" fillId="5" borderId="1" applyAlignment="0">
      <alignment horizontal="center" vertical="top" wrapText="1"/>
    </xf>
    <xf numFmtId="0" fontId="35" fillId="5" borderId="1" applyAlignment="0" applyProtection="0">
      <alignment vertical="top" wrapText="1"/>
    </xf>
    <xf numFmtId="0" fontId="35" fillId="5" borderId="0" applyBorder="0">
      <alignment horizontal="left"/>
    </xf>
    <xf numFmtId="171" fontId="6" fillId="0" borderId="0" applyFont="0" applyFill="0" applyBorder="0">
      <alignment horizontal="left"/>
      <protection locked="0"/>
    </xf>
    <xf numFmtId="0" fontId="40" fillId="5" borderId="0" applyBorder="0">
      <alignment horizontal="center" wrapText="1"/>
    </xf>
  </cellStyleXfs>
  <cellXfs count="558">
    <xf numFmtId="0" fontId="0" fillId="0" borderId="0" xfId="0">
      <alignment horizontal="right"/>
    </xf>
    <xf numFmtId="0" fontId="26" fillId="0" borderId="0" xfId="41" applyFill="1">
      <alignment horizontal="left"/>
    </xf>
    <xf numFmtId="0" fontId="17" fillId="7" borderId="6" xfId="84" applyBorder="1"/>
    <xf numFmtId="0" fontId="17" fillId="7" borderId="7" xfId="84" applyBorder="1"/>
    <xf numFmtId="0" fontId="17" fillId="7" borderId="8" xfId="84" applyBorder="1"/>
    <xf numFmtId="0" fontId="17" fillId="7" borderId="3" xfId="84" applyBorder="1"/>
    <xf numFmtId="0" fontId="17" fillId="7" borderId="0" xfId="84" applyBorder="1"/>
    <xf numFmtId="0" fontId="21" fillId="7" borderId="0" xfId="9" applyBorder="1">
      <alignment horizontal="right"/>
    </xf>
    <xf numFmtId="0" fontId="17" fillId="7" borderId="9" xfId="84" applyBorder="1"/>
    <xf numFmtId="0" fontId="17" fillId="6" borderId="0" xfId="18" applyBorder="1"/>
    <xf numFmtId="0" fontId="17" fillId="6" borderId="9" xfId="18" applyBorder="1"/>
    <xf numFmtId="0" fontId="20" fillId="6" borderId="5" xfId="71" applyBorder="1">
      <alignment horizontal="right"/>
    </xf>
    <xf numFmtId="0" fontId="20" fillId="6" borderId="10" xfId="71" applyBorder="1">
      <alignment horizontal="right"/>
    </xf>
    <xf numFmtId="164" fontId="17" fillId="6" borderId="0" xfId="78" applyFill="1" applyBorder="1" applyAlignment="1" applyProtection="1"/>
    <xf numFmtId="0" fontId="28" fillId="6" borderId="0" xfId="35" applyFill="1" applyBorder="1"/>
    <xf numFmtId="49" fontId="20" fillId="6" borderId="0" xfId="28" applyFill="1" applyBorder="1">
      <alignment horizontal="left" indent="1"/>
    </xf>
    <xf numFmtId="0" fontId="17" fillId="6" borderId="11" xfId="18" applyBorder="1"/>
    <xf numFmtId="0" fontId="17" fillId="6" borderId="12" xfId="18" applyBorder="1"/>
    <xf numFmtId="0" fontId="20" fillId="0" borderId="0" xfId="71" applyFill="1" applyBorder="1">
      <alignment horizontal="right"/>
    </xf>
    <xf numFmtId="0" fontId="0" fillId="0" borderId="0" xfId="0">
      <alignment horizontal="right"/>
    </xf>
    <xf numFmtId="0" fontId="20" fillId="6" borderId="0" xfId="30" applyBorder="1">
      <alignment horizontal="right"/>
    </xf>
    <xf numFmtId="0" fontId="28" fillId="0" borderId="0" xfId="35"/>
    <xf numFmtId="0" fontId="0" fillId="0" borderId="0" xfId="0">
      <alignment horizontal="right"/>
    </xf>
    <xf numFmtId="0" fontId="20" fillId="6" borderId="5" xfId="71" applyFill="1" applyBorder="1">
      <alignment horizontal="right"/>
    </xf>
    <xf numFmtId="0" fontId="20" fillId="6" borderId="10" xfId="71" applyFill="1" applyBorder="1">
      <alignment horizontal="right"/>
    </xf>
    <xf numFmtId="0" fontId="26" fillId="6" borderId="11" xfId="41" applyFill="1" applyBorder="1">
      <alignment horizontal="left"/>
    </xf>
    <xf numFmtId="0" fontId="26" fillId="6" borderId="9" xfId="41" applyFill="1" applyBorder="1">
      <alignment horizontal="left"/>
    </xf>
    <xf numFmtId="0" fontId="28" fillId="7" borderId="0" xfId="35" applyFill="1" applyBorder="1"/>
    <xf numFmtId="0" fontId="28" fillId="7" borderId="9" xfId="35" applyFill="1" applyBorder="1"/>
    <xf numFmtId="164" fontId="42" fillId="6" borderId="0" xfId="83" applyFill="1" applyBorder="1"/>
    <xf numFmtId="166" fontId="26" fillId="6" borderId="0" xfId="24" applyBorder="1">
      <alignment horizontal="center"/>
    </xf>
    <xf numFmtId="0" fontId="20" fillId="6" borderId="0" xfId="80" applyFill="1" applyBorder="1"/>
    <xf numFmtId="0" fontId="26" fillId="0" borderId="0" xfId="0" applyFont="1">
      <alignment horizontal="right"/>
    </xf>
    <xf numFmtId="0" fontId="26" fillId="6" borderId="0" xfId="18" applyFont="1" applyBorder="1"/>
    <xf numFmtId="0" fontId="26" fillId="6" borderId="0" xfId="43" applyFont="1" applyBorder="1">
      <alignment horizontal="center"/>
    </xf>
    <xf numFmtId="0" fontId="26" fillId="6" borderId="9" xfId="18" applyFont="1" applyBorder="1"/>
    <xf numFmtId="164" fontId="42" fillId="6" borderId="0" xfId="83" applyBorder="1"/>
    <xf numFmtId="0" fontId="20" fillId="7" borderId="0" xfId="58" applyFill="1" applyBorder="1">
      <alignment horizontal="left" wrapText="1"/>
    </xf>
    <xf numFmtId="49" fontId="31" fillId="6" borderId="0" xfId="40" applyNumberFormat="1" applyFill="1" applyBorder="1" applyAlignment="1">
      <alignment horizontal="left"/>
    </xf>
    <xf numFmtId="170" fontId="19" fillId="6" borderId="0" xfId="4" applyFill="1" applyBorder="1" applyAlignment="1" applyProtection="1">
      <alignment horizontal="left"/>
    </xf>
    <xf numFmtId="0" fontId="17" fillId="7" borderId="9" xfId="84" applyBorder="1" applyAlignment="1">
      <alignment horizontal="centerContinuous"/>
    </xf>
    <xf numFmtId="0" fontId="18" fillId="7" borderId="0" xfId="26" applyFill="1" applyBorder="1">
      <alignment horizontal="center"/>
    </xf>
    <xf numFmtId="165" fontId="18" fillId="7" borderId="0" xfId="27" applyFill="1" applyBorder="1">
      <alignment horizontal="center" vertical="center"/>
    </xf>
    <xf numFmtId="0" fontId="3" fillId="6" borderId="0" xfId="18" applyFont="1" applyBorder="1"/>
    <xf numFmtId="0" fontId="3" fillId="6" borderId="9" xfId="18" applyFont="1" applyBorder="1"/>
    <xf numFmtId="0" fontId="3" fillId="0" borderId="0" xfId="0" applyFont="1">
      <alignment horizontal="right"/>
    </xf>
    <xf numFmtId="0" fontId="2" fillId="5" borderId="0" xfId="70" applyFont="1" applyBorder="1">
      <alignment horizontal="right"/>
    </xf>
    <xf numFmtId="0" fontId="3" fillId="5" borderId="0" xfId="79" applyFont="1" applyBorder="1">
      <alignment horizontal="left"/>
    </xf>
    <xf numFmtId="0" fontId="2" fillId="5" borderId="0" xfId="19" applyBorder="1" applyAlignment="1">
      <alignment horizontal="right"/>
    </xf>
    <xf numFmtId="0" fontId="26" fillId="6" borderId="0" xfId="41" applyFill="1" applyBorder="1">
      <alignment horizontal="left"/>
    </xf>
    <xf numFmtId="0" fontId="2" fillId="5" borderId="0" xfId="79" applyFont="1" applyBorder="1">
      <alignment horizontal="left"/>
    </xf>
    <xf numFmtId="0" fontId="1" fillId="5" borderId="0" xfId="79" applyFont="1" applyBorder="1">
      <alignment horizontal="left"/>
    </xf>
    <xf numFmtId="0" fontId="4" fillId="5" borderId="0" xfId="19" applyFont="1" applyBorder="1" applyAlignment="1">
      <alignment horizontal="left" vertical="top" indent="1"/>
    </xf>
    <xf numFmtId="0" fontId="2" fillId="5" borderId="0" xfId="19" applyBorder="1" applyAlignment="1"/>
    <xf numFmtId="0" fontId="40" fillId="5" borderId="0" xfId="70" applyBorder="1">
      <alignment horizontal="right"/>
    </xf>
    <xf numFmtId="0" fontId="20" fillId="6" borderId="0" xfId="18" applyFont="1" applyBorder="1"/>
    <xf numFmtId="49" fontId="17" fillId="6" borderId="0" xfId="74" applyBorder="1" applyAlignment="1">
      <alignment horizontal="center"/>
    </xf>
    <xf numFmtId="0" fontId="1" fillId="5" borderId="0" xfId="50" applyFont="1" applyBorder="1">
      <alignment horizontal="left"/>
    </xf>
    <xf numFmtId="0" fontId="9" fillId="5" borderId="0" xfId="47" applyBorder="1">
      <alignment horizontal="left"/>
    </xf>
    <xf numFmtId="0" fontId="12" fillId="5" borderId="0" xfId="49" applyBorder="1"/>
    <xf numFmtId="0" fontId="0" fillId="0" borderId="0" xfId="0" applyBorder="1">
      <alignment horizontal="right"/>
    </xf>
    <xf numFmtId="0" fontId="33" fillId="0" borderId="0" xfId="46" applyFill="1" applyAlignment="1">
      <alignment vertical="top" wrapText="1"/>
    </xf>
    <xf numFmtId="0" fontId="26" fillId="0" borderId="0" xfId="41" applyFill="1" applyBorder="1">
      <alignment horizontal="left"/>
    </xf>
    <xf numFmtId="0" fontId="43" fillId="6" borderId="11" xfId="18" applyFont="1" applyBorder="1" applyAlignment="1">
      <alignment horizontal="left" wrapText="1"/>
    </xf>
    <xf numFmtId="170" fontId="19" fillId="6" borderId="11" xfId="4" applyFill="1" applyBorder="1" applyAlignment="1" applyProtection="1">
      <alignment horizontal="left"/>
    </xf>
    <xf numFmtId="0" fontId="26" fillId="6" borderId="0" xfId="43" applyBorder="1" applyAlignment="1">
      <alignment horizontal="center" wrapText="1"/>
    </xf>
    <xf numFmtId="0" fontId="0" fillId="6" borderId="11" xfId="0" applyFill="1" applyBorder="1">
      <alignment horizontal="right"/>
    </xf>
    <xf numFmtId="0" fontId="0" fillId="6" borderId="12" xfId="0" applyFill="1" applyBorder="1">
      <alignment horizontal="right"/>
    </xf>
    <xf numFmtId="168" fontId="17" fillId="6" borderId="0" xfId="69" applyFill="1" applyBorder="1" applyAlignment="1" applyProtection="1">
      <alignment horizontal="left"/>
    </xf>
    <xf numFmtId="0" fontId="44" fillId="0" borderId="7" xfId="85" applyFont="1" applyFill="1" applyBorder="1" applyAlignment="1" applyProtection="1"/>
    <xf numFmtId="0" fontId="0" fillId="0" borderId="0" xfId="0" applyFill="1">
      <alignment horizontal="right"/>
    </xf>
    <xf numFmtId="0" fontId="44" fillId="0" borderId="0" xfId="85" applyFont="1" applyFill="1" applyBorder="1" applyAlignment="1" applyProtection="1"/>
    <xf numFmtId="49" fontId="37" fillId="0" borderId="0" xfId="59" applyFill="1" applyBorder="1" applyProtection="1">
      <alignment horizontal="right" indent="1"/>
    </xf>
    <xf numFmtId="0" fontId="44" fillId="0" borderId="0" xfId="20" applyFont="1" applyFill="1" applyBorder="1" applyProtection="1"/>
    <xf numFmtId="0" fontId="44" fillId="0" borderId="0" xfId="20" applyFont="1" applyFill="1" applyBorder="1" applyAlignment="1" applyProtection="1"/>
    <xf numFmtId="0" fontId="45" fillId="0" borderId="0" xfId="29" applyNumberFormat="1" applyFont="1" applyFill="1" applyBorder="1" applyAlignment="1" applyProtection="1">
      <alignment horizontal="right"/>
    </xf>
    <xf numFmtId="49" fontId="46" fillId="0" borderId="0" xfId="60" quotePrefix="1" applyFont="1" applyFill="1" applyBorder="1" applyAlignment="1" applyProtection="1">
      <alignment horizontal="center" vertical="center" wrapText="1"/>
    </xf>
    <xf numFmtId="0" fontId="17" fillId="0" borderId="0" xfId="84" applyFill="1"/>
    <xf numFmtId="0" fontId="28" fillId="0" borderId="0" xfId="35" applyFill="1"/>
    <xf numFmtId="0" fontId="17" fillId="0" borderId="0" xfId="18" applyFill="1" applyBorder="1"/>
    <xf numFmtId="0" fontId="17" fillId="6" borderId="13" xfId="18" applyBorder="1"/>
    <xf numFmtId="0" fontId="17" fillId="0" borderId="0" xfId="18" applyFill="1"/>
    <xf numFmtId="170" fontId="19" fillId="0" borderId="0" xfId="4" applyFill="1" applyBorder="1" applyAlignment="1" applyProtection="1">
      <alignment horizontal="left"/>
    </xf>
    <xf numFmtId="0" fontId="3" fillId="5" borderId="0" xfId="79" applyFont="1" applyBorder="1" applyAlignment="1">
      <alignment horizontal="left"/>
    </xf>
    <xf numFmtId="0" fontId="26" fillId="6" borderId="0" xfId="45" applyFont="1" applyFill="1" applyBorder="1"/>
    <xf numFmtId="173" fontId="3" fillId="0" borderId="0" xfId="0" applyNumberFormat="1" applyFont="1">
      <alignment horizontal="right"/>
    </xf>
    <xf numFmtId="0" fontId="8" fillId="3" borderId="0" xfId="20" applyFont="1" applyFill="1" applyBorder="1" applyAlignment="1" applyProtection="1">
      <alignment horizontal="left"/>
    </xf>
    <xf numFmtId="0" fontId="20" fillId="6" borderId="5" xfId="71" applyBorder="1" applyAlignment="1">
      <alignment horizontal="right"/>
    </xf>
    <xf numFmtId="0" fontId="17" fillId="6" borderId="0" xfId="18" applyBorder="1" applyAlignment="1"/>
    <xf numFmtId="0" fontId="17" fillId="6" borderId="9" xfId="18" applyBorder="1" applyAlignment="1"/>
    <xf numFmtId="0" fontId="0" fillId="0" borderId="0" xfId="0" applyFill="1" applyAlignment="1"/>
    <xf numFmtId="0" fontId="1" fillId="5" borderId="0" xfId="50" applyBorder="1">
      <alignment horizontal="left"/>
    </xf>
    <xf numFmtId="49" fontId="10" fillId="8" borderId="0" xfId="32" applyNumberFormat="1" applyBorder="1">
      <alignment horizontal="right"/>
    </xf>
    <xf numFmtId="176" fontId="17" fillId="5" borderId="0" xfId="6" applyFont="1" applyBorder="1">
      <alignment horizontal="right"/>
    </xf>
    <xf numFmtId="0" fontId="10" fillId="8" borderId="0" xfId="32" applyBorder="1">
      <alignment horizontal="right"/>
    </xf>
    <xf numFmtId="0" fontId="11" fillId="8" borderId="0" xfId="31" applyBorder="1"/>
    <xf numFmtId="0" fontId="20" fillId="6" borderId="0" xfId="71" applyBorder="1">
      <alignment horizontal="right"/>
    </xf>
    <xf numFmtId="0" fontId="20" fillId="6" borderId="11" xfId="71" applyBorder="1">
      <alignment horizontal="right"/>
    </xf>
    <xf numFmtId="0" fontId="20" fillId="7" borderId="0" xfId="58" applyFill="1" applyBorder="1" applyAlignment="1">
      <alignment horizontal="left"/>
    </xf>
    <xf numFmtId="176" fontId="17" fillId="5" borderId="0" xfId="6" applyFont="1" applyBorder="1" applyProtection="1">
      <alignment horizontal="right"/>
    </xf>
    <xf numFmtId="0" fontId="26" fillId="6" borderId="0" xfId="18" applyFont="1" applyBorder="1" applyAlignment="1">
      <alignment horizontal="right"/>
    </xf>
    <xf numFmtId="0" fontId="3" fillId="8" borderId="0" xfId="33" applyBorder="1" applyAlignment="1">
      <alignment vertical="top"/>
    </xf>
    <xf numFmtId="0" fontId="26" fillId="6" borderId="0" xfId="64" applyBorder="1" applyAlignment="1">
      <alignment horizontal="centerContinuous" vertical="center" wrapText="1"/>
    </xf>
    <xf numFmtId="0" fontId="22" fillId="4" borderId="22" xfId="15" applyBorder="1">
      <protection locked="0"/>
    </xf>
    <xf numFmtId="0" fontId="26" fillId="6" borderId="0" xfId="41" applyFill="1" applyBorder="1" applyAlignment="1">
      <alignment horizontal="center"/>
    </xf>
    <xf numFmtId="0" fontId="26" fillId="6" borderId="0" xfId="43" applyBorder="1">
      <alignment horizontal="center"/>
    </xf>
    <xf numFmtId="164" fontId="17" fillId="6" borderId="0" xfId="78" applyFont="1" applyFill="1" applyBorder="1" applyAlignment="1" applyProtection="1"/>
    <xf numFmtId="0" fontId="20" fillId="7" borderId="0" xfId="80" applyFill="1" applyBorder="1"/>
    <xf numFmtId="0" fontId="0" fillId="0" borderId="6" xfId="0" applyBorder="1">
      <alignment horizontal="right"/>
    </xf>
    <xf numFmtId="0" fontId="0" fillId="0" borderId="7" xfId="0" applyBorder="1">
      <alignment horizontal="right"/>
    </xf>
    <xf numFmtId="0" fontId="0" fillId="0" borderId="8" xfId="0" applyBorder="1">
      <alignment horizontal="right"/>
    </xf>
    <xf numFmtId="0" fontId="0" fillId="0" borderId="3" xfId="0" applyBorder="1">
      <alignment horizontal="right"/>
    </xf>
    <xf numFmtId="0" fontId="0" fillId="0" borderId="9" xfId="0" applyBorder="1">
      <alignment horizontal="right"/>
    </xf>
    <xf numFmtId="0" fontId="0" fillId="0" borderId="13" xfId="0" applyBorder="1">
      <alignment horizontal="right"/>
    </xf>
    <xf numFmtId="0" fontId="26" fillId="0" borderId="11" xfId="61" applyBorder="1">
      <alignment horizontal="center" wrapText="1"/>
    </xf>
    <xf numFmtId="0" fontId="0" fillId="0" borderId="11" xfId="0" applyBorder="1">
      <alignment horizontal="right"/>
    </xf>
    <xf numFmtId="0" fontId="0" fillId="0" borderId="12" xfId="0" applyBorder="1">
      <alignment horizontal="right"/>
    </xf>
    <xf numFmtId="0" fontId="2" fillId="8" borderId="0" xfId="34" applyBorder="1" applyAlignment="1"/>
    <xf numFmtId="0" fontId="26" fillId="6" borderId="0" xfId="41" applyFill="1" applyBorder="1" applyAlignment="1"/>
    <xf numFmtId="0" fontId="26" fillId="6" borderId="9" xfId="43" applyFill="1" applyBorder="1">
      <alignment horizontal="center"/>
    </xf>
    <xf numFmtId="0" fontId="26" fillId="6" borderId="9" xfId="43" applyFill="1" applyBorder="1" applyAlignment="1"/>
    <xf numFmtId="0" fontId="26" fillId="6" borderId="0" xfId="43" applyBorder="1">
      <alignment horizontal="center"/>
    </xf>
    <xf numFmtId="0" fontId="2" fillId="6" borderId="5" xfId="20" applyFont="1" applyBorder="1" applyAlignment="1" applyProtection="1"/>
    <xf numFmtId="0" fontId="2" fillId="6" borderId="10" xfId="20" applyFont="1" applyBorder="1" applyAlignment="1" applyProtection="1"/>
    <xf numFmtId="0" fontId="17" fillId="7" borderId="6" xfId="85" applyFont="1" applyFill="1" applyBorder="1" applyAlignment="1" applyProtection="1"/>
    <xf numFmtId="0" fontId="17" fillId="7" borderId="7" xfId="85" applyFont="1" applyFill="1" applyBorder="1" applyAlignment="1" applyProtection="1"/>
    <xf numFmtId="0" fontId="17" fillId="7" borderId="8" xfId="85" applyFont="1" applyFill="1" applyBorder="1" applyAlignment="1" applyProtection="1"/>
    <xf numFmtId="0" fontId="17" fillId="7" borderId="3" xfId="85" applyFont="1" applyFill="1" applyBorder="1" applyAlignment="1" applyProtection="1"/>
    <xf numFmtId="0" fontId="17" fillId="7" borderId="0" xfId="85" applyFont="1" applyFill="1" applyBorder="1" applyAlignment="1" applyProtection="1"/>
    <xf numFmtId="49" fontId="10" fillId="8" borderId="0" xfId="32" applyNumberFormat="1" applyFont="1" applyBorder="1">
      <alignment horizontal="right"/>
    </xf>
    <xf numFmtId="0" fontId="17" fillId="7" borderId="9" xfId="85" applyFont="1" applyFill="1" applyBorder="1" applyAlignment="1" applyProtection="1"/>
    <xf numFmtId="0" fontId="28" fillId="7" borderId="0" xfId="36" applyFont="1" applyFill="1" applyBorder="1" applyAlignment="1" applyProtection="1"/>
    <xf numFmtId="0" fontId="20" fillId="7" borderId="0" xfId="85" applyFont="1" applyFill="1" applyBorder="1" applyAlignment="1" applyProtection="1"/>
    <xf numFmtId="0" fontId="4" fillId="7" borderId="0" xfId="85" applyFont="1" applyFill="1" applyBorder="1" applyAlignment="1" applyProtection="1">
      <alignment horizontal="center"/>
    </xf>
    <xf numFmtId="0" fontId="4" fillId="6" borderId="0" xfId="20" applyFont="1" applyBorder="1" applyAlignment="1" applyProtection="1"/>
    <xf numFmtId="0" fontId="9" fillId="5" borderId="0" xfId="47" applyFont="1" applyBorder="1">
      <alignment horizontal="left"/>
    </xf>
    <xf numFmtId="0" fontId="28" fillId="6" borderId="0" xfId="39" applyFont="1" applyFill="1" applyBorder="1" applyProtection="1"/>
    <xf numFmtId="0" fontId="17" fillId="6" borderId="9" xfId="20" applyFont="1" applyFill="1" applyBorder="1" applyProtection="1"/>
    <xf numFmtId="0" fontId="1" fillId="5" borderId="0" xfId="51" applyFont="1" applyBorder="1">
      <alignment horizontal="center" vertical="center" wrapText="1"/>
    </xf>
    <xf numFmtId="0" fontId="17" fillId="6" borderId="9" xfId="20" applyFont="1" applyFill="1" applyBorder="1" applyAlignment="1" applyProtection="1"/>
    <xf numFmtId="49" fontId="26" fillId="6" borderId="0" xfId="42" applyFont="1" applyFill="1" applyBorder="1" applyAlignment="1" applyProtection="1">
      <alignment horizontal="right"/>
    </xf>
    <xf numFmtId="49" fontId="26" fillId="6" borderId="0" xfId="42" applyFont="1" applyFill="1" applyBorder="1" applyAlignment="1" applyProtection="1">
      <alignment horizontal="left" indent="1"/>
    </xf>
    <xf numFmtId="49" fontId="26" fillId="6" borderId="0" xfId="42" applyFont="1" applyFill="1" applyBorder="1" applyAlignment="1" applyProtection="1">
      <alignment horizontal="right" indent="1"/>
    </xf>
    <xf numFmtId="0" fontId="26" fillId="6" borderId="0" xfId="20" applyFont="1" applyFill="1" applyBorder="1" applyAlignment="1" applyProtection="1">
      <alignment horizontal="left"/>
    </xf>
    <xf numFmtId="0" fontId="26" fillId="6" borderId="0" xfId="20" applyFont="1" applyFill="1" applyBorder="1" applyAlignment="1" applyProtection="1">
      <alignment horizontal="left" indent="1"/>
    </xf>
    <xf numFmtId="0" fontId="26" fillId="6" borderId="9" xfId="20" applyFont="1" applyFill="1" applyBorder="1" applyAlignment="1" applyProtection="1"/>
    <xf numFmtId="0" fontId="28" fillId="6" borderId="0" xfId="39" applyFont="1" applyFill="1" applyBorder="1" applyAlignment="1" applyProtection="1">
      <alignment horizontal="left" indent="1"/>
    </xf>
    <xf numFmtId="0" fontId="28" fillId="6" borderId="0" xfId="36" applyFont="1" applyFill="1" applyBorder="1" applyAlignment="1" applyProtection="1">
      <alignment horizontal="left" indent="1"/>
    </xf>
    <xf numFmtId="0" fontId="17" fillId="6" borderId="0" xfId="20" applyFont="1" applyFill="1" applyBorder="1" applyAlignment="1" applyProtection="1">
      <alignment horizontal="left" indent="2"/>
    </xf>
    <xf numFmtId="0" fontId="4" fillId="6" borderId="11" xfId="20" applyFont="1" applyBorder="1" applyAlignment="1" applyProtection="1"/>
    <xf numFmtId="0" fontId="17" fillId="6" borderId="11" xfId="20" applyFont="1" applyFill="1" applyBorder="1" applyProtection="1"/>
    <xf numFmtId="0" fontId="26" fillId="6" borderId="11" xfId="20" applyFont="1" applyFill="1" applyBorder="1" applyAlignment="1" applyProtection="1">
      <alignment horizontal="left" indent="1"/>
    </xf>
    <xf numFmtId="0" fontId="17" fillId="6" borderId="12" xfId="20" applyFont="1" applyFill="1" applyBorder="1" applyAlignment="1" applyProtection="1"/>
    <xf numFmtId="0" fontId="1" fillId="5" borderId="0" xfId="19" applyFont="1" applyBorder="1">
      <alignment horizontal="right"/>
    </xf>
    <xf numFmtId="0" fontId="28" fillId="6" borderId="0" xfId="40" applyFont="1" applyFill="1" applyBorder="1"/>
    <xf numFmtId="49" fontId="20" fillId="6" borderId="0" xfId="28" applyFill="1" applyBorder="1" applyAlignment="1"/>
    <xf numFmtId="0" fontId="20" fillId="6" borderId="0" xfId="80" applyFill="1" applyBorder="1" applyAlignment="1">
      <alignment horizontal="right"/>
    </xf>
    <xf numFmtId="0" fontId="26" fillId="6" borderId="0" xfId="41" applyFill="1" applyBorder="1" applyAlignment="1">
      <alignment horizontal="center" wrapText="1"/>
    </xf>
    <xf numFmtId="0" fontId="3" fillId="5" borderId="0" xfId="79" applyBorder="1">
      <alignment horizontal="left"/>
    </xf>
    <xf numFmtId="0" fontId="1" fillId="5" borderId="0" xfId="51" applyFont="1" applyBorder="1" applyAlignment="1">
      <alignment horizontal="center" wrapText="1"/>
    </xf>
    <xf numFmtId="0" fontId="26" fillId="6" borderId="0" xfId="64" applyFill="1" applyBorder="1" applyAlignment="1">
      <alignment horizontal="center" wrapText="1"/>
    </xf>
    <xf numFmtId="0" fontId="26" fillId="6" borderId="0" xfId="64" applyBorder="1" applyAlignment="1">
      <alignment horizontal="center" wrapText="1"/>
    </xf>
    <xf numFmtId="0" fontId="26" fillId="6" borderId="0" xfId="61" applyFill="1" applyBorder="1" applyAlignment="1">
      <alignment horizontal="center" wrapText="1"/>
    </xf>
    <xf numFmtId="0" fontId="26" fillId="6" borderId="0" xfId="43" applyBorder="1">
      <alignment horizontal="center"/>
    </xf>
    <xf numFmtId="0" fontId="20" fillId="7" borderId="0" xfId="80" applyFill="1" applyBorder="1"/>
    <xf numFmtId="0" fontId="5" fillId="6" borderId="0" xfId="20" applyFont="1" applyBorder="1" applyAlignment="1" applyProtection="1"/>
    <xf numFmtId="0" fontId="5" fillId="3" borderId="0" xfId="20" applyFont="1" applyFill="1" applyBorder="1" applyProtection="1"/>
    <xf numFmtId="0" fontId="5" fillId="6" borderId="9" xfId="20" applyFont="1" applyBorder="1" applyProtection="1"/>
    <xf numFmtId="0" fontId="13" fillId="0" borderId="0" xfId="0" applyFont="1">
      <alignment horizontal="right"/>
    </xf>
    <xf numFmtId="49" fontId="8" fillId="6" borderId="0" xfId="20" applyNumberFormat="1" applyFont="1" applyBorder="1" applyAlignment="1" applyProtection="1">
      <alignment horizontal="left" indent="1"/>
    </xf>
    <xf numFmtId="49" fontId="14" fillId="3" borderId="0" xfId="62" applyFont="1" applyFill="1" applyBorder="1" applyProtection="1">
      <alignment horizontal="left" indent="1"/>
    </xf>
    <xf numFmtId="0" fontId="9" fillId="5" borderId="0" xfId="47" applyBorder="1" applyAlignment="1"/>
    <xf numFmtId="0" fontId="17" fillId="6" borderId="0" xfId="78" applyNumberFormat="1" applyFill="1" applyBorder="1" applyAlignment="1" applyProtection="1"/>
    <xf numFmtId="0" fontId="17" fillId="6" borderId="0" xfId="78" applyNumberFormat="1" applyFill="1" applyBorder="1" applyAlignment="1" applyProtection="1">
      <alignment horizontal="left"/>
    </xf>
    <xf numFmtId="0" fontId="26" fillId="6" borderId="0" xfId="78" applyNumberFormat="1" applyFont="1" applyFill="1" applyBorder="1" applyAlignment="1" applyProtection="1">
      <alignment horizontal="left"/>
    </xf>
    <xf numFmtId="0" fontId="17" fillId="6" borderId="0" xfId="18" applyNumberFormat="1" applyBorder="1"/>
    <xf numFmtId="0" fontId="26" fillId="6" borderId="0" xfId="41" applyNumberFormat="1" applyFill="1" applyBorder="1">
      <alignment horizontal="left"/>
    </xf>
    <xf numFmtId="0" fontId="26" fillId="6" borderId="0" xfId="18" applyNumberFormat="1" applyFont="1" applyBorder="1"/>
    <xf numFmtId="0" fontId="26" fillId="6" borderId="0" xfId="41" applyNumberFormat="1" applyFill="1" applyBorder="1" applyAlignment="1"/>
    <xf numFmtId="0" fontId="12" fillId="5" borderId="0" xfId="49" applyNumberFormat="1" applyBorder="1"/>
    <xf numFmtId="0" fontId="26" fillId="6" borderId="0" xfId="64" applyBorder="1" applyAlignment="1">
      <alignment horizontal="center" wrapText="1"/>
    </xf>
    <xf numFmtId="0" fontId="26" fillId="6" borderId="0" xfId="20" applyFont="1" applyFill="1" applyBorder="1" applyAlignment="1" applyProtection="1">
      <alignment horizontal="center" wrapText="1"/>
    </xf>
    <xf numFmtId="0" fontId="20" fillId="7" borderId="0" xfId="80" applyFill="1" applyBorder="1"/>
    <xf numFmtId="0" fontId="17" fillId="6" borderId="0" xfId="78" applyNumberFormat="1" applyFont="1" applyFill="1" applyBorder="1" applyAlignment="1" applyProtection="1"/>
    <xf numFmtId="0" fontId="17" fillId="6" borderId="0" xfId="18" applyNumberFormat="1" applyFont="1" applyBorder="1"/>
    <xf numFmtId="0" fontId="11" fillId="8" borderId="3" xfId="31" applyFont="1" applyBorder="1" applyAlignment="1">
      <alignment horizontal="left" indent="1"/>
    </xf>
    <xf numFmtId="0" fontId="11" fillId="8" borderId="3" xfId="31" applyBorder="1" applyAlignment="1">
      <alignment horizontal="left" indent="1"/>
    </xf>
    <xf numFmtId="0" fontId="26" fillId="6" borderId="0" xfId="43" applyBorder="1">
      <alignment horizontal="center"/>
    </xf>
    <xf numFmtId="0" fontId="1" fillId="5" borderId="0" xfId="51" applyBorder="1" applyAlignment="1">
      <alignment horizontal="center" wrapText="1"/>
    </xf>
    <xf numFmtId="0" fontId="20" fillId="7" borderId="0" xfId="80" applyFill="1" applyBorder="1"/>
    <xf numFmtId="0" fontId="17" fillId="6" borderId="0" xfId="18" applyFont="1" applyBorder="1"/>
    <xf numFmtId="0" fontId="17" fillId="6" borderId="0" xfId="20" applyFont="1" applyFill="1" applyBorder="1" applyAlignment="1" applyProtection="1"/>
    <xf numFmtId="0" fontId="20" fillId="6" borderId="0" xfId="20" applyFont="1" applyFill="1" applyBorder="1" applyAlignment="1" applyProtection="1">
      <alignment horizontal="left" indent="1"/>
    </xf>
    <xf numFmtId="0" fontId="12" fillId="5" borderId="0" xfId="49" applyNumberFormat="1" applyFont="1" applyBorder="1"/>
    <xf numFmtId="0" fontId="12" fillId="5" borderId="0" xfId="49" applyFont="1" applyBorder="1"/>
    <xf numFmtId="0" fontId="20" fillId="6" borderId="0" xfId="71" applyFont="1" applyBorder="1">
      <alignment horizontal="right"/>
    </xf>
    <xf numFmtId="0" fontId="1" fillId="5" borderId="0" xfId="47" applyNumberFormat="1" applyFont="1" applyBorder="1">
      <alignment horizontal="left"/>
    </xf>
    <xf numFmtId="0" fontId="26" fillId="6" borderId="0" xfId="41" applyFont="1" applyFill="1" applyBorder="1">
      <alignment horizontal="left"/>
    </xf>
    <xf numFmtId="0" fontId="17" fillId="6" borderId="0" xfId="18" applyFont="1" applyBorder="1" applyAlignment="1">
      <alignment horizontal="right"/>
    </xf>
    <xf numFmtId="166" fontId="26" fillId="6" borderId="0" xfId="24" applyFont="1" applyFill="1" applyBorder="1">
      <alignment horizontal="center"/>
    </xf>
    <xf numFmtId="0" fontId="1" fillId="5" borderId="0" xfId="49" applyNumberFormat="1" applyFont="1" applyBorder="1"/>
    <xf numFmtId="0" fontId="26" fillId="6" borderId="0" xfId="41" applyNumberFormat="1" applyFont="1" applyFill="1" applyBorder="1">
      <alignment horizontal="left"/>
    </xf>
    <xf numFmtId="0" fontId="22" fillId="4" borderId="22" xfId="15" applyFont="1" applyBorder="1">
      <protection locked="0"/>
    </xf>
    <xf numFmtId="0" fontId="26" fillId="6" borderId="0" xfId="43" applyFont="1" applyFill="1" applyBorder="1">
      <alignment horizontal="center"/>
    </xf>
    <xf numFmtId="0" fontId="20" fillId="6" borderId="0" xfId="30" applyNumberFormat="1" applyFont="1" applyFill="1" applyBorder="1">
      <alignment horizontal="right"/>
    </xf>
    <xf numFmtId="0" fontId="20" fillId="6" borderId="0" xfId="30" applyNumberFormat="1" applyFont="1" applyBorder="1">
      <alignment horizontal="right"/>
    </xf>
    <xf numFmtId="167" fontId="17" fillId="6" borderId="22" xfId="68" applyFont="1" applyFill="1" applyBorder="1" applyAlignment="1" applyProtection="1">
      <alignment horizontal="left"/>
    </xf>
    <xf numFmtId="170" fontId="17" fillId="6" borderId="0" xfId="4" applyFont="1" applyFill="1" applyBorder="1" applyAlignment="1" applyProtection="1">
      <alignment horizontal="left"/>
    </xf>
    <xf numFmtId="0" fontId="26" fillId="6" borderId="0" xfId="64" applyFont="1" applyBorder="1" applyAlignment="1">
      <alignment horizontal="center" wrapText="1"/>
    </xf>
    <xf numFmtId="0" fontId="26" fillId="6" borderId="0" xfId="64" applyFont="1" applyBorder="1">
      <alignment horizontal="center" vertical="center" wrapText="1"/>
    </xf>
    <xf numFmtId="0" fontId="1" fillId="5" borderId="0" xfId="50" applyNumberFormat="1" applyFont="1" applyBorder="1">
      <alignment horizontal="left"/>
    </xf>
    <xf numFmtId="0" fontId="9" fillId="5" borderId="0" xfId="47" applyNumberFormat="1" applyFont="1" applyBorder="1">
      <alignment horizontal="left"/>
    </xf>
    <xf numFmtId="0" fontId="1" fillId="5" borderId="0" xfId="47" applyFont="1" applyBorder="1">
      <alignment horizontal="left"/>
    </xf>
    <xf numFmtId="0" fontId="20" fillId="6" borderId="0" xfId="18" applyFont="1" applyBorder="1" applyAlignment="1">
      <alignment horizontal="right"/>
    </xf>
    <xf numFmtId="0" fontId="17" fillId="7" borderId="0" xfId="84" applyFont="1" applyBorder="1"/>
    <xf numFmtId="0" fontId="17" fillId="7" borderId="9" xfId="84" applyFont="1" applyBorder="1"/>
    <xf numFmtId="0" fontId="0" fillId="0" borderId="0" xfId="0" applyFont="1">
      <alignment horizontal="right"/>
    </xf>
    <xf numFmtId="0" fontId="3" fillId="5" borderId="0" xfId="79" applyFont="1" applyBorder="1" applyAlignment="1"/>
    <xf numFmtId="166" fontId="26" fillId="6" borderId="0" xfId="24" applyFont="1" applyBorder="1">
      <alignment horizontal="center"/>
    </xf>
    <xf numFmtId="166" fontId="17" fillId="6" borderId="0" xfId="23" applyFont="1" applyFill="1" applyBorder="1" applyAlignment="1" applyProtection="1">
      <alignment horizontal="left"/>
    </xf>
    <xf numFmtId="164" fontId="17" fillId="6" borderId="0" xfId="78" applyFont="1" applyFill="1" applyBorder="1" applyAlignment="1" applyProtection="1">
      <alignment horizontal="left"/>
    </xf>
    <xf numFmtId="49" fontId="26" fillId="6" borderId="0" xfId="35" applyNumberFormat="1" applyFont="1" applyFill="1" applyBorder="1" applyAlignment="1">
      <alignment horizontal="left"/>
    </xf>
    <xf numFmtId="0" fontId="26" fillId="6" borderId="0" xfId="43" applyFont="1" applyFill="1" applyBorder="1" applyAlignment="1"/>
    <xf numFmtId="0" fontId="17" fillId="6" borderId="0" xfId="78" applyNumberFormat="1" applyFont="1" applyFill="1" applyBorder="1" applyProtection="1">
      <alignment horizontal="left"/>
    </xf>
    <xf numFmtId="0" fontId="26" fillId="6" borderId="0" xfId="61" applyFont="1" applyFill="1" applyBorder="1">
      <alignment horizontal="center" wrapText="1"/>
    </xf>
    <xf numFmtId="0" fontId="20" fillId="6" borderId="0" xfId="30" applyFont="1" applyFill="1" applyBorder="1">
      <alignment horizontal="right"/>
    </xf>
    <xf numFmtId="164" fontId="17" fillId="6" borderId="0" xfId="78" applyFont="1" applyFill="1" applyBorder="1" applyProtection="1">
      <alignment horizontal="left"/>
    </xf>
    <xf numFmtId="0" fontId="17" fillId="6" borderId="0" xfId="18" applyFont="1" applyBorder="1" applyAlignment="1">
      <alignment horizontal="left" indent="1"/>
    </xf>
    <xf numFmtId="0" fontId="26" fillId="6" borderId="11" xfId="41" applyFont="1" applyFill="1" applyBorder="1">
      <alignment horizontal="left"/>
    </xf>
    <xf numFmtId="0" fontId="17" fillId="6" borderId="11" xfId="18" applyFont="1" applyBorder="1"/>
    <xf numFmtId="0" fontId="26" fillId="0" borderId="0" xfId="41" applyFont="1" applyFill="1">
      <alignment horizontal="left"/>
    </xf>
    <xf numFmtId="0" fontId="3" fillId="5" borderId="0" xfId="79" applyNumberFormat="1" applyFont="1" applyBorder="1">
      <alignment horizontal="left"/>
    </xf>
    <xf numFmtId="0" fontId="17" fillId="6" borderId="0" xfId="45" applyFont="1" applyFill="1" applyBorder="1"/>
    <xf numFmtId="0" fontId="20" fillId="6" borderId="0" xfId="30" applyFont="1" applyBorder="1">
      <alignment horizontal="right"/>
    </xf>
    <xf numFmtId="0" fontId="26" fillId="6" borderId="0" xfId="35" applyFont="1" applyFill="1" applyBorder="1"/>
    <xf numFmtId="49" fontId="20" fillId="6" borderId="0" xfId="28" applyFont="1" applyFill="1" applyBorder="1" applyAlignment="1"/>
    <xf numFmtId="0" fontId="26" fillId="6" borderId="0" xfId="64" applyFont="1" applyFill="1" applyBorder="1" applyAlignment="1">
      <alignment horizontal="center" wrapText="1"/>
    </xf>
    <xf numFmtId="0" fontId="20" fillId="6" borderId="0" xfId="80" applyFont="1" applyFill="1" applyBorder="1"/>
    <xf numFmtId="49" fontId="20" fillId="6" borderId="0" xfId="28" applyFont="1" applyFill="1" applyBorder="1">
      <alignment horizontal="left" indent="1"/>
    </xf>
    <xf numFmtId="172" fontId="17" fillId="6" borderId="0" xfId="18" applyNumberFormat="1" applyFont="1" applyBorder="1"/>
    <xf numFmtId="0" fontId="17" fillId="6" borderId="9" xfId="18" applyFont="1" applyBorder="1"/>
    <xf numFmtId="0" fontId="1" fillId="5" borderId="0" xfId="49" applyFont="1" applyBorder="1"/>
    <xf numFmtId="0" fontId="1" fillId="5" borderId="0" xfId="51" applyFont="1" applyBorder="1" applyAlignment="1">
      <alignment horizontal="center" vertical="center" wrapText="1"/>
    </xf>
    <xf numFmtId="0" fontId="2" fillId="6" borderId="0" xfId="58" applyFont="1" applyBorder="1" applyAlignment="1">
      <alignment horizontal="center" wrapText="1"/>
    </xf>
    <xf numFmtId="0" fontId="26" fillId="6" borderId="0" xfId="41" applyFont="1" applyFill="1" applyBorder="1" applyAlignment="1">
      <alignment horizontal="right"/>
    </xf>
    <xf numFmtId="0" fontId="26" fillId="6" borderId="0" xfId="41" applyFont="1" applyFill="1" applyBorder="1" applyAlignment="1"/>
    <xf numFmtId="49" fontId="26" fillId="6" borderId="0" xfId="40" applyNumberFormat="1" applyFont="1" applyFill="1" applyBorder="1" applyAlignment="1">
      <alignment horizontal="left"/>
    </xf>
    <xf numFmtId="0" fontId="2" fillId="5" borderId="0" xfId="7" applyFont="1" applyBorder="1"/>
    <xf numFmtId="164" fontId="17" fillId="6" borderId="0" xfId="78" applyFont="1" applyFill="1" applyBorder="1" applyAlignment="1" applyProtection="1">
      <alignment horizontal="right"/>
    </xf>
    <xf numFmtId="164" fontId="26" fillId="6" borderId="0" xfId="78" applyFont="1" applyFill="1" applyBorder="1" applyAlignment="1" applyProtection="1"/>
    <xf numFmtId="0" fontId="22" fillId="4" borderId="24" xfId="15" applyFont="1" applyBorder="1">
      <protection locked="0"/>
    </xf>
    <xf numFmtId="0" fontId="20" fillId="6" borderId="0" xfId="41" applyFont="1" applyFill="1" applyBorder="1">
      <alignment horizontal="left"/>
    </xf>
    <xf numFmtId="0" fontId="0" fillId="0" borderId="0" xfId="0">
      <alignment horizontal="right"/>
    </xf>
    <xf numFmtId="0" fontId="0" fillId="0" borderId="0" xfId="0">
      <alignment horizontal="right"/>
    </xf>
    <xf numFmtId="172" fontId="17" fillId="5" borderId="0" xfId="6" applyNumberFormat="1" applyFont="1" applyBorder="1">
      <alignment horizontal="right"/>
    </xf>
    <xf numFmtId="0" fontId="1" fillId="5" borderId="0" xfId="19" applyFont="1" applyBorder="1" applyAlignment="1">
      <alignment horizontal="left"/>
    </xf>
    <xf numFmtId="0" fontId="9" fillId="5" borderId="0" xfId="49" applyFont="1" applyBorder="1"/>
    <xf numFmtId="172" fontId="17" fillId="6" borderId="0" xfId="20" applyNumberFormat="1" applyFont="1" applyFill="1" applyBorder="1" applyAlignment="1" applyProtection="1"/>
    <xf numFmtId="172" fontId="17" fillId="6" borderId="0" xfId="18" applyNumberFormat="1" applyBorder="1"/>
    <xf numFmtId="178" fontId="17" fillId="6" borderId="0" xfId="18" applyNumberFormat="1" applyBorder="1"/>
    <xf numFmtId="0" fontId="17" fillId="6" borderId="0" xfId="18" applyFont="1" applyBorder="1"/>
    <xf numFmtId="172" fontId="26" fillId="6" borderId="0" xfId="41" applyNumberFormat="1" applyFont="1" applyFill="1" applyBorder="1">
      <alignment horizontal="left"/>
    </xf>
    <xf numFmtId="179" fontId="17" fillId="6" borderId="22" xfId="68" applyNumberFormat="1" applyFont="1" applyFill="1" applyBorder="1" applyAlignment="1" applyProtection="1">
      <alignment horizontal="right"/>
    </xf>
    <xf numFmtId="172" fontId="19" fillId="6" borderId="0" xfId="4" applyNumberFormat="1" applyFill="1" applyBorder="1" applyAlignment="1" applyProtection="1">
      <alignment horizontal="left"/>
    </xf>
    <xf numFmtId="172" fontId="17" fillId="6" borderId="0" xfId="4" applyNumberFormat="1" applyFont="1" applyFill="1" applyBorder="1" applyAlignment="1" applyProtection="1">
      <alignment horizontal="left"/>
    </xf>
    <xf numFmtId="0" fontId="2" fillId="8" borderId="3" xfId="34" applyFont="1" applyBorder="1" applyAlignment="1">
      <alignment horizontal="left"/>
    </xf>
    <xf numFmtId="0" fontId="2" fillId="8" borderId="3" xfId="34" applyBorder="1" applyAlignment="1">
      <alignment horizontal="left"/>
    </xf>
    <xf numFmtId="0" fontId="20" fillId="7" borderId="3" xfId="80" applyFill="1" applyBorder="1" applyAlignment="1">
      <alignment horizontal="left"/>
    </xf>
    <xf numFmtId="164" fontId="17" fillId="6" borderId="0" xfId="78" applyFont="1" applyFill="1" applyBorder="1" applyAlignment="1" applyProtection="1"/>
    <xf numFmtId="0" fontId="17" fillId="6" borderId="0" xfId="78" applyNumberFormat="1" applyFont="1" applyFill="1" applyBorder="1" applyAlignment="1" applyProtection="1">
      <alignment horizontal="left"/>
    </xf>
    <xf numFmtId="176" fontId="17" fillId="6" borderId="0" xfId="18" applyNumberFormat="1" applyFont="1" applyBorder="1"/>
    <xf numFmtId="0" fontId="26" fillId="6" borderId="0" xfId="41" applyFont="1" applyFill="1" applyBorder="1" applyAlignment="1">
      <alignment horizontal="center"/>
    </xf>
    <xf numFmtId="0" fontId="20" fillId="6" borderId="0" xfId="80" applyFont="1" applyFill="1" applyBorder="1" applyAlignment="1">
      <alignment horizontal="left" wrapText="1"/>
    </xf>
    <xf numFmtId="0" fontId="26" fillId="6" borderId="0" xfId="43" applyBorder="1">
      <alignment horizontal="center"/>
    </xf>
    <xf numFmtId="0" fontId="1" fillId="5" borderId="0" xfId="77" applyBorder="1" applyAlignment="1">
      <alignment horizontal="center" wrapText="1"/>
    </xf>
    <xf numFmtId="0" fontId="1" fillId="5" borderId="0" xfId="51" applyBorder="1" applyAlignment="1">
      <alignment horizontal="center" wrapText="1"/>
    </xf>
    <xf numFmtId="0" fontId="22" fillId="4" borderId="22" xfId="15" applyFont="1" applyBorder="1">
      <protection locked="0"/>
    </xf>
    <xf numFmtId="0" fontId="26" fillId="6" borderId="0" xfId="64" applyFont="1" applyBorder="1" applyAlignment="1">
      <alignment horizontal="center" vertical="center" wrapText="1"/>
    </xf>
    <xf numFmtId="0" fontId="20" fillId="7" borderId="0" xfId="80" applyFill="1" applyBorder="1"/>
    <xf numFmtId="0" fontId="0" fillId="0" borderId="0" xfId="0" applyAlignment="1">
      <alignment vertical="top" wrapText="1"/>
    </xf>
    <xf numFmtId="49" fontId="17" fillId="0" borderId="0" xfId="53" applyNumberFormat="1" applyFill="1" applyBorder="1" applyAlignment="1"/>
    <xf numFmtId="10" fontId="19" fillId="4" borderId="23" xfId="13" applyNumberFormat="1" applyBorder="1" applyAlignment="1" applyProtection="1">
      <alignment horizontal="right"/>
      <protection locked="0"/>
    </xf>
    <xf numFmtId="165" fontId="19" fillId="4" borderId="22" xfId="22" applyFont="1" applyFill="1" applyBorder="1">
      <protection locked="0"/>
    </xf>
    <xf numFmtId="174" fontId="17" fillId="6" borderId="22" xfId="65" applyNumberFormat="1" applyAlignment="1">
      <alignment horizontal="right"/>
    </xf>
    <xf numFmtId="0" fontId="1" fillId="5" borderId="0" xfId="77" applyBorder="1" applyAlignment="1">
      <alignment horizontal="center" wrapText="1"/>
    </xf>
    <xf numFmtId="14" fontId="22" fillId="4" borderId="22" xfId="15" applyNumberFormat="1" applyBorder="1">
      <protection locked="0"/>
    </xf>
    <xf numFmtId="0" fontId="0" fillId="0" borderId="0" xfId="0">
      <alignment horizontal="right"/>
    </xf>
    <xf numFmtId="172" fontId="3" fillId="0" borderId="4" xfId="0" applyNumberFormat="1" applyFont="1" applyBorder="1">
      <alignment horizontal="right"/>
    </xf>
    <xf numFmtId="0" fontId="26" fillId="6" borderId="0" xfId="43" applyBorder="1">
      <alignment horizontal="center"/>
    </xf>
    <xf numFmtId="0" fontId="22" fillId="4" borderId="22" xfId="15" applyBorder="1">
      <protection locked="0"/>
    </xf>
    <xf numFmtId="0" fontId="20" fillId="6" borderId="0" xfId="8" applyFont="1" applyBorder="1">
      <alignment horizontal="left" wrapText="1"/>
    </xf>
    <xf numFmtId="180" fontId="3" fillId="5" borderId="22" xfId="5" applyNumberFormat="1" applyFont="1" applyBorder="1" applyAlignment="1">
      <alignment horizontal="right"/>
    </xf>
    <xf numFmtId="181" fontId="17" fillId="6" borderId="22" xfId="65" applyNumberFormat="1" applyFont="1" applyBorder="1" applyAlignment="1">
      <alignment horizontal="right"/>
    </xf>
    <xf numFmtId="182" fontId="17" fillId="6" borderId="22" xfId="65" applyNumberFormat="1" applyFont="1" applyBorder="1" applyAlignment="1">
      <alignment horizontal="right"/>
    </xf>
    <xf numFmtId="180" fontId="17" fillId="6" borderId="22" xfId="4" applyNumberFormat="1" applyFont="1" applyFill="1" applyBorder="1" applyAlignment="1" applyProtection="1">
      <alignment horizontal="right"/>
    </xf>
    <xf numFmtId="180" fontId="17" fillId="5" borderId="22" xfId="6" applyNumberFormat="1" applyFont="1" applyBorder="1" applyProtection="1">
      <alignment horizontal="right"/>
    </xf>
    <xf numFmtId="181" fontId="22" fillId="4" borderId="22" xfId="15" applyNumberFormat="1" applyFont="1" applyBorder="1">
      <protection locked="0"/>
    </xf>
    <xf numFmtId="184" fontId="22" fillId="4" borderId="22" xfId="15" applyNumberFormat="1" applyFont="1" applyBorder="1">
      <protection locked="0"/>
    </xf>
    <xf numFmtId="180" fontId="22" fillId="4" borderId="22" xfId="15" applyNumberFormat="1" applyFont="1" applyBorder="1">
      <protection locked="0"/>
    </xf>
    <xf numFmtId="180" fontId="17" fillId="5" borderId="22" xfId="6" applyNumberFormat="1" applyFont="1" applyBorder="1">
      <alignment horizontal="right"/>
    </xf>
    <xf numFmtId="180" fontId="22" fillId="4" borderId="25" xfId="15" applyNumberFormat="1" applyFont="1" applyBorder="1">
      <protection locked="0"/>
    </xf>
    <xf numFmtId="180" fontId="17" fillId="5" borderId="25" xfId="6" applyNumberFormat="1" applyFont="1" applyBorder="1">
      <alignment horizontal="right"/>
    </xf>
    <xf numFmtId="180" fontId="17" fillId="5" borderId="25" xfId="6" applyNumberFormat="1" applyFont="1" applyBorder="1" applyProtection="1">
      <alignment horizontal="right"/>
    </xf>
    <xf numFmtId="180" fontId="17" fillId="5" borderId="14" xfId="6" applyNumberFormat="1" applyFont="1" applyBorder="1">
      <alignment horizontal="right"/>
    </xf>
    <xf numFmtId="180" fontId="17" fillId="5" borderId="23" xfId="6" applyNumberFormat="1" applyFont="1" applyBorder="1" applyProtection="1">
      <alignment horizontal="right"/>
    </xf>
    <xf numFmtId="180" fontId="17" fillId="5" borderId="23" xfId="6" applyNumberFormat="1" applyFont="1" applyBorder="1">
      <alignment horizontal="right"/>
    </xf>
    <xf numFmtId="180" fontId="17" fillId="5" borderId="4" xfId="6" applyNumberFormat="1" applyFont="1" applyBorder="1" applyProtection="1">
      <alignment horizontal="right"/>
    </xf>
    <xf numFmtId="180" fontId="22" fillId="4" borderId="22" xfId="15" applyNumberFormat="1" applyBorder="1">
      <protection locked="0"/>
    </xf>
    <xf numFmtId="180" fontId="17" fillId="5" borderId="1" xfId="6" applyNumberFormat="1" applyFont="1" applyBorder="1" applyProtection="1">
      <alignment horizontal="right"/>
    </xf>
    <xf numFmtId="184" fontId="22" fillId="4" borderId="22" xfId="15" applyNumberFormat="1" applyBorder="1">
      <protection locked="0"/>
    </xf>
    <xf numFmtId="181" fontId="22" fillId="4" borderId="22" xfId="15" applyNumberFormat="1" applyBorder="1">
      <protection locked="0"/>
    </xf>
    <xf numFmtId="181" fontId="17" fillId="5" borderId="23" xfId="6" applyNumberFormat="1" applyFont="1" applyBorder="1" applyProtection="1">
      <alignment horizontal="right"/>
    </xf>
    <xf numFmtId="184" fontId="17" fillId="5" borderId="22" xfId="6" applyNumberFormat="1" applyFont="1" applyBorder="1">
      <alignment horizontal="right"/>
    </xf>
    <xf numFmtId="185" fontId="17" fillId="5" borderId="22" xfId="6" applyNumberFormat="1" applyFont="1" applyBorder="1" applyProtection="1">
      <alignment horizontal="right"/>
    </xf>
    <xf numFmtId="180" fontId="3" fillId="5" borderId="1" xfId="55" applyNumberFormat="1" applyBorder="1" applyAlignment="1"/>
    <xf numFmtId="184" fontId="17" fillId="5" borderId="22" xfId="6" applyNumberFormat="1" applyFont="1" applyBorder="1" applyProtection="1">
      <alignment horizontal="right"/>
    </xf>
    <xf numFmtId="184" fontId="17" fillId="5" borderId="23" xfId="6" applyNumberFormat="1" applyFont="1" applyBorder="1">
      <alignment horizontal="right"/>
    </xf>
    <xf numFmtId="184" fontId="17" fillId="5" borderId="26" xfId="6" applyNumberFormat="1" applyFont="1" applyBorder="1" applyProtection="1">
      <alignment horizontal="right"/>
    </xf>
    <xf numFmtId="186" fontId="22" fillId="4" borderId="27" xfId="15" applyNumberFormat="1" applyFont="1" applyBorder="1">
      <protection locked="0"/>
    </xf>
    <xf numFmtId="186" fontId="22" fillId="4" borderId="22" xfId="15" applyNumberFormat="1" applyFont="1" applyBorder="1">
      <protection locked="0"/>
    </xf>
    <xf numFmtId="186" fontId="17" fillId="5" borderId="23" xfId="6" applyNumberFormat="1" applyFont="1" applyBorder="1">
      <alignment horizontal="right"/>
    </xf>
    <xf numFmtId="180" fontId="22" fillId="4" borderId="22" xfId="2" applyNumberFormat="1" applyFont="1" applyFill="1" applyBorder="1" applyAlignment="1">
      <protection locked="0"/>
    </xf>
    <xf numFmtId="180" fontId="3" fillId="5" borderId="23" xfId="6" applyNumberFormat="1" applyFont="1" applyBorder="1">
      <alignment horizontal="right"/>
    </xf>
    <xf numFmtId="181" fontId="17" fillId="6" borderId="22" xfId="68" applyNumberFormat="1" applyFill="1" applyBorder="1" applyAlignment="1" applyProtection="1">
      <alignment horizontal="right"/>
    </xf>
    <xf numFmtId="181" fontId="17" fillId="6" borderId="22" xfId="65" applyNumberFormat="1" applyAlignment="1">
      <alignment horizontal="right"/>
    </xf>
    <xf numFmtId="183" fontId="22" fillId="4" borderId="22" xfId="3" applyNumberFormat="1" applyFont="1" applyBorder="1">
      <protection locked="0"/>
    </xf>
    <xf numFmtId="180" fontId="17" fillId="5" borderId="4" xfId="54" applyNumberFormat="1" applyFont="1" applyBorder="1" applyAlignment="1">
      <alignment horizontal="right"/>
    </xf>
    <xf numFmtId="183" fontId="22" fillId="4" borderId="22" xfId="2" applyNumberFormat="1" applyFont="1" applyFill="1" applyBorder="1" applyAlignment="1">
      <protection locked="0"/>
    </xf>
    <xf numFmtId="183" fontId="22" fillId="4" borderId="24" xfId="2" applyNumberFormat="1" applyFont="1" applyFill="1" applyBorder="1" applyAlignment="1">
      <protection locked="0"/>
    </xf>
    <xf numFmtId="180" fontId="22" fillId="4" borderId="24" xfId="2" applyNumberFormat="1" applyFont="1" applyFill="1" applyBorder="1" applyAlignment="1">
      <protection locked="0"/>
    </xf>
    <xf numFmtId="184" fontId="22" fillId="4" borderId="22" xfId="68" applyNumberFormat="1" applyFont="1" applyFill="1" applyBorder="1">
      <protection locked="0"/>
    </xf>
    <xf numFmtId="183" fontId="22" fillId="4" borderId="22" xfId="4" applyNumberFormat="1" applyFont="1" applyFill="1" applyBorder="1">
      <protection locked="0"/>
    </xf>
    <xf numFmtId="165" fontId="19" fillId="4" borderId="22" xfId="12">
      <alignment horizontal="right"/>
      <protection locked="0"/>
    </xf>
    <xf numFmtId="0" fontId="1" fillId="5" borderId="0" xfId="79" applyFont="1" applyBorder="1" applyAlignment="1"/>
    <xf numFmtId="0" fontId="17" fillId="6" borderId="0" xfId="78" applyNumberFormat="1" applyFont="1" applyFill="1" applyBorder="1" applyAlignment="1" applyProtection="1"/>
    <xf numFmtId="180" fontId="22" fillId="4" borderId="22" xfId="15" applyNumberFormat="1">
      <protection locked="0"/>
    </xf>
    <xf numFmtId="0" fontId="17" fillId="6" borderId="0" xfId="18"/>
    <xf numFmtId="0" fontId="17" fillId="6" borderId="0" xfId="18" applyFont="1" applyBorder="1"/>
    <xf numFmtId="0" fontId="17" fillId="6" borderId="0" xfId="78" applyNumberFormat="1" applyFont="1" applyFill="1" applyBorder="1" applyAlignment="1" applyProtection="1"/>
    <xf numFmtId="0" fontId="0" fillId="0" borderId="0" xfId="0">
      <alignment horizontal="right"/>
    </xf>
    <xf numFmtId="183" fontId="22" fillId="4" borderId="22" xfId="15" applyNumberFormat="1">
      <protection locked="0"/>
    </xf>
    <xf numFmtId="0" fontId="0" fillId="0" borderId="0" xfId="0">
      <alignment horizontal="right"/>
    </xf>
    <xf numFmtId="49" fontId="22" fillId="4" borderId="22" xfId="15" applyNumberFormat="1" applyBorder="1" applyAlignment="1">
      <alignment wrapText="1"/>
      <protection locked="0"/>
    </xf>
    <xf numFmtId="0" fontId="22" fillId="4" borderId="22" xfId="15" applyBorder="1" applyAlignment="1">
      <alignment wrapText="1"/>
      <protection locked="0"/>
    </xf>
    <xf numFmtId="0" fontId="17" fillId="6" borderId="0" xfId="18" applyFont="1" applyBorder="1"/>
    <xf numFmtId="164" fontId="17" fillId="6" borderId="0" xfId="78" applyFont="1" applyFill="1" applyBorder="1" applyAlignment="1" applyProtection="1"/>
    <xf numFmtId="0" fontId="36" fillId="0" borderId="0" xfId="57" applyBorder="1" applyAlignment="1" applyProtection="1"/>
    <xf numFmtId="0" fontId="0" fillId="0" borderId="0" xfId="0" applyBorder="1" applyAlignment="1"/>
    <xf numFmtId="0" fontId="0" fillId="0" borderId="0" xfId="0" applyBorder="1" applyAlignment="1">
      <alignment horizontal="right"/>
    </xf>
    <xf numFmtId="0" fontId="1" fillId="0" borderId="0" xfId="0" applyFont="1">
      <alignment horizontal="right"/>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47" fillId="2" borderId="0" xfId="38" applyFont="1" applyFill="1" applyBorder="1" applyAlignment="1">
      <alignment horizontal="left"/>
    </xf>
    <xf numFmtId="0" fontId="47" fillId="0" borderId="0" xfId="38" applyFont="1" applyBorder="1" applyAlignment="1">
      <alignment vertical="top" wrapText="1"/>
    </xf>
    <xf numFmtId="0" fontId="0" fillId="0" borderId="9" xfId="0" applyFont="1" applyBorder="1">
      <alignment horizontal="right"/>
    </xf>
    <xf numFmtId="0" fontId="28" fillId="0" borderId="0" xfId="38" applyFont="1" applyBorder="1" applyAlignment="1">
      <alignment horizontal="left"/>
    </xf>
    <xf numFmtId="0" fontId="0" fillId="0" borderId="3" xfId="0" applyFont="1" applyBorder="1">
      <alignment horizontal="right"/>
    </xf>
    <xf numFmtId="0" fontId="17" fillId="0" borderId="0" xfId="67" applyFont="1" applyBorder="1" applyAlignment="1">
      <alignment horizontal="left"/>
    </xf>
    <xf numFmtId="0" fontId="17" fillId="0" borderId="0" xfId="67" applyFont="1" applyFill="1" applyBorder="1" applyAlignment="1">
      <alignment vertical="top" wrapText="1"/>
    </xf>
    <xf numFmtId="0" fontId="17" fillId="0" borderId="0" xfId="67" applyFont="1" applyBorder="1" applyAlignment="1">
      <alignment vertical="top" wrapText="1"/>
    </xf>
    <xf numFmtId="0" fontId="17" fillId="0" borderId="0" xfId="67" applyFont="1" applyBorder="1" applyAlignment="1">
      <alignment vertical="top" wrapText="1"/>
    </xf>
    <xf numFmtId="165" fontId="19" fillId="0" borderId="22" xfId="22" applyFont="1" applyFill="1" applyBorder="1" applyProtection="1">
      <protection locked="0"/>
    </xf>
    <xf numFmtId="0" fontId="0" fillId="0" borderId="0" xfId="0" applyAlignment="1">
      <alignment vertical="top"/>
    </xf>
    <xf numFmtId="0" fontId="26" fillId="0" borderId="0" xfId="41" applyFill="1" applyAlignment="1">
      <alignment horizontal="left" indent="2"/>
    </xf>
    <xf numFmtId="0" fontId="26" fillId="0" borderId="0" xfId="41" applyFont="1" applyFill="1" applyAlignment="1">
      <alignment horizontal="left" indent="2"/>
    </xf>
    <xf numFmtId="0" fontId="0" fillId="0" borderId="0" xfId="0" applyAlignment="1">
      <alignment horizontal="left" indent="2"/>
    </xf>
    <xf numFmtId="0" fontId="26" fillId="0" borderId="0" xfId="41" applyFill="1" applyBorder="1" applyAlignment="1">
      <alignment horizontal="left" indent="2"/>
    </xf>
    <xf numFmtId="0" fontId="0" fillId="0" borderId="0" xfId="0" applyFont="1" applyAlignment="1">
      <alignment horizontal="left" indent="2"/>
    </xf>
    <xf numFmtId="0" fontId="26" fillId="0" borderId="0" xfId="0" applyFont="1" applyAlignment="1">
      <alignment horizontal="left" indent="2"/>
    </xf>
    <xf numFmtId="0" fontId="44" fillId="0" borderId="7" xfId="85" applyFont="1" applyFill="1" applyBorder="1" applyAlignment="1" applyProtection="1">
      <alignment horizontal="left" indent="2"/>
    </xf>
    <xf numFmtId="0" fontId="44" fillId="0" borderId="0" xfId="85" applyFont="1" applyFill="1" applyBorder="1" applyAlignment="1" applyProtection="1">
      <alignment horizontal="left" indent="2"/>
    </xf>
    <xf numFmtId="0" fontId="33" fillId="0" borderId="0" xfId="46" applyFill="1" applyAlignment="1">
      <alignment horizontal="left" vertical="top" wrapText="1" indent="2"/>
    </xf>
    <xf numFmtId="0" fontId="0" fillId="0" borderId="0" xfId="0" applyFill="1" applyAlignment="1">
      <alignment horizontal="left" indent="2"/>
    </xf>
    <xf numFmtId="0" fontId="0" fillId="0" borderId="0" xfId="0" applyAlignment="1">
      <alignment horizontal="left" vertical="top" indent="1"/>
    </xf>
    <xf numFmtId="0" fontId="17" fillId="0" borderId="0" xfId="84" applyFill="1" applyAlignment="1">
      <alignment horizontal="left" indent="2"/>
    </xf>
    <xf numFmtId="0" fontId="28" fillId="0" borderId="0" xfId="35" applyAlignment="1">
      <alignment horizontal="left" indent="2"/>
    </xf>
    <xf numFmtId="0" fontId="26" fillId="6" borderId="28" xfId="61" applyFont="1" applyFill="1" applyBorder="1" applyAlignment="1">
      <alignment wrapText="1"/>
    </xf>
    <xf numFmtId="180" fontId="17" fillId="0" borderId="4" xfId="18" applyNumberFormat="1" applyFill="1" applyBorder="1" applyProtection="1"/>
    <xf numFmtId="180" fontId="3" fillId="0" borderId="4" xfId="0" applyNumberFormat="1" applyFont="1" applyBorder="1">
      <alignment horizontal="right"/>
    </xf>
    <xf numFmtId="0" fontId="17" fillId="0" borderId="0" xfId="67" applyFont="1" applyBorder="1" applyAlignment="1">
      <alignment vertical="top" wrapText="1"/>
    </xf>
    <xf numFmtId="0" fontId="0" fillId="0" borderId="3" xfId="0" applyFill="1" applyBorder="1">
      <alignment horizontal="right"/>
    </xf>
    <xf numFmtId="0" fontId="26" fillId="0" borderId="0" xfId="41" applyFont="1" applyFill="1" applyBorder="1" applyAlignment="1">
      <alignment horizontal="left"/>
    </xf>
    <xf numFmtId="0" fontId="26" fillId="0" borderId="0" xfId="41" applyFont="1" applyFill="1" applyBorder="1">
      <alignment horizontal="left"/>
    </xf>
    <xf numFmtId="0" fontId="28" fillId="0" borderId="0" xfId="35" applyAlignment="1"/>
    <xf numFmtId="0" fontId="22" fillId="4" borderId="22" xfId="14" applyBorder="1" applyAlignment="1">
      <alignment horizontal="right"/>
      <protection locked="0"/>
    </xf>
    <xf numFmtId="187" fontId="22" fillId="4" borderId="22" xfId="15" applyNumberFormat="1" applyFont="1" applyBorder="1">
      <protection locked="0"/>
    </xf>
    <xf numFmtId="187" fontId="22" fillId="4" borderId="22" xfId="15" applyNumberFormat="1">
      <protection locked="0"/>
    </xf>
    <xf numFmtId="0" fontId="0" fillId="0" borderId="9" xfId="0" applyFill="1" applyBorder="1" applyAlignment="1">
      <alignment horizontal="left" vertical="top" wrapText="1"/>
    </xf>
    <xf numFmtId="0" fontId="0" fillId="0" borderId="0" xfId="0">
      <alignment horizontal="right"/>
    </xf>
    <xf numFmtId="0" fontId="0" fillId="0" borderId="0" xfId="0">
      <alignment horizontal="right"/>
    </xf>
    <xf numFmtId="0" fontId="0" fillId="0" borderId="9" xfId="0" applyFont="1" applyFill="1" applyBorder="1">
      <alignment horizontal="right"/>
    </xf>
    <xf numFmtId="0" fontId="1" fillId="5" borderId="28" xfId="77" applyBorder="1" applyAlignment="1">
      <alignment horizontal="center" wrapText="1"/>
    </xf>
    <xf numFmtId="0" fontId="20" fillId="6" borderId="5" xfId="71" applyBorder="1" applyProtection="1">
      <alignment horizontal="right"/>
      <protection locked="0"/>
    </xf>
    <xf numFmtId="0" fontId="17" fillId="6" borderId="0" xfId="18" applyBorder="1" applyProtection="1">
      <protection locked="0"/>
    </xf>
    <xf numFmtId="0" fontId="17" fillId="6" borderId="9" xfId="18" applyBorder="1" applyProtection="1">
      <protection locked="0"/>
    </xf>
    <xf numFmtId="0" fontId="0" fillId="0" borderId="0" xfId="0" applyProtection="1">
      <alignment horizontal="right"/>
      <protection locked="0"/>
    </xf>
    <xf numFmtId="180" fontId="22" fillId="4" borderId="22" xfId="15" applyNumberFormat="1" applyBorder="1" applyProtection="1">
      <protection locked="0"/>
    </xf>
    <xf numFmtId="0" fontId="0" fillId="0" borderId="0" xfId="0" applyAlignment="1" applyProtection="1">
      <alignment horizontal="left" indent="2"/>
      <protection locked="0"/>
    </xf>
    <xf numFmtId="0" fontId="17" fillId="6" borderId="0" xfId="18" applyFont="1" applyBorder="1"/>
    <xf numFmtId="0" fontId="26" fillId="0" borderId="0" xfId="41" applyFill="1" applyAlignment="1"/>
    <xf numFmtId="0" fontId="26" fillId="0" borderId="0" xfId="41" applyFill="1" applyAlignment="1">
      <alignment horizontal="left"/>
    </xf>
    <xf numFmtId="0" fontId="3" fillId="8" borderId="15" xfId="33" applyBorder="1">
      <alignment vertical="top" wrapText="1"/>
    </xf>
    <xf numFmtId="0" fontId="1" fillId="8" borderId="4" xfId="33" applyFont="1" applyBorder="1" applyAlignment="1">
      <alignment horizontal="center" vertical="center" wrapText="1"/>
    </xf>
    <xf numFmtId="0" fontId="1" fillId="8" borderId="16" xfId="33" applyFont="1" applyBorder="1" applyAlignment="1">
      <alignment horizontal="center" vertical="center" wrapText="1"/>
    </xf>
    <xf numFmtId="180" fontId="3" fillId="8" borderId="15" xfId="33" applyNumberFormat="1" applyBorder="1">
      <alignment vertical="top" wrapText="1"/>
    </xf>
    <xf numFmtId="180" fontId="3" fillId="8" borderId="17" xfId="33" applyNumberFormat="1" applyBorder="1">
      <alignment vertical="top" wrapText="1"/>
    </xf>
    <xf numFmtId="0" fontId="3" fillId="8" borderId="18" xfId="33" applyBorder="1" applyAlignment="1">
      <alignment vertical="top"/>
    </xf>
    <xf numFmtId="0" fontId="3" fillId="8" borderId="15" xfId="33" applyBorder="1" applyAlignment="1">
      <alignment vertical="top"/>
    </xf>
    <xf numFmtId="0" fontId="3" fillId="8" borderId="17" xfId="33" applyBorder="1" applyAlignment="1">
      <alignment vertical="top"/>
    </xf>
    <xf numFmtId="0" fontId="26" fillId="6" borderId="0" xfId="43" applyBorder="1">
      <alignment horizontal="center"/>
    </xf>
    <xf numFmtId="0" fontId="20" fillId="6" borderId="5" xfId="71" applyBorder="1" applyProtection="1">
      <alignment horizontal="right"/>
    </xf>
    <xf numFmtId="0" fontId="17" fillId="6" borderId="0" xfId="18" applyBorder="1" applyProtection="1"/>
    <xf numFmtId="0" fontId="26" fillId="6" borderId="0" xfId="43" applyBorder="1" applyProtection="1">
      <alignment horizontal="center"/>
    </xf>
    <xf numFmtId="0" fontId="17" fillId="6" borderId="9" xfId="18" applyBorder="1" applyProtection="1"/>
    <xf numFmtId="0" fontId="0" fillId="0" borderId="0" xfId="0" applyAlignment="1" applyProtection="1">
      <alignment horizontal="left" indent="2"/>
    </xf>
    <xf numFmtId="0" fontId="0" fillId="0" borderId="0" xfId="0" applyProtection="1">
      <alignment horizontal="right"/>
    </xf>
    <xf numFmtId="164" fontId="42" fillId="6" borderId="0" xfId="83" applyFill="1" applyBorder="1" applyProtection="1"/>
    <xf numFmtId="0" fontId="1" fillId="5" borderId="0" xfId="50" applyBorder="1" applyProtection="1">
      <alignment horizontal="left"/>
    </xf>
    <xf numFmtId="166" fontId="26" fillId="6" borderId="0" xfId="24" applyBorder="1" applyProtection="1">
      <alignment horizontal="center"/>
    </xf>
    <xf numFmtId="0" fontId="3" fillId="5" borderId="0" xfId="79" applyBorder="1" applyProtection="1">
      <alignment horizontal="left"/>
    </xf>
    <xf numFmtId="0" fontId="20" fillId="6" borderId="0" xfId="18" applyFont="1" applyBorder="1" applyProtection="1">
      <protection locked="0"/>
    </xf>
    <xf numFmtId="164" fontId="42" fillId="6" borderId="0" xfId="83" applyBorder="1" applyProtection="1"/>
    <xf numFmtId="0" fontId="26" fillId="6" borderId="0" xfId="43" applyBorder="1" applyAlignment="1" applyProtection="1">
      <alignment horizontal="center" wrapText="1"/>
    </xf>
    <xf numFmtId="0" fontId="26" fillId="0" borderId="3" xfId="43" applyFill="1" applyBorder="1" applyAlignment="1">
      <alignment horizontal="centerContinuous"/>
    </xf>
    <xf numFmtId="0" fontId="26" fillId="0" borderId="0" xfId="43" applyFill="1" applyBorder="1" applyAlignment="1">
      <alignment horizontal="centerContinuous"/>
    </xf>
    <xf numFmtId="0" fontId="26" fillId="0" borderId="9" xfId="43" applyFill="1" applyBorder="1" applyAlignment="1">
      <alignment horizontal="centerContinuous"/>
    </xf>
    <xf numFmtId="0" fontId="0" fillId="0" borderId="0" xfId="0" applyBorder="1" applyAlignment="1">
      <alignment horizontal="centerContinuous"/>
    </xf>
    <xf numFmtId="0" fontId="0" fillId="0" borderId="9" xfId="0" applyBorder="1" applyAlignment="1">
      <alignment horizontal="centerContinuous"/>
    </xf>
    <xf numFmtId="0" fontId="0" fillId="0" borderId="9" xfId="0" applyFill="1" applyBorder="1">
      <alignment horizontal="right"/>
    </xf>
    <xf numFmtId="0" fontId="2" fillId="5" borderId="0" xfId="7" applyBorder="1" applyProtection="1">
      <protection locked="0"/>
    </xf>
    <xf numFmtId="181" fontId="19" fillId="4" borderId="23" xfId="13" applyNumberFormat="1" applyFill="1" applyBorder="1" applyProtection="1">
      <alignment horizontal="right"/>
      <protection locked="0"/>
    </xf>
    <xf numFmtId="0" fontId="20" fillId="6" borderId="0" xfId="18" applyFont="1" applyBorder="1" applyAlignment="1" applyProtection="1">
      <alignment horizontal="left" wrapText="1"/>
    </xf>
    <xf numFmtId="0" fontId="20" fillId="6" borderId="0" xfId="18" applyFont="1" applyBorder="1" applyAlignment="1" applyProtection="1">
      <alignment horizontal="left"/>
    </xf>
    <xf numFmtId="49" fontId="17" fillId="0" borderId="6" xfId="63" applyFont="1" applyBorder="1" applyAlignment="1"/>
    <xf numFmtId="49" fontId="17" fillId="0" borderId="7" xfId="63" applyFont="1" applyBorder="1" applyAlignment="1"/>
    <xf numFmtId="49" fontId="17" fillId="0" borderId="8" xfId="63" applyFont="1" applyBorder="1" applyAlignment="1"/>
    <xf numFmtId="187" fontId="22" fillId="4" borderId="22" xfId="15" applyNumberFormat="1" applyBorder="1">
      <protection locked="0"/>
    </xf>
    <xf numFmtId="164" fontId="26" fillId="6" borderId="0" xfId="78" applyFont="1" applyFill="1" applyBorder="1" applyAlignment="1" applyProtection="1">
      <alignment horizontal="right"/>
    </xf>
    <xf numFmtId="0" fontId="22" fillId="4" borderId="22" xfId="15" applyAlignment="1">
      <alignment wrapText="1"/>
      <protection locked="0"/>
    </xf>
    <xf numFmtId="0" fontId="22" fillId="4" borderId="22" xfId="15" applyAlignment="1" applyProtection="1">
      <alignment wrapText="1"/>
      <protection locked="0"/>
    </xf>
    <xf numFmtId="49" fontId="22" fillId="4" borderId="22" xfId="15" applyNumberFormat="1" applyAlignment="1">
      <alignment wrapText="1"/>
      <protection locked="0"/>
    </xf>
    <xf numFmtId="49" fontId="22" fillId="4" borderId="22" xfId="15" applyNumberFormat="1" applyAlignment="1" applyProtection="1">
      <alignment wrapText="1"/>
      <protection locked="0"/>
    </xf>
    <xf numFmtId="0" fontId="22" fillId="4" borderId="22" xfId="15" applyFont="1" applyBorder="1" applyAlignment="1">
      <alignment wrapText="1"/>
      <protection locked="0"/>
    </xf>
    <xf numFmtId="0" fontId="22" fillId="4" borderId="22" xfId="15" applyFont="1" applyBorder="1" applyAlignment="1">
      <alignment horizontal="center" vertical="center" wrapText="1"/>
      <protection locked="0"/>
    </xf>
    <xf numFmtId="0" fontId="17" fillId="7" borderId="6" xfId="84" applyBorder="1" applyAlignment="1"/>
    <xf numFmtId="183" fontId="17" fillId="5" borderId="23" xfId="6" applyNumberFormat="1" applyFont="1" applyBorder="1" applyProtection="1">
      <alignment horizontal="right"/>
      <protection locked="0"/>
    </xf>
    <xf numFmtId="186" fontId="17" fillId="5" borderId="23" xfId="6" applyNumberFormat="1" applyFont="1" applyBorder="1" applyProtection="1">
      <alignment horizontal="right"/>
      <protection locked="0"/>
    </xf>
    <xf numFmtId="177" fontId="26" fillId="6" borderId="0" xfId="43" applyNumberFormat="1" applyFont="1" applyFill="1" applyBorder="1">
      <alignment horizontal="center"/>
    </xf>
    <xf numFmtId="0" fontId="61" fillId="0" borderId="0" xfId="0" applyFont="1" applyAlignment="1">
      <alignment horizontal="left" indent="2"/>
    </xf>
    <xf numFmtId="0" fontId="73" fillId="0" borderId="0" xfId="67" applyFont="1" applyAlignment="1">
      <alignment horizontal="left"/>
    </xf>
    <xf numFmtId="181" fontId="3" fillId="0" borderId="4" xfId="0" applyNumberFormat="1" applyFont="1" applyBorder="1">
      <alignment horizontal="right"/>
    </xf>
    <xf numFmtId="181" fontId="3" fillId="0" borderId="4" xfId="18" applyNumberFormat="1" applyFont="1" applyFill="1" applyBorder="1" applyProtection="1"/>
    <xf numFmtId="0" fontId="61" fillId="0" borderId="0" xfId="0" applyFont="1" applyBorder="1" applyAlignment="1">
      <alignment horizontal="left" vertical="top" wrapText="1"/>
    </xf>
    <xf numFmtId="0" fontId="1" fillId="0" borderId="0" xfId="0" applyFont="1" applyAlignment="1">
      <alignment vertical="top"/>
    </xf>
    <xf numFmtId="0" fontId="3" fillId="0" borderId="0" xfId="0" applyFont="1" applyAlignment="1">
      <alignment vertical="top" wrapText="1"/>
    </xf>
    <xf numFmtId="0" fontId="1" fillId="0" borderId="0" xfId="41" applyFont="1" applyFill="1">
      <alignment horizontal="left"/>
    </xf>
    <xf numFmtId="0" fontId="1" fillId="0" borderId="0" xfId="41" applyFont="1" applyFill="1" applyAlignment="1">
      <alignment horizontal="left"/>
    </xf>
    <xf numFmtId="0" fontId="1" fillId="0" borderId="0" xfId="67" applyFont="1" applyAlignment="1">
      <alignment horizontal="left"/>
    </xf>
    <xf numFmtId="0" fontId="1" fillId="0" borderId="0" xfId="0" applyFont="1" applyFill="1" applyAlignment="1">
      <alignment horizontal="left"/>
    </xf>
    <xf numFmtId="186" fontId="17" fillId="5" borderId="1" xfId="6" applyNumberFormat="1" applyFont="1" applyBorder="1" applyProtection="1">
      <alignment horizontal="right"/>
      <protection locked="0"/>
    </xf>
    <xf numFmtId="172" fontId="17" fillId="6" borderId="0" xfId="18" applyNumberFormat="1" applyFont="1" applyBorder="1" applyProtection="1"/>
    <xf numFmtId="173" fontId="17" fillId="6" borderId="0" xfId="18" applyNumberFormat="1" applyFont="1" applyBorder="1" applyProtection="1"/>
    <xf numFmtId="0" fontId="17" fillId="6" borderId="0" xfId="18" applyFont="1" applyBorder="1" applyProtection="1"/>
    <xf numFmtId="171" fontId="17" fillId="6" borderId="0" xfId="82" applyFont="1" applyFill="1" applyBorder="1" applyProtection="1">
      <alignment horizontal="left"/>
    </xf>
    <xf numFmtId="171" fontId="17" fillId="6" borderId="0" xfId="82" applyFill="1" applyBorder="1" applyProtection="1">
      <alignment horizontal="left"/>
    </xf>
    <xf numFmtId="171" fontId="17" fillId="6" borderId="0" xfId="82" applyFont="1" applyFill="1" applyBorder="1" applyAlignment="1" applyProtection="1">
      <alignment horizontal="left"/>
    </xf>
    <xf numFmtId="0" fontId="0" fillId="0" borderId="3" xfId="0" applyFont="1" applyFill="1" applyBorder="1">
      <alignment horizontal="right"/>
    </xf>
    <xf numFmtId="172" fontId="22" fillId="4" borderId="22" xfId="2" applyFont="1" applyFill="1" applyBorder="1" applyAlignment="1">
      <alignment horizontal="center" wrapText="1"/>
      <protection locked="0"/>
    </xf>
    <xf numFmtId="180" fontId="7" fillId="2" borderId="2" xfId="2" applyNumberFormat="1" applyFont="1" applyFill="1" applyBorder="1" applyAlignment="1">
      <alignment horizontal="center" wrapText="1"/>
      <protection locked="0"/>
    </xf>
    <xf numFmtId="0" fontId="0" fillId="0" borderId="0" xfId="67" applyFont="1" applyBorder="1" applyAlignment="1">
      <alignment horizontal="left" vertical="top" wrapText="1"/>
    </xf>
    <xf numFmtId="181" fontId="17" fillId="5" borderId="4" xfId="6" applyNumberFormat="1" applyFont="1" applyBorder="1" applyAlignment="1" applyProtection="1"/>
    <xf numFmtId="0" fontId="74" fillId="0" borderId="0" xfId="38" applyFont="1" applyBorder="1" applyAlignment="1">
      <alignment vertical="top" wrapText="1"/>
    </xf>
    <xf numFmtId="0" fontId="3" fillId="0" borderId="0" xfId="67" applyFont="1" applyBorder="1" applyAlignment="1">
      <alignment vertical="top" wrapText="1"/>
    </xf>
    <xf numFmtId="0" fontId="3" fillId="0" borderId="0" xfId="0" applyFont="1" applyBorder="1" applyAlignment="1">
      <alignment horizontal="left" vertical="top" wrapText="1"/>
    </xf>
    <xf numFmtId="181" fontId="17" fillId="5" borderId="23" xfId="6" applyNumberFormat="1" applyFont="1" applyBorder="1" applyAlignment="1" applyProtection="1"/>
    <xf numFmtId="0" fontId="41" fillId="0" borderId="3" xfId="72" applyBorder="1">
      <alignment horizontal="center"/>
    </xf>
    <xf numFmtId="0" fontId="41" fillId="0" borderId="0" xfId="72" applyBorder="1">
      <alignment horizontal="center"/>
    </xf>
    <xf numFmtId="0" fontId="41" fillId="0" borderId="9" xfId="72" applyBorder="1">
      <alignment horizontal="center"/>
    </xf>
    <xf numFmtId="0" fontId="28" fillId="0" borderId="3" xfId="73" applyBorder="1">
      <alignment horizontal="center" vertical="center"/>
    </xf>
    <xf numFmtId="0" fontId="28" fillId="0" borderId="0" xfId="73" applyBorder="1">
      <alignment horizontal="center" vertical="center"/>
    </xf>
    <xf numFmtId="0" fontId="28" fillId="0" borderId="9" xfId="73" applyBorder="1">
      <alignment horizontal="center" vertical="center"/>
    </xf>
    <xf numFmtId="0" fontId="39" fillId="0" borderId="3" xfId="66" applyBorder="1">
      <alignment horizontal="center"/>
    </xf>
    <xf numFmtId="0" fontId="39" fillId="0" borderId="0" xfId="66" applyBorder="1">
      <alignment horizontal="center"/>
    </xf>
    <xf numFmtId="0" fontId="39" fillId="0" borderId="9" xfId="66" applyBorder="1">
      <alignment horizontal="center"/>
    </xf>
    <xf numFmtId="0" fontId="3" fillId="8" borderId="3" xfId="33" applyFont="1" applyBorder="1" applyAlignment="1">
      <alignment horizontal="left" vertical="top" wrapText="1" indent="1"/>
    </xf>
    <xf numFmtId="0" fontId="3" fillId="8" borderId="0" xfId="33" applyFont="1" applyBorder="1" applyAlignment="1">
      <alignment horizontal="left" vertical="top" wrapText="1" indent="1"/>
    </xf>
    <xf numFmtId="0" fontId="18" fillId="8" borderId="1" xfId="10" applyBorder="1">
      <alignment horizontal="center"/>
    </xf>
    <xf numFmtId="174" fontId="18" fillId="8" borderId="1" xfId="25" applyBorder="1">
      <alignment horizontal="center" vertical="center"/>
    </xf>
    <xf numFmtId="0" fontId="20" fillId="6" borderId="0" xfId="18" applyNumberFormat="1" applyFont="1" applyBorder="1" applyAlignment="1">
      <alignment horizontal="left" wrapText="1"/>
    </xf>
    <xf numFmtId="0" fontId="3" fillId="0" borderId="3" xfId="0" applyFont="1" applyBorder="1" applyAlignment="1">
      <alignment horizontal="right" wrapText="1"/>
    </xf>
    <xf numFmtId="6" fontId="26" fillId="6" borderId="0" xfId="64" quotePrefix="1" applyNumberFormat="1" applyFont="1" applyBorder="1" applyAlignment="1">
      <alignment horizontal="center" wrapText="1"/>
    </xf>
    <xf numFmtId="0" fontId="17" fillId="6" borderId="0" xfId="8" applyFont="1" applyFill="1" applyBorder="1" applyAlignment="1">
      <alignment horizontal="left" wrapText="1"/>
    </xf>
    <xf numFmtId="0" fontId="26" fillId="6" borderId="0" xfId="43" applyFont="1" applyBorder="1" applyAlignment="1">
      <alignment horizontal="center"/>
    </xf>
    <xf numFmtId="0" fontId="1" fillId="5" borderId="28" xfId="51" applyFont="1" applyBorder="1" applyAlignment="1">
      <alignment horizontal="center" wrapText="1"/>
    </xf>
    <xf numFmtId="49" fontId="22" fillId="4" borderId="29" xfId="15" applyNumberFormat="1" applyFont="1" applyBorder="1" applyAlignment="1">
      <alignment horizontal="left" vertical="top" wrapText="1"/>
      <protection locked="0"/>
    </xf>
    <xf numFmtId="49" fontId="22" fillId="4" borderId="30" xfId="15" applyNumberFormat="1" applyFont="1" applyBorder="1" applyAlignment="1">
      <alignment horizontal="left" vertical="top" wrapText="1"/>
      <protection locked="0"/>
    </xf>
    <xf numFmtId="49" fontId="22" fillId="4" borderId="27" xfId="15" applyNumberFormat="1" applyFont="1" applyBorder="1" applyAlignment="1">
      <alignment horizontal="left" vertical="top" wrapText="1"/>
      <protection locked="0"/>
    </xf>
    <xf numFmtId="0" fontId="26" fillId="0" borderId="0" xfId="41" applyFill="1" applyAlignment="1">
      <alignment horizontal="center" wrapText="1"/>
    </xf>
    <xf numFmtId="180" fontId="22" fillId="4" borderId="29" xfId="15" applyNumberFormat="1" applyFont="1" applyBorder="1" applyAlignment="1">
      <alignment wrapText="1"/>
      <protection locked="0"/>
    </xf>
    <xf numFmtId="180" fontId="22" fillId="4" borderId="30" xfId="15" applyNumberFormat="1" applyFont="1" applyBorder="1" applyAlignment="1">
      <alignment wrapText="1"/>
      <protection locked="0"/>
    </xf>
    <xf numFmtId="180" fontId="22" fillId="4" borderId="27" xfId="15" applyNumberFormat="1" applyFont="1" applyBorder="1" applyAlignment="1">
      <alignment wrapText="1"/>
      <protection locked="0"/>
    </xf>
    <xf numFmtId="0" fontId="26" fillId="6" borderId="0" xfId="61" applyFont="1" applyFill="1" applyBorder="1" applyAlignment="1">
      <alignment horizontal="center"/>
    </xf>
    <xf numFmtId="0" fontId="26" fillId="6" borderId="0" xfId="43" applyFont="1" applyFill="1" applyBorder="1" applyAlignment="1">
      <alignment horizontal="center" wrapText="1"/>
    </xf>
    <xf numFmtId="0" fontId="26" fillId="6" borderId="0" xfId="41" applyFont="1" applyFill="1" applyBorder="1" applyAlignment="1">
      <alignment horizontal="center"/>
    </xf>
    <xf numFmtId="0" fontId="26" fillId="6" borderId="0" xfId="41" applyFont="1" applyFill="1" applyBorder="1" applyAlignment="1">
      <alignment horizontal="center" wrapText="1"/>
    </xf>
    <xf numFmtId="0" fontId="20" fillId="6" borderId="0" xfId="80" applyFont="1" applyFill="1" applyBorder="1" applyAlignment="1">
      <alignment horizontal="left" wrapText="1"/>
    </xf>
    <xf numFmtId="0" fontId="3" fillId="8" borderId="3" xfId="33" applyBorder="1" applyAlignment="1">
      <alignment horizontal="left" vertical="top" wrapText="1" indent="1"/>
    </xf>
    <xf numFmtId="0" fontId="3" fillId="8" borderId="0" xfId="33" applyBorder="1" applyAlignment="1">
      <alignment horizontal="left" vertical="top" wrapText="1" indent="1"/>
    </xf>
    <xf numFmtId="0" fontId="22" fillId="4" borderId="29" xfId="15" applyBorder="1" applyAlignment="1">
      <alignment horizontal="left" wrapText="1"/>
      <protection locked="0"/>
    </xf>
    <xf numFmtId="0" fontId="22" fillId="4" borderId="27" xfId="15" applyBorder="1" applyAlignment="1">
      <alignment horizontal="left" wrapText="1"/>
      <protection locked="0"/>
    </xf>
    <xf numFmtId="0" fontId="26" fillId="6" borderId="28" xfId="41" applyFill="1" applyBorder="1" applyAlignment="1">
      <alignment horizontal="center" wrapText="1"/>
    </xf>
    <xf numFmtId="49" fontId="22" fillId="4" borderId="22" xfId="15" applyNumberFormat="1" applyBorder="1" applyAlignment="1">
      <alignment wrapText="1"/>
      <protection locked="0"/>
    </xf>
    <xf numFmtId="0" fontId="18" fillId="7" borderId="29" xfId="26" applyFill="1" applyBorder="1" applyAlignment="1">
      <alignment horizontal="center" wrapText="1"/>
    </xf>
    <xf numFmtId="0" fontId="18" fillId="7" borderId="30" xfId="26" applyFill="1" applyBorder="1" applyAlignment="1">
      <alignment horizontal="center" wrapText="1"/>
    </xf>
    <xf numFmtId="0" fontId="18" fillId="7" borderId="27" xfId="26" applyFill="1" applyBorder="1" applyAlignment="1">
      <alignment horizontal="center" wrapText="1"/>
    </xf>
    <xf numFmtId="165" fontId="18" fillId="7" borderId="29" xfId="27" applyFill="1" applyBorder="1" applyAlignment="1">
      <alignment horizontal="center" vertical="center" wrapText="1"/>
    </xf>
    <xf numFmtId="165" fontId="18" fillId="7" borderId="30" xfId="27" applyFill="1" applyBorder="1" applyAlignment="1">
      <alignment horizontal="center" vertical="center" wrapText="1"/>
    </xf>
    <xf numFmtId="165" fontId="18" fillId="7" borderId="27" xfId="27" applyFill="1" applyBorder="1" applyAlignment="1">
      <alignment horizontal="center" vertical="center" wrapText="1"/>
    </xf>
    <xf numFmtId="0" fontId="26" fillId="6" borderId="0" xfId="43" applyBorder="1">
      <alignment horizontal="center"/>
    </xf>
    <xf numFmtId="0" fontId="18" fillId="8" borderId="19" xfId="10" applyBorder="1" applyAlignment="1">
      <alignment horizontal="center"/>
    </xf>
    <xf numFmtId="0" fontId="18" fillId="8" borderId="20" xfId="10" applyBorder="1" applyAlignment="1">
      <alignment horizontal="center"/>
    </xf>
    <xf numFmtId="0" fontId="18" fillId="8" borderId="21" xfId="10" applyBorder="1" applyAlignment="1">
      <alignment horizontal="center"/>
    </xf>
    <xf numFmtId="0" fontId="20" fillId="6" borderId="0" xfId="18" applyFont="1" applyBorder="1" applyAlignment="1" applyProtection="1">
      <alignment horizontal="left" wrapText="1"/>
    </xf>
    <xf numFmtId="0" fontId="1" fillId="5" borderId="0" xfId="51" applyBorder="1" applyAlignment="1">
      <alignment horizontal="center" wrapText="1"/>
    </xf>
    <xf numFmtId="49" fontId="22" fillId="4" borderId="6" xfId="15" applyNumberFormat="1" applyBorder="1" applyAlignment="1" applyProtection="1">
      <alignment horizontal="left" vertical="top" wrapText="1"/>
      <protection locked="0"/>
    </xf>
    <xf numFmtId="49" fontId="22" fillId="4" borderId="7" xfId="15" applyNumberFormat="1" applyBorder="1" applyAlignment="1" applyProtection="1">
      <alignment horizontal="left" vertical="top" wrapText="1"/>
      <protection locked="0"/>
    </xf>
    <xf numFmtId="49" fontId="22" fillId="4" borderId="8" xfId="15" applyNumberFormat="1" applyBorder="1" applyAlignment="1" applyProtection="1">
      <alignment horizontal="left" vertical="top" wrapText="1"/>
      <protection locked="0"/>
    </xf>
    <xf numFmtId="49" fontId="22" fillId="4" borderId="13" xfId="15" applyNumberFormat="1" applyBorder="1" applyAlignment="1" applyProtection="1">
      <alignment horizontal="left" vertical="top" wrapText="1"/>
      <protection locked="0"/>
    </xf>
    <xf numFmtId="49" fontId="22" fillId="4" borderId="11" xfId="15" applyNumberFormat="1" applyBorder="1" applyAlignment="1" applyProtection="1">
      <alignment horizontal="left" vertical="top" wrapText="1"/>
      <protection locked="0"/>
    </xf>
    <xf numFmtId="49" fontId="22" fillId="4" borderId="12" xfId="15" applyNumberFormat="1" applyBorder="1" applyAlignment="1" applyProtection="1">
      <alignment horizontal="left" vertical="top" wrapText="1"/>
      <protection locked="0"/>
    </xf>
    <xf numFmtId="49" fontId="22" fillId="4" borderId="6" xfId="15" applyNumberFormat="1" applyBorder="1" applyAlignment="1">
      <alignment horizontal="left" vertical="top" wrapText="1"/>
      <protection locked="0"/>
    </xf>
    <xf numFmtId="49" fontId="22" fillId="4" borderId="7" xfId="15" applyNumberFormat="1" applyBorder="1" applyAlignment="1">
      <alignment horizontal="left" vertical="top" wrapText="1"/>
      <protection locked="0"/>
    </xf>
    <xf numFmtId="49" fontId="22" fillId="4" borderId="8" xfId="15" applyNumberFormat="1" applyBorder="1" applyAlignment="1">
      <alignment horizontal="left" vertical="top" wrapText="1"/>
      <protection locked="0"/>
    </xf>
    <xf numFmtId="49" fontId="22" fillId="4" borderId="13" xfId="15" applyNumberFormat="1" applyBorder="1" applyAlignment="1">
      <alignment horizontal="left" vertical="top" wrapText="1"/>
      <protection locked="0"/>
    </xf>
    <xf numFmtId="49" fontId="22" fillId="4" borderId="11" xfId="15" applyNumberFormat="1" applyBorder="1" applyAlignment="1">
      <alignment horizontal="left" vertical="top" wrapText="1"/>
      <protection locked="0"/>
    </xf>
    <xf numFmtId="49" fontId="22" fillId="4" borderId="12" xfId="15" applyNumberFormat="1" applyBorder="1" applyAlignment="1">
      <alignment horizontal="left" vertical="top" wrapText="1"/>
      <protection locked="0"/>
    </xf>
    <xf numFmtId="0" fontId="17" fillId="6" borderId="0" xfId="18" applyBorder="1" applyAlignment="1">
      <alignment horizontal="center"/>
    </xf>
    <xf numFmtId="6" fontId="26" fillId="6" borderId="0" xfId="18" quotePrefix="1" applyNumberFormat="1" applyFont="1" applyBorder="1" applyAlignment="1">
      <alignment horizontal="center"/>
    </xf>
    <xf numFmtId="0" fontId="17" fillId="6" borderId="0" xfId="18" applyBorder="1" applyAlignment="1" applyProtection="1">
      <alignment horizontal="center"/>
    </xf>
    <xf numFmtId="49" fontId="17" fillId="6" borderId="0" xfId="74" applyBorder="1">
      <alignment horizontal="center" vertical="center" wrapText="1"/>
    </xf>
    <xf numFmtId="0" fontId="2" fillId="5" borderId="0" xfId="7" applyBorder="1" applyProtection="1">
      <protection locked="0"/>
    </xf>
    <xf numFmtId="0" fontId="26" fillId="6" borderId="0" xfId="43" quotePrefix="1" applyBorder="1" applyAlignment="1">
      <alignment horizontal="center"/>
    </xf>
    <xf numFmtId="0" fontId="3" fillId="8" borderId="9" xfId="33" applyFont="1" applyBorder="1" applyAlignment="1">
      <alignment horizontal="left" vertical="top" wrapText="1" indent="1"/>
    </xf>
    <xf numFmtId="0" fontId="18" fillId="8" borderId="1" xfId="10">
      <alignment horizontal="center"/>
    </xf>
    <xf numFmtId="174" fontId="18" fillId="8" borderId="1" xfId="25">
      <alignment horizontal="center" vertical="center"/>
    </xf>
    <xf numFmtId="174" fontId="18" fillId="8" borderId="19" xfId="25" applyBorder="1" applyAlignment="1">
      <alignment horizontal="center" vertical="center"/>
    </xf>
    <xf numFmtId="174" fontId="18" fillId="8" borderId="21" xfId="25" applyBorder="1" applyAlignment="1">
      <alignment horizontal="center" vertical="center"/>
    </xf>
    <xf numFmtId="174" fontId="18" fillId="8" borderId="20" xfId="25" applyBorder="1" applyAlignment="1">
      <alignment horizontal="center" vertical="center"/>
    </xf>
    <xf numFmtId="0" fontId="18" fillId="8" borderId="19" xfId="10" applyBorder="1" applyAlignment="1">
      <alignment horizontal="center" vertical="center"/>
    </xf>
    <xf numFmtId="0" fontId="18" fillId="8" borderId="20" xfId="10" applyBorder="1" applyAlignment="1">
      <alignment horizontal="center" vertical="center"/>
    </xf>
    <xf numFmtId="0" fontId="18" fillId="8" borderId="21" xfId="10" applyBorder="1" applyAlignment="1">
      <alignment horizontal="center" vertical="center"/>
    </xf>
    <xf numFmtId="0" fontId="26" fillId="6" borderId="0" xfId="18" applyFont="1" applyBorder="1" applyAlignment="1">
      <alignment horizontal="center" wrapText="1"/>
    </xf>
    <xf numFmtId="0" fontId="3" fillId="8" borderId="0" xfId="33" applyFont="1" applyBorder="1" applyAlignment="1">
      <alignment horizontal="left" vertical="top" indent="1"/>
    </xf>
    <xf numFmtId="0" fontId="20" fillId="6" borderId="11" xfId="8" applyBorder="1">
      <alignment horizontal="left" wrapText="1"/>
    </xf>
    <xf numFmtId="0" fontId="26" fillId="6" borderId="0" xfId="64" applyBorder="1" applyAlignment="1">
      <alignment horizontal="center" wrapText="1"/>
    </xf>
    <xf numFmtId="0" fontId="20" fillId="6" borderId="0" xfId="8" applyFont="1">
      <alignment horizontal="left" wrapText="1"/>
    </xf>
    <xf numFmtId="0" fontId="26" fillId="6" borderId="0" xfId="64" applyFont="1" applyBorder="1" applyAlignment="1">
      <alignment horizontal="center" vertical="center" wrapText="1"/>
    </xf>
    <xf numFmtId="0" fontId="22" fillId="4" borderId="22" xfId="15" applyFont="1" applyBorder="1" applyAlignment="1">
      <alignment wrapText="1"/>
      <protection locked="0"/>
    </xf>
  </cellXfs>
  <cellStyles count="161">
    <cellStyle name="20% - Accent1" xfId="100" builtinId="30" hidden="1"/>
    <cellStyle name="20% - Accent2" xfId="104" builtinId="34" hidden="1"/>
    <cellStyle name="20% - Accent3" xfId="108" builtinId="38" hidden="1"/>
    <cellStyle name="20% - Accent4" xfId="112" builtinId="42" hidden="1"/>
    <cellStyle name="20% - Accent5" xfId="116" builtinId="46" hidden="1"/>
    <cellStyle name="20% - Accent6" xfId="120" builtinId="50" hidden="1"/>
    <cellStyle name="40% - Accent1" xfId="101" builtinId="31" hidden="1"/>
    <cellStyle name="40% - Accent2" xfId="105" builtinId="35" hidden="1"/>
    <cellStyle name="40% - Accent3" xfId="109" builtinId="39" hidden="1"/>
    <cellStyle name="40% - Accent4" xfId="113" builtinId="43" hidden="1"/>
    <cellStyle name="40% - Accent5" xfId="117" builtinId="47" hidden="1"/>
    <cellStyle name="40% - Accent6" xfId="121" builtinId="51" hidden="1"/>
    <cellStyle name="60% - Accent1" xfId="102" builtinId="32" hidden="1"/>
    <cellStyle name="60% - Accent2" xfId="106" builtinId="36" hidden="1"/>
    <cellStyle name="60% - Accent3" xfId="110" builtinId="40" hidden="1"/>
    <cellStyle name="60% - Accent4" xfId="114" builtinId="44" hidden="1"/>
    <cellStyle name="60% - Accent5" xfId="118" builtinId="48" hidden="1"/>
    <cellStyle name="60% - Accent6" xfId="122" builtinId="52" hidden="1"/>
    <cellStyle name="Accent1" xfId="99" builtinId="29" hidden="1"/>
    <cellStyle name="Accent2" xfId="103" builtinId="33" hidden="1"/>
    <cellStyle name="Accent3" xfId="107" builtinId="37" hidden="1"/>
    <cellStyle name="Accent4" xfId="111" builtinId="41" hidden="1"/>
    <cellStyle name="Accent5" xfId="115" builtinId="45" hidden="1"/>
    <cellStyle name="Accent6" xfId="119" builtinId="49" hidden="1"/>
    <cellStyle name="AM Standard" xfId="1"/>
    <cellStyle name="AM Standard 2" xfId="123"/>
    <cellStyle name="Bad" xfId="89" builtinId="27" hidden="1"/>
    <cellStyle name="Calculation" xfId="93" builtinId="22" hidden="1"/>
    <cellStyle name="Check Cell" xfId="95" builtinId="23" hidden="1"/>
    <cellStyle name="Comma [0]" xfId="2" builtinId="6" customBuiltin="1"/>
    <cellStyle name="Comma [0] 2" xfId="124"/>
    <cellStyle name="Comma [1]" xfId="3"/>
    <cellStyle name="Comma [2]" xfId="4"/>
    <cellStyle name="Comma(0)" xfId="5"/>
    <cellStyle name="Comma(0) 2" xfId="125"/>
    <cellStyle name="Comma(2)" xfId="6"/>
    <cellStyle name="Comment" xfId="7"/>
    <cellStyle name="Comment 2" xfId="126"/>
    <cellStyle name="Commentary" xfId="8"/>
    <cellStyle name="CommentWrap" xfId="127"/>
    <cellStyle name="Company Heading" xfId="9"/>
    <cellStyle name="Company Name" xfId="10"/>
    <cellStyle name="Company Name 2" xfId="128"/>
    <cellStyle name="Data Entry Centred" xfId="11"/>
    <cellStyle name="Data Entry Date" xfId="12"/>
    <cellStyle name="Data Entry Heavy Box" xfId="13"/>
    <cellStyle name="Data Entry Heavy Box 2" xfId="129"/>
    <cellStyle name="Data Entry RtJust" xfId="14"/>
    <cellStyle name="Data Input" xfId="15"/>
    <cellStyle name="Data Input 2" xfId="16"/>
    <cellStyle name="Data Input 2 2" xfId="17"/>
    <cellStyle name="Data Input 3" xfId="130"/>
    <cellStyle name="Data Input Centre" xfId="131"/>
    <cellStyle name="Data Rows" xfId="18"/>
    <cellStyle name="Data Rows 2" xfId="19"/>
    <cellStyle name="Data Rows 3" xfId="132"/>
    <cellStyle name="Data Rows 4" xfId="20"/>
    <cellStyle name="Data Rows 5" xfId="21"/>
    <cellStyle name="Date" xfId="22"/>
    <cellStyle name="Date (short)" xfId="23"/>
    <cellStyle name="Date (short) 2" xfId="133"/>
    <cellStyle name="Date Heading" xfId="24"/>
    <cellStyle name="Disclosure Date" xfId="25"/>
    <cellStyle name="Disclosure Date 2" xfId="134"/>
    <cellStyle name="Entry 1A" xfId="26"/>
    <cellStyle name="Entry 1B" xfId="27"/>
    <cellStyle name="Entry 1B 2" xfId="135"/>
    <cellStyle name="Explanatory text" xfId="28"/>
    <cellStyle name="Explanatory text 2" xfId="29"/>
    <cellStyle name="explanatory text rtjust" xfId="30"/>
    <cellStyle name="Footnote" xfId="136"/>
    <cellStyle name="Good" xfId="88" builtinId="26" hidden="1"/>
    <cellStyle name="Header 1" xfId="31"/>
    <cellStyle name="Header 1 2" xfId="137"/>
    <cellStyle name="Header Company" xfId="32"/>
    <cellStyle name="Header Company 2" xfId="138"/>
    <cellStyle name="Header Rows" xfId="139"/>
    <cellStyle name="Header Text" xfId="33"/>
    <cellStyle name="Header Text 2" xfId="140"/>
    <cellStyle name="Header Version" xfId="34"/>
    <cellStyle name="Header Version 2" xfId="141"/>
    <cellStyle name="Heading 1" xfId="35" builtinId="16" customBuiltin="1"/>
    <cellStyle name="Heading 1 2" xfId="36"/>
    <cellStyle name="Heading 1 3" xfId="37"/>
    <cellStyle name="Heading 1-noindex" xfId="38"/>
    <cellStyle name="Heading 1-noindex 2" xfId="39"/>
    <cellStyle name="Heading 2" xfId="40" builtinId="17" customBuiltin="1"/>
    <cellStyle name="Heading 3" xfId="41" builtinId="18" customBuiltin="1"/>
    <cellStyle name="Heading 3 2" xfId="42"/>
    <cellStyle name="Heading 3 Centre" xfId="43"/>
    <cellStyle name="Heading 3 Centre 2" xfId="44"/>
    <cellStyle name="Heading 4" xfId="45" builtinId="19" customBuiltin="1"/>
    <cellStyle name="Heading 4 2" xfId="46"/>
    <cellStyle name="Heading1" xfId="47"/>
    <cellStyle name="Heading1 2" xfId="48"/>
    <cellStyle name="Heading1 3" xfId="142"/>
    <cellStyle name="Heading2" xfId="49"/>
    <cellStyle name="Heading2 2" xfId="143"/>
    <cellStyle name="Heading3" xfId="50"/>
    <cellStyle name="Heading3 2" xfId="144"/>
    <cellStyle name="Heading3Wraped" xfId="51"/>
    <cellStyle name="Heading3Wraped 2" xfId="145"/>
    <cellStyle name="Heading3WrapLow" xfId="52"/>
    <cellStyle name="Heavy Box" xfId="53"/>
    <cellStyle name="Heavy Box 2" xfId="54"/>
    <cellStyle name="Heavy Box 2 3" xfId="55"/>
    <cellStyle name="Heavy Box 3" xfId="56"/>
    <cellStyle name="Hyperlink" xfId="57" builtinId="8" customBuiltin="1"/>
    <cellStyle name="Input" xfId="91" builtinId="20" hidden="1"/>
    <cellStyle name="Italic Wrap" xfId="58"/>
    <cellStyle name="Label 1 2" xfId="59"/>
    <cellStyle name="Label 2a" xfId="146"/>
    <cellStyle name="Label 2a 2" xfId="60"/>
    <cellStyle name="Label 2a merge" xfId="61"/>
    <cellStyle name="Label 2b" xfId="62"/>
    <cellStyle name="Label 2b merged" xfId="63"/>
    <cellStyle name="Label2a Merge Centred" xfId="64"/>
    <cellStyle name="Link" xfId="65"/>
    <cellStyle name="Link 2" xfId="147"/>
    <cellStyle name="Linked Cell" xfId="94" builtinId="24" hidden="1"/>
    <cellStyle name="Major Heading" xfId="66"/>
    <cellStyle name="Neutral" xfId="90" builtinId="28" hidden="1"/>
    <cellStyle name="Normal" xfId="0" builtinId="0" customBuiltin="1"/>
    <cellStyle name="Normal 4" xfId="67"/>
    <cellStyle name="Note" xfId="97" builtinId="10" hidden="1"/>
    <cellStyle name="Output" xfId="92" builtinId="21" hidden="1"/>
    <cellStyle name="Percent [0]" xfId="68"/>
    <cellStyle name="Percent [0] 2" xfId="148"/>
    <cellStyle name="Percent [1]" xfId="69"/>
    <cellStyle name="Percent [2]" xfId="149"/>
    <cellStyle name="Percent(0)" xfId="150"/>
    <cellStyle name="plus/less" xfId="70"/>
    <cellStyle name="Row Ref" xfId="71"/>
    <cellStyle name="RowRef" xfId="151"/>
    <cellStyle name="Short Date" xfId="152"/>
    <cellStyle name="Sub Heading" xfId="72"/>
    <cellStyle name="Sub Heading 2" xfId="73"/>
    <cellStyle name="Sum" xfId="153"/>
    <cellStyle name="Table Heading Centred" xfId="74"/>
    <cellStyle name="Table Rows" xfId="75"/>
    <cellStyle name="Table Text" xfId="76"/>
    <cellStyle name="Table2Heading" xfId="77"/>
    <cellStyle name="Table2Heading 2" xfId="154"/>
    <cellStyle name="TableHeading" xfId="155"/>
    <cellStyle name="TableNumber" xfId="156"/>
    <cellStyle name="TableText" xfId="157"/>
    <cellStyle name="Text" xfId="78"/>
    <cellStyle name="Text 2" xfId="79"/>
    <cellStyle name="Text 3" xfId="158"/>
    <cellStyle name="Text Italic" xfId="80"/>
    <cellStyle name="Text Merged LJust" xfId="81"/>
    <cellStyle name="Text rjustify" xfId="82"/>
    <cellStyle name="Text rjustify 2" xfId="159"/>
    <cellStyle name="Text Underline" xfId="83"/>
    <cellStyle name="Title" xfId="87" builtinId="15" hidden="1"/>
    <cellStyle name="Top rows" xfId="84"/>
    <cellStyle name="Top rows 2" xfId="85"/>
    <cellStyle name="Total" xfId="98" builtinId="25" hidden="1"/>
    <cellStyle name="Warning Text" xfId="96" builtinId="11" hidden="1"/>
    <cellStyle name="Year0" xfId="86"/>
    <cellStyle name="Year0 2" xfId="160"/>
  </cellStyles>
  <dxfs count="19">
    <dxf>
      <fill>
        <patternFill>
          <bgColor rgb="FFFFC000"/>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73"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D20"/>
  <sheetViews>
    <sheetView showGridLines="0" tabSelected="1" zoomScaleNormal="100" zoomScaleSheetLayoutView="80" workbookViewId="0"/>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108"/>
      <c r="B1" s="109"/>
      <c r="C1" s="109"/>
      <c r="D1" s="110"/>
    </row>
    <row r="2" spans="1:4" ht="236.25" customHeight="1" x14ac:dyDescent="0.2">
      <c r="A2" s="111"/>
      <c r="B2" s="60"/>
      <c r="C2" s="60"/>
      <c r="D2" s="112"/>
    </row>
    <row r="3" spans="1:4" ht="23.25" customHeight="1" x14ac:dyDescent="0.35">
      <c r="A3" s="481" t="s">
        <v>64</v>
      </c>
      <c r="B3" s="482"/>
      <c r="C3" s="482"/>
      <c r="D3" s="483"/>
    </row>
    <row r="4" spans="1:4" ht="27.75" customHeight="1" x14ac:dyDescent="0.35">
      <c r="A4" s="481" t="s">
        <v>652</v>
      </c>
      <c r="B4" s="482"/>
      <c r="C4" s="482"/>
      <c r="D4" s="483"/>
    </row>
    <row r="5" spans="1:4" ht="27.75" customHeight="1" x14ac:dyDescent="0.35">
      <c r="A5" s="481" t="s">
        <v>3</v>
      </c>
      <c r="B5" s="482"/>
      <c r="C5" s="482"/>
      <c r="D5" s="483"/>
    </row>
    <row r="6" spans="1:4" ht="21" customHeight="1" x14ac:dyDescent="0.35">
      <c r="A6" s="475" t="s">
        <v>677</v>
      </c>
      <c r="B6" s="476"/>
      <c r="C6" s="476"/>
      <c r="D6" s="477"/>
    </row>
    <row r="7" spans="1:4" ht="60" customHeight="1" x14ac:dyDescent="0.2">
      <c r="A7" s="478"/>
      <c r="B7" s="479"/>
      <c r="C7" s="479"/>
      <c r="D7" s="480"/>
    </row>
    <row r="8" spans="1:4" ht="15" customHeight="1" x14ac:dyDescent="0.2">
      <c r="A8" s="111"/>
      <c r="B8" s="62" t="s">
        <v>32</v>
      </c>
      <c r="C8" s="384"/>
      <c r="D8" s="112"/>
    </row>
    <row r="9" spans="1:4" ht="3" customHeight="1" x14ac:dyDescent="0.2">
      <c r="A9" s="111"/>
      <c r="B9" s="62"/>
      <c r="C9" s="60"/>
      <c r="D9" s="112"/>
    </row>
    <row r="10" spans="1:4" ht="15" customHeight="1" x14ac:dyDescent="0.2">
      <c r="A10" s="111"/>
      <c r="B10" s="62" t="s">
        <v>52</v>
      </c>
      <c r="C10" s="282"/>
      <c r="D10" s="112"/>
    </row>
    <row r="11" spans="1:4" ht="3" customHeight="1" x14ac:dyDescent="0.2">
      <c r="A11" s="111"/>
      <c r="B11" s="62"/>
      <c r="C11" s="60"/>
      <c r="D11" s="112"/>
    </row>
    <row r="12" spans="1:4" ht="15" customHeight="1" x14ac:dyDescent="0.2">
      <c r="A12" s="111"/>
      <c r="B12" s="62" t="s">
        <v>53</v>
      </c>
      <c r="C12" s="361"/>
      <c r="D12" s="112"/>
    </row>
    <row r="13" spans="1:4" x14ac:dyDescent="0.2">
      <c r="A13" s="111"/>
      <c r="B13" s="60"/>
      <c r="C13" s="60"/>
      <c r="D13" s="112"/>
    </row>
    <row r="14" spans="1:4" x14ac:dyDescent="0.2">
      <c r="A14" s="111"/>
      <c r="B14" s="60"/>
      <c r="C14" s="60"/>
      <c r="D14" s="112"/>
    </row>
    <row r="15" spans="1:4" x14ac:dyDescent="0.2">
      <c r="A15" s="423" t="s">
        <v>679</v>
      </c>
      <c r="B15" s="426"/>
      <c r="C15" s="426"/>
      <c r="D15" s="427"/>
    </row>
    <row r="16" spans="1:4" x14ac:dyDescent="0.2">
      <c r="A16" s="423" t="s">
        <v>724</v>
      </c>
      <c r="B16" s="424"/>
      <c r="C16" s="424"/>
      <c r="D16" s="425"/>
    </row>
    <row r="17" spans="1:4" x14ac:dyDescent="0.2">
      <c r="A17" s="111"/>
      <c r="B17" s="60"/>
      <c r="C17" s="60"/>
      <c r="D17" s="112"/>
    </row>
    <row r="18" spans="1:4" x14ac:dyDescent="0.2">
      <c r="A18" s="111"/>
      <c r="B18" s="60"/>
      <c r="C18" s="60"/>
      <c r="D18" s="112"/>
    </row>
    <row r="19" spans="1:4" x14ac:dyDescent="0.2">
      <c r="A19" s="111"/>
      <c r="B19" s="60"/>
      <c r="C19" s="60"/>
      <c r="D19" s="112"/>
    </row>
    <row r="20" spans="1:4" x14ac:dyDescent="0.2">
      <c r="A20" s="113"/>
      <c r="B20" s="114"/>
      <c r="C20" s="115"/>
      <c r="D20" s="116"/>
    </row>
  </sheetData>
  <sheetProtection sheet="1" objects="1" scenarios="1"/>
  <customSheetViews>
    <customSheetView guid="{63EE1149-38E3-45FD-A757-4655A3261696}" showPageBreaks="1" showGridLines="0" printArea="1">
      <selection activeCell="B2" sqref="B2"/>
      <pageMargins left="0.7" right="0.7" top="0.75" bottom="0.75" header="0.3" footer="0.3"/>
      <pageSetup paperSize="9" scale="69" orientation="portrait" r:id="rId1"/>
    </customSheetView>
    <customSheetView guid="{050FE390-FCBA-423A-A57A-07214A914FBA}" scale="80" showPageBreaks="1" showGridLines="0" printArea="1">
      <selection activeCell="C2" sqref="C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2 C10">
      <formula1>40544</formula1>
    </dataValidation>
  </dataValidations>
  <pageMargins left="0.7" right="0.7" top="0.75" bottom="0.75" header="0.3" footer="0.3"/>
  <pageSetup paperSize="9" scale="69" orientation="portrait" r:id="rId3"/>
  <headerFooter>
    <oddHeader>&amp;C &amp;"+,Regular"Commerce Commission Information Disclosure Template</oddHeader>
    <oddFooter>&amp;L&amp;"+,Regular" &amp;P&amp;C&amp;"+,Regular" &amp;F&amp;R&amp;"+,Regular" &amp;A</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Q894"/>
  <sheetViews>
    <sheetView showGridLines="0" zoomScaleNormal="100" zoomScaleSheetLayoutView="100" workbookViewId="0"/>
  </sheetViews>
  <sheetFormatPr defaultRowHeight="12.75" x14ac:dyDescent="0.2"/>
  <cols>
    <col min="1" max="1" width="4.42578125" customWidth="1"/>
    <col min="2" max="5" width="4.42578125" style="22" customWidth="1"/>
    <col min="6" max="6" width="48.5703125" customWidth="1"/>
    <col min="7" max="15" width="16.140625" customWidth="1"/>
    <col min="16" max="16" width="2.7109375" customWidth="1"/>
    <col min="17" max="17" width="14.5703125" style="365" customWidth="1"/>
  </cols>
  <sheetData>
    <row r="1" spans="1:17" x14ac:dyDescent="0.2">
      <c r="A1" s="2"/>
      <c r="B1" s="3"/>
      <c r="C1" s="3"/>
      <c r="D1" s="3"/>
      <c r="E1" s="3"/>
      <c r="F1" s="3"/>
      <c r="G1" s="3"/>
      <c r="H1" s="3"/>
      <c r="I1" s="3"/>
      <c r="J1" s="3"/>
      <c r="K1" s="3"/>
      <c r="L1" s="3"/>
      <c r="M1" s="3"/>
      <c r="N1" s="3"/>
      <c r="O1" s="3"/>
      <c r="P1" s="4"/>
    </row>
    <row r="2" spans="1:17" ht="18" customHeight="1" x14ac:dyDescent="0.3">
      <c r="A2" s="5"/>
      <c r="B2" s="6"/>
      <c r="C2" s="6"/>
      <c r="D2" s="6"/>
      <c r="E2" s="6"/>
      <c r="F2" s="6"/>
      <c r="G2" s="6"/>
      <c r="H2" s="6"/>
      <c r="I2" s="6"/>
      <c r="J2" s="6"/>
      <c r="K2" s="6"/>
      <c r="L2" s="94" t="s">
        <v>32</v>
      </c>
      <c r="M2" s="519" t="str">
        <f>IF(NOT(ISBLANK(CoverSheet!$C$8)),CoverSheet!$C$8,"")</f>
        <v/>
      </c>
      <c r="N2" s="520"/>
      <c r="O2" s="521"/>
      <c r="P2" s="8"/>
    </row>
    <row r="3" spans="1:17" ht="18" customHeight="1" x14ac:dyDescent="0.25">
      <c r="A3" s="5"/>
      <c r="B3" s="6"/>
      <c r="C3" s="6"/>
      <c r="D3" s="6"/>
      <c r="E3" s="6"/>
      <c r="F3" s="6"/>
      <c r="G3" s="6"/>
      <c r="H3" s="6"/>
      <c r="I3" s="6"/>
      <c r="J3" s="6"/>
      <c r="K3" s="6"/>
      <c r="L3" s="94" t="s">
        <v>348</v>
      </c>
      <c r="M3" s="487" t="str">
        <f>IF(ISNUMBER(CoverSheet!$C$12),CoverSheet!$C$12,"")</f>
        <v/>
      </c>
      <c r="N3" s="487"/>
      <c r="O3" s="487"/>
      <c r="P3" s="8"/>
    </row>
    <row r="4" spans="1:17" ht="21" customHeight="1" x14ac:dyDescent="0.35">
      <c r="A4" s="186" t="s">
        <v>471</v>
      </c>
      <c r="B4" s="95"/>
      <c r="C4" s="95"/>
      <c r="D4" s="95"/>
      <c r="E4" s="95"/>
      <c r="F4" s="6"/>
      <c r="G4" s="6"/>
      <c r="H4" s="6"/>
      <c r="I4" s="6"/>
      <c r="J4" s="6"/>
      <c r="K4" s="6"/>
      <c r="L4" s="6"/>
      <c r="M4" s="6"/>
      <c r="N4" s="6"/>
      <c r="O4" s="6"/>
      <c r="P4" s="8"/>
    </row>
    <row r="5" spans="1:17" s="22" customFormat="1" ht="42.75" customHeight="1" x14ac:dyDescent="0.2">
      <c r="A5" s="506" t="s">
        <v>529</v>
      </c>
      <c r="B5" s="507"/>
      <c r="C5" s="507"/>
      <c r="D5" s="507"/>
      <c r="E5" s="507"/>
      <c r="F5" s="507"/>
      <c r="G5" s="507"/>
      <c r="H5" s="507"/>
      <c r="I5" s="507"/>
      <c r="J5" s="507"/>
      <c r="K5" s="507"/>
      <c r="L5" s="507"/>
      <c r="M5" s="507"/>
      <c r="N5" s="6"/>
      <c r="O5" s="6"/>
      <c r="P5" s="8"/>
      <c r="Q5" s="365"/>
    </row>
    <row r="6" spans="1:17" ht="16.5" customHeight="1" x14ac:dyDescent="0.2">
      <c r="A6" s="266" t="s">
        <v>603</v>
      </c>
      <c r="B6" s="278"/>
      <c r="C6" s="117"/>
      <c r="D6" s="117"/>
      <c r="E6" s="117"/>
      <c r="F6" s="278"/>
      <c r="G6" s="6"/>
      <c r="H6" s="6"/>
      <c r="I6" s="6"/>
      <c r="J6" s="6"/>
      <c r="K6" s="6"/>
      <c r="L6" s="6"/>
      <c r="M6" s="6"/>
      <c r="N6" s="6"/>
      <c r="O6" s="6"/>
      <c r="P6" s="8"/>
    </row>
    <row r="7" spans="1:17" ht="15.75" customHeight="1" x14ac:dyDescent="0.3">
      <c r="A7" s="11">
        <v>7</v>
      </c>
      <c r="B7" s="96"/>
      <c r="C7" s="96"/>
      <c r="D7" s="96"/>
      <c r="E7" s="96"/>
      <c r="F7" s="58"/>
      <c r="G7" s="260"/>
      <c r="H7" s="260"/>
      <c r="I7" s="260"/>
      <c r="J7" s="260"/>
      <c r="K7" s="260"/>
      <c r="L7" s="260"/>
      <c r="M7" s="260"/>
      <c r="N7" s="260"/>
      <c r="O7" s="260"/>
      <c r="P7" s="10"/>
    </row>
    <row r="8" spans="1:17" s="22" customFormat="1" ht="22.5" customHeight="1" x14ac:dyDescent="0.3">
      <c r="A8" s="11">
        <v>8</v>
      </c>
      <c r="B8" s="96"/>
      <c r="C8" s="58" t="s">
        <v>472</v>
      </c>
      <c r="D8" s="96"/>
      <c r="E8" s="96"/>
      <c r="F8" s="58"/>
      <c r="G8" s="9"/>
      <c r="H8" s="9"/>
      <c r="I8" s="9"/>
      <c r="J8" s="9"/>
      <c r="K8" s="9"/>
      <c r="L8" s="9"/>
      <c r="M8" s="9"/>
      <c r="N8" s="9"/>
      <c r="O8" s="9"/>
      <c r="P8" s="10"/>
      <c r="Q8" s="365"/>
    </row>
    <row r="9" spans="1:17" s="22" customFormat="1" ht="15.75" customHeight="1" x14ac:dyDescent="0.3">
      <c r="A9" s="11">
        <v>9</v>
      </c>
      <c r="B9" s="96"/>
      <c r="C9" s="96"/>
      <c r="D9" s="96"/>
      <c r="E9" s="96"/>
      <c r="F9" s="58"/>
      <c r="G9" s="9"/>
      <c r="H9" s="9"/>
      <c r="I9" s="9"/>
      <c r="J9" s="9"/>
      <c r="K9" s="9"/>
      <c r="L9" s="9"/>
      <c r="M9" s="9"/>
      <c r="N9" s="9"/>
      <c r="O9" s="9"/>
      <c r="P9" s="10"/>
      <c r="Q9" s="365"/>
    </row>
    <row r="10" spans="1:17" ht="51" customHeight="1" x14ac:dyDescent="0.2">
      <c r="A10" s="11">
        <v>10</v>
      </c>
      <c r="B10" s="96"/>
      <c r="C10" s="96"/>
      <c r="D10" s="96"/>
      <c r="E10" s="96"/>
      <c r="F10" s="391" t="s">
        <v>424</v>
      </c>
      <c r="G10" s="274" t="s">
        <v>8</v>
      </c>
      <c r="H10" s="284" t="s">
        <v>9</v>
      </c>
      <c r="I10" s="274" t="s">
        <v>11</v>
      </c>
      <c r="J10" s="274" t="s">
        <v>425</v>
      </c>
      <c r="K10" s="274" t="s">
        <v>275</v>
      </c>
      <c r="L10" s="274" t="s">
        <v>276</v>
      </c>
      <c r="M10" s="274" t="s">
        <v>10</v>
      </c>
      <c r="N10" s="274" t="s">
        <v>277</v>
      </c>
      <c r="O10" s="274" t="s">
        <v>278</v>
      </c>
      <c r="P10" s="10"/>
    </row>
    <row r="11" spans="1:17" ht="15" customHeight="1" x14ac:dyDescent="0.2">
      <c r="A11" s="11">
        <v>11</v>
      </c>
      <c r="B11" s="96"/>
      <c r="C11" s="96"/>
      <c r="D11" s="96"/>
      <c r="E11" s="96"/>
      <c r="F11" s="343"/>
      <c r="G11" s="285"/>
      <c r="H11" s="285"/>
      <c r="I11" s="436"/>
      <c r="J11" s="310"/>
      <c r="K11" s="307"/>
      <c r="L11" s="307"/>
      <c r="M11" s="307"/>
      <c r="N11" s="307"/>
      <c r="O11" s="307"/>
      <c r="P11" s="10"/>
    </row>
    <row r="12" spans="1:17" ht="15" customHeight="1" x14ac:dyDescent="0.2">
      <c r="A12" s="11">
        <v>12</v>
      </c>
      <c r="B12" s="96"/>
      <c r="C12" s="96"/>
      <c r="D12" s="96"/>
      <c r="E12" s="96"/>
      <c r="F12" s="343"/>
      <c r="G12" s="285"/>
      <c r="H12" s="285"/>
      <c r="I12" s="436"/>
      <c r="J12" s="310"/>
      <c r="K12" s="307"/>
      <c r="L12" s="307"/>
      <c r="M12" s="307"/>
      <c r="N12" s="307"/>
      <c r="O12" s="307"/>
      <c r="P12" s="10"/>
    </row>
    <row r="13" spans="1:17" ht="15" customHeight="1" x14ac:dyDescent="0.2">
      <c r="A13" s="11">
        <v>13</v>
      </c>
      <c r="B13" s="96"/>
      <c r="C13" s="96"/>
      <c r="D13" s="96"/>
      <c r="E13" s="96"/>
      <c r="F13" s="343"/>
      <c r="G13" s="285"/>
      <c r="H13" s="285"/>
      <c r="I13" s="436"/>
      <c r="J13" s="310"/>
      <c r="K13" s="307"/>
      <c r="L13" s="307"/>
      <c r="M13" s="307"/>
      <c r="N13" s="307"/>
      <c r="O13" s="307"/>
      <c r="P13" s="10"/>
    </row>
    <row r="14" spans="1:17" ht="15" customHeight="1" x14ac:dyDescent="0.2">
      <c r="A14" s="11">
        <v>14</v>
      </c>
      <c r="B14" s="96"/>
      <c r="C14" s="96"/>
      <c r="D14" s="96"/>
      <c r="E14" s="96"/>
      <c r="F14" s="343"/>
      <c r="G14" s="285"/>
      <c r="H14" s="285"/>
      <c r="I14" s="436"/>
      <c r="J14" s="310"/>
      <c r="K14" s="307"/>
      <c r="L14" s="307"/>
      <c r="M14" s="307"/>
      <c r="N14" s="307"/>
      <c r="O14" s="307"/>
      <c r="P14" s="10"/>
    </row>
    <row r="15" spans="1:17" ht="15" customHeight="1" thickBot="1" x14ac:dyDescent="0.25">
      <c r="A15" s="11">
        <v>15</v>
      </c>
      <c r="B15" s="96"/>
      <c r="C15" s="96"/>
      <c r="D15" s="96"/>
      <c r="E15" s="96"/>
      <c r="F15" s="343"/>
      <c r="G15" s="285"/>
      <c r="H15" s="285"/>
      <c r="I15" s="436"/>
      <c r="J15" s="310"/>
      <c r="K15" s="307"/>
      <c r="L15" s="307"/>
      <c r="M15" s="307"/>
      <c r="N15" s="307"/>
      <c r="O15" s="307"/>
      <c r="P15" s="10"/>
    </row>
    <row r="16" spans="1:17" ht="15" customHeight="1" thickBot="1" x14ac:dyDescent="0.25">
      <c r="A16" s="11">
        <v>16</v>
      </c>
      <c r="B16" s="96"/>
      <c r="C16" s="96"/>
      <c r="D16" s="96"/>
      <c r="E16" s="96"/>
      <c r="F16" s="55" t="s">
        <v>668</v>
      </c>
      <c r="G16" s="9"/>
      <c r="H16" s="9"/>
      <c r="I16" s="9"/>
      <c r="J16" s="9"/>
      <c r="K16" s="9"/>
      <c r="L16" s="304">
        <f>SUM(L11:L15)</f>
        <v>0</v>
      </c>
      <c r="M16" s="304">
        <f>SUM(M11:M15)</f>
        <v>0</v>
      </c>
      <c r="N16" s="304">
        <f>SUM(N11:N15)</f>
        <v>0</v>
      </c>
      <c r="O16" s="304">
        <f>SUM(O11:O15)</f>
        <v>0</v>
      </c>
      <c r="P16" s="10"/>
      <c r="Q16" s="365" t="s">
        <v>563</v>
      </c>
    </row>
    <row r="17" spans="1:17" s="22" customFormat="1" ht="15" customHeight="1" x14ac:dyDescent="0.2">
      <c r="A17" s="11">
        <v>17</v>
      </c>
      <c r="B17" s="96"/>
      <c r="C17" s="96"/>
      <c r="D17" s="96"/>
      <c r="E17" s="96"/>
      <c r="F17" s="9"/>
      <c r="G17" s="9"/>
      <c r="H17" s="9"/>
      <c r="I17" s="9"/>
      <c r="J17" s="9"/>
      <c r="K17" s="9"/>
      <c r="L17" s="99"/>
      <c r="M17" s="99"/>
      <c r="N17" s="99"/>
      <c r="O17" s="99"/>
      <c r="P17" s="10"/>
      <c r="Q17" s="365"/>
    </row>
    <row r="18" spans="1:17" ht="15" customHeight="1" thickBot="1" x14ac:dyDescent="0.35">
      <c r="A18" s="11">
        <v>18</v>
      </c>
      <c r="B18" s="96"/>
      <c r="C18" s="58" t="s">
        <v>473</v>
      </c>
      <c r="D18" s="96"/>
      <c r="E18" s="96"/>
      <c r="F18" s="58"/>
      <c r="G18" s="9"/>
      <c r="H18" s="9"/>
      <c r="I18" s="9"/>
      <c r="J18" s="9"/>
      <c r="K18" s="9"/>
      <c r="L18" s="9"/>
      <c r="M18" s="9"/>
      <c r="N18" s="9"/>
      <c r="O18" s="9"/>
      <c r="P18" s="10"/>
    </row>
    <row r="19" spans="1:17" ht="15" customHeight="1" thickBot="1" x14ac:dyDescent="0.25">
      <c r="A19" s="11">
        <v>19</v>
      </c>
      <c r="B19" s="96"/>
      <c r="C19" s="96"/>
      <c r="D19" s="96"/>
      <c r="E19" s="91" t="s">
        <v>279</v>
      </c>
      <c r="F19" s="9"/>
      <c r="G19" s="9"/>
      <c r="H19" s="9"/>
      <c r="I19" s="304">
        <f>M16+N16+O16</f>
        <v>0</v>
      </c>
      <c r="J19" s="9"/>
      <c r="K19" s="9"/>
      <c r="L19" s="9"/>
      <c r="M19" s="9"/>
      <c r="N19" s="9"/>
      <c r="O19" s="9"/>
      <c r="P19" s="10"/>
    </row>
    <row r="20" spans="1:17" ht="15" customHeight="1" x14ac:dyDescent="0.2">
      <c r="A20" s="11">
        <v>20</v>
      </c>
      <c r="B20" s="96"/>
      <c r="C20" s="96"/>
      <c r="D20" s="96"/>
      <c r="E20" s="96"/>
      <c r="F20" s="9"/>
      <c r="G20" s="9"/>
      <c r="H20" s="9"/>
      <c r="I20" s="9"/>
      <c r="J20" s="9"/>
      <c r="K20" s="9"/>
      <c r="L20" s="9"/>
      <c r="M20" s="9"/>
      <c r="N20" s="9"/>
      <c r="O20" s="9"/>
      <c r="P20" s="10"/>
    </row>
    <row r="21" spans="1:17" ht="15" customHeight="1" x14ac:dyDescent="0.2">
      <c r="A21" s="11">
        <v>21</v>
      </c>
      <c r="B21" s="96"/>
      <c r="C21" s="96"/>
      <c r="D21" s="96"/>
      <c r="E21" s="96"/>
      <c r="F21" s="337" t="s">
        <v>636</v>
      </c>
      <c r="G21" s="9"/>
      <c r="H21" s="307"/>
      <c r="I21" s="9"/>
      <c r="J21" s="9"/>
      <c r="K21" s="9"/>
      <c r="L21" s="9"/>
      <c r="M21" s="9"/>
      <c r="N21" s="9"/>
      <c r="O21" s="9"/>
      <c r="P21" s="10"/>
      <c r="Q21" s="365" t="s">
        <v>566</v>
      </c>
    </row>
    <row r="22" spans="1:17" ht="15" customHeight="1" x14ac:dyDescent="0.2">
      <c r="A22" s="11">
        <v>22</v>
      </c>
      <c r="B22" s="96"/>
      <c r="C22" s="96"/>
      <c r="D22" s="96"/>
      <c r="E22" s="96"/>
      <c r="F22" s="9" t="s">
        <v>280</v>
      </c>
      <c r="G22" s="9"/>
      <c r="H22" s="312">
        <v>0.44</v>
      </c>
      <c r="I22" s="9"/>
      <c r="J22" s="9"/>
      <c r="K22" s="9"/>
      <c r="L22" s="9"/>
      <c r="M22" s="9"/>
      <c r="N22" s="9"/>
      <c r="O22" s="9"/>
      <c r="P22" s="10"/>
    </row>
    <row r="23" spans="1:17" ht="15" customHeight="1" x14ac:dyDescent="0.2">
      <c r="A23" s="11">
        <v>23</v>
      </c>
      <c r="B23" s="96"/>
      <c r="C23" s="96"/>
      <c r="D23" s="96"/>
      <c r="E23" s="96"/>
      <c r="F23" s="9" t="s">
        <v>281</v>
      </c>
      <c r="G23" s="9"/>
      <c r="H23" s="307"/>
      <c r="I23" s="9"/>
      <c r="J23" s="9"/>
      <c r="K23" s="9"/>
      <c r="L23" s="9"/>
      <c r="M23" s="9"/>
      <c r="N23" s="9"/>
      <c r="O23" s="9"/>
      <c r="P23" s="10"/>
    </row>
    <row r="24" spans="1:17" ht="15" customHeight="1" x14ac:dyDescent="0.2">
      <c r="A24" s="11">
        <v>24</v>
      </c>
      <c r="B24" s="96"/>
      <c r="C24" s="96"/>
      <c r="D24" s="96"/>
      <c r="E24" s="91" t="s">
        <v>50</v>
      </c>
      <c r="F24" s="9"/>
      <c r="G24" s="9"/>
      <c r="H24" s="9"/>
      <c r="I24" s="313">
        <f>IF(H21&lt;&gt;0,H23*H22/H21,0)</f>
        <v>0</v>
      </c>
      <c r="J24" s="9"/>
      <c r="K24" s="9"/>
      <c r="L24" s="9"/>
      <c r="M24" s="9"/>
      <c r="N24" s="9"/>
      <c r="O24" s="9"/>
      <c r="P24" s="10"/>
    </row>
    <row r="25" spans="1:17" ht="15" customHeight="1" thickBot="1" x14ac:dyDescent="0.25">
      <c r="A25" s="11">
        <v>25</v>
      </c>
      <c r="B25" s="96"/>
      <c r="C25" s="96"/>
      <c r="D25" s="96"/>
      <c r="E25" s="96"/>
      <c r="F25" s="9"/>
      <c r="G25" s="9"/>
      <c r="H25" s="9"/>
      <c r="I25" s="9"/>
      <c r="J25" s="9"/>
      <c r="K25" s="9"/>
      <c r="L25" s="9"/>
      <c r="M25" s="9"/>
      <c r="N25" s="9"/>
      <c r="O25" s="9"/>
      <c r="P25" s="10"/>
    </row>
    <row r="26" spans="1:17" ht="15" customHeight="1" thickBot="1" x14ac:dyDescent="0.25">
      <c r="A26" s="11">
        <v>26</v>
      </c>
      <c r="B26" s="96"/>
      <c r="C26" s="96"/>
      <c r="D26" s="96"/>
      <c r="E26" s="91" t="s">
        <v>282</v>
      </c>
      <c r="F26" s="9"/>
      <c r="G26" s="9"/>
      <c r="H26" s="9"/>
      <c r="I26" s="304">
        <f>IF(I24="not defined",0,MAX(I19*I24,0))</f>
        <v>0</v>
      </c>
      <c r="J26" s="9"/>
      <c r="K26" s="9"/>
      <c r="L26" s="9"/>
      <c r="M26" s="9"/>
      <c r="N26" s="9"/>
      <c r="O26" s="9"/>
      <c r="P26" s="10"/>
      <c r="Q26" s="365" t="s">
        <v>590</v>
      </c>
    </row>
    <row r="27" spans="1:17" ht="15" customHeight="1" x14ac:dyDescent="0.2">
      <c r="A27" s="12"/>
      <c r="B27" s="97"/>
      <c r="C27" s="97"/>
      <c r="D27" s="97"/>
      <c r="E27" s="97"/>
      <c r="F27" s="16"/>
      <c r="G27" s="16"/>
      <c r="H27" s="16"/>
      <c r="I27" s="16"/>
      <c r="J27" s="16"/>
      <c r="K27" s="16"/>
      <c r="L27" s="16"/>
      <c r="M27" s="16"/>
      <c r="N27" s="16"/>
      <c r="O27" s="16"/>
      <c r="P27" s="17"/>
    </row>
    <row r="28" spans="1:17" ht="15" customHeight="1" x14ac:dyDescent="0.2"/>
    <row r="29" spans="1:17" ht="15" customHeight="1" x14ac:dyDescent="0.2"/>
    <row r="30" spans="1:17" ht="15" customHeight="1" x14ac:dyDescent="0.2"/>
    <row r="31" spans="1:17" ht="15" customHeight="1" x14ac:dyDescent="0.2"/>
    <row r="32" spans="1: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sheetData>
  <sheetProtection sheet="1" objects="1" scenarios="1" formatRows="0" insertRows="0"/>
  <customSheetViews>
    <customSheetView guid="{63EE1149-38E3-45FD-A757-4655A3261696}" scale="80" showPageBreaks="1" showGridLines="0" fitToPage="1" printArea="1">
      <selection activeCell="K13" sqref="K13"/>
      <pageMargins left="0.70866141732283472" right="0.70866141732283472" top="0.74803149606299213" bottom="0.74803149606299213" header="0.31496062992125984" footer="0.31496062992125984"/>
      <pageSetup paperSize="9" scale="66" orientation="landscape"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6" orientation="landscape" r:id="rId2"/>
    </customSheetView>
  </customSheetViews>
  <mergeCells count="3">
    <mergeCell ref="M2:O2"/>
    <mergeCell ref="M3:O3"/>
    <mergeCell ref="A5:M5"/>
  </mergeCells>
  <dataValidations count="2">
    <dataValidation allowBlank="1" showInputMessage="1" showErrorMessage="1" prompt="Please enter a date that can be expressed in the d/m/yyyy format" sqref="G11:H15"/>
    <dataValidation allowBlank="1" showInputMessage="1" showErrorMessage="1" prompt="Please enter text" sqref="F11:F15"/>
  </dataValidations>
  <pageMargins left="0.7" right="0.7" top="0.75" bottom="0.75" header="0.3" footer="0.3"/>
  <pageSetup paperSize="9" scale="67" fitToHeight="0" orientation="landscape" r:id="rId3"/>
  <headerFooter>
    <oddHeader>&amp;C &amp;"+,Regular"Commerce Commission Information Disclosure Template</oddHeader>
    <oddFooter>&amp;L&amp;"+,Regular" &amp;P&amp;C&amp;"+,Regular" &amp;F&amp;R&amp;"+,Regular"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9CCFF"/>
    <pageSetUpPr fitToPage="1"/>
  </sheetPr>
  <dimension ref="A1:N847"/>
  <sheetViews>
    <sheetView showGridLines="0" zoomScaleNormal="100" zoomScaleSheetLayoutView="53" workbookViewId="0"/>
  </sheetViews>
  <sheetFormatPr defaultRowHeight="12.75" x14ac:dyDescent="0.2"/>
  <cols>
    <col min="1" max="1" width="4.42578125" customWidth="1"/>
    <col min="2" max="2" width="3.140625" customWidth="1"/>
    <col min="3" max="3" width="5.7109375" customWidth="1"/>
    <col min="4" max="4" width="2.42578125" style="22" customWidth="1"/>
    <col min="5" max="5" width="2.5703125" style="22" customWidth="1"/>
    <col min="6" max="6" width="16.28515625" style="22" customWidth="1"/>
    <col min="7" max="7" width="25.42578125" style="22" customWidth="1"/>
    <col min="8" max="8" width="40.7109375" customWidth="1"/>
    <col min="9" max="13" width="16.140625" customWidth="1"/>
    <col min="14" max="14" width="2.7109375" customWidth="1"/>
  </cols>
  <sheetData>
    <row r="1" spans="1:14" x14ac:dyDescent="0.2">
      <c r="A1" s="2"/>
      <c r="B1" s="3"/>
      <c r="C1" s="3"/>
      <c r="D1" s="3"/>
      <c r="E1" s="3"/>
      <c r="F1" s="3"/>
      <c r="G1" s="3"/>
      <c r="H1" s="3"/>
      <c r="I1" s="3"/>
      <c r="J1" s="3"/>
      <c r="K1" s="3"/>
      <c r="L1" s="3"/>
      <c r="M1" s="3"/>
      <c r="N1" s="4"/>
    </row>
    <row r="2" spans="1:14" ht="18" customHeight="1" x14ac:dyDescent="0.3">
      <c r="A2" s="5"/>
      <c r="B2" s="6"/>
      <c r="C2" s="6"/>
      <c r="D2" s="6"/>
      <c r="E2" s="6"/>
      <c r="F2" s="6"/>
      <c r="G2" s="6"/>
      <c r="H2" s="6"/>
      <c r="I2" s="6"/>
      <c r="J2" s="94" t="s">
        <v>32</v>
      </c>
      <c r="K2" s="512" t="str">
        <f>IF(NOT(ISBLANK(CoverSheet!$C$8)),CoverSheet!$C$8,"")</f>
        <v/>
      </c>
      <c r="L2" s="513"/>
      <c r="M2" s="514"/>
      <c r="N2" s="8"/>
    </row>
    <row r="3" spans="1:14" ht="18" customHeight="1" x14ac:dyDescent="0.25">
      <c r="A3" s="5"/>
      <c r="B3" s="6"/>
      <c r="C3" s="6"/>
      <c r="D3" s="6"/>
      <c r="E3" s="6"/>
      <c r="F3" s="6"/>
      <c r="G3" s="6"/>
      <c r="H3" s="6"/>
      <c r="I3" s="6"/>
      <c r="J3" s="94" t="s">
        <v>348</v>
      </c>
      <c r="K3" s="515" t="str">
        <f>IF(ISNUMBER(CoverSheet!$C$12),CoverSheet!$C$12,"")</f>
        <v/>
      </c>
      <c r="L3" s="516"/>
      <c r="M3" s="517"/>
      <c r="N3" s="8"/>
    </row>
    <row r="4" spans="1:14" ht="21" customHeight="1" x14ac:dyDescent="0.35">
      <c r="A4" s="186" t="s">
        <v>478</v>
      </c>
      <c r="B4" s="6"/>
      <c r="C4" s="6"/>
      <c r="D4" s="6"/>
      <c r="E4" s="6"/>
      <c r="F4" s="6"/>
      <c r="G4" s="6"/>
      <c r="H4" s="6"/>
      <c r="I4" s="6"/>
      <c r="J4" s="6"/>
      <c r="K4" s="6"/>
      <c r="L4" s="6"/>
      <c r="M4" s="6"/>
      <c r="N4" s="8"/>
    </row>
    <row r="5" spans="1:14" s="22" customFormat="1" ht="51" customHeight="1" x14ac:dyDescent="0.2">
      <c r="A5" s="506" t="s">
        <v>479</v>
      </c>
      <c r="B5" s="507"/>
      <c r="C5" s="507"/>
      <c r="D5" s="507"/>
      <c r="E5" s="507"/>
      <c r="F5" s="507"/>
      <c r="G5" s="507"/>
      <c r="H5" s="507"/>
      <c r="I5" s="507"/>
      <c r="J5" s="507"/>
      <c r="K5" s="507"/>
      <c r="L5" s="507"/>
      <c r="M5" s="507"/>
      <c r="N5" s="8"/>
    </row>
    <row r="6" spans="1:14" x14ac:dyDescent="0.2">
      <c r="A6" s="266" t="s">
        <v>603</v>
      </c>
      <c r="B6" s="189"/>
      <c r="C6" s="189"/>
      <c r="D6" s="189"/>
      <c r="E6" s="189"/>
      <c r="F6" s="189"/>
      <c r="G6" s="189"/>
      <c r="H6" s="6"/>
      <c r="I6" s="6"/>
      <c r="J6" s="6"/>
      <c r="K6" s="6"/>
      <c r="L6" s="6"/>
      <c r="M6" s="6"/>
      <c r="N6" s="8"/>
    </row>
    <row r="7" spans="1:14" ht="27" customHeight="1" x14ac:dyDescent="0.3">
      <c r="A7" s="11">
        <v>7</v>
      </c>
      <c r="B7" s="14"/>
      <c r="C7" s="58" t="s">
        <v>480</v>
      </c>
      <c r="D7" s="58"/>
      <c r="E7" s="58"/>
      <c r="F7" s="58"/>
      <c r="G7" s="58"/>
      <c r="H7" s="9"/>
      <c r="I7" s="9"/>
      <c r="J7" s="9"/>
      <c r="K7" s="9"/>
      <c r="L7" s="9"/>
      <c r="M7" s="9"/>
      <c r="N7" s="10"/>
    </row>
    <row r="8" spans="1:14" ht="15" customHeight="1" x14ac:dyDescent="0.2">
      <c r="A8" s="11">
        <v>8</v>
      </c>
      <c r="B8" s="9"/>
      <c r="C8" s="9"/>
      <c r="D8" s="9"/>
      <c r="E8" s="9"/>
      <c r="F8" s="9"/>
      <c r="G8" s="9"/>
      <c r="H8" s="9"/>
      <c r="I8" s="523" t="s">
        <v>206</v>
      </c>
      <c r="J8" s="523"/>
      <c r="K8" s="523"/>
      <c r="L8" s="523"/>
      <c r="M8" s="523" t="s">
        <v>207</v>
      </c>
      <c r="N8" s="10"/>
    </row>
    <row r="9" spans="1:14" ht="50.25" customHeight="1" x14ac:dyDescent="0.2">
      <c r="A9" s="11">
        <v>9</v>
      </c>
      <c r="B9" s="9"/>
      <c r="C9" s="9"/>
      <c r="D9" s="9"/>
      <c r="E9" s="9"/>
      <c r="F9" s="9"/>
      <c r="G9" s="9"/>
      <c r="H9" s="9"/>
      <c r="I9" s="188" t="s">
        <v>202</v>
      </c>
      <c r="J9" s="188" t="s">
        <v>200</v>
      </c>
      <c r="K9" s="188" t="s">
        <v>201</v>
      </c>
      <c r="L9" s="188" t="s">
        <v>15</v>
      </c>
      <c r="M9" s="523"/>
      <c r="N9" s="10"/>
    </row>
    <row r="10" spans="1:14" ht="18" customHeight="1" x14ac:dyDescent="0.25">
      <c r="A10" s="11">
        <v>10</v>
      </c>
      <c r="B10" s="9"/>
      <c r="C10" s="49"/>
      <c r="D10" s="59" t="s">
        <v>87</v>
      </c>
      <c r="E10" s="49"/>
      <c r="F10" s="49"/>
      <c r="G10" s="49"/>
      <c r="H10" s="9"/>
      <c r="I10" s="9"/>
      <c r="J10" s="9"/>
      <c r="K10" s="9"/>
      <c r="L10" s="9"/>
      <c r="M10" s="9"/>
      <c r="N10" s="10"/>
    </row>
    <row r="11" spans="1:14" ht="15" customHeight="1" x14ac:dyDescent="0.2">
      <c r="A11" s="11">
        <v>11</v>
      </c>
      <c r="B11" s="9"/>
      <c r="C11" s="13"/>
      <c r="D11" s="13"/>
      <c r="E11" s="13"/>
      <c r="F11" s="158" t="s">
        <v>208</v>
      </c>
      <c r="G11" s="158"/>
      <c r="H11" s="9"/>
      <c r="I11" s="9"/>
      <c r="J11" s="307"/>
      <c r="K11" s="9"/>
      <c r="L11" s="9"/>
      <c r="M11" s="9"/>
      <c r="N11" s="10"/>
    </row>
    <row r="12" spans="1:14" ht="15" customHeight="1" x14ac:dyDescent="0.2">
      <c r="A12" s="11">
        <v>12</v>
      </c>
      <c r="B12" s="9"/>
      <c r="C12" s="13"/>
      <c r="D12" s="13"/>
      <c r="E12" s="13"/>
      <c r="F12" s="158" t="s">
        <v>203</v>
      </c>
      <c r="G12" s="158"/>
      <c r="H12" s="9"/>
      <c r="I12" s="307"/>
      <c r="J12" s="307"/>
      <c r="K12" s="307"/>
      <c r="L12" s="295">
        <f>I12+J12+K12</f>
        <v>0</v>
      </c>
      <c r="M12" s="307"/>
      <c r="N12" s="10"/>
    </row>
    <row r="13" spans="1:14" ht="15" customHeight="1" x14ac:dyDescent="0.2">
      <c r="A13" s="11">
        <v>13</v>
      </c>
      <c r="B13" s="9"/>
      <c r="C13" s="13"/>
      <c r="D13" s="13"/>
      <c r="E13" s="91" t="s">
        <v>209</v>
      </c>
      <c r="F13" s="13"/>
      <c r="G13" s="13"/>
      <c r="H13" s="9"/>
      <c r="I13" s="9"/>
      <c r="J13" s="295">
        <f>SUM(J11:J12)</f>
        <v>0</v>
      </c>
      <c r="K13" s="9"/>
      <c r="L13" s="9"/>
      <c r="M13" s="9"/>
      <c r="N13" s="10"/>
    </row>
    <row r="14" spans="1:14" ht="18" customHeight="1" x14ac:dyDescent="0.25">
      <c r="A14" s="11">
        <v>14</v>
      </c>
      <c r="B14" s="9"/>
      <c r="C14" s="49"/>
      <c r="D14" s="59" t="s">
        <v>532</v>
      </c>
      <c r="E14" s="49"/>
      <c r="F14" s="49"/>
      <c r="G14" s="49"/>
      <c r="H14" s="9"/>
      <c r="I14" s="9"/>
      <c r="J14" s="9"/>
      <c r="K14" s="9"/>
      <c r="L14" s="9"/>
      <c r="M14" s="9"/>
      <c r="N14" s="10"/>
    </row>
    <row r="15" spans="1:14" ht="15" customHeight="1" x14ac:dyDescent="0.2">
      <c r="A15" s="11">
        <v>15</v>
      </c>
      <c r="B15" s="9"/>
      <c r="C15" s="13"/>
      <c r="D15" s="13"/>
      <c r="E15" s="13"/>
      <c r="F15" s="158" t="s">
        <v>208</v>
      </c>
      <c r="G15" s="158"/>
      <c r="H15" s="9"/>
      <c r="I15" s="9"/>
      <c r="J15" s="307"/>
      <c r="K15" s="9"/>
      <c r="L15" s="9"/>
      <c r="M15" s="9"/>
      <c r="N15" s="10"/>
    </row>
    <row r="16" spans="1:14" ht="15" customHeight="1" x14ac:dyDescent="0.2">
      <c r="A16" s="11">
        <v>16</v>
      </c>
      <c r="B16" s="9"/>
      <c r="C16" s="13"/>
      <c r="D16" s="13"/>
      <c r="E16" s="13"/>
      <c r="F16" s="158" t="s">
        <v>203</v>
      </c>
      <c r="G16" s="158"/>
      <c r="H16" s="9"/>
      <c r="I16" s="307"/>
      <c r="J16" s="307"/>
      <c r="K16" s="307"/>
      <c r="L16" s="295">
        <f>I16+J16+K16</f>
        <v>0</v>
      </c>
      <c r="M16" s="307"/>
      <c r="N16" s="10"/>
    </row>
    <row r="17" spans="1:14" ht="15" customHeight="1" x14ac:dyDescent="0.2">
      <c r="A17" s="11">
        <v>17</v>
      </c>
      <c r="B17" s="9"/>
      <c r="C17" s="13"/>
      <c r="D17" s="13"/>
      <c r="E17" s="91" t="s">
        <v>209</v>
      </c>
      <c r="F17" s="13"/>
      <c r="G17" s="13"/>
      <c r="H17" s="9"/>
      <c r="I17" s="9"/>
      <c r="J17" s="295">
        <f>SUM(J15:J16)</f>
        <v>0</v>
      </c>
      <c r="K17" s="9"/>
      <c r="L17" s="9"/>
      <c r="M17" s="9"/>
      <c r="N17" s="10"/>
    </row>
    <row r="18" spans="1:14" ht="18" customHeight="1" x14ac:dyDescent="0.25">
      <c r="A18" s="11">
        <v>18</v>
      </c>
      <c r="B18" s="9"/>
      <c r="C18" s="49"/>
      <c r="D18" s="59" t="s">
        <v>88</v>
      </c>
      <c r="E18" s="49"/>
      <c r="F18" s="49"/>
      <c r="G18" s="49"/>
      <c r="H18" s="9"/>
      <c r="I18" s="9"/>
      <c r="J18" s="9"/>
      <c r="K18" s="9"/>
      <c r="L18" s="9"/>
      <c r="M18" s="9"/>
      <c r="N18" s="10"/>
    </row>
    <row r="19" spans="1:14" ht="15" customHeight="1" x14ac:dyDescent="0.2">
      <c r="A19" s="11">
        <v>19</v>
      </c>
      <c r="B19" s="9"/>
      <c r="C19" s="13"/>
      <c r="D19" s="13"/>
      <c r="E19" s="13"/>
      <c r="F19" s="158" t="s">
        <v>208</v>
      </c>
      <c r="G19" s="158"/>
      <c r="H19" s="9"/>
      <c r="I19" s="9"/>
      <c r="J19" s="307"/>
      <c r="K19" s="9"/>
      <c r="L19" s="9"/>
      <c r="M19" s="9"/>
      <c r="N19" s="10"/>
    </row>
    <row r="20" spans="1:14" ht="15" customHeight="1" x14ac:dyDescent="0.2">
      <c r="A20" s="11">
        <v>20</v>
      </c>
      <c r="B20" s="9"/>
      <c r="C20" s="13"/>
      <c r="D20" s="13"/>
      <c r="E20" s="13"/>
      <c r="F20" s="158" t="s">
        <v>203</v>
      </c>
      <c r="G20" s="158"/>
      <c r="H20" s="9"/>
      <c r="I20" s="307"/>
      <c r="J20" s="307"/>
      <c r="K20" s="307"/>
      <c r="L20" s="295">
        <f>I20+J20+K20</f>
        <v>0</v>
      </c>
      <c r="M20" s="307"/>
      <c r="N20" s="10"/>
    </row>
    <row r="21" spans="1:14" ht="15" customHeight="1" x14ac:dyDescent="0.2">
      <c r="A21" s="11">
        <v>21</v>
      </c>
      <c r="B21" s="9"/>
      <c r="C21" s="13"/>
      <c r="D21" s="13"/>
      <c r="E21" s="91" t="s">
        <v>209</v>
      </c>
      <c r="F21" s="13"/>
      <c r="G21" s="13"/>
      <c r="H21" s="9"/>
      <c r="I21" s="9"/>
      <c r="J21" s="295">
        <f>SUM(J19:J20)</f>
        <v>0</v>
      </c>
      <c r="K21" s="9"/>
      <c r="L21" s="9"/>
      <c r="M21" s="9"/>
      <c r="N21" s="10"/>
    </row>
    <row r="22" spans="1:14" ht="18" customHeight="1" x14ac:dyDescent="0.25">
      <c r="A22" s="11">
        <v>22</v>
      </c>
      <c r="B22" s="9"/>
      <c r="C22" s="49"/>
      <c r="D22" s="59" t="s">
        <v>92</v>
      </c>
      <c r="E22" s="49"/>
      <c r="F22" s="49"/>
      <c r="G22" s="49"/>
      <c r="H22" s="9"/>
      <c r="I22" s="9"/>
      <c r="J22" s="9"/>
      <c r="K22" s="9"/>
      <c r="L22" s="9"/>
      <c r="M22" s="9"/>
      <c r="N22" s="10"/>
    </row>
    <row r="23" spans="1:14" ht="15" customHeight="1" x14ac:dyDescent="0.2">
      <c r="A23" s="11">
        <v>23</v>
      </c>
      <c r="B23" s="9"/>
      <c r="C23" s="13"/>
      <c r="D23" s="13"/>
      <c r="E23" s="13"/>
      <c r="F23" s="158" t="s">
        <v>208</v>
      </c>
      <c r="G23" s="158"/>
      <c r="H23" s="9"/>
      <c r="I23" s="9"/>
      <c r="J23" s="307"/>
      <c r="K23" s="9"/>
      <c r="L23" s="9"/>
      <c r="M23" s="9"/>
      <c r="N23" s="10"/>
    </row>
    <row r="24" spans="1:14" ht="15" customHeight="1" x14ac:dyDescent="0.2">
      <c r="A24" s="11">
        <v>24</v>
      </c>
      <c r="B24" s="9"/>
      <c r="C24" s="13"/>
      <c r="D24" s="13"/>
      <c r="E24" s="13"/>
      <c r="F24" s="158" t="s">
        <v>203</v>
      </c>
      <c r="G24" s="158"/>
      <c r="H24" s="9"/>
      <c r="I24" s="307"/>
      <c r="J24" s="307"/>
      <c r="K24" s="307"/>
      <c r="L24" s="295">
        <f>I24+J24+K24</f>
        <v>0</v>
      </c>
      <c r="M24" s="307"/>
      <c r="N24" s="10"/>
    </row>
    <row r="25" spans="1:14" ht="15" customHeight="1" x14ac:dyDescent="0.2">
      <c r="A25" s="11">
        <v>25</v>
      </c>
      <c r="B25" s="9"/>
      <c r="C25" s="13"/>
      <c r="D25" s="13"/>
      <c r="E25" s="91" t="s">
        <v>209</v>
      </c>
      <c r="F25" s="13"/>
      <c r="G25" s="13"/>
      <c r="H25" s="9"/>
      <c r="I25" s="9"/>
      <c r="J25" s="295">
        <f>SUM(J23:J24)</f>
        <v>0</v>
      </c>
      <c r="K25" s="9"/>
      <c r="L25" s="9"/>
      <c r="M25" s="9"/>
      <c r="N25" s="10"/>
    </row>
    <row r="26" spans="1:14" s="22" customFormat="1" ht="18" customHeight="1" x14ac:dyDescent="0.25">
      <c r="A26" s="11">
        <v>26</v>
      </c>
      <c r="B26" s="9"/>
      <c r="C26" s="49"/>
      <c r="D26" s="59" t="s">
        <v>22</v>
      </c>
      <c r="E26" s="49"/>
      <c r="F26" s="49"/>
      <c r="G26" s="49"/>
      <c r="H26" s="9"/>
      <c r="I26" s="9"/>
      <c r="J26" s="9"/>
      <c r="K26" s="9"/>
      <c r="L26" s="9"/>
      <c r="M26" s="9"/>
      <c r="N26" s="10"/>
    </row>
    <row r="27" spans="1:14" s="22" customFormat="1" ht="15" customHeight="1" x14ac:dyDescent="0.2">
      <c r="A27" s="11">
        <v>27</v>
      </c>
      <c r="B27" s="9"/>
      <c r="C27" s="13"/>
      <c r="D27" s="13"/>
      <c r="E27" s="13"/>
      <c r="F27" s="158" t="s">
        <v>208</v>
      </c>
      <c r="G27" s="158"/>
      <c r="H27" s="9"/>
      <c r="I27" s="9"/>
      <c r="J27" s="307"/>
      <c r="K27" s="9"/>
      <c r="L27" s="9"/>
      <c r="M27" s="9"/>
      <c r="N27" s="10"/>
    </row>
    <row r="28" spans="1:14" s="22" customFormat="1" ht="15" customHeight="1" x14ac:dyDescent="0.2">
      <c r="A28" s="11">
        <v>28</v>
      </c>
      <c r="B28" s="9"/>
      <c r="C28" s="13"/>
      <c r="D28" s="13"/>
      <c r="E28" s="13"/>
      <c r="F28" s="158" t="s">
        <v>203</v>
      </c>
      <c r="G28" s="158"/>
      <c r="H28" s="9"/>
      <c r="I28" s="307"/>
      <c r="J28" s="307"/>
      <c r="K28" s="307"/>
      <c r="L28" s="295">
        <f>I28+J28+K28</f>
        <v>0</v>
      </c>
      <c r="M28" s="307"/>
      <c r="N28" s="10"/>
    </row>
    <row r="29" spans="1:14" s="22" customFormat="1" ht="15" customHeight="1" x14ac:dyDescent="0.2">
      <c r="A29" s="11">
        <v>29</v>
      </c>
      <c r="B29" s="9"/>
      <c r="C29" s="13"/>
      <c r="D29" s="13"/>
      <c r="E29" s="91" t="s">
        <v>209</v>
      </c>
      <c r="F29" s="91"/>
      <c r="G29" s="91"/>
      <c r="H29" s="9"/>
      <c r="I29" s="9"/>
      <c r="J29" s="295">
        <f>SUM(J27:J28)</f>
        <v>0</v>
      </c>
      <c r="K29" s="9"/>
      <c r="L29" s="9"/>
      <c r="M29" s="9"/>
      <c r="N29" s="10"/>
    </row>
    <row r="30" spans="1:14" ht="18" customHeight="1" x14ac:dyDescent="0.25">
      <c r="A30" s="11">
        <v>30</v>
      </c>
      <c r="B30" s="9"/>
      <c r="C30" s="49"/>
      <c r="D30" s="59" t="s">
        <v>493</v>
      </c>
      <c r="E30" s="49"/>
      <c r="F30" s="49"/>
      <c r="G30" s="49"/>
      <c r="H30" s="9"/>
      <c r="I30" s="9"/>
      <c r="J30" s="9"/>
      <c r="K30" s="9"/>
      <c r="L30" s="9"/>
      <c r="M30" s="9"/>
      <c r="N30" s="10"/>
    </row>
    <row r="31" spans="1:14" ht="15" customHeight="1" x14ac:dyDescent="0.2">
      <c r="A31" s="11">
        <v>31</v>
      </c>
      <c r="B31" s="9"/>
      <c r="C31" s="13"/>
      <c r="D31" s="13"/>
      <c r="E31" s="13"/>
      <c r="F31" s="158" t="s">
        <v>208</v>
      </c>
      <c r="G31" s="158"/>
      <c r="H31" s="9"/>
      <c r="I31" s="9"/>
      <c r="J31" s="307"/>
      <c r="K31" s="9"/>
      <c r="L31" s="9"/>
      <c r="M31" s="9"/>
      <c r="N31" s="10"/>
    </row>
    <row r="32" spans="1:14" ht="15" customHeight="1" x14ac:dyDescent="0.2">
      <c r="A32" s="11">
        <v>32</v>
      </c>
      <c r="B32" s="9"/>
      <c r="C32" s="13"/>
      <c r="D32" s="13"/>
      <c r="E32" s="13"/>
      <c r="F32" s="158" t="s">
        <v>203</v>
      </c>
      <c r="G32" s="158"/>
      <c r="H32" s="9"/>
      <c r="I32" s="307"/>
      <c r="J32" s="307"/>
      <c r="K32" s="307"/>
      <c r="L32" s="295">
        <f>I32+J32+K32</f>
        <v>0</v>
      </c>
      <c r="M32" s="307"/>
      <c r="N32" s="10"/>
    </row>
    <row r="33" spans="1:14" ht="15" customHeight="1" x14ac:dyDescent="0.2">
      <c r="A33" s="11">
        <v>33</v>
      </c>
      <c r="B33" s="9"/>
      <c r="C33" s="13"/>
      <c r="D33" s="13"/>
      <c r="E33" s="91" t="s">
        <v>209</v>
      </c>
      <c r="F33" s="91"/>
      <c r="G33" s="91"/>
      <c r="H33" s="9"/>
      <c r="I33" s="9"/>
      <c r="J33" s="295">
        <f>SUM(J31:J32)</f>
        <v>0</v>
      </c>
      <c r="K33" s="9"/>
      <c r="L33" s="9"/>
      <c r="M33" s="9"/>
      <c r="N33" s="10"/>
    </row>
    <row r="34" spans="1:14" ht="18" customHeight="1" x14ac:dyDescent="0.25">
      <c r="A34" s="11">
        <v>34</v>
      </c>
      <c r="B34" s="9"/>
      <c r="C34" s="49"/>
      <c r="D34" s="59" t="s">
        <v>91</v>
      </c>
      <c r="E34" s="49"/>
      <c r="F34" s="49"/>
      <c r="G34" s="49"/>
      <c r="H34" s="9"/>
      <c r="I34" s="9"/>
      <c r="J34" s="9"/>
      <c r="K34" s="9"/>
      <c r="L34" s="9"/>
      <c r="M34" s="9"/>
      <c r="N34" s="10"/>
    </row>
    <row r="35" spans="1:14" ht="15" customHeight="1" x14ac:dyDescent="0.2">
      <c r="A35" s="11">
        <v>35</v>
      </c>
      <c r="B35" s="9"/>
      <c r="C35" s="13"/>
      <c r="D35" s="13"/>
      <c r="E35" s="13"/>
      <c r="F35" s="158" t="s">
        <v>208</v>
      </c>
      <c r="G35" s="158"/>
      <c r="H35" s="9"/>
      <c r="I35" s="9"/>
      <c r="J35" s="307"/>
      <c r="K35" s="9"/>
      <c r="L35" s="9"/>
      <c r="M35" s="9"/>
      <c r="N35" s="10"/>
    </row>
    <row r="36" spans="1:14" ht="15" customHeight="1" x14ac:dyDescent="0.2">
      <c r="A36" s="11">
        <v>36</v>
      </c>
      <c r="B36" s="9"/>
      <c r="C36" s="13"/>
      <c r="D36" s="13"/>
      <c r="E36" s="13"/>
      <c r="F36" s="158" t="s">
        <v>203</v>
      </c>
      <c r="G36" s="158"/>
      <c r="H36" s="9"/>
      <c r="I36" s="307"/>
      <c r="J36" s="307"/>
      <c r="K36" s="307"/>
      <c r="L36" s="295">
        <f>I36+J36+K36</f>
        <v>0</v>
      </c>
      <c r="M36" s="307"/>
      <c r="N36" s="10"/>
    </row>
    <row r="37" spans="1:14" ht="15" customHeight="1" x14ac:dyDescent="0.2">
      <c r="A37" s="11">
        <v>37</v>
      </c>
      <c r="B37" s="9"/>
      <c r="C37" s="13"/>
      <c r="D37" s="13"/>
      <c r="E37" s="91" t="s">
        <v>209</v>
      </c>
      <c r="F37" s="13"/>
      <c r="G37" s="13"/>
      <c r="H37" s="9"/>
      <c r="I37" s="9"/>
      <c r="J37" s="295">
        <f>SUM(J35:J36)</f>
        <v>0</v>
      </c>
      <c r="K37" s="9"/>
      <c r="L37" s="9"/>
      <c r="M37" s="9"/>
      <c r="N37" s="10"/>
    </row>
    <row r="38" spans="1:14" s="22" customFormat="1" ht="18" customHeight="1" x14ac:dyDescent="0.25">
      <c r="A38" s="11">
        <v>38</v>
      </c>
      <c r="B38" s="9"/>
      <c r="C38" s="49"/>
      <c r="D38" s="59" t="s">
        <v>90</v>
      </c>
      <c r="E38" s="49"/>
      <c r="F38" s="49"/>
      <c r="G38" s="49"/>
      <c r="H38" s="9"/>
      <c r="I38" s="9"/>
      <c r="J38" s="9"/>
      <c r="K38" s="9"/>
      <c r="L38" s="9"/>
      <c r="M38" s="9"/>
      <c r="N38" s="10"/>
    </row>
    <row r="39" spans="1:14" s="22" customFormat="1" ht="15" customHeight="1" x14ac:dyDescent="0.2">
      <c r="A39" s="11">
        <v>39</v>
      </c>
      <c r="B39" s="9"/>
      <c r="C39" s="13"/>
      <c r="D39" s="13"/>
      <c r="E39" s="13"/>
      <c r="F39" s="158" t="s">
        <v>208</v>
      </c>
      <c r="G39" s="158"/>
      <c r="H39" s="9"/>
      <c r="I39" s="9"/>
      <c r="J39" s="307"/>
      <c r="K39" s="9"/>
      <c r="L39" s="9"/>
      <c r="M39" s="9"/>
      <c r="N39" s="10"/>
    </row>
    <row r="40" spans="1:14" s="22" customFormat="1" ht="15" customHeight="1" x14ac:dyDescent="0.2">
      <c r="A40" s="11">
        <v>40</v>
      </c>
      <c r="B40" s="9"/>
      <c r="C40" s="13"/>
      <c r="D40" s="13"/>
      <c r="E40" s="13"/>
      <c r="F40" s="158" t="s">
        <v>203</v>
      </c>
      <c r="G40" s="158"/>
      <c r="H40" s="9"/>
      <c r="I40" s="307"/>
      <c r="J40" s="307"/>
      <c r="K40" s="307"/>
      <c r="L40" s="295">
        <f>I40+J40+K40</f>
        <v>0</v>
      </c>
      <c r="M40" s="307"/>
      <c r="N40" s="10"/>
    </row>
    <row r="41" spans="1:14" s="22" customFormat="1" ht="15" customHeight="1" x14ac:dyDescent="0.2">
      <c r="A41" s="11">
        <v>41</v>
      </c>
      <c r="B41" s="9"/>
      <c r="C41" s="13"/>
      <c r="D41" s="13"/>
      <c r="E41" s="91" t="s">
        <v>209</v>
      </c>
      <c r="F41" s="13"/>
      <c r="G41" s="13"/>
      <c r="H41" s="9"/>
      <c r="I41" s="9"/>
      <c r="J41" s="295">
        <f>SUM(J39:J40)</f>
        <v>0</v>
      </c>
      <c r="K41" s="9"/>
      <c r="L41" s="9"/>
      <c r="M41" s="9"/>
      <c r="N41" s="10"/>
    </row>
    <row r="42" spans="1:14" ht="15" customHeight="1" thickBot="1" x14ac:dyDescent="0.25">
      <c r="A42" s="11">
        <v>42</v>
      </c>
      <c r="B42" s="9"/>
      <c r="C42" s="9"/>
      <c r="D42" s="9"/>
      <c r="E42" s="9"/>
      <c r="F42" s="9"/>
      <c r="G42" s="9"/>
      <c r="H42" s="9"/>
      <c r="I42" s="9"/>
      <c r="J42" s="9"/>
      <c r="K42" s="9"/>
      <c r="L42" s="9"/>
      <c r="M42" s="9"/>
      <c r="N42" s="10"/>
    </row>
    <row r="43" spans="1:14" ht="15" customHeight="1" thickBot="1" x14ac:dyDescent="0.3">
      <c r="A43" s="11">
        <v>43</v>
      </c>
      <c r="B43" s="9"/>
      <c r="C43" s="49"/>
      <c r="D43" s="59" t="s">
        <v>210</v>
      </c>
      <c r="E43" s="49"/>
      <c r="F43" s="49"/>
      <c r="G43" s="49"/>
      <c r="H43" s="9"/>
      <c r="I43" s="9"/>
      <c r="J43" s="304">
        <f>SUM(J11,J15,J19,J23,J27,J31,J35,J39)</f>
        <v>0</v>
      </c>
      <c r="K43" s="9"/>
      <c r="L43" s="9"/>
      <c r="M43" s="9"/>
      <c r="N43" s="10"/>
    </row>
    <row r="44" spans="1:14" ht="15" customHeight="1" thickBot="1" x14ac:dyDescent="0.3">
      <c r="A44" s="11">
        <v>44</v>
      </c>
      <c r="B44" s="9"/>
      <c r="C44" s="49"/>
      <c r="D44" s="59" t="s">
        <v>204</v>
      </c>
      <c r="E44" s="49"/>
      <c r="F44" s="49"/>
      <c r="G44" s="49"/>
      <c r="H44" s="9"/>
      <c r="I44" s="304">
        <f>SUM(I12,I16,I20,I24,I28,I32,I36,I40)</f>
        <v>0</v>
      </c>
      <c r="J44" s="304">
        <f>SUM(J12,J16,J20,J24,J28,J32,J36,J40)</f>
        <v>0</v>
      </c>
      <c r="K44" s="304">
        <f>SUM(K12,K16,K20,K24,K28,K32,K36,K40)</f>
        <v>0</v>
      </c>
      <c r="L44" s="304">
        <f>SUM(L12,L16,L20,L24,L28,L32,L36,L40)</f>
        <v>0</v>
      </c>
      <c r="M44" s="304">
        <f>SUM(M12,M16,M20,M24,M28,M32,M36,M40)</f>
        <v>0</v>
      </c>
      <c r="N44" s="10"/>
    </row>
    <row r="45" spans="1:14" ht="15" customHeight="1" thickBot="1" x14ac:dyDescent="0.3">
      <c r="A45" s="11">
        <v>45</v>
      </c>
      <c r="B45" s="9"/>
      <c r="C45" s="49"/>
      <c r="D45" s="59" t="s">
        <v>211</v>
      </c>
      <c r="E45" s="49"/>
      <c r="F45" s="49"/>
      <c r="G45" s="49"/>
      <c r="H45" s="9"/>
      <c r="I45" s="9"/>
      <c r="J45" s="304">
        <f>J43+J44</f>
        <v>0</v>
      </c>
      <c r="K45" s="9"/>
      <c r="L45" s="9"/>
      <c r="M45" s="9"/>
      <c r="N45" s="10"/>
    </row>
    <row r="46" spans="1:14" s="253" customFormat="1" ht="15" customHeight="1" x14ac:dyDescent="0.25">
      <c r="A46" s="11"/>
      <c r="B46" s="9"/>
      <c r="C46" s="49"/>
      <c r="D46" s="59"/>
      <c r="E46" s="49"/>
      <c r="F46" s="49"/>
      <c r="G46" s="49"/>
      <c r="H46" s="9"/>
      <c r="I46" s="9"/>
      <c r="J46" s="99"/>
      <c r="K46" s="9"/>
      <c r="L46" s="9"/>
      <c r="M46" s="9"/>
      <c r="N46" s="10"/>
    </row>
    <row r="47" spans="1:14" ht="27" customHeight="1" x14ac:dyDescent="0.3">
      <c r="A47" s="11">
        <v>53</v>
      </c>
      <c r="B47" s="14"/>
      <c r="C47" s="58" t="s">
        <v>481</v>
      </c>
      <c r="D47" s="58"/>
      <c r="E47" s="58"/>
      <c r="F47" s="58"/>
      <c r="G47" s="58"/>
      <c r="H47" s="9"/>
      <c r="I47" s="9"/>
      <c r="J47" s="9"/>
      <c r="K47" s="9"/>
      <c r="L47" s="9"/>
      <c r="M47" s="9"/>
      <c r="N47" s="10"/>
    </row>
    <row r="48" spans="1:14" s="22" customFormat="1" ht="24" customHeight="1" x14ac:dyDescent="0.25">
      <c r="A48" s="11">
        <v>54</v>
      </c>
      <c r="B48" s="14"/>
      <c r="C48" s="33"/>
      <c r="D48" s="59" t="s">
        <v>331</v>
      </c>
      <c r="E48" s="33"/>
      <c r="F48" s="33"/>
      <c r="G48" s="33"/>
      <c r="H48" s="9"/>
      <c r="I48" s="9"/>
      <c r="J48" s="9"/>
      <c r="K48" s="9"/>
      <c r="L48" s="9"/>
      <c r="M48" s="9"/>
      <c r="N48" s="10"/>
    </row>
    <row r="49" spans="1:14" ht="18" customHeight="1" x14ac:dyDescent="0.25">
      <c r="A49" s="11">
        <v>55</v>
      </c>
      <c r="B49" s="9"/>
      <c r="C49" s="49"/>
      <c r="D49" s="59" t="s">
        <v>335</v>
      </c>
      <c r="E49" s="49"/>
      <c r="F49" s="49"/>
      <c r="G49" s="49"/>
      <c r="H49" s="9"/>
      <c r="I49" s="9"/>
      <c r="J49" s="9"/>
      <c r="K49" s="9"/>
      <c r="L49" s="9"/>
      <c r="M49" s="9"/>
      <c r="N49" s="10"/>
    </row>
    <row r="50" spans="1:14" ht="15" customHeight="1" x14ac:dyDescent="0.2">
      <c r="A50" s="11">
        <v>56</v>
      </c>
      <c r="B50" s="9"/>
      <c r="C50" s="13"/>
      <c r="D50" s="13"/>
      <c r="E50" s="13"/>
      <c r="F50" s="158" t="s">
        <v>208</v>
      </c>
      <c r="G50" s="158"/>
      <c r="H50" s="9"/>
      <c r="I50" s="9"/>
      <c r="J50" s="307"/>
      <c r="K50" s="9"/>
      <c r="L50" s="9"/>
      <c r="M50" s="9"/>
      <c r="N50" s="10"/>
    </row>
    <row r="51" spans="1:14" ht="15" customHeight="1" x14ac:dyDescent="0.2">
      <c r="A51" s="11">
        <v>57</v>
      </c>
      <c r="B51" s="9"/>
      <c r="C51" s="13"/>
      <c r="D51" s="13"/>
      <c r="E51" s="13"/>
      <c r="F51" s="158" t="s">
        <v>203</v>
      </c>
      <c r="G51" s="158"/>
      <c r="H51" s="9"/>
      <c r="I51" s="307"/>
      <c r="J51" s="307"/>
      <c r="K51" s="307"/>
      <c r="L51" s="295">
        <f>I51+J51+K51</f>
        <v>0</v>
      </c>
      <c r="M51" s="307"/>
      <c r="N51" s="10"/>
    </row>
    <row r="52" spans="1:14" ht="15" customHeight="1" x14ac:dyDescent="0.2">
      <c r="A52" s="11">
        <v>58</v>
      </c>
      <c r="B52" s="9"/>
      <c r="C52" s="13"/>
      <c r="D52" s="13"/>
      <c r="E52" s="91" t="s">
        <v>209</v>
      </c>
      <c r="F52" s="13"/>
      <c r="G52" s="13"/>
      <c r="H52" s="9"/>
      <c r="I52" s="9"/>
      <c r="J52" s="295">
        <f>SUM(J50:J51)</f>
        <v>0</v>
      </c>
      <c r="K52" s="9"/>
      <c r="L52" s="9"/>
      <c r="M52" s="9"/>
      <c r="N52" s="10"/>
    </row>
    <row r="53" spans="1:14" ht="18" customHeight="1" x14ac:dyDescent="0.25">
      <c r="A53" s="11">
        <v>59</v>
      </c>
      <c r="B53" s="9"/>
      <c r="C53" s="49"/>
      <c r="D53" s="59" t="s">
        <v>336</v>
      </c>
      <c r="E53" s="49"/>
      <c r="F53" s="49"/>
      <c r="G53" s="49"/>
      <c r="H53" s="9"/>
      <c r="I53" s="9"/>
      <c r="J53" s="9"/>
      <c r="K53" s="9"/>
      <c r="L53" s="9"/>
      <c r="M53" s="9"/>
      <c r="N53" s="10"/>
    </row>
    <row r="54" spans="1:14" ht="15" customHeight="1" x14ac:dyDescent="0.2">
      <c r="A54" s="11">
        <v>60</v>
      </c>
      <c r="B54" s="9"/>
      <c r="C54" s="13"/>
      <c r="D54" s="13"/>
      <c r="E54" s="13"/>
      <c r="F54" s="158" t="s">
        <v>208</v>
      </c>
      <c r="G54" s="158"/>
      <c r="H54" s="9"/>
      <c r="I54" s="9"/>
      <c r="J54" s="307"/>
      <c r="K54" s="9"/>
      <c r="L54" s="9"/>
      <c r="M54" s="9"/>
      <c r="N54" s="10"/>
    </row>
    <row r="55" spans="1:14" ht="15" customHeight="1" x14ac:dyDescent="0.2">
      <c r="A55" s="11">
        <v>61</v>
      </c>
      <c r="B55" s="9"/>
      <c r="C55" s="13"/>
      <c r="D55" s="13"/>
      <c r="E55" s="13"/>
      <c r="F55" s="158" t="s">
        <v>203</v>
      </c>
      <c r="G55" s="158"/>
      <c r="H55" s="9"/>
      <c r="I55" s="307"/>
      <c r="J55" s="307"/>
      <c r="K55" s="307"/>
      <c r="L55" s="295">
        <f>I55+J55+K55</f>
        <v>0</v>
      </c>
      <c r="M55" s="307"/>
      <c r="N55" s="10"/>
    </row>
    <row r="56" spans="1:14" ht="15" customHeight="1" x14ac:dyDescent="0.2">
      <c r="A56" s="11">
        <v>62</v>
      </c>
      <c r="B56" s="9"/>
      <c r="C56" s="13"/>
      <c r="D56" s="13"/>
      <c r="E56" s="91" t="s">
        <v>209</v>
      </c>
      <c r="F56" s="13"/>
      <c r="G56" s="13"/>
      <c r="H56" s="9"/>
      <c r="I56" s="9"/>
      <c r="J56" s="295">
        <f>SUM(J54:J55)</f>
        <v>0</v>
      </c>
      <c r="K56" s="9"/>
      <c r="L56" s="9"/>
      <c r="M56" s="9"/>
      <c r="N56" s="10"/>
    </row>
    <row r="57" spans="1:14" ht="15" customHeight="1" x14ac:dyDescent="0.2">
      <c r="A57" s="11">
        <v>63</v>
      </c>
      <c r="B57" s="9"/>
      <c r="C57" s="9"/>
      <c r="D57" s="9"/>
      <c r="E57" s="9"/>
      <c r="F57" s="9"/>
      <c r="G57" s="9"/>
      <c r="H57" s="9"/>
      <c r="I57" s="9"/>
      <c r="J57" s="9"/>
      <c r="K57" s="9"/>
      <c r="L57" s="9"/>
      <c r="M57" s="9"/>
      <c r="N57" s="10"/>
    </row>
    <row r="58" spans="1:14" ht="29.25" customHeight="1" x14ac:dyDescent="0.25">
      <c r="A58" s="11">
        <v>64</v>
      </c>
      <c r="B58" s="14"/>
      <c r="C58" s="14" t="s">
        <v>306</v>
      </c>
      <c r="D58" s="14"/>
      <c r="E58" s="14"/>
      <c r="F58" s="14"/>
      <c r="G58" s="14"/>
      <c r="H58" s="9"/>
      <c r="I58" s="9"/>
      <c r="J58" s="9"/>
      <c r="K58" s="9"/>
      <c r="L58" s="9"/>
      <c r="M58" s="9"/>
      <c r="N58" s="10"/>
    </row>
    <row r="59" spans="1:14" ht="27" customHeight="1" x14ac:dyDescent="0.3">
      <c r="A59" s="11">
        <v>65</v>
      </c>
      <c r="B59" s="14"/>
      <c r="C59" s="58" t="s">
        <v>688</v>
      </c>
      <c r="D59" s="58"/>
      <c r="E59" s="58"/>
      <c r="F59" s="58"/>
      <c r="G59" s="58"/>
      <c r="H59" s="9"/>
      <c r="I59" s="9"/>
      <c r="J59" s="9"/>
      <c r="K59" s="537" t="s">
        <v>18</v>
      </c>
      <c r="L59" s="537"/>
      <c r="M59" s="9"/>
      <c r="N59" s="10"/>
    </row>
    <row r="60" spans="1:14" ht="15" customHeight="1" x14ac:dyDescent="0.2">
      <c r="A60" s="11">
        <v>66</v>
      </c>
      <c r="B60" s="9"/>
      <c r="C60" s="9"/>
      <c r="D60" s="9"/>
      <c r="E60" s="9"/>
      <c r="F60" s="9"/>
      <c r="G60" s="9"/>
      <c r="H60" s="9"/>
      <c r="I60" s="9"/>
      <c r="J60" s="9"/>
      <c r="K60" s="187" t="s">
        <v>33</v>
      </c>
      <c r="L60" s="65" t="s">
        <v>42</v>
      </c>
      <c r="M60" s="9"/>
      <c r="N60" s="10"/>
    </row>
    <row r="61" spans="1:14" ht="15" customHeight="1" x14ac:dyDescent="0.2">
      <c r="A61" s="11">
        <v>67</v>
      </c>
      <c r="B61" s="9"/>
      <c r="C61" s="36"/>
      <c r="D61" s="36"/>
      <c r="E61" s="91" t="s">
        <v>663</v>
      </c>
      <c r="F61" s="36"/>
      <c r="G61" s="36"/>
      <c r="H61" s="9"/>
      <c r="I61" s="9"/>
      <c r="J61" s="9"/>
      <c r="K61" s="30" t="str">
        <f>IF(ISNUMBER(CoverSheet!$C$12),DATE(YEAR(CoverSheet!$C$12)-1,MONTH(CoverSheet!$C$12),DAY(CoverSheet!$C$12)),"")</f>
        <v/>
      </c>
      <c r="L61" s="30" t="str">
        <f>IF(ISNUMBER(CoverSheet!$C$12),DATE(YEAR(CoverSheet!$C$12),MONTH(CoverSheet!$C$12),DAY(CoverSheet!$C$12)),"")</f>
        <v/>
      </c>
      <c r="M61" s="9"/>
      <c r="N61" s="10"/>
    </row>
    <row r="62" spans="1:14" ht="15" customHeight="1" x14ac:dyDescent="0.2">
      <c r="A62" s="11">
        <v>68</v>
      </c>
      <c r="B62" s="9"/>
      <c r="C62" s="13"/>
      <c r="D62" s="13"/>
      <c r="E62" s="13"/>
      <c r="F62" s="158" t="s">
        <v>212</v>
      </c>
      <c r="G62" s="13"/>
      <c r="H62" s="438"/>
      <c r="I62" s="9"/>
      <c r="J62" s="334" t="s">
        <v>213</v>
      </c>
      <c r="K62" s="307"/>
      <c r="L62" s="307"/>
      <c r="M62" s="9"/>
      <c r="N62" s="10"/>
    </row>
    <row r="63" spans="1:14" ht="15" customHeight="1" thickBot="1" x14ac:dyDescent="0.25">
      <c r="A63" s="11">
        <v>69</v>
      </c>
      <c r="B63" s="9"/>
      <c r="C63" s="13"/>
      <c r="D63" s="13"/>
      <c r="E63" s="13"/>
      <c r="F63" s="158" t="s">
        <v>214</v>
      </c>
      <c r="G63" s="13"/>
      <c r="H63" s="438"/>
      <c r="I63" s="9"/>
      <c r="J63" s="334" t="s">
        <v>215</v>
      </c>
      <c r="K63" s="307"/>
      <c r="L63" s="307"/>
      <c r="M63" s="9"/>
      <c r="N63" s="10"/>
    </row>
    <row r="64" spans="1:14" ht="15" customHeight="1" thickBot="1" x14ac:dyDescent="0.25">
      <c r="A64" s="11">
        <v>70</v>
      </c>
      <c r="B64" s="9"/>
      <c r="C64" s="13"/>
      <c r="D64" s="13"/>
      <c r="E64" s="13"/>
      <c r="F64" s="158" t="s">
        <v>216</v>
      </c>
      <c r="G64" s="13"/>
      <c r="H64" s="438"/>
      <c r="I64" s="9"/>
      <c r="J64" s="334" t="s">
        <v>31</v>
      </c>
      <c r="K64" s="305">
        <f>K62-K63</f>
        <v>0</v>
      </c>
      <c r="L64" s="305">
        <f>L62-L63</f>
        <v>0</v>
      </c>
      <c r="M64" s="9"/>
      <c r="N64" s="10"/>
    </row>
    <row r="65" spans="1:14" ht="15" customHeight="1" x14ac:dyDescent="0.2">
      <c r="A65" s="11">
        <v>71</v>
      </c>
      <c r="B65" s="9"/>
      <c r="C65" s="9"/>
      <c r="D65" s="9"/>
      <c r="E65" s="9"/>
      <c r="F65" s="9"/>
      <c r="G65" s="9"/>
      <c r="H65" s="536"/>
      <c r="I65" s="536"/>
      <c r="J65" s="9"/>
      <c r="K65" s="9"/>
      <c r="L65" s="9"/>
      <c r="M65" s="9"/>
      <c r="N65" s="10"/>
    </row>
    <row r="66" spans="1:14" ht="15" customHeight="1" x14ac:dyDescent="0.2">
      <c r="A66" s="11">
        <v>72</v>
      </c>
      <c r="B66" s="9"/>
      <c r="C66" s="13"/>
      <c r="D66" s="13"/>
      <c r="E66" s="13"/>
      <c r="F66" s="158" t="s">
        <v>217</v>
      </c>
      <c r="G66" s="13"/>
      <c r="H66" s="530"/>
      <c r="I66" s="531"/>
      <c r="J66" s="531"/>
      <c r="K66" s="531"/>
      <c r="L66" s="532"/>
      <c r="M66" s="9"/>
      <c r="N66" s="10"/>
    </row>
    <row r="67" spans="1:14" ht="15" customHeight="1" x14ac:dyDescent="0.2">
      <c r="A67" s="11">
        <v>73</v>
      </c>
      <c r="B67" s="9"/>
      <c r="C67" s="9"/>
      <c r="D67" s="9"/>
      <c r="E67" s="9"/>
      <c r="F67" s="9"/>
      <c r="G67" s="9"/>
      <c r="H67" s="533"/>
      <c r="I67" s="534"/>
      <c r="J67" s="534"/>
      <c r="K67" s="534"/>
      <c r="L67" s="535"/>
      <c r="M67" s="9"/>
      <c r="N67" s="10"/>
    </row>
    <row r="68" spans="1:14" ht="15" customHeight="1" x14ac:dyDescent="0.2">
      <c r="A68" s="11">
        <v>74</v>
      </c>
      <c r="B68" s="9"/>
      <c r="C68" s="9"/>
      <c r="D68" s="9"/>
      <c r="E68" s="9"/>
      <c r="F68" s="9"/>
      <c r="G68" s="9"/>
      <c r="H68" s="9"/>
      <c r="I68" s="9"/>
      <c r="J68" s="9"/>
      <c r="K68" s="9"/>
      <c r="L68" s="9"/>
      <c r="M68" s="9"/>
      <c r="N68" s="10"/>
    </row>
    <row r="69" spans="1:14" ht="15" customHeight="1" x14ac:dyDescent="0.2">
      <c r="A69" s="11">
        <v>75</v>
      </c>
      <c r="B69" s="9"/>
      <c r="C69" s="9"/>
      <c r="D69" s="9"/>
      <c r="E69" s="9"/>
      <c r="F69" s="9"/>
      <c r="G69" s="9"/>
      <c r="H69" s="9"/>
      <c r="I69" s="9"/>
      <c r="J69" s="9"/>
      <c r="K69" s="187" t="s">
        <v>33</v>
      </c>
      <c r="L69" s="65" t="s">
        <v>42</v>
      </c>
      <c r="M69" s="9"/>
      <c r="N69" s="10"/>
    </row>
    <row r="70" spans="1:14" ht="15" customHeight="1" x14ac:dyDescent="0.2">
      <c r="A70" s="11">
        <v>76</v>
      </c>
      <c r="B70" s="9"/>
      <c r="C70" s="36"/>
      <c r="D70" s="36"/>
      <c r="E70" s="91" t="s">
        <v>664</v>
      </c>
      <c r="F70" s="91"/>
      <c r="G70" s="36"/>
      <c r="H70" s="9"/>
      <c r="I70" s="9"/>
      <c r="J70" s="9"/>
      <c r="K70" s="30" t="str">
        <f>IF(ISNUMBER(CoverSheet!$C$12),DATE(YEAR(CoverSheet!$C$12)-1,MONTH(CoverSheet!$C$12),DAY(CoverSheet!$C$12)),"")</f>
        <v/>
      </c>
      <c r="L70" s="30" t="str">
        <f>IF(ISNUMBER(CoverSheet!$C$12),DATE(YEAR(CoverSheet!$C$12),MONTH(CoverSheet!$C$12),DAY(CoverSheet!$C$12)),"")</f>
        <v/>
      </c>
      <c r="M70" s="9"/>
      <c r="N70" s="10"/>
    </row>
    <row r="71" spans="1:14" ht="15" customHeight="1" x14ac:dyDescent="0.2">
      <c r="A71" s="11">
        <v>77</v>
      </c>
      <c r="B71" s="9"/>
      <c r="C71" s="13"/>
      <c r="D71" s="13"/>
      <c r="E71" s="13"/>
      <c r="F71" s="158" t="s">
        <v>212</v>
      </c>
      <c r="G71" s="13"/>
      <c r="H71" s="438"/>
      <c r="I71" s="9"/>
      <c r="J71" s="334" t="s">
        <v>213</v>
      </c>
      <c r="K71" s="307"/>
      <c r="L71" s="307"/>
      <c r="M71" s="9"/>
      <c r="N71" s="10"/>
    </row>
    <row r="72" spans="1:14" ht="15" customHeight="1" thickBot="1" x14ac:dyDescent="0.25">
      <c r="A72" s="11">
        <v>78</v>
      </c>
      <c r="B72" s="9"/>
      <c r="C72" s="13"/>
      <c r="D72" s="13"/>
      <c r="E72" s="13"/>
      <c r="F72" s="158" t="s">
        <v>214</v>
      </c>
      <c r="G72" s="13"/>
      <c r="H72" s="438"/>
      <c r="I72" s="9"/>
      <c r="J72" s="334" t="s">
        <v>215</v>
      </c>
      <c r="K72" s="307"/>
      <c r="L72" s="307"/>
      <c r="M72" s="9"/>
      <c r="N72" s="10"/>
    </row>
    <row r="73" spans="1:14" ht="15" customHeight="1" thickBot="1" x14ac:dyDescent="0.25">
      <c r="A73" s="11">
        <v>79</v>
      </c>
      <c r="B73" s="9"/>
      <c r="C73" s="13"/>
      <c r="D73" s="13"/>
      <c r="E73" s="13"/>
      <c r="F73" s="158" t="s">
        <v>216</v>
      </c>
      <c r="G73" s="13"/>
      <c r="H73" s="438"/>
      <c r="I73" s="9"/>
      <c r="J73" s="334" t="s">
        <v>31</v>
      </c>
      <c r="K73" s="305">
        <f>K71-K72</f>
        <v>0</v>
      </c>
      <c r="L73" s="305">
        <f>L71-L72</f>
        <v>0</v>
      </c>
      <c r="M73" s="9"/>
      <c r="N73" s="10"/>
    </row>
    <row r="74" spans="1:14" ht="15" customHeight="1" x14ac:dyDescent="0.2">
      <c r="A74" s="11">
        <v>80</v>
      </c>
      <c r="B74" s="9"/>
      <c r="C74" s="9"/>
      <c r="D74" s="9"/>
      <c r="E74" s="9"/>
      <c r="F74" s="9"/>
      <c r="G74" s="9"/>
      <c r="H74" s="536"/>
      <c r="I74" s="536"/>
      <c r="J74" s="9"/>
      <c r="K74" s="9"/>
      <c r="L74" s="9"/>
      <c r="M74" s="9"/>
      <c r="N74" s="10"/>
    </row>
    <row r="75" spans="1:14" ht="15" customHeight="1" x14ac:dyDescent="0.2">
      <c r="A75" s="11">
        <v>81</v>
      </c>
      <c r="B75" s="9"/>
      <c r="C75" s="13"/>
      <c r="D75" s="13"/>
      <c r="E75" s="13"/>
      <c r="F75" s="158" t="s">
        <v>217</v>
      </c>
      <c r="G75" s="13"/>
      <c r="H75" s="530"/>
      <c r="I75" s="531"/>
      <c r="J75" s="531"/>
      <c r="K75" s="531"/>
      <c r="L75" s="532"/>
      <c r="M75" s="9"/>
      <c r="N75" s="10"/>
    </row>
    <row r="76" spans="1:14" ht="15" customHeight="1" x14ac:dyDescent="0.2">
      <c r="A76" s="11">
        <v>82</v>
      </c>
      <c r="B76" s="9"/>
      <c r="C76" s="9"/>
      <c r="D76" s="9"/>
      <c r="E76" s="9"/>
      <c r="F76" s="9"/>
      <c r="G76" s="9"/>
      <c r="H76" s="533"/>
      <c r="I76" s="534"/>
      <c r="J76" s="534"/>
      <c r="K76" s="534"/>
      <c r="L76" s="535"/>
      <c r="M76" s="9"/>
      <c r="N76" s="10"/>
    </row>
    <row r="77" spans="1:14" s="415" customFormat="1" ht="15" customHeight="1" x14ac:dyDescent="0.2">
      <c r="A77" s="410">
        <v>83</v>
      </c>
      <c r="B77" s="411"/>
      <c r="C77" s="421"/>
      <c r="D77" s="421"/>
      <c r="E77" s="417"/>
      <c r="F77" s="421"/>
      <c r="G77" s="421"/>
      <c r="H77" s="411"/>
      <c r="I77" s="411"/>
      <c r="J77" s="411"/>
      <c r="K77" s="412" t="s">
        <v>33</v>
      </c>
      <c r="L77" s="422" t="s">
        <v>42</v>
      </c>
      <c r="M77" s="411"/>
      <c r="N77" s="413"/>
    </row>
    <row r="78" spans="1:14" s="415" customFormat="1" ht="15" customHeight="1" x14ac:dyDescent="0.2">
      <c r="A78" s="410">
        <v>84</v>
      </c>
      <c r="B78" s="411"/>
      <c r="C78" s="421"/>
      <c r="D78" s="421"/>
      <c r="E78" s="417" t="s">
        <v>665</v>
      </c>
      <c r="F78" s="421"/>
      <c r="G78" s="421"/>
      <c r="H78" s="411"/>
      <c r="I78" s="411"/>
      <c r="J78" s="411"/>
      <c r="K78" s="418" t="str">
        <f>IF(ISNUMBER(CoverSheet!$C$12),DATE(YEAR(CoverSheet!$C$12)-1,MONTH(CoverSheet!$C$12),DAY(CoverSheet!$C$12)),"")</f>
        <v/>
      </c>
      <c r="L78" s="418" t="str">
        <f>IF(ISNUMBER(CoverSheet!$C$12),DATE(YEAR(CoverSheet!$C$12),MONTH(CoverSheet!$C$12),DAY(CoverSheet!$C$12)),"")</f>
        <v/>
      </c>
      <c r="M78" s="411"/>
      <c r="N78" s="413"/>
    </row>
    <row r="79" spans="1:14" s="415" customFormat="1" ht="15" customHeight="1" x14ac:dyDescent="0.2">
      <c r="A79" s="410">
        <v>85</v>
      </c>
      <c r="B79" s="411"/>
      <c r="C79" s="13"/>
      <c r="D79" s="13"/>
      <c r="E79" s="13"/>
      <c r="F79" s="419" t="s">
        <v>212</v>
      </c>
      <c r="G79" s="13"/>
      <c r="H79" s="439"/>
      <c r="I79" s="411"/>
      <c r="J79" s="338" t="s">
        <v>213</v>
      </c>
      <c r="K79" s="396"/>
      <c r="L79" s="396"/>
      <c r="M79" s="411"/>
      <c r="N79" s="413"/>
    </row>
    <row r="80" spans="1:14" s="415" customFormat="1" ht="15" customHeight="1" thickBot="1" x14ac:dyDescent="0.25">
      <c r="A80" s="410">
        <v>86</v>
      </c>
      <c r="B80" s="411"/>
      <c r="C80" s="13"/>
      <c r="D80" s="13"/>
      <c r="E80" s="13"/>
      <c r="F80" s="419" t="s">
        <v>214</v>
      </c>
      <c r="G80" s="13"/>
      <c r="H80" s="439"/>
      <c r="I80" s="411"/>
      <c r="J80" s="338" t="s">
        <v>215</v>
      </c>
      <c r="K80" s="396"/>
      <c r="L80" s="396"/>
      <c r="M80" s="411"/>
      <c r="N80" s="413"/>
    </row>
    <row r="81" spans="1:14" s="415" customFormat="1" ht="15" customHeight="1" thickBot="1" x14ac:dyDescent="0.25">
      <c r="A81" s="410">
        <v>87</v>
      </c>
      <c r="B81" s="411"/>
      <c r="C81" s="13"/>
      <c r="D81" s="13"/>
      <c r="E81" s="13"/>
      <c r="F81" s="419" t="s">
        <v>216</v>
      </c>
      <c r="G81" s="13"/>
      <c r="H81" s="439"/>
      <c r="I81" s="411"/>
      <c r="J81" s="338" t="s">
        <v>31</v>
      </c>
      <c r="K81" s="304">
        <f>K79-K80</f>
        <v>0</v>
      </c>
      <c r="L81" s="304">
        <f>L79-L80</f>
        <v>0</v>
      </c>
      <c r="M81" s="411"/>
      <c r="N81" s="413"/>
    </row>
    <row r="82" spans="1:14" s="415" customFormat="1" ht="15" customHeight="1" x14ac:dyDescent="0.2">
      <c r="A82" s="410">
        <v>88</v>
      </c>
      <c r="B82" s="411"/>
      <c r="C82" s="411"/>
      <c r="D82" s="411"/>
      <c r="E82" s="411"/>
      <c r="F82" s="411"/>
      <c r="G82" s="411"/>
      <c r="H82" s="538"/>
      <c r="I82" s="538"/>
      <c r="J82" s="411"/>
      <c r="K82" s="411"/>
      <c r="L82" s="411"/>
      <c r="M82" s="411"/>
      <c r="N82" s="413"/>
    </row>
    <row r="83" spans="1:14" s="415" customFormat="1" ht="15" customHeight="1" x14ac:dyDescent="0.2">
      <c r="A83" s="410">
        <v>89</v>
      </c>
      <c r="B83" s="411"/>
      <c r="C83" s="13"/>
      <c r="D83" s="13"/>
      <c r="E83" s="13"/>
      <c r="F83" s="419" t="s">
        <v>217</v>
      </c>
      <c r="G83" s="13"/>
      <c r="H83" s="524"/>
      <c r="I83" s="525"/>
      <c r="J83" s="525"/>
      <c r="K83" s="525"/>
      <c r="L83" s="526"/>
      <c r="M83" s="411"/>
      <c r="N83" s="413"/>
    </row>
    <row r="84" spans="1:14" s="415" customFormat="1" ht="15" customHeight="1" x14ac:dyDescent="0.2">
      <c r="A84" s="410">
        <v>90</v>
      </c>
      <c r="B84" s="411"/>
      <c r="C84" s="411"/>
      <c r="D84" s="411"/>
      <c r="E84" s="411"/>
      <c r="F84" s="411"/>
      <c r="G84" s="411"/>
      <c r="H84" s="527"/>
      <c r="I84" s="528"/>
      <c r="J84" s="528"/>
      <c r="K84" s="528"/>
      <c r="L84" s="529"/>
      <c r="M84" s="411"/>
      <c r="N84" s="413"/>
    </row>
    <row r="85" spans="1:14" s="395" customFormat="1" ht="15" customHeight="1" x14ac:dyDescent="0.2">
      <c r="A85" s="392"/>
      <c r="B85" s="393"/>
      <c r="C85" s="393"/>
      <c r="D85" s="393"/>
      <c r="E85" s="393"/>
      <c r="F85" s="393"/>
      <c r="G85" s="393"/>
      <c r="H85" s="393"/>
      <c r="I85" s="393"/>
      <c r="J85" s="393"/>
      <c r="K85" s="393"/>
      <c r="L85" s="393"/>
      <c r="M85" s="393"/>
      <c r="N85" s="394"/>
    </row>
    <row r="86" spans="1:14" s="395" customFormat="1" ht="15" customHeight="1" x14ac:dyDescent="0.2">
      <c r="A86" s="392">
        <v>91</v>
      </c>
      <c r="B86" s="393"/>
      <c r="C86" s="522" t="s">
        <v>686</v>
      </c>
      <c r="D86" s="522"/>
      <c r="E86" s="522"/>
      <c r="F86" s="522"/>
      <c r="G86" s="522"/>
      <c r="H86" s="522"/>
      <c r="I86" s="522"/>
      <c r="J86" s="522"/>
      <c r="K86" s="522"/>
      <c r="L86" s="522"/>
      <c r="M86" s="522"/>
      <c r="N86" s="394"/>
    </row>
    <row r="87" spans="1:14" s="395" customFormat="1" ht="15" customHeight="1" x14ac:dyDescent="0.2">
      <c r="A87" s="392"/>
      <c r="B87" s="393"/>
      <c r="C87" s="432" t="s">
        <v>687</v>
      </c>
      <c r="D87" s="431"/>
      <c r="E87" s="431"/>
      <c r="F87" s="431"/>
      <c r="G87" s="431"/>
      <c r="H87" s="431"/>
      <c r="I87" s="431"/>
      <c r="J87" s="431"/>
      <c r="K87" s="431"/>
      <c r="L87" s="431"/>
      <c r="M87" s="431"/>
      <c r="N87" s="394"/>
    </row>
    <row r="88" spans="1:14" ht="12.75" customHeight="1" x14ac:dyDescent="0.2">
      <c r="A88" s="12"/>
      <c r="B88" s="16"/>
      <c r="C88" s="16"/>
      <c r="D88" s="16"/>
      <c r="E88" s="16"/>
      <c r="F88" s="16"/>
      <c r="G88" s="16"/>
      <c r="H88" s="16"/>
      <c r="I88" s="16"/>
      <c r="J88" s="16"/>
      <c r="K88" s="16"/>
      <c r="L88" s="16"/>
      <c r="M88" s="16"/>
      <c r="N88" s="17"/>
    </row>
    <row r="89" spans="1:14" ht="15" customHeight="1" x14ac:dyDescent="0.2">
      <c r="A89" s="81"/>
      <c r="B89" s="81"/>
      <c r="C89" s="81"/>
      <c r="D89" s="81"/>
      <c r="E89" s="81"/>
      <c r="F89" s="81"/>
      <c r="G89" s="81"/>
      <c r="H89" s="81"/>
      <c r="I89" s="81"/>
      <c r="J89" s="81"/>
      <c r="K89" s="81"/>
      <c r="L89" s="81"/>
      <c r="M89" s="81"/>
      <c r="N89" s="81"/>
    </row>
    <row r="90" spans="1:14" ht="15" customHeight="1" x14ac:dyDescent="0.2"/>
    <row r="91" spans="1:14" ht="15" customHeight="1" x14ac:dyDescent="0.2"/>
    <row r="92" spans="1:14" ht="15" customHeight="1" x14ac:dyDescent="0.2"/>
    <row r="93" spans="1:14" ht="15" customHeight="1" x14ac:dyDescent="0.2"/>
    <row r="94" spans="1:14" ht="15" customHeight="1" x14ac:dyDescent="0.2"/>
    <row r="95" spans="1:14" ht="15" customHeight="1" x14ac:dyDescent="0.2"/>
    <row r="96" spans="1:14"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sheetData>
  <sheetProtection sheet="1" objects="1" scenarios="1" formatRows="0" insertRows="0"/>
  <customSheetViews>
    <customSheetView guid="{63EE1149-38E3-45FD-A757-4655A3261696}" scale="80" showPageBreaks="1" showGridLines="0" fitToPage="1" printArea="1">
      <selection activeCell="K56" sqref="K56"/>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6">
      <selection activeCell="E14" sqref="E14"/>
      <colBreaks count="1" manualBreakCount="1">
        <brk id="14" max="1048575" man="1"/>
      </colBreaks>
      <pageMargins left="0.70866141732283472" right="0.70866141732283472" top="0.74803149606299213" bottom="0.74803149606299213" header="0.31496062992125984" footer="0.31496062992125984"/>
      <pageSetup paperSize="9" scale="51" orientation="portrait" r:id="rId2"/>
    </customSheetView>
  </customSheetViews>
  <mergeCells count="13">
    <mergeCell ref="C86:M86"/>
    <mergeCell ref="K2:M2"/>
    <mergeCell ref="K3:M3"/>
    <mergeCell ref="I8:L8"/>
    <mergeCell ref="M8:M9"/>
    <mergeCell ref="H83:L84"/>
    <mergeCell ref="H75:L76"/>
    <mergeCell ref="H65:I65"/>
    <mergeCell ref="H66:L67"/>
    <mergeCell ref="A5:M5"/>
    <mergeCell ref="K59:L59"/>
    <mergeCell ref="H82:I82"/>
    <mergeCell ref="H74:I74"/>
  </mergeCells>
  <dataValidations count="2">
    <dataValidation allowBlank="1" showInputMessage="1" showErrorMessage="1" prompt="Please enter text" sqref="H71:I73 H66:L67 H75:L76 H79:I81 H62:I64 H83:L84"/>
    <dataValidation allowBlank="1" sqref="H85:L85"/>
  </dataValidations>
  <pageMargins left="0.7" right="0.7" top="0.75" bottom="0.75" header="0.3" footer="0.3"/>
  <pageSetup paperSize="9" scale="53" fitToHeight="0" orientation="portrait" r:id="rId3"/>
  <headerFooter>
    <oddHeader>&amp;C &amp;"+,Regular"Commerce Commission Information Disclosure Template</oddHeader>
    <oddFooter>&amp;L&amp;"+,Regular" &amp;P&amp;C&amp;"+,Regular" &amp;F&amp;R&amp;"+,Regular" &amp;A</oddFooter>
  </headerFooter>
  <rowBreaks count="1" manualBreakCount="1">
    <brk id="46" max="1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9CCFF"/>
    <pageSetUpPr fitToPage="1"/>
  </sheetPr>
  <dimension ref="A1:O819"/>
  <sheetViews>
    <sheetView showGridLines="0" zoomScaleNormal="100" zoomScaleSheetLayoutView="84" workbookViewId="0"/>
  </sheetViews>
  <sheetFormatPr defaultRowHeight="12.75" x14ac:dyDescent="0.2"/>
  <cols>
    <col min="1" max="1" width="4.28515625" customWidth="1"/>
    <col min="2" max="2" width="3.140625" customWidth="1"/>
    <col min="3" max="3" width="6.140625" customWidth="1"/>
    <col min="4" max="4" width="3.85546875" style="22" customWidth="1"/>
    <col min="5" max="5" width="1.42578125" style="22" customWidth="1"/>
    <col min="6" max="6" width="13.42578125" style="22" customWidth="1"/>
    <col min="7" max="7" width="27.28515625" style="22" customWidth="1"/>
    <col min="8" max="8" width="40.7109375" customWidth="1"/>
    <col min="9" max="9" width="15.5703125" style="22" customWidth="1"/>
    <col min="10" max="10" width="17.28515625" customWidth="1"/>
    <col min="11" max="12" width="16.140625" customWidth="1"/>
    <col min="13" max="13" width="15.5703125" customWidth="1"/>
    <col min="14" max="14" width="2.7109375" customWidth="1"/>
    <col min="15" max="15" width="7.5703125" style="365" customWidth="1"/>
  </cols>
  <sheetData>
    <row r="1" spans="1:15" x14ac:dyDescent="0.2">
      <c r="A1" s="2"/>
      <c r="B1" s="3"/>
      <c r="C1" s="3"/>
      <c r="D1" s="3"/>
      <c r="E1" s="3"/>
      <c r="F1" s="3"/>
      <c r="G1" s="3"/>
      <c r="H1" s="3"/>
      <c r="I1" s="3"/>
      <c r="J1" s="3"/>
      <c r="K1" s="3"/>
      <c r="L1" s="3"/>
      <c r="M1" s="3"/>
      <c r="N1" s="4"/>
    </row>
    <row r="2" spans="1:15" ht="18" customHeight="1" x14ac:dyDescent="0.3">
      <c r="A2" s="5"/>
      <c r="B2" s="6"/>
      <c r="C2" s="6"/>
      <c r="D2" s="6"/>
      <c r="E2" s="6"/>
      <c r="F2" s="6"/>
      <c r="G2" s="6"/>
      <c r="H2" s="6"/>
      <c r="I2" s="6"/>
      <c r="J2" s="94" t="s">
        <v>32</v>
      </c>
      <c r="K2" s="519" t="str">
        <f>IF(NOT(ISBLANK(CoverSheet!$C$8)),CoverSheet!$C$8,"")</f>
        <v/>
      </c>
      <c r="L2" s="520"/>
      <c r="M2" s="521"/>
      <c r="N2" s="8"/>
    </row>
    <row r="3" spans="1:15" ht="18" customHeight="1" x14ac:dyDescent="0.25">
      <c r="A3" s="5"/>
      <c r="B3" s="6"/>
      <c r="C3" s="6"/>
      <c r="D3" s="6"/>
      <c r="E3" s="6"/>
      <c r="F3" s="6"/>
      <c r="G3" s="6"/>
      <c r="H3" s="6"/>
      <c r="I3" s="6"/>
      <c r="J3" s="94" t="s">
        <v>348</v>
      </c>
      <c r="K3" s="487" t="str">
        <f>IF(ISNUMBER(CoverSheet!$C$12),CoverSheet!$C$12,"")</f>
        <v/>
      </c>
      <c r="L3" s="487"/>
      <c r="M3" s="487"/>
      <c r="N3" s="8"/>
    </row>
    <row r="4" spans="1:15" s="21" customFormat="1" ht="21" customHeight="1" x14ac:dyDescent="0.35">
      <c r="A4" s="186" t="s">
        <v>475</v>
      </c>
      <c r="B4" s="27"/>
      <c r="C4" s="27"/>
      <c r="D4" s="27"/>
      <c r="E4" s="27"/>
      <c r="F4" s="27"/>
      <c r="G4" s="27"/>
      <c r="H4" s="27"/>
      <c r="I4" s="27"/>
      <c r="J4" s="27"/>
      <c r="K4" s="27"/>
      <c r="L4" s="27"/>
      <c r="M4" s="27"/>
      <c r="N4" s="28"/>
      <c r="O4" s="375"/>
    </row>
    <row r="5" spans="1:15" s="21" customFormat="1" ht="57" customHeight="1" x14ac:dyDescent="0.25">
      <c r="A5" s="506" t="s">
        <v>476</v>
      </c>
      <c r="B5" s="507"/>
      <c r="C5" s="507"/>
      <c r="D5" s="507"/>
      <c r="E5" s="507"/>
      <c r="F5" s="507"/>
      <c r="G5" s="507"/>
      <c r="H5" s="507"/>
      <c r="I5" s="507"/>
      <c r="J5" s="507"/>
      <c r="K5" s="507"/>
      <c r="L5" s="507"/>
      <c r="M5" s="507"/>
      <c r="N5" s="28"/>
      <c r="O5" s="375"/>
    </row>
    <row r="6" spans="1:15" x14ac:dyDescent="0.2">
      <c r="A6" s="266" t="s">
        <v>603</v>
      </c>
      <c r="B6" s="278"/>
      <c r="C6" s="6"/>
      <c r="D6" s="6"/>
      <c r="E6" s="6"/>
      <c r="F6" s="6"/>
      <c r="G6" s="6"/>
      <c r="H6" s="6"/>
      <c r="I6" s="6"/>
      <c r="J6" s="6"/>
      <c r="K6" s="6"/>
      <c r="L6" s="6"/>
      <c r="M6" s="6"/>
      <c r="N6" s="8"/>
    </row>
    <row r="7" spans="1:15" ht="30" customHeight="1" x14ac:dyDescent="0.3">
      <c r="A7" s="11">
        <v>7</v>
      </c>
      <c r="B7" s="14"/>
      <c r="C7" s="58" t="s">
        <v>477</v>
      </c>
      <c r="D7" s="58"/>
      <c r="E7" s="58"/>
      <c r="F7" s="58"/>
      <c r="G7" s="58"/>
      <c r="H7" s="9"/>
      <c r="I7" s="9"/>
      <c r="J7" s="9"/>
      <c r="K7" s="9"/>
      <c r="L7" s="9"/>
      <c r="M7" s="9"/>
      <c r="N7" s="10"/>
    </row>
    <row r="8" spans="1:15" ht="43.5" customHeight="1" x14ac:dyDescent="0.2">
      <c r="A8" s="11">
        <v>8</v>
      </c>
      <c r="B8" s="9"/>
      <c r="C8" s="9"/>
      <c r="D8" s="9"/>
      <c r="E8" s="9"/>
      <c r="F8" s="9"/>
      <c r="G8" s="9"/>
      <c r="H8" s="9"/>
      <c r="I8" s="9"/>
      <c r="J8" s="275" t="s">
        <v>206</v>
      </c>
      <c r="K8" s="56"/>
      <c r="L8" s="56"/>
      <c r="M8" s="539"/>
      <c r="N8" s="10"/>
    </row>
    <row r="9" spans="1:15" ht="34.5" customHeight="1" x14ac:dyDescent="0.2">
      <c r="A9" s="11">
        <v>9</v>
      </c>
      <c r="B9" s="9"/>
      <c r="C9" s="9"/>
      <c r="D9" s="9"/>
      <c r="E9" s="9"/>
      <c r="F9" s="9"/>
      <c r="G9" s="9"/>
      <c r="H9" s="9"/>
      <c r="I9" s="9"/>
      <c r="J9" s="275" t="s">
        <v>200</v>
      </c>
      <c r="K9" s="9"/>
      <c r="L9" s="9"/>
      <c r="M9" s="539"/>
      <c r="N9" s="10"/>
    </row>
    <row r="10" spans="1:15" ht="18" customHeight="1" x14ac:dyDescent="0.25">
      <c r="A10" s="11">
        <v>10</v>
      </c>
      <c r="B10" s="9"/>
      <c r="C10" s="49"/>
      <c r="D10" s="59" t="s">
        <v>72</v>
      </c>
      <c r="E10" s="49"/>
      <c r="F10" s="49"/>
      <c r="G10" s="49"/>
      <c r="H10" s="9"/>
      <c r="I10" s="9"/>
      <c r="J10" s="9"/>
      <c r="K10" s="9"/>
      <c r="L10" s="9"/>
      <c r="M10" s="9"/>
      <c r="N10" s="10"/>
    </row>
    <row r="11" spans="1:15" ht="15" customHeight="1" x14ac:dyDescent="0.2">
      <c r="A11" s="11">
        <v>11</v>
      </c>
      <c r="B11" s="9"/>
      <c r="C11" s="13"/>
      <c r="D11" s="13"/>
      <c r="E11" s="13"/>
      <c r="F11" s="158" t="s">
        <v>208</v>
      </c>
      <c r="G11" s="158"/>
      <c r="H11" s="9"/>
      <c r="I11" s="9"/>
      <c r="J11" s="307"/>
      <c r="K11" s="9"/>
      <c r="L11" s="9"/>
      <c r="M11" s="9"/>
      <c r="N11" s="10"/>
    </row>
    <row r="12" spans="1:15" ht="15" customHeight="1" x14ac:dyDescent="0.2">
      <c r="A12" s="11">
        <v>12</v>
      </c>
      <c r="B12" s="9"/>
      <c r="C12" s="13"/>
      <c r="D12" s="13"/>
      <c r="E12" s="13"/>
      <c r="F12" s="158" t="s">
        <v>203</v>
      </c>
      <c r="G12" s="158"/>
      <c r="H12" s="9"/>
      <c r="I12" s="9"/>
      <c r="J12" s="307"/>
      <c r="K12" s="9"/>
      <c r="L12" s="9"/>
      <c r="M12" s="9"/>
      <c r="N12" s="10"/>
    </row>
    <row r="13" spans="1:15" ht="15" customHeight="1" x14ac:dyDescent="0.2">
      <c r="A13" s="11">
        <v>13</v>
      </c>
      <c r="B13" s="9"/>
      <c r="C13" s="13"/>
      <c r="D13" s="13"/>
      <c r="E13" s="91" t="s">
        <v>209</v>
      </c>
      <c r="F13" s="158"/>
      <c r="G13" s="158"/>
      <c r="H13" s="9"/>
      <c r="I13" s="9"/>
      <c r="J13" s="295">
        <f>SUM(J11:J12)</f>
        <v>0</v>
      </c>
      <c r="K13" s="9"/>
      <c r="L13" s="9"/>
      <c r="M13" s="9"/>
      <c r="N13" s="10"/>
    </row>
    <row r="14" spans="1:15" ht="18" customHeight="1" x14ac:dyDescent="0.25">
      <c r="A14" s="11">
        <v>14</v>
      </c>
      <c r="B14" s="9"/>
      <c r="C14" s="49"/>
      <c r="D14" s="59" t="s">
        <v>162</v>
      </c>
      <c r="E14" s="49"/>
      <c r="F14" s="49"/>
      <c r="G14" s="49"/>
      <c r="H14" s="9"/>
      <c r="I14" s="9"/>
      <c r="J14" s="258"/>
      <c r="K14" s="9"/>
      <c r="L14" s="9"/>
      <c r="M14" s="9"/>
      <c r="N14" s="10"/>
    </row>
    <row r="15" spans="1:15" ht="15" customHeight="1" x14ac:dyDescent="0.2">
      <c r="A15" s="11">
        <v>15</v>
      </c>
      <c r="B15" s="9"/>
      <c r="C15" s="13"/>
      <c r="D15" s="13"/>
      <c r="E15" s="13"/>
      <c r="F15" s="158" t="s">
        <v>208</v>
      </c>
      <c r="G15" s="158"/>
      <c r="H15" s="9"/>
      <c r="I15" s="9"/>
      <c r="J15" s="307"/>
      <c r="K15" s="9"/>
      <c r="L15" s="9"/>
      <c r="M15" s="9"/>
      <c r="N15" s="10"/>
    </row>
    <row r="16" spans="1:15" ht="15" customHeight="1" x14ac:dyDescent="0.2">
      <c r="A16" s="11">
        <v>16</v>
      </c>
      <c r="B16" s="9"/>
      <c r="C16" s="13"/>
      <c r="D16" s="13"/>
      <c r="E16" s="13"/>
      <c r="F16" s="158" t="s">
        <v>203</v>
      </c>
      <c r="G16" s="158"/>
      <c r="H16" s="9"/>
      <c r="I16" s="9"/>
      <c r="J16" s="307"/>
      <c r="K16" s="9"/>
      <c r="L16" s="9"/>
      <c r="M16" s="9"/>
      <c r="N16" s="10"/>
    </row>
    <row r="17" spans="1:15" ht="15" customHeight="1" x14ac:dyDescent="0.2">
      <c r="A17" s="11">
        <v>17</v>
      </c>
      <c r="B17" s="9"/>
      <c r="C17" s="13"/>
      <c r="D17" s="13"/>
      <c r="E17" s="91" t="s">
        <v>209</v>
      </c>
      <c r="F17" s="13"/>
      <c r="G17" s="13"/>
      <c r="H17" s="9"/>
      <c r="I17" s="9"/>
      <c r="J17" s="295">
        <f>SUM(J15:J16)</f>
        <v>0</v>
      </c>
      <c r="K17" s="9"/>
      <c r="L17" s="9"/>
      <c r="M17" s="9"/>
      <c r="N17" s="10"/>
    </row>
    <row r="18" spans="1:15" ht="18" customHeight="1" x14ac:dyDescent="0.25">
      <c r="A18" s="11">
        <v>18</v>
      </c>
      <c r="B18" s="9"/>
      <c r="C18" s="49"/>
      <c r="D18" s="59" t="s">
        <v>166</v>
      </c>
      <c r="E18" s="49"/>
      <c r="F18" s="49"/>
      <c r="G18" s="49"/>
      <c r="H18" s="9"/>
      <c r="I18" s="9"/>
      <c r="J18" s="258"/>
      <c r="K18" s="9"/>
      <c r="L18" s="9"/>
      <c r="M18" s="9"/>
      <c r="N18" s="10"/>
    </row>
    <row r="19" spans="1:15" ht="15" customHeight="1" x14ac:dyDescent="0.2">
      <c r="A19" s="11">
        <v>19</v>
      </c>
      <c r="B19" s="9"/>
      <c r="C19" s="13"/>
      <c r="D19" s="13"/>
      <c r="E19" s="13"/>
      <c r="F19" s="158" t="s">
        <v>208</v>
      </c>
      <c r="G19" s="13"/>
      <c r="H19" s="9"/>
      <c r="I19" s="9"/>
      <c r="J19" s="307"/>
      <c r="K19" s="9"/>
      <c r="L19" s="9"/>
      <c r="M19" s="9"/>
      <c r="N19" s="10"/>
    </row>
    <row r="20" spans="1:15" ht="15" customHeight="1" x14ac:dyDescent="0.2">
      <c r="A20" s="11">
        <v>20</v>
      </c>
      <c r="B20" s="9"/>
      <c r="C20" s="13"/>
      <c r="D20" s="13"/>
      <c r="E20" s="13"/>
      <c r="F20" s="158" t="s">
        <v>203</v>
      </c>
      <c r="G20" s="13"/>
      <c r="H20" s="9"/>
      <c r="I20" s="9"/>
      <c r="J20" s="307"/>
      <c r="K20" s="9"/>
      <c r="L20" s="9"/>
      <c r="M20" s="9"/>
      <c r="N20" s="10"/>
    </row>
    <row r="21" spans="1:15" ht="15" customHeight="1" x14ac:dyDescent="0.2">
      <c r="A21" s="11">
        <v>21</v>
      </c>
      <c r="B21" s="9"/>
      <c r="C21" s="13"/>
      <c r="D21" s="13"/>
      <c r="E21" s="91" t="s">
        <v>209</v>
      </c>
      <c r="F21" s="158"/>
      <c r="G21" s="13"/>
      <c r="H21" s="9"/>
      <c r="I21" s="9"/>
      <c r="J21" s="295">
        <f>SUM(J19:J20)</f>
        <v>0</v>
      </c>
      <c r="K21" s="9"/>
      <c r="L21" s="9"/>
      <c r="M21" s="9"/>
      <c r="N21" s="10"/>
    </row>
    <row r="22" spans="1:15" ht="18" customHeight="1" x14ac:dyDescent="0.25">
      <c r="A22" s="11">
        <v>22</v>
      </c>
      <c r="B22" s="9"/>
      <c r="C22" s="49"/>
      <c r="D22" s="59" t="s">
        <v>77</v>
      </c>
      <c r="E22" s="49"/>
      <c r="F22" s="49"/>
      <c r="G22" s="49"/>
      <c r="H22" s="9"/>
      <c r="I22" s="9"/>
      <c r="J22" s="258"/>
      <c r="K22" s="9"/>
      <c r="L22" s="9"/>
      <c r="M22" s="9"/>
      <c r="N22" s="10"/>
    </row>
    <row r="23" spans="1:15" ht="15" customHeight="1" x14ac:dyDescent="0.2">
      <c r="A23" s="11">
        <v>23</v>
      </c>
      <c r="B23" s="9"/>
      <c r="C23" s="13"/>
      <c r="D23" s="13"/>
      <c r="E23" s="13"/>
      <c r="F23" s="158" t="s">
        <v>208</v>
      </c>
      <c r="G23" s="13"/>
      <c r="H23" s="9"/>
      <c r="I23" s="9"/>
      <c r="J23" s="307"/>
      <c r="K23" s="9"/>
      <c r="L23" s="9"/>
      <c r="M23" s="9"/>
      <c r="N23" s="10"/>
    </row>
    <row r="24" spans="1:15" ht="15" customHeight="1" x14ac:dyDescent="0.2">
      <c r="A24" s="11">
        <v>24</v>
      </c>
      <c r="B24" s="9"/>
      <c r="C24" s="13"/>
      <c r="D24" s="13"/>
      <c r="E24" s="13"/>
      <c r="F24" s="158" t="s">
        <v>203</v>
      </c>
      <c r="G24" s="13"/>
      <c r="H24" s="9"/>
      <c r="I24" s="9"/>
      <c r="J24" s="307"/>
      <c r="K24" s="9"/>
      <c r="L24" s="9"/>
      <c r="M24" s="9"/>
      <c r="N24" s="10"/>
    </row>
    <row r="25" spans="1:15" ht="15" customHeight="1" x14ac:dyDescent="0.2">
      <c r="A25" s="11">
        <v>25</v>
      </c>
      <c r="B25" s="9"/>
      <c r="C25" s="13"/>
      <c r="D25" s="13"/>
      <c r="E25" s="91" t="s">
        <v>209</v>
      </c>
      <c r="F25" s="13"/>
      <c r="G25" s="13"/>
      <c r="H25" s="9"/>
      <c r="I25" s="9"/>
      <c r="J25" s="295">
        <f>SUM(J23:J24)</f>
        <v>0</v>
      </c>
      <c r="K25" s="9"/>
      <c r="L25" s="9"/>
      <c r="M25" s="9"/>
      <c r="N25" s="10"/>
    </row>
    <row r="26" spans="1:15" ht="18" customHeight="1" x14ac:dyDescent="0.25">
      <c r="A26" s="11">
        <v>26</v>
      </c>
      <c r="B26" s="9"/>
      <c r="C26" s="49"/>
      <c r="D26" s="59" t="s">
        <v>494</v>
      </c>
      <c r="E26" s="49"/>
      <c r="F26" s="49"/>
      <c r="G26" s="49"/>
      <c r="H26" s="9"/>
      <c r="I26" s="9"/>
      <c r="J26" s="258"/>
      <c r="K26" s="9"/>
      <c r="L26" s="9"/>
      <c r="M26" s="9"/>
      <c r="N26" s="10"/>
    </row>
    <row r="27" spans="1:15" ht="15" customHeight="1" x14ac:dyDescent="0.2">
      <c r="A27" s="11">
        <v>27</v>
      </c>
      <c r="B27" s="9"/>
      <c r="C27" s="13"/>
      <c r="D27" s="13"/>
      <c r="E27" s="13"/>
      <c r="F27" s="158" t="s">
        <v>208</v>
      </c>
      <c r="G27" s="13"/>
      <c r="H27" s="9"/>
      <c r="I27" s="9"/>
      <c r="J27" s="307"/>
      <c r="K27" s="9"/>
      <c r="L27" s="9"/>
      <c r="M27" s="9"/>
      <c r="N27" s="10"/>
    </row>
    <row r="28" spans="1:15" ht="15" customHeight="1" x14ac:dyDescent="0.2">
      <c r="A28" s="11">
        <v>28</v>
      </c>
      <c r="B28" s="9"/>
      <c r="C28" s="13"/>
      <c r="D28" s="13"/>
      <c r="E28" s="13"/>
      <c r="F28" s="158" t="s">
        <v>203</v>
      </c>
      <c r="G28" s="13"/>
      <c r="H28" s="9"/>
      <c r="I28" s="9"/>
      <c r="J28" s="307"/>
      <c r="K28" s="9"/>
      <c r="L28" s="9"/>
      <c r="M28" s="9"/>
      <c r="N28" s="10"/>
    </row>
    <row r="29" spans="1:15" ht="15" customHeight="1" x14ac:dyDescent="0.2">
      <c r="A29" s="11">
        <v>29</v>
      </c>
      <c r="B29" s="9"/>
      <c r="C29" s="13"/>
      <c r="D29" s="13"/>
      <c r="E29" s="91" t="s">
        <v>209</v>
      </c>
      <c r="F29" s="13"/>
      <c r="G29" s="13"/>
      <c r="H29" s="9"/>
      <c r="I29" s="9"/>
      <c r="J29" s="295">
        <f>SUM(J27:J28)</f>
        <v>0</v>
      </c>
      <c r="K29" s="9"/>
      <c r="L29" s="9"/>
      <c r="M29" s="9"/>
      <c r="N29" s="10"/>
    </row>
    <row r="30" spans="1:15" s="22" customFormat="1" ht="18" customHeight="1" x14ac:dyDescent="0.25">
      <c r="A30" s="11">
        <v>30</v>
      </c>
      <c r="B30" s="9"/>
      <c r="C30" s="49"/>
      <c r="D30" s="59" t="s">
        <v>76</v>
      </c>
      <c r="E30" s="49"/>
      <c r="F30" s="49"/>
      <c r="G30" s="49"/>
      <c r="H30" s="9"/>
      <c r="I30" s="9"/>
      <c r="J30" s="263"/>
      <c r="K30" s="9"/>
      <c r="L30" s="9"/>
      <c r="M30" s="9"/>
      <c r="N30" s="10"/>
      <c r="O30" s="365"/>
    </row>
    <row r="31" spans="1:15" s="22" customFormat="1" ht="15" customHeight="1" x14ac:dyDescent="0.2">
      <c r="A31" s="11">
        <v>31</v>
      </c>
      <c r="B31" s="9"/>
      <c r="C31" s="13"/>
      <c r="D31" s="13"/>
      <c r="E31" s="13"/>
      <c r="F31" s="158" t="s">
        <v>208</v>
      </c>
      <c r="G31" s="13"/>
      <c r="H31" s="9"/>
      <c r="I31" s="9"/>
      <c r="J31" s="307"/>
      <c r="K31" s="9"/>
      <c r="L31" s="9"/>
      <c r="M31" s="9"/>
      <c r="N31" s="10"/>
      <c r="O31" s="365"/>
    </row>
    <row r="32" spans="1:15" s="22" customFormat="1" ht="15" customHeight="1" x14ac:dyDescent="0.2">
      <c r="A32" s="11">
        <v>32</v>
      </c>
      <c r="B32" s="9"/>
      <c r="C32" s="13"/>
      <c r="D32" s="13"/>
      <c r="E32" s="13"/>
      <c r="F32" s="158" t="s">
        <v>203</v>
      </c>
      <c r="G32" s="13"/>
      <c r="H32" s="9"/>
      <c r="I32" s="9"/>
      <c r="J32" s="307"/>
      <c r="K32" s="9"/>
      <c r="L32" s="9"/>
      <c r="M32" s="9"/>
      <c r="N32" s="10"/>
      <c r="O32" s="365"/>
    </row>
    <row r="33" spans="1:15" s="22" customFormat="1" ht="15" customHeight="1" x14ac:dyDescent="0.2">
      <c r="A33" s="11">
        <v>33</v>
      </c>
      <c r="B33" s="9"/>
      <c r="C33" s="13"/>
      <c r="D33" s="13"/>
      <c r="E33" s="91" t="s">
        <v>209</v>
      </c>
      <c r="F33" s="13"/>
      <c r="G33" s="13"/>
      <c r="H33" s="9"/>
      <c r="I33" s="9"/>
      <c r="J33" s="295">
        <f>SUM(J31:J32)</f>
        <v>0</v>
      </c>
      <c r="K33" s="9"/>
      <c r="L33" s="9"/>
      <c r="M33" s="9"/>
      <c r="N33" s="10"/>
      <c r="O33" s="365"/>
    </row>
    <row r="34" spans="1:15" ht="18" customHeight="1" x14ac:dyDescent="0.25">
      <c r="A34" s="11">
        <v>34</v>
      </c>
      <c r="B34" s="9"/>
      <c r="C34" s="49"/>
      <c r="D34" s="59" t="s">
        <v>347</v>
      </c>
      <c r="E34" s="49"/>
      <c r="F34" s="49"/>
      <c r="G34" s="49"/>
      <c r="H34" s="9"/>
      <c r="I34" s="9"/>
      <c r="J34" s="258"/>
      <c r="K34" s="9"/>
      <c r="L34" s="9"/>
      <c r="M34" s="9"/>
      <c r="N34" s="10"/>
    </row>
    <row r="35" spans="1:15" ht="15" customHeight="1" x14ac:dyDescent="0.2">
      <c r="A35" s="11">
        <v>35</v>
      </c>
      <c r="B35" s="9"/>
      <c r="C35" s="13"/>
      <c r="D35" s="13"/>
      <c r="E35" s="13"/>
      <c r="F35" s="158" t="s">
        <v>208</v>
      </c>
      <c r="G35" s="13"/>
      <c r="H35" s="9"/>
      <c r="I35" s="9"/>
      <c r="J35" s="307"/>
      <c r="K35" s="9"/>
      <c r="L35" s="9"/>
      <c r="M35" s="9"/>
      <c r="N35" s="10"/>
    </row>
    <row r="36" spans="1:15" ht="15" customHeight="1" x14ac:dyDescent="0.2">
      <c r="A36" s="11">
        <v>36</v>
      </c>
      <c r="B36" s="9"/>
      <c r="C36" s="13"/>
      <c r="D36" s="13"/>
      <c r="E36" s="13"/>
      <c r="F36" s="158" t="s">
        <v>203</v>
      </c>
      <c r="G36" s="13"/>
      <c r="H36" s="9"/>
      <c r="I36" s="9"/>
      <c r="J36" s="307"/>
      <c r="K36" s="9"/>
      <c r="L36" s="9"/>
      <c r="M36" s="9"/>
      <c r="N36" s="10"/>
    </row>
    <row r="37" spans="1:15" ht="15" customHeight="1" x14ac:dyDescent="0.2">
      <c r="A37" s="11">
        <v>37</v>
      </c>
      <c r="B37" s="9"/>
      <c r="C37" s="13"/>
      <c r="D37" s="13"/>
      <c r="E37" s="91" t="s">
        <v>209</v>
      </c>
      <c r="F37" s="13"/>
      <c r="G37" s="13"/>
      <c r="H37" s="9"/>
      <c r="I37" s="9"/>
      <c r="J37" s="295">
        <f>SUM(J35:J36)</f>
        <v>0</v>
      </c>
      <c r="K37" s="9"/>
      <c r="L37" s="9"/>
      <c r="M37" s="9"/>
      <c r="N37" s="10"/>
    </row>
    <row r="38" spans="1:15" ht="15" customHeight="1" thickBot="1" x14ac:dyDescent="0.25">
      <c r="A38" s="11">
        <v>38</v>
      </c>
      <c r="B38" s="9"/>
      <c r="C38" s="9"/>
      <c r="D38" s="9"/>
      <c r="E38" s="9"/>
      <c r="F38" s="9"/>
      <c r="G38" s="9"/>
      <c r="H38" s="9"/>
      <c r="I38" s="9"/>
      <c r="J38" s="258"/>
      <c r="K38" s="9"/>
      <c r="L38" s="9"/>
      <c r="M38" s="9"/>
      <c r="N38" s="10"/>
    </row>
    <row r="39" spans="1:15" ht="15" customHeight="1" thickBot="1" x14ac:dyDescent="0.3">
      <c r="A39" s="11">
        <v>39</v>
      </c>
      <c r="B39" s="9"/>
      <c r="C39" s="49"/>
      <c r="D39" s="59" t="s">
        <v>254</v>
      </c>
      <c r="E39" s="49"/>
      <c r="F39" s="49"/>
      <c r="G39" s="49"/>
      <c r="H39" s="9"/>
      <c r="I39" s="9"/>
      <c r="J39" s="304">
        <f>SUM(J11,J15,J19,J23,J27,J31,J35)</f>
        <v>0</v>
      </c>
      <c r="K39" s="9"/>
      <c r="L39" s="9"/>
      <c r="M39" s="9"/>
      <c r="N39" s="10"/>
    </row>
    <row r="40" spans="1:15" ht="15" customHeight="1" thickBot="1" x14ac:dyDescent="0.3">
      <c r="A40" s="11">
        <v>40</v>
      </c>
      <c r="B40" s="9"/>
      <c r="C40" s="49"/>
      <c r="D40" s="59" t="s">
        <v>253</v>
      </c>
      <c r="E40" s="49"/>
      <c r="F40" s="49"/>
      <c r="G40" s="49"/>
      <c r="H40" s="9"/>
      <c r="I40" s="9"/>
      <c r="J40" s="304">
        <f>SUM(J12,J16,J20,J24,J28,J32,J36)</f>
        <v>0</v>
      </c>
      <c r="K40" s="9"/>
      <c r="L40" s="9"/>
      <c r="M40" s="9"/>
      <c r="N40" s="10"/>
    </row>
    <row r="41" spans="1:15" ht="15" customHeight="1" thickBot="1" x14ac:dyDescent="0.3">
      <c r="A41" s="11">
        <v>41</v>
      </c>
      <c r="B41" s="9"/>
      <c r="C41" s="49"/>
      <c r="D41" s="59" t="s">
        <v>251</v>
      </c>
      <c r="E41" s="49"/>
      <c r="F41" s="49"/>
      <c r="G41" s="49"/>
      <c r="H41" s="9"/>
      <c r="I41" s="9"/>
      <c r="J41" s="304">
        <f>J39+J40</f>
        <v>0</v>
      </c>
      <c r="K41" s="9"/>
      <c r="L41" s="9"/>
      <c r="M41" s="9"/>
      <c r="N41" s="10"/>
      <c r="O41" s="365" t="s">
        <v>588</v>
      </c>
    </row>
    <row r="42" spans="1:15" s="253" customFormat="1" ht="15" customHeight="1" x14ac:dyDescent="0.25">
      <c r="A42" s="11"/>
      <c r="B42" s="9"/>
      <c r="C42" s="49"/>
      <c r="D42" s="59"/>
      <c r="E42" s="49"/>
      <c r="F42" s="49"/>
      <c r="G42" s="49"/>
      <c r="H42" s="9"/>
      <c r="I42" s="9"/>
      <c r="J42" s="99"/>
      <c r="K42" s="9"/>
      <c r="L42" s="9"/>
      <c r="M42" s="9"/>
      <c r="N42" s="10"/>
      <c r="O42" s="365"/>
    </row>
    <row r="43" spans="1:15" ht="21" customHeight="1" x14ac:dyDescent="0.3">
      <c r="A43" s="11">
        <v>49</v>
      </c>
      <c r="B43" s="9"/>
      <c r="C43" s="58" t="s">
        <v>689</v>
      </c>
      <c r="D43" s="58"/>
      <c r="E43" s="58"/>
      <c r="F43" s="58"/>
      <c r="G43" s="58"/>
      <c r="H43" s="9"/>
      <c r="I43" s="9"/>
      <c r="J43" s="9"/>
      <c r="K43" s="9"/>
      <c r="L43" s="9"/>
      <c r="M43" s="9"/>
      <c r="N43" s="10"/>
    </row>
    <row r="44" spans="1:15" ht="15" customHeight="1" x14ac:dyDescent="0.2">
      <c r="A44" s="11">
        <v>50</v>
      </c>
      <c r="B44" s="9"/>
      <c r="C44" s="9"/>
      <c r="D44" s="9"/>
      <c r="E44" s="9"/>
      <c r="F44" s="9"/>
      <c r="G44" s="9"/>
      <c r="H44" s="9"/>
      <c r="I44" s="9"/>
      <c r="J44" s="9"/>
      <c r="K44" s="541" t="s">
        <v>18</v>
      </c>
      <c r="L44" s="541"/>
      <c r="M44" s="9"/>
      <c r="N44" s="10"/>
    </row>
    <row r="45" spans="1:15" ht="15" customHeight="1" x14ac:dyDescent="0.2">
      <c r="A45" s="11">
        <v>51</v>
      </c>
      <c r="B45" s="9"/>
      <c r="C45" s="29"/>
      <c r="D45" s="29"/>
      <c r="E45" s="91" t="s">
        <v>255</v>
      </c>
      <c r="F45" s="29"/>
      <c r="G45" s="29"/>
      <c r="H45" s="9"/>
      <c r="I45" s="9"/>
      <c r="J45" s="9"/>
      <c r="K45" s="288" t="s">
        <v>33</v>
      </c>
      <c r="L45" s="288" t="s">
        <v>42</v>
      </c>
      <c r="M45" s="9"/>
      <c r="N45" s="10"/>
    </row>
    <row r="46" spans="1:15" s="22" customFormat="1" ht="15" customHeight="1" x14ac:dyDescent="0.2">
      <c r="A46" s="11">
        <v>52</v>
      </c>
      <c r="B46" s="9"/>
      <c r="C46" s="29"/>
      <c r="D46" s="29"/>
      <c r="E46" s="29"/>
      <c r="F46" s="29"/>
      <c r="G46" s="29"/>
      <c r="H46" s="9"/>
      <c r="I46" s="9"/>
      <c r="J46" s="9"/>
      <c r="K46" s="30" t="str">
        <f>IF(ISNUMBER(CoverSheet!$C$12),DATE(YEAR(CoverSheet!$C$12)-1,MONTH(CoverSheet!$C$12),DAY(CoverSheet!$C$12)),"")</f>
        <v/>
      </c>
      <c r="L46" s="30" t="str">
        <f>IF(ISNUMBER(CoverSheet!$C$12),DATE(YEAR(CoverSheet!$C$12),MONTH(CoverSheet!$C$12),DAY(CoverSheet!$C$12)),"")</f>
        <v/>
      </c>
      <c r="M46" s="9"/>
      <c r="N46" s="10"/>
      <c r="O46" s="365"/>
    </row>
    <row r="47" spans="1:15" ht="15" customHeight="1" x14ac:dyDescent="0.2">
      <c r="A47" s="11">
        <v>53</v>
      </c>
      <c r="B47" s="9"/>
      <c r="C47" s="13"/>
      <c r="D47" s="13"/>
      <c r="E47" s="13"/>
      <c r="F47" s="158" t="s">
        <v>13</v>
      </c>
      <c r="G47" s="13"/>
      <c r="H47" s="440"/>
      <c r="I47" s="9"/>
      <c r="J47" s="158" t="s">
        <v>213</v>
      </c>
      <c r="K47" s="307"/>
      <c r="L47" s="307"/>
      <c r="M47" s="9"/>
      <c r="N47" s="10"/>
    </row>
    <row r="48" spans="1:15" ht="15" customHeight="1" thickBot="1" x14ac:dyDescent="0.25">
      <c r="A48" s="11">
        <v>54</v>
      </c>
      <c r="B48" s="9"/>
      <c r="C48" s="13"/>
      <c r="D48" s="13"/>
      <c r="E48" s="13"/>
      <c r="F48" s="158" t="s">
        <v>214</v>
      </c>
      <c r="G48" s="13"/>
      <c r="H48" s="440"/>
      <c r="I48" s="9"/>
      <c r="J48" s="158" t="s">
        <v>215</v>
      </c>
      <c r="K48" s="307"/>
      <c r="L48" s="307"/>
      <c r="M48" s="9"/>
      <c r="N48" s="10"/>
    </row>
    <row r="49" spans="1:15" ht="15" customHeight="1" thickBot="1" x14ac:dyDescent="0.25">
      <c r="A49" s="11">
        <v>55</v>
      </c>
      <c r="B49" s="9"/>
      <c r="C49" s="13"/>
      <c r="D49" s="13"/>
      <c r="E49" s="13"/>
      <c r="F49" s="158" t="s">
        <v>216</v>
      </c>
      <c r="G49" s="13"/>
      <c r="H49" s="440"/>
      <c r="I49" s="9"/>
      <c r="J49" s="158" t="s">
        <v>31</v>
      </c>
      <c r="K49" s="305">
        <f>K47-K48</f>
        <v>0</v>
      </c>
      <c r="L49" s="305">
        <f>L47-L48</f>
        <v>0</v>
      </c>
      <c r="M49" s="9"/>
      <c r="N49" s="10"/>
    </row>
    <row r="50" spans="1:15" ht="15" customHeight="1" x14ac:dyDescent="0.2">
      <c r="A50" s="11">
        <v>56</v>
      </c>
      <c r="B50" s="9"/>
      <c r="C50" s="13"/>
      <c r="D50" s="13"/>
      <c r="E50" s="13"/>
      <c r="F50" s="13"/>
      <c r="G50" s="13"/>
      <c r="H50" s="9"/>
      <c r="I50" s="9"/>
      <c r="J50" s="13"/>
      <c r="K50" s="9"/>
      <c r="L50" s="9"/>
      <c r="M50" s="9"/>
      <c r="N50" s="10"/>
    </row>
    <row r="51" spans="1:15" ht="15" customHeight="1" x14ac:dyDescent="0.2">
      <c r="A51" s="11">
        <v>57</v>
      </c>
      <c r="B51" s="9"/>
      <c r="C51" s="13"/>
      <c r="D51" s="13"/>
      <c r="E51" s="13"/>
      <c r="F51" s="158" t="s">
        <v>217</v>
      </c>
      <c r="G51" s="13"/>
      <c r="H51" s="530"/>
      <c r="I51" s="531"/>
      <c r="J51" s="531"/>
      <c r="K51" s="531"/>
      <c r="L51" s="532"/>
      <c r="M51" s="9"/>
      <c r="N51" s="10"/>
    </row>
    <row r="52" spans="1:15" ht="15" customHeight="1" x14ac:dyDescent="0.2">
      <c r="A52" s="11">
        <v>58</v>
      </c>
      <c r="B52" s="9"/>
      <c r="C52" s="13"/>
      <c r="D52" s="13"/>
      <c r="E52" s="13"/>
      <c r="F52" s="13"/>
      <c r="G52" s="13"/>
      <c r="H52" s="533"/>
      <c r="I52" s="534"/>
      <c r="J52" s="534"/>
      <c r="K52" s="534"/>
      <c r="L52" s="535"/>
      <c r="M52" s="9"/>
      <c r="N52" s="10"/>
    </row>
    <row r="53" spans="1:15" ht="15" customHeight="1" x14ac:dyDescent="0.2">
      <c r="A53" s="11">
        <v>59</v>
      </c>
      <c r="B53" s="9"/>
      <c r="C53" s="13"/>
      <c r="D53" s="13"/>
      <c r="E53" s="13"/>
      <c r="F53" s="13"/>
      <c r="G53" s="13"/>
      <c r="H53" s="9"/>
      <c r="I53" s="9"/>
      <c r="J53" s="13"/>
      <c r="K53" s="288" t="s">
        <v>33</v>
      </c>
      <c r="L53" s="288" t="s">
        <v>42</v>
      </c>
      <c r="M53" s="9"/>
      <c r="N53" s="10"/>
    </row>
    <row r="54" spans="1:15" ht="15" customHeight="1" x14ac:dyDescent="0.2">
      <c r="A54" s="11">
        <v>60</v>
      </c>
      <c r="B54" s="9"/>
      <c r="C54" s="29"/>
      <c r="D54" s="29"/>
      <c r="E54" s="91" t="s">
        <v>256</v>
      </c>
      <c r="F54" s="29"/>
      <c r="G54" s="29"/>
      <c r="H54" s="9"/>
      <c r="I54" s="9"/>
      <c r="J54" s="13"/>
      <c r="K54" s="30" t="str">
        <f>IF(ISNUMBER(CoverSheet!$C$12),DATE(YEAR(CoverSheet!$C$12)-1,MONTH(CoverSheet!$C$12),DAY(CoverSheet!$C$12)),"")</f>
        <v/>
      </c>
      <c r="L54" s="30" t="str">
        <f>IF(ISNUMBER(CoverSheet!$C$12),DATE(YEAR(CoverSheet!$C$12),MONTH(CoverSheet!$C$12),DAY(CoverSheet!$C$12)),"")</f>
        <v/>
      </c>
      <c r="M54" s="9"/>
      <c r="N54" s="10"/>
    </row>
    <row r="55" spans="1:15" ht="15" customHeight="1" x14ac:dyDescent="0.2">
      <c r="A55" s="11">
        <v>61</v>
      </c>
      <c r="B55" s="9"/>
      <c r="C55" s="13"/>
      <c r="D55" s="13"/>
      <c r="E55" s="13"/>
      <c r="F55" s="158" t="s">
        <v>13</v>
      </c>
      <c r="G55" s="13"/>
      <c r="H55" s="440"/>
      <c r="I55" s="9"/>
      <c r="J55" s="158" t="s">
        <v>213</v>
      </c>
      <c r="K55" s="307"/>
      <c r="L55" s="307"/>
      <c r="M55" s="9"/>
      <c r="N55" s="10"/>
    </row>
    <row r="56" spans="1:15" ht="15" customHeight="1" thickBot="1" x14ac:dyDescent="0.25">
      <c r="A56" s="11">
        <v>62</v>
      </c>
      <c r="B56" s="9"/>
      <c r="C56" s="29"/>
      <c r="D56" s="13"/>
      <c r="E56" s="13"/>
      <c r="F56" s="158" t="s">
        <v>214</v>
      </c>
      <c r="G56" s="13"/>
      <c r="H56" s="440"/>
      <c r="I56" s="9"/>
      <c r="J56" s="158" t="s">
        <v>215</v>
      </c>
      <c r="K56" s="307"/>
      <c r="L56" s="307"/>
      <c r="M56" s="9"/>
      <c r="N56" s="10"/>
    </row>
    <row r="57" spans="1:15" ht="15" customHeight="1" thickBot="1" x14ac:dyDescent="0.25">
      <c r="A57" s="11">
        <v>63</v>
      </c>
      <c r="B57" s="9"/>
      <c r="C57" s="13"/>
      <c r="D57" s="13"/>
      <c r="E57" s="13"/>
      <c r="F57" s="158" t="s">
        <v>216</v>
      </c>
      <c r="G57" s="13"/>
      <c r="H57" s="440"/>
      <c r="I57" s="9"/>
      <c r="J57" s="158" t="s">
        <v>31</v>
      </c>
      <c r="K57" s="305">
        <f>K55-K56</f>
        <v>0</v>
      </c>
      <c r="L57" s="305">
        <f>L55-L56</f>
        <v>0</v>
      </c>
      <c r="M57" s="9"/>
      <c r="N57" s="10"/>
    </row>
    <row r="58" spans="1:15" ht="15" customHeight="1" x14ac:dyDescent="0.2">
      <c r="A58" s="11">
        <v>64</v>
      </c>
      <c r="B58" s="9"/>
      <c r="C58" s="13"/>
      <c r="D58" s="13"/>
      <c r="E58" s="13"/>
      <c r="F58" s="13"/>
      <c r="G58" s="13"/>
      <c r="H58" s="9"/>
      <c r="I58" s="9"/>
      <c r="J58" s="13"/>
      <c r="K58" s="9"/>
      <c r="L58" s="9"/>
      <c r="M58" s="9"/>
      <c r="N58" s="10"/>
    </row>
    <row r="59" spans="1:15" ht="15" customHeight="1" x14ac:dyDescent="0.2">
      <c r="A59" s="11">
        <v>65</v>
      </c>
      <c r="B59" s="9"/>
      <c r="C59" s="13"/>
      <c r="D59" s="13"/>
      <c r="E59" s="13"/>
      <c r="F59" s="158" t="s">
        <v>217</v>
      </c>
      <c r="G59" s="13"/>
      <c r="H59" s="530"/>
      <c r="I59" s="531"/>
      <c r="J59" s="531"/>
      <c r="K59" s="531"/>
      <c r="L59" s="532"/>
      <c r="M59" s="9"/>
      <c r="N59" s="10"/>
    </row>
    <row r="60" spans="1:15" ht="15" customHeight="1" x14ac:dyDescent="0.2">
      <c r="A60" s="11">
        <v>66</v>
      </c>
      <c r="B60" s="9"/>
      <c r="C60" s="13"/>
      <c r="D60" s="13"/>
      <c r="E60" s="13"/>
      <c r="F60" s="13"/>
      <c r="G60" s="13"/>
      <c r="H60" s="533"/>
      <c r="I60" s="534"/>
      <c r="J60" s="534"/>
      <c r="K60" s="534"/>
      <c r="L60" s="535"/>
      <c r="M60" s="9"/>
      <c r="N60" s="10"/>
    </row>
    <row r="61" spans="1:15" s="415" customFormat="1" ht="15" customHeight="1" x14ac:dyDescent="0.2">
      <c r="A61" s="410">
        <v>67</v>
      </c>
      <c r="B61" s="411"/>
      <c r="C61" s="13"/>
      <c r="D61" s="13"/>
      <c r="E61" s="13"/>
      <c r="F61" s="13"/>
      <c r="G61" s="13"/>
      <c r="H61" s="411"/>
      <c r="I61" s="411"/>
      <c r="J61" s="13"/>
      <c r="K61" s="412" t="s">
        <v>33</v>
      </c>
      <c r="L61" s="412" t="s">
        <v>42</v>
      </c>
      <c r="M61" s="411"/>
      <c r="N61" s="413"/>
      <c r="O61" s="414"/>
    </row>
    <row r="62" spans="1:15" s="415" customFormat="1" ht="15" customHeight="1" x14ac:dyDescent="0.2">
      <c r="A62" s="410">
        <v>68</v>
      </c>
      <c r="B62" s="411"/>
      <c r="C62" s="416"/>
      <c r="D62" s="416"/>
      <c r="E62" s="417" t="s">
        <v>257</v>
      </c>
      <c r="F62" s="416"/>
      <c r="G62" s="416"/>
      <c r="H62" s="411"/>
      <c r="I62" s="411"/>
      <c r="J62" s="13"/>
      <c r="K62" s="418" t="str">
        <f>IF(ISNUMBER(CoverSheet!$C$12),DATE(YEAR(CoverSheet!$C$12)-1,MONTH(CoverSheet!$C$12),DAY(CoverSheet!$C$12)),"")</f>
        <v/>
      </c>
      <c r="L62" s="418" t="str">
        <f>IF(ISNUMBER(CoverSheet!$C$12),DATE(YEAR(CoverSheet!$C$12),MONTH(CoverSheet!$C$12),DAY(CoverSheet!$C$12)),"")</f>
        <v/>
      </c>
      <c r="M62" s="411"/>
      <c r="N62" s="413"/>
      <c r="O62" s="414"/>
    </row>
    <row r="63" spans="1:15" s="415" customFormat="1" ht="15" customHeight="1" x14ac:dyDescent="0.2">
      <c r="A63" s="410">
        <v>69</v>
      </c>
      <c r="B63" s="411"/>
      <c r="C63" s="13"/>
      <c r="D63" s="13"/>
      <c r="E63" s="13"/>
      <c r="F63" s="419" t="s">
        <v>13</v>
      </c>
      <c r="G63" s="13"/>
      <c r="H63" s="441"/>
      <c r="I63" s="411"/>
      <c r="J63" s="419" t="s">
        <v>213</v>
      </c>
      <c r="K63" s="396"/>
      <c r="L63" s="396"/>
      <c r="M63" s="411"/>
      <c r="N63" s="413"/>
      <c r="O63" s="414"/>
    </row>
    <row r="64" spans="1:15" s="415" customFormat="1" ht="15" customHeight="1" thickBot="1" x14ac:dyDescent="0.25">
      <c r="A64" s="410">
        <v>70</v>
      </c>
      <c r="B64" s="411"/>
      <c r="C64" s="13"/>
      <c r="D64" s="13"/>
      <c r="E64" s="13"/>
      <c r="F64" s="419" t="s">
        <v>214</v>
      </c>
      <c r="G64" s="13"/>
      <c r="H64" s="441"/>
      <c r="I64" s="411"/>
      <c r="J64" s="419" t="s">
        <v>215</v>
      </c>
      <c r="K64" s="396"/>
      <c r="L64" s="396"/>
      <c r="M64" s="411"/>
      <c r="N64" s="413"/>
      <c r="O64" s="414"/>
    </row>
    <row r="65" spans="1:15" s="415" customFormat="1" ht="15" customHeight="1" thickBot="1" x14ac:dyDescent="0.25">
      <c r="A65" s="410">
        <v>71</v>
      </c>
      <c r="B65" s="411"/>
      <c r="C65" s="13"/>
      <c r="D65" s="13"/>
      <c r="E65" s="13"/>
      <c r="F65" s="419" t="s">
        <v>216</v>
      </c>
      <c r="G65" s="13"/>
      <c r="H65" s="441"/>
      <c r="I65" s="411"/>
      <c r="J65" s="419" t="s">
        <v>31</v>
      </c>
      <c r="K65" s="304">
        <f>K63-K64</f>
        <v>0</v>
      </c>
      <c r="L65" s="304">
        <f>L63-L64</f>
        <v>0</v>
      </c>
      <c r="M65" s="411"/>
      <c r="N65" s="413"/>
      <c r="O65" s="414"/>
    </row>
    <row r="66" spans="1:15" s="415" customFormat="1" ht="15" customHeight="1" x14ac:dyDescent="0.2">
      <c r="A66" s="410">
        <v>72</v>
      </c>
      <c r="B66" s="411"/>
      <c r="C66" s="13"/>
      <c r="D66" s="13"/>
      <c r="E66" s="13"/>
      <c r="F66" s="13"/>
      <c r="G66" s="13"/>
      <c r="H66" s="411"/>
      <c r="I66" s="411"/>
      <c r="J66" s="13"/>
      <c r="K66" s="411"/>
      <c r="L66" s="411"/>
      <c r="M66" s="411"/>
      <c r="N66" s="413"/>
      <c r="O66" s="414"/>
    </row>
    <row r="67" spans="1:15" s="415" customFormat="1" ht="15" customHeight="1" x14ac:dyDescent="0.2">
      <c r="A67" s="410">
        <v>73</v>
      </c>
      <c r="B67" s="411"/>
      <c r="C67" s="13"/>
      <c r="D67" s="13"/>
      <c r="E67" s="13"/>
      <c r="F67" s="419" t="s">
        <v>217</v>
      </c>
      <c r="G67" s="13"/>
      <c r="H67" s="524"/>
      <c r="I67" s="525"/>
      <c r="J67" s="525"/>
      <c r="K67" s="525"/>
      <c r="L67" s="526"/>
      <c r="M67" s="411"/>
      <c r="N67" s="413"/>
      <c r="O67" s="414"/>
    </row>
    <row r="68" spans="1:15" s="415" customFormat="1" ht="15" customHeight="1" x14ac:dyDescent="0.2">
      <c r="A68" s="410">
        <v>74</v>
      </c>
      <c r="B68" s="411"/>
      <c r="C68" s="411"/>
      <c r="D68" s="411"/>
      <c r="E68" s="411"/>
      <c r="F68" s="411"/>
      <c r="G68" s="411"/>
      <c r="H68" s="527"/>
      <c r="I68" s="528"/>
      <c r="J68" s="528"/>
      <c r="K68" s="528"/>
      <c r="L68" s="529"/>
      <c r="M68" s="411"/>
      <c r="N68" s="413"/>
      <c r="O68" s="414"/>
    </row>
    <row r="69" spans="1:15" s="395" customFormat="1" ht="15" customHeight="1" x14ac:dyDescent="0.2">
      <c r="A69" s="392"/>
      <c r="B69" s="393"/>
      <c r="C69" s="393"/>
      <c r="D69" s="393"/>
      <c r="E69" s="393"/>
      <c r="F69" s="393"/>
      <c r="G69" s="393"/>
      <c r="H69" s="393"/>
      <c r="I69" s="393"/>
      <c r="J69" s="393"/>
      <c r="K69" s="393"/>
      <c r="L69" s="393"/>
      <c r="M69" s="393"/>
      <c r="N69" s="394"/>
      <c r="O69" s="397"/>
    </row>
    <row r="70" spans="1:15" s="395" customFormat="1" ht="15" customHeight="1" x14ac:dyDescent="0.2">
      <c r="A70" s="392">
        <v>75</v>
      </c>
      <c r="B70" s="420"/>
      <c r="C70" s="540" t="s">
        <v>258</v>
      </c>
      <c r="D70" s="540"/>
      <c r="E70" s="540"/>
      <c r="F70" s="540"/>
      <c r="G70" s="540"/>
      <c r="H70" s="540"/>
      <c r="I70" s="540"/>
      <c r="J70" s="540"/>
      <c r="K70" s="540"/>
      <c r="L70" s="540"/>
      <c r="M70" s="540"/>
      <c r="N70" s="394"/>
      <c r="O70" s="397"/>
    </row>
    <row r="71" spans="1:15" s="395" customFormat="1" ht="15" customHeight="1" x14ac:dyDescent="0.2">
      <c r="A71" s="392"/>
      <c r="B71" s="420"/>
      <c r="C71" s="429" t="s">
        <v>687</v>
      </c>
      <c r="D71" s="429"/>
      <c r="E71" s="429"/>
      <c r="F71" s="429"/>
      <c r="G71" s="429"/>
      <c r="H71" s="429"/>
      <c r="I71" s="429"/>
      <c r="J71" s="429"/>
      <c r="K71" s="429"/>
      <c r="L71" s="429"/>
      <c r="M71" s="429"/>
      <c r="N71" s="394"/>
      <c r="O71" s="397"/>
    </row>
    <row r="72" spans="1:15" ht="12.75" customHeight="1" x14ac:dyDescent="0.2">
      <c r="A72" s="12"/>
      <c r="B72" s="16"/>
      <c r="C72" s="16"/>
      <c r="D72" s="16"/>
      <c r="E72" s="16"/>
      <c r="F72" s="16"/>
      <c r="G72" s="16"/>
      <c r="H72" s="16"/>
      <c r="I72" s="16"/>
      <c r="J72" s="16"/>
      <c r="K72" s="16"/>
      <c r="L72" s="16"/>
      <c r="M72" s="16"/>
      <c r="N72" s="17"/>
    </row>
    <row r="73" spans="1:15" ht="15" customHeight="1" x14ac:dyDescent="0.2"/>
    <row r="74" spans="1:15" ht="15" customHeight="1" x14ac:dyDescent="0.2"/>
    <row r="75" spans="1:15" ht="15" customHeight="1" x14ac:dyDescent="0.2"/>
    <row r="76" spans="1:15" ht="15" customHeight="1" x14ac:dyDescent="0.2"/>
    <row r="77" spans="1:15" ht="15" customHeight="1" x14ac:dyDescent="0.2"/>
    <row r="78" spans="1:15" ht="15" customHeight="1" x14ac:dyDescent="0.2"/>
    <row r="79" spans="1:15" ht="15" customHeight="1" x14ac:dyDescent="0.2"/>
    <row r="80" spans="1:15"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sheetData>
  <sheetProtection sheet="1" objects="1" scenarios="1" formatRows="0" insertRows="0"/>
  <customSheetViews>
    <customSheetView guid="{63EE1149-38E3-45FD-A757-4655A3261696}" scale="80" showPageBreaks="1" showGridLines="0" fitToPage="1" printArea="1">
      <selection activeCell="F6" sqref="F6"/>
      <pageMargins left="0.70866141732283472" right="0.70866141732283472" top="0.74803149606299213" bottom="0.74803149606299213" header="0.31496062992125984" footer="0.31496062992125984"/>
      <pageSetup paperSize="9" scale="51" orientation="portrait" r:id="rId1"/>
    </customSheetView>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51" orientation="portrait" r:id="rId2"/>
    </customSheetView>
  </customSheetViews>
  <mergeCells count="9">
    <mergeCell ref="M8:M9"/>
    <mergeCell ref="A5:M5"/>
    <mergeCell ref="K2:M2"/>
    <mergeCell ref="K3:M3"/>
    <mergeCell ref="C70:M70"/>
    <mergeCell ref="H51:L52"/>
    <mergeCell ref="H59:L60"/>
    <mergeCell ref="H67:L68"/>
    <mergeCell ref="K44:L44"/>
  </mergeCells>
  <dataValidations count="2">
    <dataValidation allowBlank="1" showInputMessage="1" showErrorMessage="1" prompt="Please enter text" sqref="H63:H65 H55:H57 H47:H49 H59:L60 H51:L52 H67:L68"/>
    <dataValidation allowBlank="1" prompt="Please enter text" sqref="H69:L69"/>
  </dataValidations>
  <pageMargins left="0.7" right="0.7" top="0.75" bottom="0.75" header="0.3" footer="0.3"/>
  <pageSetup paperSize="9" scale="53" fitToHeight="0" orientation="portrait" r:id="rId3"/>
  <headerFooter>
    <oddHeader>&amp;C &amp;"+,Regular"Commerce Commission Information Disclosure Template</oddHeader>
    <oddFooter>&amp;L&amp;"+,Regular" &amp;P&amp;C&amp;"+,Regular" &amp;F&amp;R&amp;"+,Regular"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749992370372631"/>
  </sheetPr>
  <dimension ref="A1:L890"/>
  <sheetViews>
    <sheetView showGridLines="0" zoomScaleNormal="100" zoomScaleSheetLayoutView="70" workbookViewId="0"/>
  </sheetViews>
  <sheetFormatPr defaultRowHeight="12.75" x14ac:dyDescent="0.2"/>
  <cols>
    <col min="1" max="1" width="4.85546875" customWidth="1"/>
    <col min="2" max="2" width="3.140625" customWidth="1"/>
    <col min="3" max="3" width="5.42578125" customWidth="1"/>
    <col min="4" max="4" width="2.7109375" style="22" customWidth="1"/>
    <col min="5" max="5" width="1.85546875" style="22" customWidth="1"/>
    <col min="6" max="6" width="2.42578125" style="22" customWidth="1"/>
    <col min="7" max="7" width="64.42578125" customWidth="1"/>
    <col min="8" max="8" width="21.7109375" style="22" customWidth="1"/>
    <col min="9" max="10" width="16.140625" customWidth="1"/>
    <col min="11" max="11" width="2.7109375" customWidth="1"/>
    <col min="12" max="12" width="22.140625" style="365" customWidth="1"/>
    <col min="13" max="13" width="10.140625" customWidth="1"/>
    <col min="14" max="14" width="10.5703125" customWidth="1"/>
    <col min="15" max="15" width="12.5703125" customWidth="1"/>
    <col min="16" max="16" width="2.5703125" customWidth="1"/>
    <col min="17" max="17" width="2.7109375" customWidth="1"/>
  </cols>
  <sheetData>
    <row r="1" spans="1:12" x14ac:dyDescent="0.2">
      <c r="A1" s="2"/>
      <c r="B1" s="3"/>
      <c r="C1" s="3"/>
      <c r="D1" s="3"/>
      <c r="E1" s="3"/>
      <c r="F1" s="3"/>
      <c r="G1" s="3"/>
      <c r="H1" s="3"/>
      <c r="I1" s="3"/>
      <c r="J1" s="3"/>
      <c r="K1" s="4"/>
    </row>
    <row r="2" spans="1:12" ht="18" customHeight="1" x14ac:dyDescent="0.3">
      <c r="A2" s="5"/>
      <c r="B2" s="6"/>
      <c r="C2" s="6"/>
      <c r="D2" s="6"/>
      <c r="E2" s="6"/>
      <c r="F2" s="6"/>
      <c r="G2" s="94" t="s">
        <v>32</v>
      </c>
      <c r="H2" s="486" t="str">
        <f>IF(NOT(ISBLANK(CoverSheet!$C$8)),CoverSheet!$C$8,"")</f>
        <v/>
      </c>
      <c r="I2" s="486"/>
      <c r="J2" s="486"/>
      <c r="K2" s="8"/>
    </row>
    <row r="3" spans="1:12" ht="18" customHeight="1" x14ac:dyDescent="0.25">
      <c r="A3" s="5"/>
      <c r="B3" s="6"/>
      <c r="C3" s="6"/>
      <c r="D3" s="6"/>
      <c r="E3" s="6"/>
      <c r="F3" s="6"/>
      <c r="G3" s="94" t="s">
        <v>348</v>
      </c>
      <c r="H3" s="487" t="str">
        <f>IF(ISNUMBER(CoverSheet!$C$12),CoverSheet!$C$12,"")</f>
        <v/>
      </c>
      <c r="I3" s="487"/>
      <c r="J3" s="487"/>
      <c r="K3" s="8"/>
    </row>
    <row r="4" spans="1:12" ht="23.25" customHeight="1" x14ac:dyDescent="0.35">
      <c r="A4" s="186" t="s">
        <v>459</v>
      </c>
      <c r="B4" s="6"/>
      <c r="C4" s="6"/>
      <c r="D4" s="6"/>
      <c r="E4" s="6"/>
      <c r="F4" s="6"/>
      <c r="G4" s="6"/>
      <c r="H4" s="6"/>
      <c r="I4" s="6"/>
      <c r="J4" s="6"/>
      <c r="K4" s="8"/>
    </row>
    <row r="5" spans="1:12" s="22" customFormat="1" ht="65.25" customHeight="1" x14ac:dyDescent="0.2">
      <c r="A5" s="484" t="s">
        <v>495</v>
      </c>
      <c r="B5" s="485"/>
      <c r="C5" s="485"/>
      <c r="D5" s="485"/>
      <c r="E5" s="485"/>
      <c r="F5" s="485"/>
      <c r="G5" s="485"/>
      <c r="H5" s="485"/>
      <c r="I5" s="485"/>
      <c r="J5" s="485"/>
      <c r="K5" s="542"/>
      <c r="L5" s="365"/>
    </row>
    <row r="6" spans="1:12" x14ac:dyDescent="0.2">
      <c r="A6" s="266" t="s">
        <v>603</v>
      </c>
      <c r="B6" s="278"/>
      <c r="C6" s="6"/>
      <c r="D6" s="6"/>
      <c r="E6" s="6"/>
      <c r="F6" s="6"/>
      <c r="G6" s="6"/>
      <c r="H6" s="6"/>
      <c r="I6" s="6"/>
      <c r="J6" s="6"/>
      <c r="K6" s="8"/>
    </row>
    <row r="7" spans="1:12" ht="30" customHeight="1" x14ac:dyDescent="0.3">
      <c r="A7" s="11">
        <v>7</v>
      </c>
      <c r="B7" s="260"/>
      <c r="C7" s="135" t="s">
        <v>496</v>
      </c>
      <c r="D7" s="212"/>
      <c r="E7" s="234"/>
      <c r="F7" s="234"/>
      <c r="G7" s="260"/>
      <c r="H7" s="260"/>
      <c r="I7" s="203" t="s">
        <v>18</v>
      </c>
      <c r="J7" s="203" t="s">
        <v>18</v>
      </c>
      <c r="K7" s="10"/>
    </row>
    <row r="8" spans="1:12" ht="15" customHeight="1" x14ac:dyDescent="0.2">
      <c r="A8" s="11">
        <v>8</v>
      </c>
      <c r="B8" s="260"/>
      <c r="C8" s="260"/>
      <c r="D8" s="260"/>
      <c r="E8" s="260"/>
      <c r="F8" s="232" t="s">
        <v>353</v>
      </c>
      <c r="G8" s="232"/>
      <c r="H8" s="260"/>
      <c r="I8" s="260"/>
      <c r="J8" s="295">
        <f>J36</f>
        <v>0</v>
      </c>
      <c r="K8" s="10"/>
      <c r="L8" s="365" t="s">
        <v>598</v>
      </c>
    </row>
    <row r="9" spans="1:12" ht="15" customHeight="1" x14ac:dyDescent="0.2">
      <c r="A9" s="11">
        <v>9</v>
      </c>
      <c r="B9" s="260"/>
      <c r="C9" s="260"/>
      <c r="D9" s="260"/>
      <c r="E9" s="260"/>
      <c r="F9" s="232" t="s">
        <v>66</v>
      </c>
      <c r="G9" s="232"/>
      <c r="H9" s="260"/>
      <c r="I9" s="260"/>
      <c r="J9" s="295">
        <f>I56</f>
        <v>0</v>
      </c>
      <c r="K9" s="10"/>
      <c r="L9" s="365" t="s">
        <v>599</v>
      </c>
    </row>
    <row r="10" spans="1:12" ht="15" customHeight="1" x14ac:dyDescent="0.2">
      <c r="A10" s="11">
        <v>10</v>
      </c>
      <c r="B10" s="260"/>
      <c r="C10" s="260"/>
      <c r="D10" s="260"/>
      <c r="E10" s="260"/>
      <c r="F10" s="232" t="s">
        <v>22</v>
      </c>
      <c r="G10" s="232"/>
      <c r="H10" s="260"/>
      <c r="I10" s="260"/>
      <c r="J10" s="295">
        <f>J56</f>
        <v>0</v>
      </c>
      <c r="K10" s="10"/>
      <c r="L10" s="365" t="s">
        <v>599</v>
      </c>
    </row>
    <row r="11" spans="1:12" ht="15" customHeight="1" x14ac:dyDescent="0.2">
      <c r="A11" s="11">
        <v>11</v>
      </c>
      <c r="B11" s="260"/>
      <c r="C11" s="260"/>
      <c r="D11" s="260"/>
      <c r="E11" s="260"/>
      <c r="F11" s="232" t="s">
        <v>67</v>
      </c>
      <c r="G11" s="232"/>
      <c r="H11" s="260"/>
      <c r="I11" s="260"/>
      <c r="J11" s="295">
        <f>J70</f>
        <v>0</v>
      </c>
      <c r="K11" s="10"/>
      <c r="L11" s="365" t="s">
        <v>600</v>
      </c>
    </row>
    <row r="12" spans="1:12" ht="15" customHeight="1" x14ac:dyDescent="0.2">
      <c r="A12" s="11">
        <v>12</v>
      </c>
      <c r="B12" s="260"/>
      <c r="C12" s="260"/>
      <c r="D12" s="260"/>
      <c r="E12" s="260"/>
      <c r="F12" s="47" t="s">
        <v>298</v>
      </c>
      <c r="G12" s="47"/>
      <c r="H12" s="260"/>
      <c r="I12" s="260"/>
      <c r="J12" s="260"/>
      <c r="K12" s="10"/>
    </row>
    <row r="13" spans="1:12" ht="15" customHeight="1" x14ac:dyDescent="0.2">
      <c r="A13" s="11">
        <v>13</v>
      </c>
      <c r="B13" s="260"/>
      <c r="C13" s="260"/>
      <c r="D13" s="260"/>
      <c r="E13" s="260"/>
      <c r="F13" s="260"/>
      <c r="G13" s="269" t="s">
        <v>68</v>
      </c>
      <c r="H13" s="260"/>
      <c r="I13" s="295">
        <f>J82</f>
        <v>0</v>
      </c>
      <c r="J13" s="260"/>
      <c r="K13" s="10"/>
      <c r="L13" s="365" t="s">
        <v>592</v>
      </c>
    </row>
    <row r="14" spans="1:12" ht="15" customHeight="1" x14ac:dyDescent="0.2">
      <c r="A14" s="11">
        <v>14</v>
      </c>
      <c r="B14" s="260"/>
      <c r="C14" s="260"/>
      <c r="D14" s="260"/>
      <c r="E14" s="260"/>
      <c r="F14" s="260"/>
      <c r="G14" s="338" t="s">
        <v>69</v>
      </c>
      <c r="H14" s="260"/>
      <c r="I14" s="295">
        <f>J94</f>
        <v>0</v>
      </c>
      <c r="J14" s="260"/>
      <c r="K14" s="10"/>
      <c r="L14" s="365" t="s">
        <v>593</v>
      </c>
    </row>
    <row r="15" spans="1:12" ht="15" customHeight="1" thickBot="1" x14ac:dyDescent="0.25">
      <c r="A15" s="11">
        <v>15</v>
      </c>
      <c r="B15" s="260"/>
      <c r="C15" s="260"/>
      <c r="D15" s="260"/>
      <c r="E15" s="260"/>
      <c r="F15" s="260"/>
      <c r="G15" s="338" t="s">
        <v>299</v>
      </c>
      <c r="H15" s="260"/>
      <c r="I15" s="295">
        <f>J107</f>
        <v>0</v>
      </c>
      <c r="J15" s="260"/>
      <c r="K15" s="10"/>
      <c r="L15" s="365" t="s">
        <v>594</v>
      </c>
    </row>
    <row r="16" spans="1:12" ht="15" customHeight="1" thickBot="1" x14ac:dyDescent="0.25">
      <c r="A16" s="11">
        <v>16</v>
      </c>
      <c r="B16" s="260"/>
      <c r="C16" s="260"/>
      <c r="D16" s="260"/>
      <c r="E16" s="84"/>
      <c r="F16" s="84" t="s">
        <v>70</v>
      </c>
      <c r="G16" s="232"/>
      <c r="H16" s="260"/>
      <c r="I16" s="260"/>
      <c r="J16" s="305">
        <f>SUM(I13:I15)</f>
        <v>0</v>
      </c>
      <c r="K16" s="10"/>
    </row>
    <row r="17" spans="1:12" ht="15" customHeight="1" thickBot="1" x14ac:dyDescent="0.25">
      <c r="A17" s="11">
        <v>17</v>
      </c>
      <c r="B17" s="260"/>
      <c r="C17" s="260"/>
      <c r="D17" s="260"/>
      <c r="E17" s="33" t="s">
        <v>515</v>
      </c>
      <c r="F17" s="260"/>
      <c r="G17" s="260"/>
      <c r="H17" s="260"/>
      <c r="I17" s="260"/>
      <c r="J17" s="305">
        <f>J8+J9+J10+J11+J16</f>
        <v>0</v>
      </c>
      <c r="K17" s="10"/>
    </row>
    <row r="18" spans="1:12" ht="15" customHeight="1" x14ac:dyDescent="0.2">
      <c r="A18" s="11">
        <v>18</v>
      </c>
      <c r="B18" s="260"/>
      <c r="C18" s="260"/>
      <c r="D18" s="260"/>
      <c r="E18" s="260"/>
      <c r="F18" s="268" t="s">
        <v>347</v>
      </c>
      <c r="G18" s="268"/>
      <c r="H18" s="260"/>
      <c r="I18" s="260"/>
      <c r="J18" s="295">
        <f>J133</f>
        <v>0</v>
      </c>
      <c r="K18" s="10"/>
      <c r="L18" s="365" t="s">
        <v>595</v>
      </c>
    </row>
    <row r="19" spans="1:12" s="22" customFormat="1" ht="15" customHeight="1" thickBot="1" x14ac:dyDescent="0.25">
      <c r="A19" s="11">
        <v>19</v>
      </c>
      <c r="B19" s="260"/>
      <c r="C19" s="260"/>
      <c r="D19" s="260"/>
      <c r="E19" s="260"/>
      <c r="F19" s="260"/>
      <c r="G19" s="260"/>
      <c r="H19" s="260"/>
      <c r="I19" s="260"/>
      <c r="J19" s="260"/>
      <c r="K19" s="10"/>
      <c r="L19" s="365"/>
    </row>
    <row r="20" spans="1:12" ht="15" customHeight="1" thickBot="1" x14ac:dyDescent="0.25">
      <c r="A20" s="11">
        <v>20</v>
      </c>
      <c r="B20" s="260"/>
      <c r="C20" s="260"/>
      <c r="D20" s="260"/>
      <c r="E20" s="197" t="s">
        <v>497</v>
      </c>
      <c r="F20" s="260"/>
      <c r="G20" s="197"/>
      <c r="H20" s="260"/>
      <c r="I20" s="260"/>
      <c r="J20" s="304">
        <f>J17+J18</f>
        <v>0</v>
      </c>
      <c r="K20" s="10"/>
    </row>
    <row r="21" spans="1:12" ht="15" customHeight="1" x14ac:dyDescent="0.2">
      <c r="A21" s="11">
        <v>21</v>
      </c>
      <c r="B21" s="260"/>
      <c r="C21" s="260"/>
      <c r="D21" s="260"/>
      <c r="E21" s="233" t="s">
        <v>20</v>
      </c>
      <c r="F21" s="260" t="s">
        <v>498</v>
      </c>
      <c r="G21" s="260"/>
      <c r="H21" s="260"/>
      <c r="I21" s="260"/>
      <c r="J21" s="298"/>
      <c r="K21" s="10"/>
    </row>
    <row r="22" spans="1:12" ht="15" customHeight="1" x14ac:dyDescent="0.2">
      <c r="A22" s="11">
        <v>22</v>
      </c>
      <c r="B22" s="260"/>
      <c r="C22" s="233"/>
      <c r="D22" s="233"/>
      <c r="E22" s="233" t="s">
        <v>19</v>
      </c>
      <c r="F22" s="338" t="s">
        <v>531</v>
      </c>
      <c r="G22" s="220"/>
      <c r="H22" s="260"/>
      <c r="I22" s="260"/>
      <c r="J22" s="295">
        <f>I38+I57+J57+I71+I83+I95+I108</f>
        <v>0</v>
      </c>
      <c r="K22" s="10"/>
    </row>
    <row r="23" spans="1:12" ht="15" customHeight="1" x14ac:dyDescent="0.2">
      <c r="A23" s="11">
        <v>23</v>
      </c>
      <c r="B23" s="260"/>
      <c r="C23" s="233"/>
      <c r="D23" s="233"/>
      <c r="E23" s="233" t="s">
        <v>20</v>
      </c>
      <c r="F23" s="338" t="s">
        <v>499</v>
      </c>
      <c r="G23" s="268"/>
      <c r="H23" s="260"/>
      <c r="I23" s="260"/>
      <c r="J23" s="298"/>
      <c r="K23" s="10"/>
    </row>
    <row r="24" spans="1:12" s="22" customFormat="1" ht="15" customHeight="1" thickBot="1" x14ac:dyDescent="0.25">
      <c r="A24" s="11">
        <v>24</v>
      </c>
      <c r="B24" s="260"/>
      <c r="C24" s="260"/>
      <c r="D24" s="260"/>
      <c r="E24" s="260"/>
      <c r="F24" s="260"/>
      <c r="G24" s="260"/>
      <c r="H24" s="260"/>
      <c r="I24" s="260"/>
      <c r="J24" s="260"/>
      <c r="K24" s="10"/>
      <c r="L24" s="365"/>
    </row>
    <row r="25" spans="1:12" ht="15" customHeight="1" thickBot="1" x14ac:dyDescent="0.25">
      <c r="A25" s="11">
        <v>25</v>
      </c>
      <c r="B25" s="260"/>
      <c r="C25" s="260"/>
      <c r="D25" s="260"/>
      <c r="E25" s="197" t="s">
        <v>36</v>
      </c>
      <c r="F25" s="260"/>
      <c r="G25" s="197"/>
      <c r="H25" s="260"/>
      <c r="I25" s="260"/>
      <c r="J25" s="304">
        <f>J20+J21-J22+J23</f>
        <v>0</v>
      </c>
      <c r="K25" s="10"/>
    </row>
    <row r="26" spans="1:12" s="19" customFormat="1" ht="31.5" customHeight="1" x14ac:dyDescent="0.3">
      <c r="A26" s="11">
        <v>26</v>
      </c>
      <c r="B26" s="260"/>
      <c r="C26" s="135" t="s">
        <v>500</v>
      </c>
      <c r="D26" s="212"/>
      <c r="E26" s="234"/>
      <c r="F26" s="234"/>
      <c r="G26" s="260"/>
      <c r="H26" s="260"/>
      <c r="I26" s="203"/>
      <c r="J26" s="203"/>
      <c r="K26" s="10"/>
      <c r="L26" s="365"/>
    </row>
    <row r="27" spans="1:12" ht="15" customHeight="1" x14ac:dyDescent="0.2">
      <c r="A27" s="11">
        <v>27</v>
      </c>
      <c r="B27" s="260"/>
      <c r="C27" s="260"/>
      <c r="D27" s="260"/>
      <c r="E27" s="260"/>
      <c r="F27" s="260"/>
      <c r="G27" s="268" t="s">
        <v>71</v>
      </c>
      <c r="H27" s="260"/>
      <c r="I27" s="260"/>
      <c r="J27" s="298"/>
      <c r="K27" s="10"/>
      <c r="L27" s="365" t="s">
        <v>591</v>
      </c>
    </row>
    <row r="28" spans="1:12" s="19" customFormat="1" ht="30" customHeight="1" x14ac:dyDescent="0.3">
      <c r="A28" s="11">
        <v>28</v>
      </c>
      <c r="B28" s="260"/>
      <c r="C28" s="135" t="s">
        <v>460</v>
      </c>
      <c r="D28" s="212"/>
      <c r="E28" s="234"/>
      <c r="F28" s="234"/>
      <c r="G28" s="260"/>
      <c r="H28" s="260"/>
      <c r="I28" s="203"/>
      <c r="J28" s="203"/>
      <c r="K28" s="10"/>
      <c r="L28" s="365"/>
    </row>
    <row r="29" spans="1:12" ht="15" customHeight="1" x14ac:dyDescent="0.2">
      <c r="A29" s="11">
        <v>29</v>
      </c>
      <c r="B29" s="260"/>
      <c r="C29" s="260"/>
      <c r="D29" s="260"/>
      <c r="E29" s="260"/>
      <c r="F29" s="260"/>
      <c r="G29" s="290" t="s">
        <v>439</v>
      </c>
      <c r="H29" s="260"/>
      <c r="I29" s="203" t="s">
        <v>18</v>
      </c>
      <c r="J29" s="203" t="s">
        <v>18</v>
      </c>
      <c r="K29" s="10"/>
    </row>
    <row r="30" spans="1:12" ht="15" customHeight="1" x14ac:dyDescent="0.2">
      <c r="A30" s="11">
        <v>30</v>
      </c>
      <c r="B30" s="260"/>
      <c r="C30" s="260"/>
      <c r="D30" s="260"/>
      <c r="E30" s="260"/>
      <c r="F30" s="260"/>
      <c r="G30" s="442" t="s">
        <v>355</v>
      </c>
      <c r="H30" s="260"/>
      <c r="I30" s="298"/>
      <c r="J30" s="260"/>
      <c r="K30" s="10"/>
    </row>
    <row r="31" spans="1:12" ht="15" customHeight="1" x14ac:dyDescent="0.2">
      <c r="A31" s="11">
        <v>31</v>
      </c>
      <c r="B31" s="260"/>
      <c r="C31" s="260"/>
      <c r="D31" s="260"/>
      <c r="E31" s="260"/>
      <c r="F31" s="260"/>
      <c r="G31" s="442" t="s">
        <v>355</v>
      </c>
      <c r="H31" s="260"/>
      <c r="I31" s="298"/>
      <c r="J31" s="260"/>
      <c r="K31" s="10"/>
    </row>
    <row r="32" spans="1:12" ht="15" customHeight="1" x14ac:dyDescent="0.2">
      <c r="A32" s="11">
        <v>32</v>
      </c>
      <c r="B32" s="260"/>
      <c r="C32" s="260"/>
      <c r="D32" s="260"/>
      <c r="E32" s="260"/>
      <c r="F32" s="260"/>
      <c r="G32" s="442" t="s">
        <v>355</v>
      </c>
      <c r="H32" s="260"/>
      <c r="I32" s="298"/>
      <c r="J32" s="260"/>
      <c r="K32" s="10"/>
    </row>
    <row r="33" spans="1:12" ht="15" customHeight="1" x14ac:dyDescent="0.2">
      <c r="A33" s="11">
        <v>33</v>
      </c>
      <c r="B33" s="260"/>
      <c r="C33" s="260"/>
      <c r="D33" s="260"/>
      <c r="E33" s="260"/>
      <c r="F33" s="260"/>
      <c r="G33" s="442" t="s">
        <v>355</v>
      </c>
      <c r="H33" s="260"/>
      <c r="I33" s="298"/>
      <c r="J33" s="260"/>
      <c r="K33" s="10"/>
    </row>
    <row r="34" spans="1:12" ht="15" customHeight="1" x14ac:dyDescent="0.2">
      <c r="A34" s="11">
        <v>34</v>
      </c>
      <c r="B34" s="260"/>
      <c r="C34" s="260"/>
      <c r="D34" s="260"/>
      <c r="E34" s="260"/>
      <c r="F34" s="260"/>
      <c r="G34" s="442" t="s">
        <v>355</v>
      </c>
      <c r="H34" s="260"/>
      <c r="I34" s="298"/>
      <c r="J34" s="260"/>
      <c r="K34" s="10"/>
    </row>
    <row r="35" spans="1:12" ht="15" customHeight="1" thickBot="1" x14ac:dyDescent="0.25">
      <c r="A35" s="11">
        <v>35</v>
      </c>
      <c r="B35" s="260"/>
      <c r="C35" s="260"/>
      <c r="D35" s="260"/>
      <c r="E35" s="260"/>
      <c r="F35" s="260"/>
      <c r="G35" s="235" t="s">
        <v>668</v>
      </c>
      <c r="H35" s="260"/>
      <c r="I35" s="260"/>
      <c r="J35" s="260"/>
      <c r="K35" s="10"/>
    </row>
    <row r="36" spans="1:12" ht="15" customHeight="1" thickBot="1" x14ac:dyDescent="0.25">
      <c r="A36" s="11">
        <v>36</v>
      </c>
      <c r="B36" s="260"/>
      <c r="C36" s="260"/>
      <c r="D36" s="260"/>
      <c r="E36" s="260"/>
      <c r="F36" s="197" t="s">
        <v>501</v>
      </c>
      <c r="G36" s="197"/>
      <c r="H36" s="260"/>
      <c r="I36" s="260"/>
      <c r="J36" s="305">
        <f>SUM(I30:I34)</f>
        <v>0</v>
      </c>
      <c r="K36" s="10"/>
      <c r="L36" s="365" t="s">
        <v>567</v>
      </c>
    </row>
    <row r="37" spans="1:12" ht="9.75" customHeight="1" x14ac:dyDescent="0.2">
      <c r="A37" s="11">
        <v>37</v>
      </c>
      <c r="B37" s="260"/>
      <c r="C37" s="260"/>
      <c r="D37" s="260"/>
      <c r="E37" s="260"/>
      <c r="F37" s="260"/>
      <c r="G37" s="260"/>
      <c r="H37" s="260"/>
      <c r="I37" s="260"/>
      <c r="J37" s="260"/>
      <c r="K37" s="10"/>
    </row>
    <row r="38" spans="1:12" ht="15" customHeight="1" thickBot="1" x14ac:dyDescent="0.25">
      <c r="A38" s="11">
        <v>38</v>
      </c>
      <c r="B38" s="260"/>
      <c r="C38" s="233"/>
      <c r="D38" s="233"/>
      <c r="E38" s="233" t="s">
        <v>19</v>
      </c>
      <c r="F38" s="233"/>
      <c r="G38" s="260" t="s">
        <v>426</v>
      </c>
      <c r="H38" s="260"/>
      <c r="I38" s="298"/>
      <c r="J38" s="260"/>
      <c r="K38" s="10"/>
    </row>
    <row r="39" spans="1:12" ht="15" customHeight="1" thickBot="1" x14ac:dyDescent="0.25">
      <c r="A39" s="11">
        <v>39</v>
      </c>
      <c r="B39" s="260"/>
      <c r="C39" s="260"/>
      <c r="D39" s="260"/>
      <c r="E39" s="260"/>
      <c r="F39" s="57" t="s">
        <v>356</v>
      </c>
      <c r="G39" s="57"/>
      <c r="H39" s="260"/>
      <c r="I39" s="260"/>
      <c r="J39" s="305">
        <f>J36-I38</f>
        <v>0</v>
      </c>
      <c r="K39" s="10"/>
    </row>
    <row r="40" spans="1:12" s="19" customFormat="1" ht="30" customHeight="1" x14ac:dyDescent="0.3">
      <c r="A40" s="11">
        <v>40</v>
      </c>
      <c r="B40" s="260"/>
      <c r="C40" s="135" t="s">
        <v>461</v>
      </c>
      <c r="D40" s="212"/>
      <c r="E40" s="234"/>
      <c r="F40" s="234"/>
      <c r="G40" s="260"/>
      <c r="H40" s="260"/>
      <c r="I40" s="203"/>
      <c r="J40" s="203"/>
      <c r="K40" s="10"/>
      <c r="L40" s="365"/>
    </row>
    <row r="41" spans="1:12" ht="44.25" customHeight="1" x14ac:dyDescent="0.2">
      <c r="A41" s="11">
        <v>41</v>
      </c>
      <c r="B41" s="260"/>
      <c r="C41" s="260"/>
      <c r="D41" s="260"/>
      <c r="E41" s="260"/>
      <c r="F41" s="260"/>
      <c r="G41" s="260"/>
      <c r="H41" s="260"/>
      <c r="I41" s="236" t="s">
        <v>196</v>
      </c>
      <c r="J41" s="236" t="s">
        <v>197</v>
      </c>
      <c r="K41" s="10"/>
    </row>
    <row r="42" spans="1:12" ht="15" customHeight="1" x14ac:dyDescent="0.2">
      <c r="A42" s="11">
        <v>42</v>
      </c>
      <c r="B42" s="260"/>
      <c r="C42" s="260"/>
      <c r="D42" s="260"/>
      <c r="E42" s="260"/>
      <c r="F42" s="260"/>
      <c r="G42" s="260"/>
      <c r="H42" s="260"/>
      <c r="I42" s="203" t="s">
        <v>18</v>
      </c>
      <c r="J42" s="203" t="s">
        <v>18</v>
      </c>
      <c r="K42" s="10"/>
    </row>
    <row r="43" spans="1:12" ht="15" customHeight="1" x14ac:dyDescent="0.2">
      <c r="A43" s="11">
        <v>43</v>
      </c>
      <c r="B43" s="260"/>
      <c r="C43" s="260"/>
      <c r="D43" s="260"/>
      <c r="E43" s="260"/>
      <c r="F43" s="260"/>
      <c r="G43" s="260" t="s">
        <v>72</v>
      </c>
      <c r="H43" s="260"/>
      <c r="I43" s="298"/>
      <c r="J43" s="298"/>
      <c r="K43" s="10"/>
    </row>
    <row r="44" spans="1:12" ht="15" customHeight="1" x14ac:dyDescent="0.2">
      <c r="A44" s="11">
        <v>44</v>
      </c>
      <c r="B44" s="260"/>
      <c r="C44" s="260"/>
      <c r="D44" s="260"/>
      <c r="E44" s="260"/>
      <c r="F44" s="260"/>
      <c r="G44" s="260" t="s">
        <v>73</v>
      </c>
      <c r="H44" s="260"/>
      <c r="I44" s="298"/>
      <c r="J44" s="298"/>
      <c r="K44" s="10"/>
    </row>
    <row r="45" spans="1:12" ht="15" customHeight="1" x14ac:dyDescent="0.2">
      <c r="A45" s="11">
        <v>45</v>
      </c>
      <c r="B45" s="260"/>
      <c r="C45" s="260"/>
      <c r="D45" s="260"/>
      <c r="E45" s="260"/>
      <c r="F45" s="260"/>
      <c r="G45" s="260" t="s">
        <v>74</v>
      </c>
      <c r="H45" s="260"/>
      <c r="I45" s="298"/>
      <c r="J45" s="298"/>
      <c r="K45" s="10"/>
    </row>
    <row r="46" spans="1:12" ht="15" customHeight="1" x14ac:dyDescent="0.2">
      <c r="A46" s="11">
        <v>46</v>
      </c>
      <c r="B46" s="260"/>
      <c r="C46" s="260"/>
      <c r="D46" s="260"/>
      <c r="E46" s="260"/>
      <c r="F46" s="260"/>
      <c r="G46" s="260" t="s">
        <v>75</v>
      </c>
      <c r="H46" s="260"/>
      <c r="I46" s="298"/>
      <c r="J46" s="298"/>
      <c r="K46" s="10"/>
    </row>
    <row r="47" spans="1:12" ht="15" customHeight="1" x14ac:dyDescent="0.2">
      <c r="A47" s="11">
        <v>47</v>
      </c>
      <c r="B47" s="260"/>
      <c r="C47" s="260"/>
      <c r="D47" s="260"/>
      <c r="E47" s="260"/>
      <c r="F47" s="260"/>
      <c r="G47" s="260" t="s">
        <v>76</v>
      </c>
      <c r="H47" s="260"/>
      <c r="I47" s="298"/>
      <c r="J47" s="298"/>
      <c r="K47" s="10"/>
    </row>
    <row r="48" spans="1:12" ht="15" customHeight="1" x14ac:dyDescent="0.2">
      <c r="A48" s="11">
        <v>48</v>
      </c>
      <c r="B48" s="260"/>
      <c r="C48" s="260"/>
      <c r="D48" s="260"/>
      <c r="E48" s="260"/>
      <c r="F48" s="55" t="s">
        <v>433</v>
      </c>
      <c r="G48" s="55"/>
      <c r="H48" s="260"/>
      <c r="I48" s="260"/>
      <c r="J48" s="260"/>
      <c r="K48" s="10"/>
    </row>
    <row r="49" spans="1:12" ht="15" customHeight="1" x14ac:dyDescent="0.2">
      <c r="A49" s="11">
        <v>49</v>
      </c>
      <c r="B49" s="260"/>
      <c r="C49" s="260"/>
      <c r="D49" s="260"/>
      <c r="E49" s="260"/>
      <c r="F49" s="260"/>
      <c r="G49" s="260" t="s">
        <v>198</v>
      </c>
      <c r="H49" s="260"/>
      <c r="I49" s="298"/>
      <c r="J49" s="298"/>
      <c r="K49" s="10"/>
    </row>
    <row r="50" spans="1:12" ht="15" customHeight="1" x14ac:dyDescent="0.2">
      <c r="A50" s="11">
        <v>50</v>
      </c>
      <c r="B50" s="260"/>
      <c r="C50" s="260"/>
      <c r="D50" s="260"/>
      <c r="E50" s="260"/>
      <c r="F50" s="260"/>
      <c r="G50" s="260" t="s">
        <v>78</v>
      </c>
      <c r="H50" s="260"/>
      <c r="I50" s="298"/>
      <c r="J50" s="298"/>
      <c r="K50" s="10"/>
    </row>
    <row r="51" spans="1:12" ht="15" customHeight="1" x14ac:dyDescent="0.2">
      <c r="A51" s="11">
        <v>51</v>
      </c>
      <c r="B51" s="260"/>
      <c r="C51" s="260"/>
      <c r="D51" s="260"/>
      <c r="E51" s="260"/>
      <c r="F51" s="260"/>
      <c r="G51" s="260" t="s">
        <v>79</v>
      </c>
      <c r="H51" s="260"/>
      <c r="I51" s="298"/>
      <c r="J51" s="298"/>
      <c r="K51" s="10"/>
    </row>
    <row r="52" spans="1:12" ht="15" customHeight="1" x14ac:dyDescent="0.2">
      <c r="A52" s="11">
        <v>52</v>
      </c>
      <c r="B52" s="260"/>
      <c r="C52" s="260"/>
      <c r="D52" s="260"/>
      <c r="E52" s="260"/>
      <c r="F52" s="260"/>
      <c r="G52" s="260" t="s">
        <v>80</v>
      </c>
      <c r="H52" s="260"/>
      <c r="I52" s="298"/>
      <c r="J52" s="298"/>
      <c r="K52" s="10"/>
    </row>
    <row r="53" spans="1:12" ht="15" customHeight="1" x14ac:dyDescent="0.2">
      <c r="A53" s="11">
        <v>53</v>
      </c>
      <c r="B53" s="260"/>
      <c r="C53" s="260"/>
      <c r="D53" s="260"/>
      <c r="E53" s="260"/>
      <c r="F53" s="260"/>
      <c r="G53" s="260" t="s">
        <v>81</v>
      </c>
      <c r="H53" s="260"/>
      <c r="I53" s="298"/>
      <c r="J53" s="298"/>
      <c r="K53" s="10"/>
    </row>
    <row r="54" spans="1:12" ht="15" customHeight="1" x14ac:dyDescent="0.2">
      <c r="A54" s="11">
        <v>54</v>
      </c>
      <c r="B54" s="260"/>
      <c r="C54" s="260"/>
      <c r="D54" s="260"/>
      <c r="E54" s="260"/>
      <c r="F54" s="260"/>
      <c r="G54" s="260" t="s">
        <v>82</v>
      </c>
      <c r="H54" s="260"/>
      <c r="I54" s="298"/>
      <c r="J54" s="298"/>
      <c r="K54" s="10"/>
    </row>
    <row r="55" spans="1:12" ht="15" customHeight="1" thickBot="1" x14ac:dyDescent="0.25">
      <c r="A55" s="11">
        <v>55</v>
      </c>
      <c r="B55" s="260"/>
      <c r="C55" s="260"/>
      <c r="D55" s="260"/>
      <c r="E55" s="260"/>
      <c r="F55" s="260"/>
      <c r="G55" s="260" t="s">
        <v>83</v>
      </c>
      <c r="H55" s="260"/>
      <c r="I55" s="298"/>
      <c r="J55" s="298"/>
      <c r="K55" s="10"/>
    </row>
    <row r="56" spans="1:12" ht="15" customHeight="1" thickBot="1" x14ac:dyDescent="0.25">
      <c r="A56" s="11">
        <v>56</v>
      </c>
      <c r="B56" s="260"/>
      <c r="C56" s="260"/>
      <c r="D56" s="260"/>
      <c r="E56" s="260"/>
      <c r="F56" s="57" t="s">
        <v>502</v>
      </c>
      <c r="G56" s="57"/>
      <c r="H56" s="260"/>
      <c r="I56" s="305">
        <f>SUM(I43:I55)</f>
        <v>0</v>
      </c>
      <c r="J56" s="305">
        <f>SUM(J43:J47,J49:J55)</f>
        <v>0</v>
      </c>
      <c r="K56" s="10"/>
      <c r="L56" s="365" t="s">
        <v>572</v>
      </c>
    </row>
    <row r="57" spans="1:12" s="22" customFormat="1" ht="15" customHeight="1" thickBot="1" x14ac:dyDescent="0.25">
      <c r="A57" s="11">
        <v>57</v>
      </c>
      <c r="B57" s="260"/>
      <c r="C57" s="233"/>
      <c r="D57" s="233"/>
      <c r="E57" s="233" t="s">
        <v>19</v>
      </c>
      <c r="F57" s="233"/>
      <c r="G57" s="260" t="s">
        <v>427</v>
      </c>
      <c r="H57" s="260"/>
      <c r="I57" s="298"/>
      <c r="J57" s="298"/>
      <c r="K57" s="10"/>
      <c r="L57" s="365"/>
    </row>
    <row r="58" spans="1:12" s="22" customFormat="1" ht="15" customHeight="1" thickBot="1" x14ac:dyDescent="0.25">
      <c r="A58" s="11">
        <v>58</v>
      </c>
      <c r="B58" s="260"/>
      <c r="C58" s="260"/>
      <c r="D58" s="260"/>
      <c r="E58" s="260"/>
      <c r="F58" s="57" t="s">
        <v>387</v>
      </c>
      <c r="G58" s="57"/>
      <c r="H58" s="260"/>
      <c r="I58" s="305">
        <f>I56-I57</f>
        <v>0</v>
      </c>
      <c r="J58" s="305">
        <f>J56-J57</f>
        <v>0</v>
      </c>
      <c r="K58" s="10"/>
      <c r="L58" s="365"/>
    </row>
    <row r="59" spans="1:12" ht="15" customHeight="1" x14ac:dyDescent="0.2">
      <c r="A59" s="11">
        <v>59</v>
      </c>
      <c r="B59" s="260"/>
      <c r="C59" s="260"/>
      <c r="D59" s="260"/>
      <c r="E59" s="260"/>
      <c r="F59" s="260"/>
      <c r="G59" s="260"/>
      <c r="H59" s="260"/>
      <c r="I59" s="260"/>
      <c r="J59" s="260"/>
      <c r="K59" s="10"/>
    </row>
    <row r="60" spans="1:12" s="253" customFormat="1" ht="15" customHeight="1" x14ac:dyDescent="0.2">
      <c r="A60" s="11"/>
      <c r="B60" s="260"/>
      <c r="C60" s="260"/>
      <c r="D60" s="260"/>
      <c r="E60" s="260"/>
      <c r="F60" s="260"/>
      <c r="G60" s="260"/>
      <c r="H60" s="260"/>
      <c r="I60" s="260"/>
      <c r="J60" s="260"/>
      <c r="K60" s="10"/>
      <c r="L60" s="365"/>
    </row>
    <row r="61" spans="1:12" s="19" customFormat="1" ht="30" customHeight="1" x14ac:dyDescent="0.3">
      <c r="A61" s="11">
        <v>67</v>
      </c>
      <c r="B61" s="260"/>
      <c r="C61" s="135" t="s">
        <v>462</v>
      </c>
      <c r="D61" s="212"/>
      <c r="E61" s="234"/>
      <c r="F61" s="234"/>
      <c r="G61" s="260"/>
      <c r="H61" s="260"/>
      <c r="I61" s="203"/>
      <c r="J61" s="203"/>
      <c r="K61" s="10"/>
      <c r="L61" s="365"/>
    </row>
    <row r="62" spans="1:12" ht="15" customHeight="1" x14ac:dyDescent="0.2">
      <c r="A62" s="11">
        <v>68</v>
      </c>
      <c r="B62" s="260"/>
      <c r="C62" s="260"/>
      <c r="D62" s="260"/>
      <c r="E62" s="260"/>
      <c r="F62" s="260"/>
      <c r="G62" s="237" t="s">
        <v>440</v>
      </c>
      <c r="H62" s="260"/>
      <c r="I62" s="203" t="s">
        <v>18</v>
      </c>
      <c r="J62" s="203" t="s">
        <v>18</v>
      </c>
      <c r="K62" s="10"/>
    </row>
    <row r="63" spans="1:12" ht="15" customHeight="1" x14ac:dyDescent="0.2">
      <c r="A63" s="11">
        <v>69</v>
      </c>
      <c r="B63" s="260"/>
      <c r="C63" s="260"/>
      <c r="D63" s="260"/>
      <c r="E63" s="260"/>
      <c r="F63" s="260"/>
      <c r="G63" s="442" t="s">
        <v>84</v>
      </c>
      <c r="H63" s="260"/>
      <c r="I63" s="298"/>
      <c r="J63" s="260"/>
      <c r="K63" s="10"/>
    </row>
    <row r="64" spans="1:12" ht="15" customHeight="1" x14ac:dyDescent="0.2">
      <c r="A64" s="11">
        <v>70</v>
      </c>
      <c r="B64" s="260"/>
      <c r="C64" s="260"/>
      <c r="D64" s="260"/>
      <c r="E64" s="260"/>
      <c r="F64" s="260"/>
      <c r="G64" s="442" t="s">
        <v>84</v>
      </c>
      <c r="H64" s="260"/>
      <c r="I64" s="298"/>
      <c r="J64" s="260"/>
      <c r="K64" s="10"/>
    </row>
    <row r="65" spans="1:12" ht="15" customHeight="1" x14ac:dyDescent="0.2">
      <c r="A65" s="11">
        <v>71</v>
      </c>
      <c r="B65" s="260"/>
      <c r="C65" s="260"/>
      <c r="D65" s="260"/>
      <c r="E65" s="260"/>
      <c r="F65" s="260"/>
      <c r="G65" s="442" t="s">
        <v>84</v>
      </c>
      <c r="H65" s="260"/>
      <c r="I65" s="298"/>
      <c r="J65" s="260"/>
      <c r="K65" s="10"/>
    </row>
    <row r="66" spans="1:12" ht="15" customHeight="1" x14ac:dyDescent="0.2">
      <c r="A66" s="11">
        <v>72</v>
      </c>
      <c r="B66" s="260"/>
      <c r="C66" s="260"/>
      <c r="D66" s="260"/>
      <c r="E66" s="260"/>
      <c r="F66" s="260"/>
      <c r="G66" s="442" t="s">
        <v>84</v>
      </c>
      <c r="H66" s="260"/>
      <c r="I66" s="298"/>
      <c r="J66" s="260"/>
      <c r="K66" s="10"/>
    </row>
    <row r="67" spans="1:12" ht="15" customHeight="1" x14ac:dyDescent="0.2">
      <c r="A67" s="11">
        <v>73</v>
      </c>
      <c r="B67" s="260"/>
      <c r="C67" s="260"/>
      <c r="D67" s="260"/>
      <c r="E67" s="260"/>
      <c r="F67" s="260"/>
      <c r="G67" s="442" t="s">
        <v>84</v>
      </c>
      <c r="H67" s="260"/>
      <c r="I67" s="298"/>
      <c r="J67" s="260"/>
      <c r="K67" s="10"/>
    </row>
    <row r="68" spans="1:12" ht="15" customHeight="1" x14ac:dyDescent="0.2">
      <c r="A68" s="11">
        <v>74</v>
      </c>
      <c r="B68" s="260"/>
      <c r="C68" s="260"/>
      <c r="D68" s="260"/>
      <c r="E68" s="260"/>
      <c r="F68" s="260"/>
      <c r="G68" s="238" t="s">
        <v>668</v>
      </c>
      <c r="H68" s="260"/>
      <c r="I68" s="239"/>
      <c r="J68" s="260"/>
      <c r="K68" s="10"/>
    </row>
    <row r="69" spans="1:12" ht="15" customHeight="1" thickBot="1" x14ac:dyDescent="0.25">
      <c r="A69" s="11">
        <v>75</v>
      </c>
      <c r="B69" s="260"/>
      <c r="C69" s="260"/>
      <c r="D69" s="260"/>
      <c r="E69" s="260"/>
      <c r="F69" s="260"/>
      <c r="G69" s="260" t="s">
        <v>413</v>
      </c>
      <c r="H69" s="260"/>
      <c r="I69" s="298"/>
      <c r="J69" s="260"/>
      <c r="K69" s="10"/>
    </row>
    <row r="70" spans="1:12" ht="15" customHeight="1" thickBot="1" x14ac:dyDescent="0.25">
      <c r="A70" s="11">
        <v>76</v>
      </c>
      <c r="B70" s="260"/>
      <c r="C70" s="260"/>
      <c r="D70" s="260"/>
      <c r="E70" s="260"/>
      <c r="F70" s="197" t="s">
        <v>503</v>
      </c>
      <c r="G70" s="197"/>
      <c r="H70" s="260"/>
      <c r="I70" s="260"/>
      <c r="J70" s="304">
        <f>SUM(I63:I67)+I69</f>
        <v>0</v>
      </c>
      <c r="K70" s="10"/>
      <c r="L70" s="365" t="s">
        <v>568</v>
      </c>
    </row>
    <row r="71" spans="1:12" ht="15" customHeight="1" thickBot="1" x14ac:dyDescent="0.25">
      <c r="A71" s="11">
        <v>77</v>
      </c>
      <c r="B71" s="260"/>
      <c r="C71" s="260"/>
      <c r="D71" s="260"/>
      <c r="E71" s="233" t="s">
        <v>19</v>
      </c>
      <c r="F71" s="260"/>
      <c r="G71" s="398" t="s">
        <v>666</v>
      </c>
      <c r="H71" s="260"/>
      <c r="I71" s="298"/>
      <c r="J71" s="260"/>
      <c r="K71" s="10"/>
    </row>
    <row r="72" spans="1:12" ht="15" customHeight="1" thickBot="1" x14ac:dyDescent="0.25">
      <c r="A72" s="11">
        <v>78</v>
      </c>
      <c r="B72" s="260"/>
      <c r="C72" s="260"/>
      <c r="D72" s="260"/>
      <c r="E72" s="260"/>
      <c r="F72" s="197" t="s">
        <v>199</v>
      </c>
      <c r="G72" s="197"/>
      <c r="H72" s="260"/>
      <c r="I72" s="260"/>
      <c r="J72" s="305">
        <f>J70-I71</f>
        <v>0</v>
      </c>
      <c r="K72" s="10"/>
    </row>
    <row r="73" spans="1:12" s="19" customFormat="1" ht="30" customHeight="1" x14ac:dyDescent="0.3">
      <c r="A73" s="11">
        <v>79</v>
      </c>
      <c r="B73" s="260"/>
      <c r="C73" s="135" t="s">
        <v>463</v>
      </c>
      <c r="D73" s="212"/>
      <c r="E73" s="234"/>
      <c r="F73" s="234"/>
      <c r="G73" s="260"/>
      <c r="H73" s="260"/>
      <c r="I73" s="203" t="s">
        <v>18</v>
      </c>
      <c r="J73" s="203" t="s">
        <v>18</v>
      </c>
      <c r="K73" s="240"/>
      <c r="L73" s="365"/>
    </row>
    <row r="74" spans="1:12" s="19" customFormat="1" ht="15" customHeight="1" x14ac:dyDescent="0.2">
      <c r="A74" s="11">
        <v>80</v>
      </c>
      <c r="B74" s="260"/>
      <c r="C74" s="260"/>
      <c r="D74" s="260"/>
      <c r="E74" s="260"/>
      <c r="F74" s="260"/>
      <c r="G74" s="237" t="s">
        <v>440</v>
      </c>
      <c r="H74" s="260"/>
      <c r="I74" s="203"/>
      <c r="J74" s="203"/>
      <c r="K74" s="240"/>
      <c r="L74" s="365"/>
    </row>
    <row r="75" spans="1:12" s="19" customFormat="1" ht="15" customHeight="1" x14ac:dyDescent="0.2">
      <c r="A75" s="11">
        <v>81</v>
      </c>
      <c r="B75" s="260"/>
      <c r="C75" s="260"/>
      <c r="D75" s="260"/>
      <c r="E75" s="260"/>
      <c r="F75" s="260"/>
      <c r="G75" s="442" t="s">
        <v>84</v>
      </c>
      <c r="H75" s="260"/>
      <c r="I75" s="298"/>
      <c r="J75" s="260"/>
      <c r="K75" s="240"/>
      <c r="L75" s="365"/>
    </row>
    <row r="76" spans="1:12" s="19" customFormat="1" ht="15" customHeight="1" x14ac:dyDescent="0.2">
      <c r="A76" s="11">
        <v>82</v>
      </c>
      <c r="B76" s="260"/>
      <c r="C76" s="260"/>
      <c r="D76" s="260"/>
      <c r="E76" s="260"/>
      <c r="F76" s="260"/>
      <c r="G76" s="442" t="s">
        <v>84</v>
      </c>
      <c r="H76" s="260"/>
      <c r="I76" s="298"/>
      <c r="J76" s="260"/>
      <c r="K76" s="240"/>
      <c r="L76" s="365"/>
    </row>
    <row r="77" spans="1:12" s="19" customFormat="1" ht="15" customHeight="1" x14ac:dyDescent="0.2">
      <c r="A77" s="11">
        <v>83</v>
      </c>
      <c r="B77" s="260"/>
      <c r="C77" s="260"/>
      <c r="D77" s="260"/>
      <c r="E77" s="260"/>
      <c r="F77" s="260"/>
      <c r="G77" s="442" t="s">
        <v>84</v>
      </c>
      <c r="H77" s="260"/>
      <c r="I77" s="298"/>
      <c r="J77" s="260"/>
      <c r="K77" s="240"/>
      <c r="L77" s="365"/>
    </row>
    <row r="78" spans="1:12" s="19" customFormat="1" ht="15" customHeight="1" x14ac:dyDescent="0.2">
      <c r="A78" s="11">
        <v>84</v>
      </c>
      <c r="B78" s="260"/>
      <c r="C78" s="260"/>
      <c r="D78" s="260"/>
      <c r="E78" s="260"/>
      <c r="F78" s="260"/>
      <c r="G78" s="442" t="s">
        <v>84</v>
      </c>
      <c r="H78" s="260"/>
      <c r="I78" s="298"/>
      <c r="J78" s="260"/>
      <c r="K78" s="240"/>
      <c r="L78" s="365"/>
    </row>
    <row r="79" spans="1:12" s="19" customFormat="1" ht="15" customHeight="1" x14ac:dyDescent="0.2">
      <c r="A79" s="11">
        <v>85</v>
      </c>
      <c r="B79" s="260"/>
      <c r="C79" s="260"/>
      <c r="D79" s="260"/>
      <c r="E79" s="260"/>
      <c r="F79" s="260"/>
      <c r="G79" s="442" t="s">
        <v>84</v>
      </c>
      <c r="H79" s="260"/>
      <c r="I79" s="298"/>
      <c r="J79" s="260"/>
      <c r="K79" s="240"/>
      <c r="L79" s="365"/>
    </row>
    <row r="80" spans="1:12" s="19" customFormat="1" ht="15" customHeight="1" x14ac:dyDescent="0.2">
      <c r="A80" s="11">
        <v>86</v>
      </c>
      <c r="B80" s="260"/>
      <c r="C80" s="260"/>
      <c r="D80" s="260"/>
      <c r="E80" s="260"/>
      <c r="F80" s="260"/>
      <c r="G80" s="238" t="s">
        <v>668</v>
      </c>
      <c r="H80" s="260"/>
      <c r="I80" s="239"/>
      <c r="J80" s="260"/>
      <c r="K80" s="240"/>
      <c r="L80" s="365"/>
    </row>
    <row r="81" spans="1:12" s="19" customFormat="1" ht="15" customHeight="1" thickBot="1" x14ac:dyDescent="0.25">
      <c r="A81" s="11">
        <v>87</v>
      </c>
      <c r="B81" s="260"/>
      <c r="C81" s="260"/>
      <c r="D81" s="260"/>
      <c r="E81" s="260"/>
      <c r="F81" s="260"/>
      <c r="G81" s="260" t="s">
        <v>414</v>
      </c>
      <c r="H81" s="260"/>
      <c r="I81" s="298"/>
      <c r="J81" s="260"/>
      <c r="K81" s="240"/>
      <c r="L81" s="365"/>
    </row>
    <row r="82" spans="1:12" s="19" customFormat="1" ht="15" customHeight="1" thickBot="1" x14ac:dyDescent="0.25">
      <c r="A82" s="11">
        <v>88</v>
      </c>
      <c r="B82" s="260"/>
      <c r="C82" s="260"/>
      <c r="D82" s="260"/>
      <c r="E82" s="260"/>
      <c r="F82" s="197" t="s">
        <v>504</v>
      </c>
      <c r="G82" s="197"/>
      <c r="H82" s="260"/>
      <c r="I82" s="260"/>
      <c r="J82" s="304">
        <f>SUM(I75:I79)+I81</f>
        <v>0</v>
      </c>
      <c r="K82" s="240"/>
      <c r="L82" s="365" t="s">
        <v>569</v>
      </c>
    </row>
    <row r="83" spans="1:12" s="22" customFormat="1" ht="15" customHeight="1" thickBot="1" x14ac:dyDescent="0.25">
      <c r="A83" s="11">
        <v>89</v>
      </c>
      <c r="B83" s="260"/>
      <c r="C83" s="233"/>
      <c r="D83" s="233"/>
      <c r="E83" s="233" t="s">
        <v>19</v>
      </c>
      <c r="F83" s="233"/>
      <c r="G83" s="260" t="s">
        <v>381</v>
      </c>
      <c r="H83" s="260"/>
      <c r="I83" s="298"/>
      <c r="J83" s="260"/>
      <c r="K83" s="240"/>
      <c r="L83" s="365"/>
    </row>
    <row r="84" spans="1:12" s="22" customFormat="1" ht="15" customHeight="1" thickBot="1" x14ac:dyDescent="0.25">
      <c r="A84" s="11">
        <v>90</v>
      </c>
      <c r="B84" s="260"/>
      <c r="C84" s="260"/>
      <c r="D84" s="260"/>
      <c r="E84" s="260"/>
      <c r="F84" s="57" t="s">
        <v>382</v>
      </c>
      <c r="G84" s="57"/>
      <c r="H84" s="260"/>
      <c r="I84" s="260"/>
      <c r="J84" s="305">
        <f>J82-I83</f>
        <v>0</v>
      </c>
      <c r="K84" s="240"/>
      <c r="L84" s="365"/>
    </row>
    <row r="85" spans="1:12" s="19" customFormat="1" ht="30" customHeight="1" x14ac:dyDescent="0.3">
      <c r="A85" s="11">
        <v>91</v>
      </c>
      <c r="B85" s="260"/>
      <c r="C85" s="135" t="s">
        <v>464</v>
      </c>
      <c r="D85" s="212"/>
      <c r="E85" s="234"/>
      <c r="F85" s="234"/>
      <c r="G85" s="260"/>
      <c r="H85" s="260"/>
      <c r="I85" s="203"/>
      <c r="J85" s="203"/>
      <c r="K85" s="240"/>
      <c r="L85" s="365"/>
    </row>
    <row r="86" spans="1:12" s="19" customFormat="1" ht="15" customHeight="1" x14ac:dyDescent="0.2">
      <c r="A86" s="11">
        <v>92</v>
      </c>
      <c r="B86" s="260"/>
      <c r="C86" s="260"/>
      <c r="D86" s="260"/>
      <c r="E86" s="260"/>
      <c r="F86" s="260"/>
      <c r="G86" s="237" t="s">
        <v>440</v>
      </c>
      <c r="H86" s="260"/>
      <c r="I86" s="203" t="s">
        <v>18</v>
      </c>
      <c r="J86" s="203" t="s">
        <v>18</v>
      </c>
      <c r="K86" s="240"/>
      <c r="L86" s="365"/>
    </row>
    <row r="87" spans="1:12" s="19" customFormat="1" ht="15" customHeight="1" x14ac:dyDescent="0.2">
      <c r="A87" s="11">
        <v>93</v>
      </c>
      <c r="B87" s="260"/>
      <c r="C87" s="260"/>
      <c r="D87" s="260"/>
      <c r="E87" s="260"/>
      <c r="F87" s="260"/>
      <c r="G87" s="442" t="s">
        <v>84</v>
      </c>
      <c r="H87" s="260"/>
      <c r="I87" s="298"/>
      <c r="J87" s="260"/>
      <c r="K87" s="240"/>
      <c r="L87" s="365"/>
    </row>
    <row r="88" spans="1:12" s="19" customFormat="1" ht="15" customHeight="1" x14ac:dyDescent="0.2">
      <c r="A88" s="11">
        <v>94</v>
      </c>
      <c r="B88" s="260"/>
      <c r="C88" s="260"/>
      <c r="D88" s="260"/>
      <c r="E88" s="260"/>
      <c r="F88" s="260"/>
      <c r="G88" s="442" t="s">
        <v>84</v>
      </c>
      <c r="H88" s="260"/>
      <c r="I88" s="298"/>
      <c r="J88" s="260"/>
      <c r="K88" s="240"/>
      <c r="L88" s="365"/>
    </row>
    <row r="89" spans="1:12" s="19" customFormat="1" ht="15" customHeight="1" x14ac:dyDescent="0.2">
      <c r="A89" s="11">
        <v>95</v>
      </c>
      <c r="B89" s="260"/>
      <c r="C89" s="260"/>
      <c r="D89" s="260"/>
      <c r="E89" s="260"/>
      <c r="F89" s="260"/>
      <c r="G89" s="442" t="s">
        <v>84</v>
      </c>
      <c r="H89" s="260"/>
      <c r="I89" s="298"/>
      <c r="J89" s="260"/>
      <c r="K89" s="240"/>
      <c r="L89" s="365"/>
    </row>
    <row r="90" spans="1:12" s="19" customFormat="1" ht="15" customHeight="1" x14ac:dyDescent="0.2">
      <c r="A90" s="11">
        <v>96</v>
      </c>
      <c r="B90" s="260"/>
      <c r="C90" s="260"/>
      <c r="D90" s="260"/>
      <c r="E90" s="260"/>
      <c r="F90" s="260"/>
      <c r="G90" s="442" t="s">
        <v>84</v>
      </c>
      <c r="H90" s="260"/>
      <c r="I90" s="298"/>
      <c r="J90" s="260"/>
      <c r="K90" s="240"/>
      <c r="L90" s="365"/>
    </row>
    <row r="91" spans="1:12" s="19" customFormat="1" ht="15" customHeight="1" x14ac:dyDescent="0.2">
      <c r="A91" s="11">
        <v>97</v>
      </c>
      <c r="B91" s="260"/>
      <c r="C91" s="260"/>
      <c r="D91" s="260"/>
      <c r="E91" s="260"/>
      <c r="F91" s="260"/>
      <c r="G91" s="442" t="s">
        <v>84</v>
      </c>
      <c r="H91" s="260"/>
      <c r="I91" s="298"/>
      <c r="J91" s="260"/>
      <c r="K91" s="240"/>
      <c r="L91" s="365"/>
    </row>
    <row r="92" spans="1:12" s="19" customFormat="1" ht="15" customHeight="1" x14ac:dyDescent="0.2">
      <c r="A92" s="11">
        <v>98</v>
      </c>
      <c r="B92" s="260"/>
      <c r="C92" s="260"/>
      <c r="D92" s="260"/>
      <c r="E92" s="260"/>
      <c r="F92" s="260"/>
      <c r="G92" s="238" t="s">
        <v>668</v>
      </c>
      <c r="H92" s="260"/>
      <c r="I92" s="239"/>
      <c r="J92" s="260"/>
      <c r="K92" s="240"/>
      <c r="L92" s="365"/>
    </row>
    <row r="93" spans="1:12" s="19" customFormat="1" ht="15" customHeight="1" thickBot="1" x14ac:dyDescent="0.25">
      <c r="A93" s="11">
        <v>99</v>
      </c>
      <c r="B93" s="260"/>
      <c r="C93" s="260"/>
      <c r="D93" s="260"/>
      <c r="E93" s="260"/>
      <c r="F93" s="260"/>
      <c r="G93" s="260" t="s">
        <v>415</v>
      </c>
      <c r="H93" s="260"/>
      <c r="I93" s="298"/>
      <c r="J93" s="260"/>
      <c r="K93" s="240"/>
      <c r="L93" s="365"/>
    </row>
    <row r="94" spans="1:12" s="19" customFormat="1" ht="15" customHeight="1" thickBot="1" x14ac:dyDescent="0.25">
      <c r="A94" s="11">
        <v>100</v>
      </c>
      <c r="B94" s="260"/>
      <c r="C94" s="260"/>
      <c r="D94" s="260"/>
      <c r="E94" s="260"/>
      <c r="F94" s="197" t="s">
        <v>505</v>
      </c>
      <c r="G94" s="197"/>
      <c r="H94" s="260"/>
      <c r="I94" s="260"/>
      <c r="J94" s="304">
        <f>SUM(I87:I91)+I93</f>
        <v>0</v>
      </c>
      <c r="K94" s="240"/>
      <c r="L94" s="365" t="s">
        <v>570</v>
      </c>
    </row>
    <row r="95" spans="1:12" s="22" customFormat="1" ht="15" customHeight="1" thickBot="1" x14ac:dyDescent="0.25">
      <c r="A95" s="11">
        <v>101</v>
      </c>
      <c r="B95" s="260"/>
      <c r="C95" s="233"/>
      <c r="D95" s="233"/>
      <c r="E95" s="233" t="s">
        <v>19</v>
      </c>
      <c r="F95" s="233"/>
      <c r="G95" s="260" t="s">
        <v>383</v>
      </c>
      <c r="H95" s="260"/>
      <c r="I95" s="298"/>
      <c r="J95" s="260"/>
      <c r="K95" s="240"/>
      <c r="L95" s="365"/>
    </row>
    <row r="96" spans="1:12" s="22" customFormat="1" ht="15" customHeight="1" thickBot="1" x14ac:dyDescent="0.25">
      <c r="A96" s="11">
        <v>102</v>
      </c>
      <c r="B96" s="260"/>
      <c r="C96" s="260"/>
      <c r="D96" s="260"/>
      <c r="E96" s="260"/>
      <c r="F96" s="57" t="s">
        <v>384</v>
      </c>
      <c r="G96" s="57"/>
      <c r="H96" s="260"/>
      <c r="I96" s="260"/>
      <c r="J96" s="305">
        <f>J94-I95</f>
        <v>0</v>
      </c>
      <c r="K96" s="240"/>
      <c r="L96" s="365"/>
    </row>
    <row r="97" spans="1:12" s="253" customFormat="1" ht="15" customHeight="1" x14ac:dyDescent="0.2">
      <c r="A97" s="11"/>
      <c r="B97" s="260"/>
      <c r="C97" s="260"/>
      <c r="D97" s="260"/>
      <c r="E97" s="260"/>
      <c r="F97" s="57"/>
      <c r="G97" s="57"/>
      <c r="H97" s="260"/>
      <c r="I97" s="260"/>
      <c r="J97" s="254"/>
      <c r="K97" s="240"/>
      <c r="L97" s="365"/>
    </row>
    <row r="98" spans="1:12" s="19" customFormat="1" ht="30" customHeight="1" x14ac:dyDescent="0.3">
      <c r="A98" s="11">
        <v>110</v>
      </c>
      <c r="B98" s="260"/>
      <c r="C98" s="135" t="s">
        <v>465</v>
      </c>
      <c r="D98" s="212"/>
      <c r="E98" s="234"/>
      <c r="F98" s="234"/>
      <c r="G98" s="260"/>
      <c r="H98" s="260"/>
      <c r="I98" s="203"/>
      <c r="J98" s="203"/>
      <c r="K98" s="240"/>
      <c r="L98" s="365"/>
    </row>
    <row r="99" spans="1:12" s="19" customFormat="1" ht="15" customHeight="1" x14ac:dyDescent="0.2">
      <c r="A99" s="11">
        <v>111</v>
      </c>
      <c r="B99" s="260"/>
      <c r="C99" s="260"/>
      <c r="D99" s="260"/>
      <c r="E99" s="260"/>
      <c r="F99" s="260"/>
      <c r="G99" s="237" t="s">
        <v>440</v>
      </c>
      <c r="H99" s="260"/>
      <c r="I99" s="203" t="s">
        <v>18</v>
      </c>
      <c r="J99" s="203" t="s">
        <v>18</v>
      </c>
      <c r="K99" s="240"/>
      <c r="L99" s="365"/>
    </row>
    <row r="100" spans="1:12" s="19" customFormat="1" ht="15" customHeight="1" x14ac:dyDescent="0.2">
      <c r="A100" s="11">
        <v>112</v>
      </c>
      <c r="B100" s="260"/>
      <c r="C100" s="260"/>
      <c r="D100" s="260"/>
      <c r="E100" s="260"/>
      <c r="F100" s="260"/>
      <c r="G100" s="442" t="s">
        <v>84</v>
      </c>
      <c r="H100" s="260"/>
      <c r="I100" s="298"/>
      <c r="J100" s="260"/>
      <c r="K100" s="240"/>
      <c r="L100" s="365"/>
    </row>
    <row r="101" spans="1:12" s="19" customFormat="1" ht="15" customHeight="1" x14ac:dyDescent="0.2">
      <c r="A101" s="11">
        <v>113</v>
      </c>
      <c r="B101" s="260"/>
      <c r="C101" s="260"/>
      <c r="D101" s="260"/>
      <c r="E101" s="260"/>
      <c r="F101" s="260"/>
      <c r="G101" s="442" t="s">
        <v>84</v>
      </c>
      <c r="H101" s="260"/>
      <c r="I101" s="298"/>
      <c r="J101" s="260"/>
      <c r="K101" s="240"/>
      <c r="L101" s="365"/>
    </row>
    <row r="102" spans="1:12" s="19" customFormat="1" ht="15" customHeight="1" x14ac:dyDescent="0.2">
      <c r="A102" s="11">
        <v>114</v>
      </c>
      <c r="B102" s="260"/>
      <c r="C102" s="260"/>
      <c r="D102" s="260"/>
      <c r="E102" s="260"/>
      <c r="F102" s="260"/>
      <c r="G102" s="442" t="s">
        <v>84</v>
      </c>
      <c r="H102" s="260"/>
      <c r="I102" s="298"/>
      <c r="J102" s="260"/>
      <c r="K102" s="240"/>
      <c r="L102" s="365"/>
    </row>
    <row r="103" spans="1:12" s="19" customFormat="1" ht="15" customHeight="1" x14ac:dyDescent="0.2">
      <c r="A103" s="11">
        <v>115</v>
      </c>
      <c r="B103" s="260"/>
      <c r="C103" s="260"/>
      <c r="D103" s="260"/>
      <c r="E103" s="260"/>
      <c r="F103" s="260"/>
      <c r="G103" s="442" t="s">
        <v>84</v>
      </c>
      <c r="H103" s="260"/>
      <c r="I103" s="298"/>
      <c r="J103" s="260"/>
      <c r="K103" s="240"/>
      <c r="L103" s="365"/>
    </row>
    <row r="104" spans="1:12" s="19" customFormat="1" ht="15" customHeight="1" x14ac:dyDescent="0.2">
      <c r="A104" s="11">
        <v>116</v>
      </c>
      <c r="B104" s="260"/>
      <c r="C104" s="260"/>
      <c r="D104" s="260"/>
      <c r="E104" s="260"/>
      <c r="F104" s="260"/>
      <c r="G104" s="442" t="s">
        <v>84</v>
      </c>
      <c r="H104" s="260"/>
      <c r="I104" s="298"/>
      <c r="J104" s="260"/>
      <c r="K104" s="240"/>
      <c r="L104" s="365"/>
    </row>
    <row r="105" spans="1:12" s="19" customFormat="1" ht="15" customHeight="1" x14ac:dyDescent="0.2">
      <c r="A105" s="11">
        <v>117</v>
      </c>
      <c r="B105" s="260"/>
      <c r="C105" s="260"/>
      <c r="D105" s="260"/>
      <c r="E105" s="260"/>
      <c r="F105" s="260"/>
      <c r="G105" s="238" t="s">
        <v>668</v>
      </c>
      <c r="H105" s="260"/>
      <c r="I105" s="239"/>
      <c r="J105" s="260"/>
      <c r="K105" s="240"/>
      <c r="L105" s="365"/>
    </row>
    <row r="106" spans="1:12" s="19" customFormat="1" ht="15" customHeight="1" thickBot="1" x14ac:dyDescent="0.25">
      <c r="A106" s="11">
        <v>118</v>
      </c>
      <c r="B106" s="260"/>
      <c r="C106" s="260"/>
      <c r="D106" s="260"/>
      <c r="E106" s="260"/>
      <c r="F106" s="260"/>
      <c r="G106" s="260" t="s">
        <v>416</v>
      </c>
      <c r="H106" s="260"/>
      <c r="I106" s="298"/>
      <c r="J106" s="260"/>
      <c r="K106" s="240"/>
      <c r="L106" s="365"/>
    </row>
    <row r="107" spans="1:12" s="19" customFormat="1" ht="15" customHeight="1" thickBot="1" x14ac:dyDescent="0.25">
      <c r="A107" s="11">
        <v>119</v>
      </c>
      <c r="B107" s="260"/>
      <c r="C107" s="260"/>
      <c r="D107" s="260"/>
      <c r="E107" s="260"/>
      <c r="F107" s="197" t="s">
        <v>506</v>
      </c>
      <c r="G107" s="197"/>
      <c r="H107" s="260"/>
      <c r="I107" s="260"/>
      <c r="J107" s="304">
        <f>SUM(I100:I104)+I106</f>
        <v>0</v>
      </c>
      <c r="K107" s="240"/>
      <c r="L107" s="365" t="s">
        <v>571</v>
      </c>
    </row>
    <row r="108" spans="1:12" s="22" customFormat="1" ht="15" customHeight="1" thickBot="1" x14ac:dyDescent="0.25">
      <c r="A108" s="11">
        <v>120</v>
      </c>
      <c r="B108" s="260"/>
      <c r="C108" s="233"/>
      <c r="D108" s="233"/>
      <c r="E108" s="233" t="s">
        <v>19</v>
      </c>
      <c r="F108" s="233"/>
      <c r="G108" s="260" t="s">
        <v>385</v>
      </c>
      <c r="H108" s="260"/>
      <c r="I108" s="298"/>
      <c r="J108" s="260"/>
      <c r="K108" s="240"/>
      <c r="L108" s="365"/>
    </row>
    <row r="109" spans="1:12" s="22" customFormat="1" ht="15" customHeight="1" thickBot="1" x14ac:dyDescent="0.25">
      <c r="A109" s="11">
        <v>121</v>
      </c>
      <c r="B109" s="260"/>
      <c r="C109" s="260"/>
      <c r="D109" s="260"/>
      <c r="E109" s="260"/>
      <c r="F109" s="57" t="s">
        <v>386</v>
      </c>
      <c r="G109" s="57"/>
      <c r="H109" s="260"/>
      <c r="I109" s="260"/>
      <c r="J109" s="305">
        <f>J107-I108</f>
        <v>0</v>
      </c>
      <c r="K109" s="240"/>
      <c r="L109" s="365"/>
    </row>
    <row r="110" spans="1:12" ht="15" customHeight="1" x14ac:dyDescent="0.2">
      <c r="A110" s="11">
        <v>122</v>
      </c>
      <c r="B110" s="260"/>
      <c r="C110" s="260"/>
      <c r="D110" s="260"/>
      <c r="E110" s="260"/>
      <c r="F110" s="260"/>
      <c r="G110" s="260"/>
      <c r="H110" s="260"/>
      <c r="I110" s="260"/>
      <c r="J110" s="260"/>
      <c r="K110" s="240"/>
    </row>
    <row r="111" spans="1:12" s="19" customFormat="1" ht="30" customHeight="1" x14ac:dyDescent="0.3">
      <c r="A111" s="11">
        <v>123</v>
      </c>
      <c r="B111" s="260"/>
      <c r="C111" s="135" t="s">
        <v>507</v>
      </c>
      <c r="D111" s="212"/>
      <c r="E111" s="234"/>
      <c r="F111" s="234"/>
      <c r="G111" s="260"/>
      <c r="H111" s="260"/>
      <c r="I111" s="203"/>
      <c r="J111" s="203"/>
      <c r="K111" s="240"/>
      <c r="L111" s="365"/>
    </row>
    <row r="112" spans="1:12" ht="15" customHeight="1" x14ac:dyDescent="0.25">
      <c r="A112" s="11">
        <v>124</v>
      </c>
      <c r="B112" s="260"/>
      <c r="C112" s="260"/>
      <c r="D112" s="260"/>
      <c r="E112" s="194" t="s">
        <v>85</v>
      </c>
      <c r="F112" s="241"/>
      <c r="G112" s="241"/>
      <c r="H112" s="260"/>
      <c r="I112" s="260"/>
      <c r="J112" s="260"/>
      <c r="K112" s="240"/>
    </row>
    <row r="113" spans="1:12" s="19" customFormat="1" ht="15" customHeight="1" x14ac:dyDescent="0.2">
      <c r="A113" s="11">
        <v>125</v>
      </c>
      <c r="B113" s="260"/>
      <c r="C113" s="260"/>
      <c r="D113" s="260"/>
      <c r="E113" s="260"/>
      <c r="F113" s="260"/>
      <c r="G113" s="237" t="s">
        <v>440</v>
      </c>
      <c r="H113" s="260"/>
      <c r="I113" s="203" t="s">
        <v>18</v>
      </c>
      <c r="J113" s="203" t="s">
        <v>18</v>
      </c>
      <c r="K113" s="240"/>
      <c r="L113" s="365"/>
    </row>
    <row r="114" spans="1:12" s="19" customFormat="1" ht="15" customHeight="1" x14ac:dyDescent="0.2">
      <c r="A114" s="11">
        <v>126</v>
      </c>
      <c r="B114" s="260"/>
      <c r="C114" s="260"/>
      <c r="D114" s="260"/>
      <c r="E114" s="260"/>
      <c r="F114" s="260"/>
      <c r="G114" s="442" t="s">
        <v>84</v>
      </c>
      <c r="H114" s="260"/>
      <c r="I114" s="298"/>
      <c r="J114" s="260"/>
      <c r="K114" s="240"/>
      <c r="L114" s="365"/>
    </row>
    <row r="115" spans="1:12" s="19" customFormat="1" ht="15" customHeight="1" x14ac:dyDescent="0.2">
      <c r="A115" s="11">
        <v>127</v>
      </c>
      <c r="B115" s="260"/>
      <c r="C115" s="260"/>
      <c r="D115" s="260"/>
      <c r="E115" s="260"/>
      <c r="F115" s="260"/>
      <c r="G115" s="442" t="s">
        <v>84</v>
      </c>
      <c r="H115" s="260"/>
      <c r="I115" s="298"/>
      <c r="J115" s="260"/>
      <c r="K115" s="240"/>
      <c r="L115" s="365"/>
    </row>
    <row r="116" spans="1:12" s="19" customFormat="1" ht="15" customHeight="1" x14ac:dyDescent="0.2">
      <c r="A116" s="11">
        <v>128</v>
      </c>
      <c r="B116" s="260"/>
      <c r="C116" s="260"/>
      <c r="D116" s="260"/>
      <c r="E116" s="260"/>
      <c r="F116" s="260"/>
      <c r="G116" s="442" t="s">
        <v>84</v>
      </c>
      <c r="H116" s="260"/>
      <c r="I116" s="298"/>
      <c r="J116" s="260"/>
      <c r="K116" s="240"/>
      <c r="L116" s="365"/>
    </row>
    <row r="117" spans="1:12" s="19" customFormat="1" ht="15" customHeight="1" x14ac:dyDescent="0.2">
      <c r="A117" s="11">
        <v>129</v>
      </c>
      <c r="B117" s="260"/>
      <c r="C117" s="260"/>
      <c r="D117" s="260"/>
      <c r="E117" s="260"/>
      <c r="F117" s="260"/>
      <c r="G117" s="442" t="s">
        <v>84</v>
      </c>
      <c r="H117" s="260"/>
      <c r="I117" s="298"/>
      <c r="J117" s="260"/>
      <c r="K117" s="240"/>
      <c r="L117" s="365"/>
    </row>
    <row r="118" spans="1:12" s="19" customFormat="1" ht="15" customHeight="1" x14ac:dyDescent="0.2">
      <c r="A118" s="11">
        <v>130</v>
      </c>
      <c r="B118" s="260"/>
      <c r="C118" s="260"/>
      <c r="D118" s="260"/>
      <c r="E118" s="260"/>
      <c r="F118" s="260"/>
      <c r="G118" s="442" t="s">
        <v>84</v>
      </c>
      <c r="H118" s="260"/>
      <c r="I118" s="298"/>
      <c r="J118" s="260"/>
      <c r="K118" s="240"/>
      <c r="L118" s="365"/>
    </row>
    <row r="119" spans="1:12" s="19" customFormat="1" ht="15" customHeight="1" x14ac:dyDescent="0.2">
      <c r="A119" s="11">
        <v>131</v>
      </c>
      <c r="B119" s="260"/>
      <c r="C119" s="260"/>
      <c r="D119" s="260"/>
      <c r="E119" s="260"/>
      <c r="F119" s="260"/>
      <c r="G119" s="238" t="s">
        <v>668</v>
      </c>
      <c r="H119" s="260"/>
      <c r="I119" s="239"/>
      <c r="J119" s="260"/>
      <c r="K119" s="240"/>
      <c r="L119" s="365"/>
    </row>
    <row r="120" spans="1:12" s="19" customFormat="1" ht="15" customHeight="1" thickBot="1" x14ac:dyDescent="0.25">
      <c r="A120" s="11">
        <v>132</v>
      </c>
      <c r="B120" s="260"/>
      <c r="C120" s="260"/>
      <c r="D120" s="260"/>
      <c r="E120" s="260"/>
      <c r="F120" s="260"/>
      <c r="G120" s="260" t="s">
        <v>508</v>
      </c>
      <c r="H120" s="260"/>
      <c r="I120" s="298"/>
      <c r="J120" s="260"/>
      <c r="K120" s="240"/>
      <c r="L120" s="365"/>
    </row>
    <row r="121" spans="1:12" s="19" customFormat="1" ht="15" customHeight="1" thickBot="1" x14ac:dyDescent="0.25">
      <c r="A121" s="11">
        <v>133</v>
      </c>
      <c r="B121" s="260"/>
      <c r="C121" s="260"/>
      <c r="D121" s="260"/>
      <c r="E121" s="260"/>
      <c r="F121" s="197" t="s">
        <v>85</v>
      </c>
      <c r="G121" s="197"/>
      <c r="H121" s="260"/>
      <c r="I121" s="260"/>
      <c r="J121" s="304">
        <f>SUM(I114:I118)+I120</f>
        <v>0</v>
      </c>
      <c r="K121" s="240"/>
      <c r="L121" s="365"/>
    </row>
    <row r="122" spans="1:12" s="19" customFormat="1" ht="23.25" customHeight="1" x14ac:dyDescent="0.25">
      <c r="A122" s="11">
        <v>134</v>
      </c>
      <c r="B122" s="260"/>
      <c r="C122" s="260"/>
      <c r="D122" s="260"/>
      <c r="E122" s="194" t="s">
        <v>86</v>
      </c>
      <c r="F122" s="241"/>
      <c r="G122" s="241"/>
      <c r="H122" s="260"/>
      <c r="I122" s="260"/>
      <c r="J122" s="260"/>
      <c r="K122" s="240"/>
      <c r="L122" s="365"/>
    </row>
    <row r="123" spans="1:12" s="19" customFormat="1" ht="15" customHeight="1" x14ac:dyDescent="0.2">
      <c r="A123" s="11">
        <v>135</v>
      </c>
      <c r="B123" s="260"/>
      <c r="C123" s="260"/>
      <c r="D123" s="260"/>
      <c r="E123" s="260"/>
      <c r="F123" s="260"/>
      <c r="G123" s="237" t="s">
        <v>440</v>
      </c>
      <c r="H123" s="260"/>
      <c r="I123" s="203" t="s">
        <v>18</v>
      </c>
      <c r="J123" s="203" t="s">
        <v>18</v>
      </c>
      <c r="K123" s="240"/>
      <c r="L123" s="365"/>
    </row>
    <row r="124" spans="1:12" s="19" customFormat="1" ht="15" customHeight="1" x14ac:dyDescent="0.2">
      <c r="A124" s="11">
        <v>136</v>
      </c>
      <c r="B124" s="260"/>
      <c r="C124" s="260"/>
      <c r="D124" s="260"/>
      <c r="E124" s="260"/>
      <c r="F124" s="260"/>
      <c r="G124" s="442" t="s">
        <v>84</v>
      </c>
      <c r="H124" s="260"/>
      <c r="I124" s="298"/>
      <c r="J124" s="260"/>
      <c r="K124" s="240"/>
      <c r="L124" s="365"/>
    </row>
    <row r="125" spans="1:12" s="19" customFormat="1" ht="15" customHeight="1" x14ac:dyDescent="0.2">
      <c r="A125" s="11">
        <v>137</v>
      </c>
      <c r="B125" s="260"/>
      <c r="C125" s="260"/>
      <c r="D125" s="260"/>
      <c r="E125" s="260"/>
      <c r="F125" s="260"/>
      <c r="G125" s="442" t="s">
        <v>84</v>
      </c>
      <c r="H125" s="260"/>
      <c r="I125" s="298"/>
      <c r="J125" s="260"/>
      <c r="K125" s="240"/>
      <c r="L125" s="365"/>
    </row>
    <row r="126" spans="1:12" s="19" customFormat="1" ht="15" customHeight="1" x14ac:dyDescent="0.2">
      <c r="A126" s="11">
        <v>138</v>
      </c>
      <c r="B126" s="260"/>
      <c r="C126" s="260"/>
      <c r="D126" s="260"/>
      <c r="E126" s="260"/>
      <c r="F126" s="260"/>
      <c r="G126" s="442" t="s">
        <v>84</v>
      </c>
      <c r="H126" s="260"/>
      <c r="I126" s="298"/>
      <c r="J126" s="260"/>
      <c r="K126" s="240"/>
      <c r="L126" s="365"/>
    </row>
    <row r="127" spans="1:12" s="19" customFormat="1" ht="15" customHeight="1" x14ac:dyDescent="0.2">
      <c r="A127" s="11">
        <v>139</v>
      </c>
      <c r="B127" s="260"/>
      <c r="C127" s="260"/>
      <c r="D127" s="260"/>
      <c r="E127" s="260"/>
      <c r="F127" s="260"/>
      <c r="G127" s="442" t="s">
        <v>84</v>
      </c>
      <c r="H127" s="260"/>
      <c r="I127" s="298"/>
      <c r="J127" s="260"/>
      <c r="K127" s="240"/>
      <c r="L127" s="365"/>
    </row>
    <row r="128" spans="1:12" s="19" customFormat="1" ht="15" customHeight="1" x14ac:dyDescent="0.2">
      <c r="A128" s="11">
        <v>140</v>
      </c>
      <c r="B128" s="260"/>
      <c r="C128" s="260"/>
      <c r="D128" s="260"/>
      <c r="E128" s="260"/>
      <c r="F128" s="260"/>
      <c r="G128" s="442" t="s">
        <v>84</v>
      </c>
      <c r="H128" s="260"/>
      <c r="I128" s="298"/>
      <c r="J128" s="260"/>
      <c r="K128" s="240"/>
      <c r="L128" s="365"/>
    </row>
    <row r="129" spans="1:12" s="19" customFormat="1" ht="15" customHeight="1" x14ac:dyDescent="0.2">
      <c r="A129" s="11">
        <v>141</v>
      </c>
      <c r="B129" s="260"/>
      <c r="C129" s="260"/>
      <c r="D129" s="260"/>
      <c r="E129" s="260"/>
      <c r="F129" s="260"/>
      <c r="G129" s="238" t="s">
        <v>668</v>
      </c>
      <c r="H129" s="260"/>
      <c r="I129" s="239"/>
      <c r="J129" s="260"/>
      <c r="K129" s="240"/>
      <c r="L129" s="365"/>
    </row>
    <row r="130" spans="1:12" s="19" customFormat="1" ht="15" customHeight="1" thickBot="1" x14ac:dyDescent="0.25">
      <c r="A130" s="11">
        <v>142</v>
      </c>
      <c r="B130" s="260"/>
      <c r="C130" s="260"/>
      <c r="D130" s="260"/>
      <c r="E130" s="260"/>
      <c r="F130" s="260"/>
      <c r="G130" s="260" t="s">
        <v>417</v>
      </c>
      <c r="H130" s="260"/>
      <c r="I130" s="298"/>
      <c r="J130" s="260"/>
      <c r="K130" s="240"/>
      <c r="L130" s="365"/>
    </row>
    <row r="131" spans="1:12" s="19" customFormat="1" ht="15" customHeight="1" thickBot="1" x14ac:dyDescent="0.25">
      <c r="A131" s="11">
        <v>143</v>
      </c>
      <c r="B131" s="260"/>
      <c r="C131" s="260"/>
      <c r="D131" s="260"/>
      <c r="E131" s="260"/>
      <c r="F131" s="57" t="s">
        <v>86</v>
      </c>
      <c r="G131" s="57"/>
      <c r="H131" s="260"/>
      <c r="I131" s="260"/>
      <c r="J131" s="304">
        <f>SUM(I124:I128)+I130</f>
        <v>0</v>
      </c>
      <c r="K131" s="240"/>
      <c r="L131" s="365"/>
    </row>
    <row r="132" spans="1:12" s="22" customFormat="1" ht="15" customHeight="1" thickBot="1" x14ac:dyDescent="0.25">
      <c r="A132" s="11">
        <v>144</v>
      </c>
      <c r="B132" s="260"/>
      <c r="C132" s="260"/>
      <c r="D132" s="260"/>
      <c r="E132" s="260"/>
      <c r="F132" s="260"/>
      <c r="G132" s="197"/>
      <c r="H132" s="260"/>
      <c r="I132" s="260"/>
      <c r="J132" s="260"/>
      <c r="K132" s="240"/>
      <c r="L132" s="365"/>
    </row>
    <row r="133" spans="1:12" s="19" customFormat="1" ht="15" customHeight="1" thickBot="1" x14ac:dyDescent="0.25">
      <c r="A133" s="11">
        <v>145</v>
      </c>
      <c r="B133" s="260"/>
      <c r="C133" s="260"/>
      <c r="D133" s="260"/>
      <c r="E133" s="197"/>
      <c r="F133" s="197" t="s">
        <v>509</v>
      </c>
      <c r="G133" s="197"/>
      <c r="H133" s="260"/>
      <c r="I133" s="260"/>
      <c r="J133" s="304">
        <f>J121+J131</f>
        <v>0</v>
      </c>
      <c r="K133" s="240"/>
      <c r="L133" s="365" t="s">
        <v>554</v>
      </c>
    </row>
    <row r="134" spans="1:12" ht="15" customHeight="1" x14ac:dyDescent="0.2">
      <c r="A134" s="12"/>
      <c r="B134" s="16"/>
      <c r="C134" s="16"/>
      <c r="D134" s="16"/>
      <c r="E134" s="16"/>
      <c r="F134" s="16"/>
      <c r="G134" s="16"/>
      <c r="H134" s="16"/>
      <c r="I134" s="16"/>
      <c r="J134" s="16"/>
      <c r="K134" s="17"/>
    </row>
    <row r="135" spans="1:12" ht="15" customHeight="1" x14ac:dyDescent="0.2"/>
    <row r="136" spans="1:12" ht="15" customHeight="1" x14ac:dyDescent="0.2"/>
    <row r="137" spans="1:12" ht="15" customHeight="1" x14ac:dyDescent="0.2"/>
    <row r="138" spans="1:12" ht="15" customHeight="1" x14ac:dyDescent="0.2"/>
    <row r="139" spans="1:12" ht="15" customHeight="1" x14ac:dyDescent="0.2"/>
    <row r="140" spans="1:12" ht="15" customHeight="1" x14ac:dyDescent="0.2"/>
    <row r="141" spans="1:12" ht="15" customHeight="1" x14ac:dyDescent="0.2"/>
    <row r="142" spans="1:12" ht="15" customHeight="1" x14ac:dyDescent="0.2"/>
    <row r="143" spans="1:12" ht="15" customHeight="1" x14ac:dyDescent="0.2"/>
    <row r="144" spans="1:12"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sheetData>
  <sheetProtection sheet="1" objects="1" scenarios="1" formatRows="0" insertRows="0"/>
  <customSheetViews>
    <customSheetView guid="{63EE1149-38E3-45FD-A757-4655A3261696}" scale="80" showPageBreaks="1" showGridLines="0" fitToPage="1" printArea="1">
      <selection activeCell="G24" sqref="G24"/>
      <pageMargins left="0.70866141732283472" right="0.70866141732283472" top="0.74803149606299213" bottom="0.74803149606299213" header="0.31496062992125984" footer="0.31496062992125984"/>
      <pageSetup paperSize="9" scale="55" fitToHeight="2"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fitToHeight="2" orientation="portrait" r:id="rId2"/>
    </customSheetView>
  </customSheetViews>
  <mergeCells count="3">
    <mergeCell ref="H2:J2"/>
    <mergeCell ref="H3:J3"/>
    <mergeCell ref="A5:K5"/>
  </mergeCells>
  <dataValidations count="4">
    <dataValidation type="custom" allowBlank="1" showInputMessage="1" showErrorMessage="1" error="Decimal values larger than or equal to 0 and text &quot;N/A&quot; are accepted" prompt="Please enter a number larger than or equal to 0. _x000a_Enter &quot;N/A&quot; if this does not apply." sqref="J27">
      <formula1>OR(AND(ISNUMBER(J27),J27&gt;=0),AND(ISTEXT(J27),J27="N/A"))</formula1>
    </dataValidation>
    <dataValidation allowBlank="1" sqref="I30:I34 I38 I43:J47"/>
    <dataValidation allowBlank="1" error="Decimal values larger than or equal to 0 and text &quot;N/A&quot; are accepted" sqref="I49:J55 I57:J57 I63:I67 I69 I71 I75:I79 I81 I83 I87:I91 I93 I95 I100:I104 I106 I108 I114:I118 I120 I124:I128 I130"/>
    <dataValidation allowBlank="1" showInputMessage="1" showErrorMessage="1" prompt="Please enter text" sqref="G30:G34 G63:G67 G75:G79 G87:G91 G100:G104 G114:G118 G124:G128"/>
  </dataValidations>
  <pageMargins left="0.7" right="0.7" top="0.75" bottom="0.75" header="0.3" footer="0.3"/>
  <pageSetup paperSize="9" scale="69" fitToHeight="3" orientation="portrait" r:id="rId3"/>
  <headerFooter>
    <oddHeader>&amp;C &amp;"+,Regular"Commerce Commission Information Disclosure Template</oddHeader>
    <oddFooter>&amp;L&amp;"+,Regular" &amp;P&amp;C&amp;"+,Regular" &amp;F&amp;R&amp;"+,Regular" &amp;A</oddFooter>
  </headerFooter>
  <rowBreaks count="2" manualBreakCount="2">
    <brk id="59" max="10" man="1"/>
    <brk id="110"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749992370372631"/>
    <pageSetUpPr fitToPage="1"/>
  </sheetPr>
  <dimension ref="A1:AF895"/>
  <sheetViews>
    <sheetView showGridLines="0" zoomScaleNormal="100" zoomScaleSheetLayoutView="100" workbookViewId="0"/>
  </sheetViews>
  <sheetFormatPr defaultRowHeight="12.75" x14ac:dyDescent="0.2"/>
  <cols>
    <col min="1" max="1" width="4.28515625" customWidth="1"/>
    <col min="2" max="2" width="3.140625" customWidth="1"/>
    <col min="3" max="3" width="4.140625" customWidth="1"/>
    <col min="4" max="4" width="3.28515625" customWidth="1"/>
    <col min="5" max="5" width="2.85546875" style="22" customWidth="1"/>
    <col min="6" max="6" width="50.7109375" style="22" customWidth="1"/>
    <col min="7" max="7" width="38.85546875" customWidth="1"/>
    <col min="8" max="8" width="15.5703125" customWidth="1"/>
    <col min="9" max="10" width="16.140625" customWidth="1"/>
    <col min="11" max="11" width="2.7109375" customWidth="1"/>
    <col min="12" max="12" width="8.5703125" style="365" customWidth="1"/>
    <col min="13" max="13" width="10.140625" customWidth="1"/>
    <col min="14" max="14" width="10.5703125" customWidth="1"/>
    <col min="15" max="15" width="12.5703125" customWidth="1"/>
    <col min="16" max="16" width="2.5703125" customWidth="1"/>
    <col min="17" max="17" width="2.7109375" customWidth="1"/>
  </cols>
  <sheetData>
    <row r="1" spans="1:32" x14ac:dyDescent="0.2">
      <c r="A1" s="2"/>
      <c r="B1" s="3"/>
      <c r="C1" s="3"/>
      <c r="D1" s="3"/>
      <c r="E1" s="3"/>
      <c r="F1" s="3"/>
      <c r="G1" s="3"/>
      <c r="H1" s="3"/>
      <c r="I1" s="3"/>
      <c r="J1" s="3"/>
      <c r="K1" s="4"/>
    </row>
    <row r="2" spans="1:32" ht="18" customHeight="1" x14ac:dyDescent="0.3">
      <c r="A2" s="5"/>
      <c r="B2" s="6"/>
      <c r="C2" s="6"/>
      <c r="D2" s="6"/>
      <c r="E2" s="6"/>
      <c r="F2" s="6"/>
      <c r="G2" s="94" t="s">
        <v>32</v>
      </c>
      <c r="H2" s="543" t="str">
        <f>IF(NOT(ISBLANK(CoverSheet!$C$8)),CoverSheet!$C$8,"")</f>
        <v/>
      </c>
      <c r="I2" s="543"/>
      <c r="J2" s="543"/>
      <c r="K2" s="8"/>
    </row>
    <row r="3" spans="1:32" ht="18" customHeight="1" x14ac:dyDescent="0.25">
      <c r="A3" s="5"/>
      <c r="B3" s="6"/>
      <c r="C3" s="6"/>
      <c r="D3" s="6"/>
      <c r="E3" s="6"/>
      <c r="F3" s="6"/>
      <c r="G3" s="94" t="s">
        <v>348</v>
      </c>
      <c r="H3" s="544" t="str">
        <f>IF(ISNUMBER(CoverSheet!$C$12),CoverSheet!$C$12,"")</f>
        <v/>
      </c>
      <c r="I3" s="544"/>
      <c r="J3" s="544"/>
      <c r="K3" s="8"/>
    </row>
    <row r="4" spans="1:32" ht="21" customHeight="1" x14ac:dyDescent="0.35">
      <c r="A4" s="186" t="s">
        <v>456</v>
      </c>
      <c r="B4" s="6"/>
      <c r="C4" s="6"/>
      <c r="D4" s="6"/>
      <c r="E4" s="6"/>
      <c r="F4" s="6"/>
      <c r="G4" s="6"/>
      <c r="H4" s="6"/>
      <c r="I4" s="6"/>
      <c r="J4" s="6"/>
      <c r="K4" s="8"/>
    </row>
    <row r="5" spans="1:32" s="22" customFormat="1" ht="61.5" customHeight="1" x14ac:dyDescent="0.2">
      <c r="A5" s="506" t="s">
        <v>412</v>
      </c>
      <c r="B5" s="507"/>
      <c r="C5" s="507"/>
      <c r="D5" s="507"/>
      <c r="E5" s="507"/>
      <c r="F5" s="507"/>
      <c r="G5" s="507"/>
      <c r="H5" s="507"/>
      <c r="I5" s="507"/>
      <c r="J5" s="507"/>
      <c r="K5" s="40"/>
      <c r="L5" s="365"/>
    </row>
    <row r="6" spans="1:32" x14ac:dyDescent="0.2">
      <c r="A6" s="266" t="s">
        <v>603</v>
      </c>
      <c r="B6" s="164"/>
      <c r="C6" s="164"/>
      <c r="D6" s="6"/>
      <c r="E6" s="6"/>
      <c r="F6" s="6"/>
      <c r="G6" s="6"/>
      <c r="H6" s="6"/>
      <c r="I6" s="6"/>
      <c r="J6" s="6"/>
      <c r="K6" s="8"/>
    </row>
    <row r="7" spans="1:32" ht="30" customHeight="1" x14ac:dyDescent="0.3">
      <c r="A7" s="11">
        <v>7</v>
      </c>
      <c r="B7" s="9"/>
      <c r="C7" s="58" t="s">
        <v>457</v>
      </c>
      <c r="D7" s="9"/>
      <c r="E7" s="9"/>
      <c r="F7" s="9"/>
      <c r="G7" s="9"/>
      <c r="H7" s="9"/>
      <c r="I7" s="163" t="s">
        <v>18</v>
      </c>
      <c r="J7" s="163" t="s">
        <v>18</v>
      </c>
      <c r="K7" s="10"/>
    </row>
    <row r="8" spans="1:32" ht="15" customHeight="1" x14ac:dyDescent="0.2">
      <c r="A8" s="11">
        <v>8</v>
      </c>
      <c r="B8" s="9"/>
      <c r="C8" s="9"/>
      <c r="D8" s="13"/>
      <c r="E8" s="13"/>
      <c r="F8" s="9" t="s">
        <v>87</v>
      </c>
      <c r="G8" s="9"/>
      <c r="H8" s="9"/>
      <c r="I8" s="307"/>
      <c r="J8" s="9"/>
      <c r="K8" s="10"/>
      <c r="L8" s="365" t="s">
        <v>591</v>
      </c>
    </row>
    <row r="9" spans="1:32" ht="15" customHeight="1" x14ac:dyDescent="0.2">
      <c r="A9" s="11">
        <v>9</v>
      </c>
      <c r="B9" s="9"/>
      <c r="C9" s="9"/>
      <c r="D9" s="13"/>
      <c r="E9" s="13"/>
      <c r="F9" s="9" t="s">
        <v>88</v>
      </c>
      <c r="G9" s="9"/>
      <c r="H9" s="9"/>
      <c r="I9" s="307"/>
      <c r="J9" s="9"/>
      <c r="K9" s="10"/>
      <c r="L9" s="365" t="s">
        <v>591</v>
      </c>
    </row>
    <row r="10" spans="1:32" ht="15" customHeight="1" x14ac:dyDescent="0.2">
      <c r="A10" s="11">
        <v>10</v>
      </c>
      <c r="B10" s="9"/>
      <c r="C10" s="9"/>
      <c r="D10" s="13"/>
      <c r="E10" s="13"/>
      <c r="F10" s="9" t="s">
        <v>22</v>
      </c>
      <c r="G10" s="9"/>
      <c r="H10" s="9"/>
      <c r="I10" s="307"/>
      <c r="J10" s="9"/>
      <c r="K10" s="10"/>
      <c r="L10" s="365" t="s">
        <v>591</v>
      </c>
    </row>
    <row r="11" spans="1:32" ht="15" customHeight="1" x14ac:dyDescent="0.2">
      <c r="A11" s="11">
        <v>11</v>
      </c>
      <c r="B11" s="9"/>
      <c r="C11" s="9"/>
      <c r="D11" s="13"/>
      <c r="E11" s="13"/>
      <c r="F11" s="9" t="s">
        <v>92</v>
      </c>
      <c r="G11" s="9"/>
      <c r="H11" s="9"/>
      <c r="I11" s="307"/>
      <c r="J11" s="9"/>
      <c r="K11" s="10"/>
      <c r="L11" s="365" t="s">
        <v>591</v>
      </c>
    </row>
    <row r="12" spans="1:32" ht="15" customHeight="1" x14ac:dyDescent="0.2">
      <c r="A12" s="11">
        <v>12</v>
      </c>
      <c r="B12" s="9"/>
      <c r="C12" s="9"/>
      <c r="D12" s="13"/>
      <c r="E12" s="13"/>
      <c r="F12" s="190" t="s">
        <v>532</v>
      </c>
      <c r="G12" s="9"/>
      <c r="H12" s="9"/>
      <c r="I12" s="307"/>
      <c r="J12" s="9"/>
      <c r="K12" s="10"/>
      <c r="L12" s="365" t="s">
        <v>591</v>
      </c>
    </row>
    <row r="13" spans="1:32" s="168" customFormat="1" ht="15" customHeight="1" x14ac:dyDescent="0.2">
      <c r="A13" s="122">
        <v>13</v>
      </c>
      <c r="B13" s="134"/>
      <c r="C13" s="165"/>
      <c r="D13" s="86"/>
      <c r="E13" s="255" t="s">
        <v>410</v>
      </c>
      <c r="F13" s="153"/>
      <c r="G13" s="166"/>
      <c r="H13" s="166"/>
      <c r="I13" s="166"/>
      <c r="J13" s="314">
        <f>SUM(I8:I12)</f>
        <v>0</v>
      </c>
      <c r="K13" s="167"/>
      <c r="L13" s="365"/>
      <c r="M13" s="22"/>
      <c r="N13" s="22"/>
      <c r="O13" s="22"/>
      <c r="P13" s="22"/>
      <c r="Q13" s="22"/>
      <c r="R13" s="22"/>
      <c r="S13" s="22"/>
      <c r="T13" s="22"/>
      <c r="U13" s="22"/>
      <c r="V13" s="22"/>
      <c r="W13" s="22"/>
      <c r="X13" s="22"/>
      <c r="Y13" s="22"/>
      <c r="Z13" s="22"/>
      <c r="AA13" s="22"/>
      <c r="AB13" s="22"/>
      <c r="AC13" s="22"/>
      <c r="AD13" s="22"/>
      <c r="AE13" s="22"/>
      <c r="AF13" s="22"/>
    </row>
    <row r="14" spans="1:32" ht="15" customHeight="1" x14ac:dyDescent="0.2">
      <c r="A14" s="11">
        <v>14</v>
      </c>
      <c r="B14" s="9"/>
      <c r="C14" s="9"/>
      <c r="D14" s="13"/>
      <c r="E14" s="13"/>
      <c r="F14" s="9" t="s">
        <v>89</v>
      </c>
      <c r="G14" s="9"/>
      <c r="H14" s="9"/>
      <c r="I14" s="307"/>
      <c r="J14" s="9"/>
      <c r="K14" s="10"/>
      <c r="L14" s="365" t="s">
        <v>591</v>
      </c>
    </row>
    <row r="15" spans="1:32" ht="15" customHeight="1" x14ac:dyDescent="0.2">
      <c r="A15" s="11">
        <v>15</v>
      </c>
      <c r="B15" s="9"/>
      <c r="C15" s="9"/>
      <c r="D15" s="13"/>
      <c r="E15" s="13"/>
      <c r="F15" s="9" t="s">
        <v>90</v>
      </c>
      <c r="G15" s="9"/>
      <c r="H15" s="9"/>
      <c r="I15" s="307"/>
      <c r="J15" s="9"/>
      <c r="K15" s="10"/>
      <c r="L15" s="365" t="s">
        <v>591</v>
      </c>
    </row>
    <row r="16" spans="1:32" ht="15" customHeight="1" x14ac:dyDescent="0.2">
      <c r="A16" s="11">
        <v>16</v>
      </c>
      <c r="B16" s="9"/>
      <c r="C16" s="9"/>
      <c r="D16" s="13"/>
      <c r="E16" s="13"/>
      <c r="F16" s="9" t="s">
        <v>91</v>
      </c>
      <c r="G16" s="9"/>
      <c r="H16" s="9"/>
      <c r="I16" s="307"/>
      <c r="J16" s="9"/>
      <c r="K16" s="10"/>
      <c r="L16" s="365" t="s">
        <v>591</v>
      </c>
    </row>
    <row r="17" spans="1:32" s="168" customFormat="1" ht="15" customHeight="1" x14ac:dyDescent="0.2">
      <c r="A17" s="122">
        <v>17</v>
      </c>
      <c r="B17" s="134"/>
      <c r="C17" s="165"/>
      <c r="D17" s="86"/>
      <c r="E17" s="255" t="s">
        <v>411</v>
      </c>
      <c r="F17" s="153"/>
      <c r="G17" s="166"/>
      <c r="H17" s="166"/>
      <c r="I17" s="166"/>
      <c r="J17" s="314">
        <f>SUM(I14:I16)</f>
        <v>0</v>
      </c>
      <c r="K17" s="167"/>
      <c r="L17" s="365"/>
      <c r="M17" s="22"/>
      <c r="N17" s="22"/>
      <c r="O17" s="22"/>
      <c r="P17" s="22"/>
      <c r="Q17" s="22"/>
      <c r="R17" s="22"/>
      <c r="S17" s="22"/>
      <c r="T17" s="22"/>
      <c r="U17" s="22"/>
      <c r="V17" s="22"/>
      <c r="W17" s="22"/>
      <c r="X17" s="22"/>
      <c r="Y17" s="22"/>
      <c r="Z17" s="22"/>
      <c r="AA17" s="22"/>
      <c r="AB17" s="22"/>
      <c r="AC17" s="22"/>
      <c r="AD17" s="22"/>
      <c r="AE17" s="22"/>
      <c r="AF17" s="22"/>
    </row>
    <row r="18" spans="1:32" s="22" customFormat="1" ht="15" customHeight="1" thickBot="1" x14ac:dyDescent="0.25">
      <c r="A18" s="122">
        <v>18</v>
      </c>
      <c r="B18" s="134"/>
      <c r="C18" s="169"/>
      <c r="D18" s="170"/>
      <c r="E18" s="166"/>
      <c r="F18" s="170"/>
      <c r="G18" s="170"/>
      <c r="H18" s="170"/>
      <c r="I18" s="170"/>
      <c r="J18" s="170"/>
      <c r="K18" s="167"/>
      <c r="L18" s="365"/>
    </row>
    <row r="19" spans="1:32" ht="15" customHeight="1" thickBot="1" x14ac:dyDescent="0.25">
      <c r="A19" s="11">
        <v>19</v>
      </c>
      <c r="B19" s="9"/>
      <c r="C19" s="9"/>
      <c r="D19" s="49"/>
      <c r="E19" s="49" t="s">
        <v>55</v>
      </c>
      <c r="F19" s="49"/>
      <c r="G19" s="9"/>
      <c r="H19" s="9"/>
      <c r="I19" s="9"/>
      <c r="J19" s="305">
        <f>J13+J17</f>
        <v>0</v>
      </c>
      <c r="K19" s="10"/>
    </row>
    <row r="20" spans="1:32" s="19" customFormat="1" ht="30" customHeight="1" x14ac:dyDescent="0.3">
      <c r="A20" s="11">
        <v>20</v>
      </c>
      <c r="B20" s="9"/>
      <c r="C20" s="171" t="s">
        <v>458</v>
      </c>
      <c r="D20" s="9"/>
      <c r="E20" s="9"/>
      <c r="F20" s="9"/>
      <c r="G20" s="9"/>
      <c r="H20" s="9"/>
      <c r="I20" s="9"/>
      <c r="J20" s="9"/>
      <c r="K20" s="10"/>
      <c r="L20" s="365"/>
    </row>
    <row r="21" spans="1:32" ht="15" customHeight="1" x14ac:dyDescent="0.2">
      <c r="A21" s="11">
        <v>21</v>
      </c>
      <c r="B21" s="9"/>
      <c r="C21" s="9"/>
      <c r="D21" s="13"/>
      <c r="E21" s="13"/>
      <c r="F21" s="9" t="s">
        <v>195</v>
      </c>
      <c r="G21" s="9"/>
      <c r="H21" s="9"/>
      <c r="I21" s="9"/>
      <c r="J21" s="307"/>
      <c r="K21" s="10"/>
      <c r="L21" s="365" t="s">
        <v>591</v>
      </c>
    </row>
    <row r="22" spans="1:32" ht="15" customHeight="1" x14ac:dyDescent="0.2">
      <c r="A22" s="11">
        <v>22</v>
      </c>
      <c r="B22" s="9"/>
      <c r="C22" s="9"/>
      <c r="D22" s="13"/>
      <c r="E22" s="13"/>
      <c r="F22" s="9" t="s">
        <v>194</v>
      </c>
      <c r="G22" s="9"/>
      <c r="H22" s="9"/>
      <c r="I22" s="9"/>
      <c r="J22" s="307"/>
      <c r="K22" s="10"/>
      <c r="L22" s="365" t="s">
        <v>591</v>
      </c>
    </row>
    <row r="23" spans="1:32" ht="15" customHeight="1" x14ac:dyDescent="0.2">
      <c r="A23" s="12"/>
      <c r="B23" s="16"/>
      <c r="C23" s="16"/>
      <c r="D23" s="16"/>
      <c r="E23" s="16"/>
      <c r="F23" s="16"/>
      <c r="G23" s="16"/>
      <c r="H23" s="16"/>
      <c r="I23" s="16"/>
      <c r="J23" s="16"/>
      <c r="K23" s="17"/>
    </row>
    <row r="24" spans="1:32" ht="15" customHeight="1" x14ac:dyDescent="0.2"/>
    <row r="25" spans="1:32" ht="15" customHeight="1" x14ac:dyDescent="0.2"/>
    <row r="26" spans="1:32" ht="15" customHeight="1" x14ac:dyDescent="0.2"/>
    <row r="27" spans="1:32" ht="15" customHeight="1" x14ac:dyDescent="0.2"/>
    <row r="28" spans="1:32" ht="15" customHeight="1" x14ac:dyDescent="0.2"/>
    <row r="29" spans="1:32" ht="15" customHeight="1" x14ac:dyDescent="0.2"/>
    <row r="30" spans="1:32" ht="15" customHeight="1" x14ac:dyDescent="0.2"/>
    <row r="31" spans="1:32" ht="15" customHeight="1" x14ac:dyDescent="0.2"/>
    <row r="32" spans="1: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sheetData>
  <sheetProtection sheet="1" objects="1" scenarios="1"/>
  <customSheetViews>
    <customSheetView guid="{63EE1149-38E3-45FD-A757-4655A3261696}" scale="80" showPageBreaks="1" showGridLines="0" fitToPage="1" printArea="1">
      <selection activeCell="K16" sqref="K16"/>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colBreaks count="1" manualBreakCount="1">
        <brk id="12" max="1048575" man="1"/>
      </colBreaks>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J5"/>
    <mergeCell ref="H2:J2"/>
    <mergeCell ref="H3:J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J21:J22">
      <formula1>OR(AND(ISNUMBER(J21),J21&gt;=0),AND(ISTEXT(J21),J21="N/A"))</formula1>
    </dataValidation>
  </dataValidations>
  <pageMargins left="0.7" right="0.7" top="0.75" bottom="0.75" header="0.3" footer="0.3"/>
  <pageSetup paperSize="9" scale="92" orientation="landscape" r:id="rId3"/>
  <headerFooter>
    <oddHeader>&amp;C &amp;"+,Regular"Commerce Commission Information Disclosure Template</oddHeader>
    <oddFooter>&amp;L&amp;"+,Regular" &amp;P&amp;C&amp;"+,Regular" &amp;F&amp;R&amp;"+,Regular" &amp;A</oddFoot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3870"/>
    <pageSetUpPr fitToPage="1"/>
  </sheetPr>
  <dimension ref="A1:P869"/>
  <sheetViews>
    <sheetView showGridLines="0" zoomScaleNormal="100" zoomScaleSheetLayoutView="85" workbookViewId="0"/>
  </sheetViews>
  <sheetFormatPr defaultRowHeight="12.75" x14ac:dyDescent="0.2"/>
  <cols>
    <col min="1" max="1" width="4.5703125" customWidth="1"/>
    <col min="2" max="2" width="2" customWidth="1"/>
    <col min="3" max="3" width="1.7109375" style="22" customWidth="1"/>
    <col min="4" max="4" width="3.140625" style="22" customWidth="1"/>
    <col min="5" max="5" width="2.7109375" style="22" customWidth="1"/>
    <col min="6" max="6" width="4.28515625" customWidth="1"/>
    <col min="7" max="7" width="14.140625" customWidth="1"/>
    <col min="8" max="8" width="15.5703125" customWidth="1"/>
    <col min="9" max="9" width="14.85546875" customWidth="1"/>
    <col min="10" max="10" width="14.85546875" style="22" customWidth="1"/>
    <col min="11" max="11" width="14.85546875" customWidth="1"/>
    <col min="12" max="14" width="16.140625" customWidth="1"/>
    <col min="15" max="15" width="2.7109375" customWidth="1"/>
    <col min="16" max="16" width="12.28515625" style="365" customWidth="1"/>
  </cols>
  <sheetData>
    <row r="1" spans="1:16" x14ac:dyDescent="0.2">
      <c r="A1" s="2"/>
      <c r="B1" s="3"/>
      <c r="C1" s="3"/>
      <c r="D1" s="3"/>
      <c r="E1" s="3"/>
      <c r="F1" s="3"/>
      <c r="G1" s="3"/>
      <c r="H1" s="3"/>
      <c r="I1" s="3"/>
      <c r="J1" s="3"/>
      <c r="K1" s="3"/>
      <c r="L1" s="3"/>
      <c r="M1" s="3"/>
      <c r="N1" s="3"/>
      <c r="O1" s="4"/>
    </row>
    <row r="2" spans="1:16" ht="18" customHeight="1" x14ac:dyDescent="0.3">
      <c r="A2" s="5"/>
      <c r="B2" s="6"/>
      <c r="C2" s="6"/>
      <c r="D2" s="6"/>
      <c r="E2" s="6"/>
      <c r="F2" s="6"/>
      <c r="G2" s="6"/>
      <c r="H2" s="6"/>
      <c r="I2" s="6"/>
      <c r="J2" s="6"/>
      <c r="K2" s="92" t="s">
        <v>32</v>
      </c>
      <c r="L2" s="486" t="str">
        <f>IF(NOT(ISBLANK(CoverSheet!$C$8)),CoverSheet!$C$8,"")</f>
        <v/>
      </c>
      <c r="M2" s="486"/>
      <c r="N2" s="486"/>
      <c r="O2" s="8"/>
    </row>
    <row r="3" spans="1:16" ht="18" customHeight="1" x14ac:dyDescent="0.25">
      <c r="A3" s="5"/>
      <c r="B3" s="6"/>
      <c r="C3" s="6"/>
      <c r="D3" s="6"/>
      <c r="E3" s="6"/>
      <c r="F3" s="6"/>
      <c r="G3" s="6"/>
      <c r="H3" s="6"/>
      <c r="I3" s="6"/>
      <c r="J3" s="6"/>
      <c r="K3" s="92" t="s">
        <v>348</v>
      </c>
      <c r="L3" s="487" t="str">
        <f>IF(ISNUMBER(CoverSheet!$C$12),CoverSheet!$C$12,"")</f>
        <v/>
      </c>
      <c r="M3" s="487"/>
      <c r="N3" s="487"/>
      <c r="O3" s="8"/>
    </row>
    <row r="4" spans="1:16" ht="21" customHeight="1" x14ac:dyDescent="0.35">
      <c r="A4" s="186" t="s">
        <v>453</v>
      </c>
      <c r="B4" s="6"/>
      <c r="C4" s="6"/>
      <c r="D4" s="6"/>
      <c r="E4" s="6"/>
      <c r="F4" s="6"/>
      <c r="G4" s="6"/>
      <c r="H4" s="6"/>
      <c r="I4" s="6"/>
      <c r="J4" s="6"/>
      <c r="K4" s="6"/>
      <c r="L4" s="6"/>
      <c r="M4" s="6"/>
      <c r="N4" s="6"/>
      <c r="O4" s="8"/>
    </row>
    <row r="5" spans="1:16" s="22" customFormat="1" ht="32.25" customHeight="1" x14ac:dyDescent="0.2">
      <c r="A5" s="506" t="s">
        <v>337</v>
      </c>
      <c r="B5" s="507"/>
      <c r="C5" s="507"/>
      <c r="D5" s="507"/>
      <c r="E5" s="507"/>
      <c r="F5" s="507"/>
      <c r="G5" s="507"/>
      <c r="H5" s="507"/>
      <c r="I5" s="507"/>
      <c r="J5" s="507"/>
      <c r="K5" s="507"/>
      <c r="L5" s="507"/>
      <c r="M5" s="507"/>
      <c r="N5" s="6"/>
      <c r="O5" s="8"/>
      <c r="P5" s="365"/>
    </row>
    <row r="6" spans="1:16" s="22" customFormat="1" ht="60" customHeight="1" x14ac:dyDescent="0.2">
      <c r="A6" s="506" t="s">
        <v>530</v>
      </c>
      <c r="B6" s="507"/>
      <c r="C6" s="507"/>
      <c r="D6" s="507"/>
      <c r="E6" s="507"/>
      <c r="F6" s="507"/>
      <c r="G6" s="507"/>
      <c r="H6" s="507"/>
      <c r="I6" s="507"/>
      <c r="J6" s="507"/>
      <c r="K6" s="507"/>
      <c r="L6" s="507"/>
      <c r="M6" s="507"/>
      <c r="N6" s="6"/>
      <c r="O6" s="8"/>
      <c r="P6" s="365"/>
    </row>
    <row r="7" spans="1:16" x14ac:dyDescent="0.2">
      <c r="A7" s="266" t="s">
        <v>603</v>
      </c>
      <c r="B7" s="278"/>
      <c r="C7" s="278"/>
      <c r="D7" s="278"/>
      <c r="E7" s="278"/>
      <c r="F7" s="278"/>
      <c r="G7" s="6"/>
      <c r="H7" s="6"/>
      <c r="I7" s="6"/>
      <c r="J7" s="6"/>
      <c r="K7" s="6"/>
      <c r="L7" s="6"/>
      <c r="M7" s="6"/>
      <c r="N7" s="6"/>
      <c r="O7" s="8"/>
    </row>
    <row r="8" spans="1:16" s="22" customFormat="1" ht="46.5" customHeight="1" x14ac:dyDescent="0.3">
      <c r="A8" s="11">
        <v>8</v>
      </c>
      <c r="B8" s="9"/>
      <c r="C8" s="58"/>
      <c r="D8" s="58" t="s">
        <v>454</v>
      </c>
      <c r="E8" s="58"/>
      <c r="F8" s="58"/>
      <c r="G8" s="9"/>
      <c r="H8" s="9"/>
      <c r="I8" s="9"/>
      <c r="J8" s="9"/>
      <c r="K8" s="9"/>
      <c r="L8" s="160" t="s">
        <v>420</v>
      </c>
      <c r="M8" s="160" t="s">
        <v>418</v>
      </c>
      <c r="N8" s="160" t="s">
        <v>297</v>
      </c>
      <c r="O8" s="10"/>
      <c r="P8" s="365"/>
    </row>
    <row r="9" spans="1:16" s="22" customFormat="1" ht="15" customHeight="1" x14ac:dyDescent="0.3">
      <c r="A9" s="11">
        <v>9</v>
      </c>
      <c r="B9" s="9"/>
      <c r="C9" s="58"/>
      <c r="D9" s="58"/>
      <c r="E9" s="58"/>
      <c r="F9" s="269" t="s">
        <v>419</v>
      </c>
      <c r="G9" s="9"/>
      <c r="H9" s="9"/>
      <c r="I9" s="9"/>
      <c r="J9" s="9"/>
      <c r="K9" s="9"/>
      <c r="L9" s="307"/>
      <c r="M9" s="295">
        <f>'S8.Billed Quantities Revenues'!D41</f>
        <v>0</v>
      </c>
      <c r="N9" s="315">
        <f>IF(L9=0,0,(M9-L9)/L9)</f>
        <v>0</v>
      </c>
      <c r="O9" s="10"/>
      <c r="P9" s="365" t="s">
        <v>573</v>
      </c>
    </row>
    <row r="10" spans="1:16" ht="44.25" customHeight="1" x14ac:dyDescent="0.3">
      <c r="A10" s="11">
        <v>10</v>
      </c>
      <c r="B10" s="9"/>
      <c r="C10" s="9"/>
      <c r="D10" s="58" t="s">
        <v>510</v>
      </c>
      <c r="E10" s="59"/>
      <c r="F10" s="59"/>
      <c r="G10" s="9"/>
      <c r="H10" s="9"/>
      <c r="I10" s="9"/>
      <c r="J10" s="9"/>
      <c r="K10" s="9"/>
      <c r="L10" s="160" t="s">
        <v>421</v>
      </c>
      <c r="M10" s="160" t="s">
        <v>418</v>
      </c>
      <c r="N10" s="160" t="s">
        <v>297</v>
      </c>
      <c r="O10" s="10"/>
    </row>
    <row r="11" spans="1:16" ht="15" customHeight="1" x14ac:dyDescent="0.2">
      <c r="A11" s="11">
        <v>11</v>
      </c>
      <c r="B11" s="9"/>
      <c r="C11" s="9"/>
      <c r="D11" s="9"/>
      <c r="E11" s="9"/>
      <c r="F11" s="269" t="s">
        <v>353</v>
      </c>
      <c r="G11" s="175"/>
      <c r="H11" s="9"/>
      <c r="I11" s="9"/>
      <c r="J11" s="9"/>
      <c r="K11" s="9"/>
      <c r="L11" s="307"/>
      <c r="M11" s="295">
        <f>'S6a.Actual Expenditure Capex'!J8</f>
        <v>0</v>
      </c>
      <c r="N11" s="315">
        <f>IF(L11=0,0,(M11-L11)/L11)</f>
        <v>0</v>
      </c>
      <c r="O11" s="10"/>
      <c r="P11" s="365" t="s">
        <v>574</v>
      </c>
    </row>
    <row r="12" spans="1:16" ht="15" customHeight="1" x14ac:dyDescent="0.2">
      <c r="A12" s="11">
        <v>12</v>
      </c>
      <c r="B12" s="9"/>
      <c r="C12" s="9"/>
      <c r="D12" s="9"/>
      <c r="E12" s="9"/>
      <c r="F12" s="172" t="s">
        <v>66</v>
      </c>
      <c r="G12" s="175"/>
      <c r="H12" s="9"/>
      <c r="I12" s="9"/>
      <c r="J12" s="9"/>
      <c r="K12" s="9"/>
      <c r="L12" s="307"/>
      <c r="M12" s="295">
        <f>'S6a.Actual Expenditure Capex'!J9</f>
        <v>0</v>
      </c>
      <c r="N12" s="315">
        <f>IF(L12=0,0,(M12-L12)/L12)</f>
        <v>0</v>
      </c>
      <c r="O12" s="10"/>
      <c r="P12" s="365" t="s">
        <v>574</v>
      </c>
    </row>
    <row r="13" spans="1:16" ht="15" customHeight="1" x14ac:dyDescent="0.2">
      <c r="A13" s="11">
        <v>13</v>
      </c>
      <c r="B13" s="9"/>
      <c r="C13" s="9"/>
      <c r="D13" s="9"/>
      <c r="E13" s="9"/>
      <c r="F13" s="172" t="s">
        <v>22</v>
      </c>
      <c r="G13" s="175"/>
      <c r="H13" s="9"/>
      <c r="I13" s="9"/>
      <c r="J13" s="9"/>
      <c r="K13" s="9"/>
      <c r="L13" s="307"/>
      <c r="M13" s="295">
        <f>'S6a.Actual Expenditure Capex'!J10</f>
        <v>0</v>
      </c>
      <c r="N13" s="315">
        <f>IF(L13=0,0,(M13-L13)/L13)</f>
        <v>0</v>
      </c>
      <c r="O13" s="10"/>
      <c r="P13" s="365" t="s">
        <v>574</v>
      </c>
    </row>
    <row r="14" spans="1:16" ht="15" customHeight="1" x14ac:dyDescent="0.2">
      <c r="A14" s="11">
        <v>14</v>
      </c>
      <c r="B14" s="9"/>
      <c r="C14" s="9"/>
      <c r="D14" s="9"/>
      <c r="E14" s="9"/>
      <c r="F14" s="172" t="s">
        <v>67</v>
      </c>
      <c r="G14" s="175"/>
      <c r="H14" s="9"/>
      <c r="I14" s="9"/>
      <c r="J14" s="9"/>
      <c r="K14" s="9"/>
      <c r="L14" s="307"/>
      <c r="M14" s="295">
        <f>'S6a.Actual Expenditure Capex'!J11</f>
        <v>0</v>
      </c>
      <c r="N14" s="315">
        <f>IF(L14=0,0,(M14-L14)/L14)</f>
        <v>0</v>
      </c>
      <c r="O14" s="10"/>
      <c r="P14" s="365" t="s">
        <v>574</v>
      </c>
    </row>
    <row r="15" spans="1:16" ht="15" customHeight="1" x14ac:dyDescent="0.2">
      <c r="A15" s="11">
        <v>15</v>
      </c>
      <c r="B15" s="9"/>
      <c r="C15" s="9"/>
      <c r="D15" s="9"/>
      <c r="E15" s="9"/>
      <c r="F15" s="172" t="s">
        <v>298</v>
      </c>
      <c r="G15" s="175"/>
      <c r="H15" s="9"/>
      <c r="I15" s="9"/>
      <c r="J15" s="9"/>
      <c r="K15" s="9"/>
      <c r="L15" s="258"/>
      <c r="M15" s="258"/>
      <c r="N15" s="259"/>
      <c r="O15" s="10"/>
    </row>
    <row r="16" spans="1:16" ht="15" customHeight="1" x14ac:dyDescent="0.2">
      <c r="A16" s="11">
        <v>16</v>
      </c>
      <c r="B16" s="9"/>
      <c r="C16" s="9"/>
      <c r="D16" s="9"/>
      <c r="E16" s="9"/>
      <c r="F16" s="175"/>
      <c r="G16" s="175" t="s">
        <v>68</v>
      </c>
      <c r="H16" s="9"/>
      <c r="I16" s="9"/>
      <c r="J16" s="9"/>
      <c r="K16" s="9"/>
      <c r="L16" s="307"/>
      <c r="M16" s="295">
        <f>'S6a.Actual Expenditure Capex'!I13</f>
        <v>0</v>
      </c>
      <c r="N16" s="315">
        <f t="shared" ref="N16:N22" si="0">IF(L16=0,0,(M16-L16)/L16)</f>
        <v>0</v>
      </c>
      <c r="O16" s="10"/>
      <c r="P16" s="365" t="s">
        <v>574</v>
      </c>
    </row>
    <row r="17" spans="1:16" ht="15" customHeight="1" x14ac:dyDescent="0.2">
      <c r="A17" s="11">
        <v>17</v>
      </c>
      <c r="B17" s="9"/>
      <c r="C17" s="9"/>
      <c r="D17" s="9"/>
      <c r="E17" s="9"/>
      <c r="F17" s="175"/>
      <c r="G17" s="184" t="s">
        <v>69</v>
      </c>
      <c r="H17" s="9"/>
      <c r="I17" s="9"/>
      <c r="J17" s="9"/>
      <c r="K17" s="9"/>
      <c r="L17" s="307"/>
      <c r="M17" s="295">
        <f>'S6a.Actual Expenditure Capex'!I14</f>
        <v>0</v>
      </c>
      <c r="N17" s="315">
        <f t="shared" si="0"/>
        <v>0</v>
      </c>
      <c r="O17" s="10"/>
      <c r="P17" s="365" t="s">
        <v>574</v>
      </c>
    </row>
    <row r="18" spans="1:16" ht="15" customHeight="1" thickBot="1" x14ac:dyDescent="0.25">
      <c r="A18" s="11">
        <v>18</v>
      </c>
      <c r="B18" s="9"/>
      <c r="C18" s="9"/>
      <c r="D18" s="9"/>
      <c r="E18" s="9"/>
      <c r="F18" s="175"/>
      <c r="G18" s="175" t="s">
        <v>299</v>
      </c>
      <c r="H18" s="9"/>
      <c r="I18" s="9"/>
      <c r="J18" s="9"/>
      <c r="K18" s="9"/>
      <c r="L18" s="307"/>
      <c r="M18" s="295">
        <f>'S6a.Actual Expenditure Capex'!I15</f>
        <v>0</v>
      </c>
      <c r="N18" s="317">
        <f t="shared" si="0"/>
        <v>0</v>
      </c>
      <c r="O18" s="10"/>
      <c r="P18" s="365" t="s">
        <v>574</v>
      </c>
    </row>
    <row r="19" spans="1:16" ht="15" customHeight="1" thickBot="1" x14ac:dyDescent="0.25">
      <c r="A19" s="11">
        <v>19</v>
      </c>
      <c r="B19" s="9"/>
      <c r="C19" s="9"/>
      <c r="D19" s="9"/>
      <c r="E19" s="174"/>
      <c r="F19" s="174" t="s">
        <v>70</v>
      </c>
      <c r="G19" s="175"/>
      <c r="H19" s="175"/>
      <c r="I19" s="9"/>
      <c r="J19" s="9"/>
      <c r="K19" s="9"/>
      <c r="L19" s="304">
        <f>SUM(L16:L18)</f>
        <v>0</v>
      </c>
      <c r="M19" s="305">
        <f>SUM(M16:M18)</f>
        <v>0</v>
      </c>
      <c r="N19" s="316">
        <f t="shared" si="0"/>
        <v>0</v>
      </c>
      <c r="O19" s="10"/>
    </row>
    <row r="20" spans="1:16" s="22" customFormat="1" ht="15" customHeight="1" thickBot="1" x14ac:dyDescent="0.25">
      <c r="A20" s="11">
        <v>20</v>
      </c>
      <c r="B20" s="9"/>
      <c r="C20" s="9"/>
      <c r="D20" s="9"/>
      <c r="E20" s="174" t="s">
        <v>515</v>
      </c>
      <c r="F20" s="174"/>
      <c r="G20" s="175"/>
      <c r="H20" s="175"/>
      <c r="I20" s="9"/>
      <c r="J20" s="9"/>
      <c r="K20" s="9"/>
      <c r="L20" s="304">
        <f>L11+L12+L13+L14+L19</f>
        <v>0</v>
      </c>
      <c r="M20" s="305">
        <f>M11+M12+M13+M14+M19</f>
        <v>0</v>
      </c>
      <c r="N20" s="316">
        <f t="shared" si="0"/>
        <v>0</v>
      </c>
      <c r="O20" s="10"/>
      <c r="P20" s="365"/>
    </row>
    <row r="21" spans="1:16" ht="15" customHeight="1" thickBot="1" x14ac:dyDescent="0.25">
      <c r="A21" s="11">
        <v>21</v>
      </c>
      <c r="B21" s="9"/>
      <c r="C21" s="9"/>
      <c r="D21" s="9"/>
      <c r="E21" s="175"/>
      <c r="F21" s="183" t="s">
        <v>317</v>
      </c>
      <c r="G21" s="175"/>
      <c r="H21" s="175"/>
      <c r="I21" s="9"/>
      <c r="J21" s="9"/>
      <c r="K21" s="9"/>
      <c r="L21" s="307"/>
      <c r="M21" s="295">
        <f>'S6a.Actual Expenditure Capex'!J18</f>
        <v>0</v>
      </c>
      <c r="N21" s="315">
        <f t="shared" si="0"/>
        <v>0</v>
      </c>
      <c r="O21" s="10"/>
      <c r="P21" s="365" t="s">
        <v>574</v>
      </c>
    </row>
    <row r="22" spans="1:16" s="22" customFormat="1" ht="15" customHeight="1" thickBot="1" x14ac:dyDescent="0.25">
      <c r="A22" s="11">
        <v>22</v>
      </c>
      <c r="B22" s="9"/>
      <c r="C22" s="9"/>
      <c r="D22" s="9"/>
      <c r="E22" s="177" t="s">
        <v>497</v>
      </c>
      <c r="F22" s="183"/>
      <c r="G22" s="175"/>
      <c r="H22" s="175"/>
      <c r="I22" s="9"/>
      <c r="J22" s="9"/>
      <c r="K22" s="9"/>
      <c r="L22" s="304">
        <f>L20+L21</f>
        <v>0</v>
      </c>
      <c r="M22" s="305">
        <f>M20+M21</f>
        <v>0</v>
      </c>
      <c r="N22" s="316">
        <f t="shared" si="0"/>
        <v>0</v>
      </c>
      <c r="O22" s="10"/>
      <c r="P22" s="365"/>
    </row>
    <row r="23" spans="1:16" ht="30" customHeight="1" x14ac:dyDescent="0.3">
      <c r="A23" s="11">
        <v>23</v>
      </c>
      <c r="B23" s="9"/>
      <c r="C23" s="9"/>
      <c r="D23" s="58" t="s">
        <v>455</v>
      </c>
      <c r="E23" s="59"/>
      <c r="F23" s="59"/>
      <c r="G23" s="9"/>
      <c r="H23" s="9"/>
      <c r="I23" s="9"/>
      <c r="J23" s="9"/>
      <c r="K23" s="9"/>
      <c r="L23" s="258"/>
      <c r="M23" s="258"/>
      <c r="N23" s="259"/>
      <c r="O23" s="10"/>
    </row>
    <row r="24" spans="1:16" ht="15" customHeight="1" x14ac:dyDescent="0.2">
      <c r="A24" s="11">
        <v>24</v>
      </c>
      <c r="B24" s="9"/>
      <c r="C24" s="9"/>
      <c r="D24" s="9"/>
      <c r="E24" s="9"/>
      <c r="F24" s="173" t="s">
        <v>87</v>
      </c>
      <c r="G24" s="175"/>
      <c r="H24" s="175"/>
      <c r="I24" s="9"/>
      <c r="J24" s="9"/>
      <c r="K24" s="9"/>
      <c r="L24" s="307"/>
      <c r="M24" s="295">
        <f>'S6b.Actual Expenditure Opex'!I8</f>
        <v>0</v>
      </c>
      <c r="N24" s="315">
        <f t="shared" ref="N24:N29" si="1">IF(L24=0,0,(M24-L24)/L24)</f>
        <v>0</v>
      </c>
      <c r="O24" s="10"/>
      <c r="P24" s="365" t="s">
        <v>575</v>
      </c>
    </row>
    <row r="25" spans="1:16" ht="15" customHeight="1" x14ac:dyDescent="0.2">
      <c r="A25" s="11">
        <v>25</v>
      </c>
      <c r="B25" s="9"/>
      <c r="C25" s="9"/>
      <c r="D25" s="175"/>
      <c r="E25" s="175"/>
      <c r="F25" s="172" t="s">
        <v>88</v>
      </c>
      <c r="G25" s="175"/>
      <c r="H25" s="175"/>
      <c r="I25" s="9"/>
      <c r="J25" s="9"/>
      <c r="K25" s="9"/>
      <c r="L25" s="307"/>
      <c r="M25" s="295">
        <f>'S6b.Actual Expenditure Opex'!I9</f>
        <v>0</v>
      </c>
      <c r="N25" s="315">
        <f t="shared" si="1"/>
        <v>0</v>
      </c>
      <c r="O25" s="10"/>
      <c r="P25" s="365" t="s">
        <v>575</v>
      </c>
    </row>
    <row r="26" spans="1:16" ht="15" customHeight="1" x14ac:dyDescent="0.2">
      <c r="A26" s="11">
        <v>26</v>
      </c>
      <c r="B26" s="9"/>
      <c r="C26" s="9"/>
      <c r="D26" s="175"/>
      <c r="E26" s="175"/>
      <c r="F26" s="172" t="s">
        <v>22</v>
      </c>
      <c r="G26" s="175"/>
      <c r="H26" s="175"/>
      <c r="I26" s="9"/>
      <c r="J26" s="9"/>
      <c r="K26" s="9"/>
      <c r="L26" s="307"/>
      <c r="M26" s="295">
        <f>'S6b.Actual Expenditure Opex'!I10</f>
        <v>0</v>
      </c>
      <c r="N26" s="315">
        <f t="shared" si="1"/>
        <v>0</v>
      </c>
      <c r="O26" s="10"/>
      <c r="P26" s="365" t="s">
        <v>575</v>
      </c>
    </row>
    <row r="27" spans="1:16" ht="15" customHeight="1" x14ac:dyDescent="0.2">
      <c r="A27" s="11">
        <v>27</v>
      </c>
      <c r="B27" s="9"/>
      <c r="C27" s="9"/>
      <c r="D27" s="175"/>
      <c r="E27" s="175"/>
      <c r="F27" s="172" t="s">
        <v>92</v>
      </c>
      <c r="G27" s="175"/>
      <c r="H27" s="175"/>
      <c r="I27" s="9"/>
      <c r="J27" s="9"/>
      <c r="K27" s="9"/>
      <c r="L27" s="307"/>
      <c r="M27" s="295">
        <f>'S6b.Actual Expenditure Opex'!I11</f>
        <v>0</v>
      </c>
      <c r="N27" s="315">
        <f t="shared" si="1"/>
        <v>0</v>
      </c>
      <c r="O27" s="10"/>
      <c r="P27" s="365" t="s">
        <v>575</v>
      </c>
    </row>
    <row r="28" spans="1:16" ht="15" customHeight="1" thickBot="1" x14ac:dyDescent="0.25">
      <c r="A28" s="11">
        <v>28</v>
      </c>
      <c r="B28" s="9"/>
      <c r="C28" s="9"/>
      <c r="D28" s="175"/>
      <c r="E28" s="175"/>
      <c r="F28" s="269" t="s">
        <v>532</v>
      </c>
      <c r="G28" s="175"/>
      <c r="H28" s="175"/>
      <c r="I28" s="9"/>
      <c r="J28" s="9"/>
      <c r="K28" s="9"/>
      <c r="L28" s="307"/>
      <c r="M28" s="295">
        <f>'S6b.Actual Expenditure Opex'!I12</f>
        <v>0</v>
      </c>
      <c r="N28" s="315">
        <f t="shared" si="1"/>
        <v>0</v>
      </c>
      <c r="O28" s="10"/>
      <c r="P28" s="365" t="s">
        <v>575</v>
      </c>
    </row>
    <row r="29" spans="1:16" ht="15" customHeight="1" thickBot="1" x14ac:dyDescent="0.25">
      <c r="A29" s="11">
        <v>29</v>
      </c>
      <c r="B29" s="9"/>
      <c r="C29" s="9"/>
      <c r="D29" s="175"/>
      <c r="E29" s="178" t="s">
        <v>410</v>
      </c>
      <c r="F29" s="176"/>
      <c r="G29" s="175"/>
      <c r="H29" s="175"/>
      <c r="I29" s="9"/>
      <c r="J29" s="9"/>
      <c r="K29" s="9"/>
      <c r="L29" s="304">
        <f>SUM(L24:L28)</f>
        <v>0</v>
      </c>
      <c r="M29" s="305">
        <f>SUM(M24:M28)</f>
        <v>0</v>
      </c>
      <c r="N29" s="316">
        <f t="shared" si="1"/>
        <v>0</v>
      </c>
      <c r="O29" s="10"/>
    </row>
    <row r="30" spans="1:16" ht="15" customHeight="1" x14ac:dyDescent="0.2">
      <c r="A30" s="11">
        <v>30</v>
      </c>
      <c r="B30" s="9"/>
      <c r="C30" s="9"/>
      <c r="D30" s="175"/>
      <c r="E30" s="175"/>
      <c r="F30" s="172" t="s">
        <v>89</v>
      </c>
      <c r="G30" s="175"/>
      <c r="H30" s="175"/>
      <c r="I30" s="9"/>
      <c r="J30" s="9"/>
      <c r="K30" s="9"/>
      <c r="L30" s="307"/>
      <c r="M30" s="295">
        <f>'S6b.Actual Expenditure Opex'!I14</f>
        <v>0</v>
      </c>
      <c r="N30" s="315">
        <f>IF(L30=0,0,(M30-L30)/L30)</f>
        <v>0</v>
      </c>
      <c r="O30" s="10"/>
      <c r="P30" s="365" t="s">
        <v>575</v>
      </c>
    </row>
    <row r="31" spans="1:16" ht="15" customHeight="1" x14ac:dyDescent="0.2">
      <c r="A31" s="11">
        <v>31</v>
      </c>
      <c r="B31" s="9"/>
      <c r="C31" s="9"/>
      <c r="D31" s="175"/>
      <c r="E31" s="175"/>
      <c r="F31" s="172" t="s">
        <v>90</v>
      </c>
      <c r="G31" s="175"/>
      <c r="H31" s="175"/>
      <c r="I31" s="9"/>
      <c r="J31" s="9"/>
      <c r="K31" s="9"/>
      <c r="L31" s="307"/>
      <c r="M31" s="295">
        <f>'S6b.Actual Expenditure Opex'!I15</f>
        <v>0</v>
      </c>
      <c r="N31" s="315">
        <f>IF(L31=0,0,(M31-L31)/L31)</f>
        <v>0</v>
      </c>
      <c r="O31" s="10"/>
      <c r="P31" s="365" t="s">
        <v>575</v>
      </c>
    </row>
    <row r="32" spans="1:16" ht="15" customHeight="1" thickBot="1" x14ac:dyDescent="0.25">
      <c r="A32" s="11">
        <v>32</v>
      </c>
      <c r="B32" s="9"/>
      <c r="C32" s="9"/>
      <c r="D32" s="175"/>
      <c r="E32" s="175"/>
      <c r="F32" s="172" t="s">
        <v>91</v>
      </c>
      <c r="G32" s="175"/>
      <c r="H32" s="175"/>
      <c r="I32" s="9"/>
      <c r="J32" s="9"/>
      <c r="K32" s="9"/>
      <c r="L32" s="307"/>
      <c r="M32" s="295">
        <f>'S6b.Actual Expenditure Opex'!I16</f>
        <v>0</v>
      </c>
      <c r="N32" s="315">
        <f>IF(L32=0,0,(M32-L32)/L32)</f>
        <v>0</v>
      </c>
      <c r="O32" s="10"/>
      <c r="P32" s="365" t="s">
        <v>575</v>
      </c>
    </row>
    <row r="33" spans="1:16" ht="15" customHeight="1" thickBot="1" x14ac:dyDescent="0.25">
      <c r="A33" s="11">
        <v>33</v>
      </c>
      <c r="B33" s="9"/>
      <c r="C33" s="9"/>
      <c r="D33" s="175"/>
      <c r="E33" s="176" t="s">
        <v>411</v>
      </c>
      <c r="F33" s="176"/>
      <c r="G33" s="175"/>
      <c r="H33" s="175"/>
      <c r="I33" s="9"/>
      <c r="J33" s="9"/>
      <c r="K33" s="9"/>
      <c r="L33" s="304">
        <f>SUM(L30:L32)</f>
        <v>0</v>
      </c>
      <c r="M33" s="305">
        <f>SUM(M30:M32)</f>
        <v>0</v>
      </c>
      <c r="N33" s="316">
        <f>IF(L33=0,0,(M33-L33)/L33)</f>
        <v>0</v>
      </c>
      <c r="O33" s="10"/>
    </row>
    <row r="34" spans="1:16" s="22" customFormat="1" ht="15" customHeight="1" thickBot="1" x14ac:dyDescent="0.25">
      <c r="A34" s="11">
        <v>34</v>
      </c>
      <c r="B34" s="9"/>
      <c r="C34" s="9"/>
      <c r="D34" s="175"/>
      <c r="E34" s="176" t="s">
        <v>55</v>
      </c>
      <c r="F34" s="176"/>
      <c r="G34" s="175"/>
      <c r="H34" s="175"/>
      <c r="I34" s="9"/>
      <c r="J34" s="9"/>
      <c r="K34" s="9"/>
      <c r="L34" s="304">
        <f>L29+L33</f>
        <v>0</v>
      </c>
      <c r="M34" s="305">
        <f>M29+M33</f>
        <v>0</v>
      </c>
      <c r="N34" s="316">
        <f>IF(L34=0,0,(M34-L34)/L34)</f>
        <v>0</v>
      </c>
      <c r="O34" s="10"/>
      <c r="P34" s="365"/>
    </row>
    <row r="35" spans="1:16" ht="15" customHeight="1" x14ac:dyDescent="0.2">
      <c r="A35" s="11">
        <v>35</v>
      </c>
      <c r="B35" s="9"/>
      <c r="C35" s="9"/>
      <c r="D35" s="9"/>
      <c r="E35" s="9"/>
      <c r="F35" s="9"/>
      <c r="G35" s="9"/>
      <c r="H35" s="9"/>
      <c r="I35" s="9"/>
      <c r="J35" s="9"/>
      <c r="K35" s="9"/>
      <c r="L35" s="258"/>
      <c r="M35" s="258"/>
      <c r="N35" s="259"/>
      <c r="O35" s="10"/>
    </row>
    <row r="36" spans="1:16" ht="15" customHeight="1" x14ac:dyDescent="0.3">
      <c r="A36" s="11">
        <v>36</v>
      </c>
      <c r="B36" s="9"/>
      <c r="C36" s="9"/>
      <c r="D36" s="58" t="s">
        <v>511</v>
      </c>
      <c r="E36" s="59"/>
      <c r="F36" s="59"/>
      <c r="G36" s="9"/>
      <c r="H36" s="9"/>
      <c r="I36" s="9"/>
      <c r="J36" s="9"/>
      <c r="K36" s="9"/>
      <c r="L36" s="258"/>
      <c r="M36" s="258"/>
      <c r="N36" s="259"/>
      <c r="O36" s="10"/>
    </row>
    <row r="37" spans="1:16" ht="15" customHeight="1" x14ac:dyDescent="0.2">
      <c r="A37" s="11">
        <v>37</v>
      </c>
      <c r="B37" s="9"/>
      <c r="C37" s="9"/>
      <c r="D37" s="9"/>
      <c r="E37" s="9"/>
      <c r="F37" s="172" t="s">
        <v>195</v>
      </c>
      <c r="G37" s="175"/>
      <c r="H37" s="9"/>
      <c r="I37" s="9"/>
      <c r="J37" s="9"/>
      <c r="K37" s="9"/>
      <c r="L37" s="307"/>
      <c r="M37" s="295">
        <f>'S6a.Actual Expenditure Capex'!J27</f>
        <v>0</v>
      </c>
      <c r="N37" s="315">
        <f>IF(L37="N/A",0,IF(L37=0,0,(M37-L37)/L37))</f>
        <v>0</v>
      </c>
      <c r="O37" s="10"/>
      <c r="P37" s="365" t="s">
        <v>574</v>
      </c>
    </row>
    <row r="38" spans="1:16" ht="15" customHeight="1" x14ac:dyDescent="0.2">
      <c r="A38" s="11">
        <v>38</v>
      </c>
      <c r="B38" s="9"/>
      <c r="C38" s="9"/>
      <c r="D38" s="9"/>
      <c r="E38" s="9"/>
      <c r="F38" s="175"/>
      <c r="G38" s="175"/>
      <c r="H38" s="9"/>
      <c r="I38" s="9"/>
      <c r="J38" s="9"/>
      <c r="K38" s="9"/>
      <c r="L38" s="258"/>
      <c r="M38" s="258"/>
      <c r="N38" s="259"/>
      <c r="O38" s="10"/>
    </row>
    <row r="39" spans="1:16" ht="15" customHeight="1" x14ac:dyDescent="0.3">
      <c r="A39" s="11">
        <v>39</v>
      </c>
      <c r="B39" s="9"/>
      <c r="C39" s="9"/>
      <c r="D39" s="58" t="s">
        <v>512</v>
      </c>
      <c r="E39" s="59"/>
      <c r="F39" s="179"/>
      <c r="G39" s="175"/>
      <c r="H39" s="9"/>
      <c r="I39" s="9"/>
      <c r="J39" s="9"/>
      <c r="K39" s="9"/>
      <c r="L39" s="258"/>
      <c r="M39" s="258"/>
      <c r="N39" s="259"/>
      <c r="O39" s="10"/>
    </row>
    <row r="40" spans="1:16" ht="15" customHeight="1" x14ac:dyDescent="0.2">
      <c r="A40" s="11">
        <v>40</v>
      </c>
      <c r="B40" s="9"/>
      <c r="C40" s="9"/>
      <c r="D40" s="9"/>
      <c r="E40" s="9"/>
      <c r="F40" s="172" t="s">
        <v>195</v>
      </c>
      <c r="G40" s="175"/>
      <c r="H40" s="9"/>
      <c r="I40" s="9"/>
      <c r="J40" s="9"/>
      <c r="K40" s="9"/>
      <c r="L40" s="307"/>
      <c r="M40" s="295">
        <f>'S6b.Actual Expenditure Opex'!J21</f>
        <v>0</v>
      </c>
      <c r="N40" s="315">
        <f>IF(L40="N/A",0,IF(L40=0,0,(M40-L40)/L40))</f>
        <v>0</v>
      </c>
      <c r="O40" s="10"/>
      <c r="P40" s="365" t="s">
        <v>575</v>
      </c>
    </row>
    <row r="41" spans="1:16" s="22" customFormat="1" ht="15" customHeight="1" x14ac:dyDescent="0.2">
      <c r="A41" s="11">
        <v>41</v>
      </c>
      <c r="B41" s="9"/>
      <c r="C41" s="9"/>
      <c r="D41" s="9"/>
      <c r="E41" s="9"/>
      <c r="F41" s="183" t="s">
        <v>194</v>
      </c>
      <c r="G41" s="175"/>
      <c r="H41" s="9"/>
      <c r="I41" s="9"/>
      <c r="J41" s="9"/>
      <c r="K41" s="9"/>
      <c r="L41" s="307"/>
      <c r="M41" s="295">
        <f>'S6b.Actual Expenditure Opex'!J22</f>
        <v>0</v>
      </c>
      <c r="N41" s="315">
        <f>IF(L41="N/A",0,IF(L41=0,0,(M41-L41)/L41))</f>
        <v>0</v>
      </c>
      <c r="O41" s="10"/>
      <c r="P41" s="365" t="s">
        <v>575</v>
      </c>
    </row>
    <row r="42" spans="1:16" s="22" customFormat="1" ht="15" customHeight="1" x14ac:dyDescent="0.2">
      <c r="A42" s="11">
        <v>42</v>
      </c>
      <c r="B42" s="9"/>
      <c r="C42" s="9"/>
      <c r="D42" s="9"/>
      <c r="E42" s="9"/>
      <c r="F42" s="13"/>
      <c r="G42" s="9"/>
      <c r="H42" s="9"/>
      <c r="I42" s="9"/>
      <c r="J42" s="9"/>
      <c r="K42" s="9"/>
      <c r="L42" s="9"/>
      <c r="M42" s="9"/>
      <c r="N42" s="68"/>
      <c r="O42" s="10"/>
      <c r="P42" s="365"/>
    </row>
    <row r="43" spans="1:16" ht="30" customHeight="1" x14ac:dyDescent="0.2">
      <c r="A43" s="11">
        <v>43</v>
      </c>
      <c r="B43" s="155"/>
      <c r="C43" s="155" t="s">
        <v>422</v>
      </c>
      <c r="D43" s="9"/>
      <c r="E43" s="9"/>
      <c r="F43" s="15"/>
      <c r="G43" s="9"/>
      <c r="H43" s="9"/>
      <c r="I43" s="9"/>
      <c r="J43" s="9"/>
      <c r="K43" s="9"/>
      <c r="L43" s="9"/>
      <c r="M43" s="9"/>
      <c r="N43" s="9"/>
      <c r="O43" s="10"/>
    </row>
    <row r="44" spans="1:16" ht="15" customHeight="1" x14ac:dyDescent="0.2">
      <c r="A44" s="11">
        <v>44</v>
      </c>
      <c r="B44" s="155"/>
      <c r="C44" s="155" t="s">
        <v>423</v>
      </c>
      <c r="D44" s="9"/>
      <c r="E44" s="9"/>
      <c r="F44" s="15"/>
      <c r="G44" s="9"/>
      <c r="H44" s="9"/>
      <c r="I44" s="9"/>
      <c r="J44" s="9"/>
      <c r="K44" s="9"/>
      <c r="L44" s="9"/>
      <c r="M44" s="9"/>
      <c r="N44" s="9"/>
      <c r="O44" s="10"/>
    </row>
    <row r="45" spans="1:16" ht="15" customHeight="1" x14ac:dyDescent="0.2">
      <c r="A45" s="12"/>
      <c r="B45" s="16"/>
      <c r="C45" s="16"/>
      <c r="D45" s="16"/>
      <c r="E45" s="16"/>
      <c r="F45" s="16"/>
      <c r="G45" s="16"/>
      <c r="H45" s="16"/>
      <c r="I45" s="16"/>
      <c r="J45" s="16"/>
      <c r="K45" s="16"/>
      <c r="L45" s="16"/>
      <c r="M45" s="16"/>
      <c r="N45" s="16"/>
      <c r="O45" s="17"/>
    </row>
    <row r="46" spans="1:16" ht="15" customHeight="1" x14ac:dyDescent="0.2"/>
    <row r="47" spans="1:16" ht="15" customHeight="1" x14ac:dyDescent="0.2"/>
    <row r="48" spans="1: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sheetData>
  <sheetProtection sheet="1" objects="1" scenarios="1"/>
  <customSheetViews>
    <customSheetView guid="{63EE1149-38E3-45FD-A757-4655A3261696}" scale="80" showPageBreaks="1" showGridLines="0" fitToPage="1" printArea="1">
      <selection activeCell="I18" sqref="I18"/>
      <pageMargins left="0.70866141732283472" right="0.70866141732283472" top="0.74803149606299213" bottom="0.74803149606299213" header="0.31496062992125984" footer="0.31496062992125984"/>
      <pageSetup paperSize="9" scale="70"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70" orientation="portrait" r:id="rId2"/>
    </customSheetView>
  </customSheetViews>
  <mergeCells count="4">
    <mergeCell ref="A5:M5"/>
    <mergeCell ref="A6:M6"/>
    <mergeCell ref="L2:N2"/>
    <mergeCell ref="L3:N3"/>
  </mergeCells>
  <dataValidations count="1">
    <dataValidation type="custom" allowBlank="1" showInputMessage="1" showErrorMessage="1" error="Decimal values larger than or equal to 0 and text &quot;N/A&quot; are accepted" prompt="Please enter a number larger than or equal to 0. _x000a_Enter &quot;N/A&quot; if this does not apply" sqref="L37 L40:L41">
      <formula1>OR(AND(ISNUMBER(L37),L37&gt;=0),AND(ISTEXT(L37),L37="N/A"))</formula1>
    </dataValidation>
  </dataValidations>
  <pageMargins left="0.7" right="0.7" top="0.75" bottom="0.75" header="0.3" footer="0.3"/>
  <pageSetup paperSize="9" scale="68" fitToHeight="0" orientation="portrait" r:id="rId3"/>
  <headerFooter>
    <oddHeader>&amp;C &amp;"+,Regular"Commerce Commission Information Disclosure Template</oddHeader>
    <oddFooter>&amp;L&amp;"+,Regular" &amp;P&amp;C&amp;"+,Regular" &amp;F&amp;R&amp;"+,Regular"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339966"/>
    <pageSetUpPr fitToPage="1"/>
  </sheetPr>
  <dimension ref="A1:M45"/>
  <sheetViews>
    <sheetView showGridLines="0" zoomScaleNormal="100" zoomScaleSheetLayoutView="59" workbookViewId="0"/>
  </sheetViews>
  <sheetFormatPr defaultRowHeight="12.75" x14ac:dyDescent="0.2"/>
  <cols>
    <col min="1" max="2" width="4.140625" customWidth="1"/>
    <col min="3" max="3" width="34.140625" customWidth="1"/>
    <col min="4" max="4" width="21.85546875" customWidth="1"/>
    <col min="5" max="8" width="21.28515625" customWidth="1"/>
    <col min="9" max="9" width="21.28515625" style="22" customWidth="1"/>
    <col min="10" max="10" width="20" style="22" customWidth="1"/>
    <col min="11" max="11" width="20.140625" customWidth="1"/>
    <col min="12" max="12" width="2.7109375" customWidth="1"/>
    <col min="13" max="13" width="7.85546875" style="365" bestFit="1" customWidth="1"/>
  </cols>
  <sheetData>
    <row r="1" spans="1:13" x14ac:dyDescent="0.2">
      <c r="A1" s="2"/>
      <c r="B1" s="3"/>
      <c r="C1" s="3"/>
      <c r="D1" s="3"/>
      <c r="E1" s="3"/>
      <c r="F1" s="3"/>
      <c r="G1" s="3"/>
      <c r="H1" s="3"/>
      <c r="I1" s="3"/>
      <c r="J1" s="3"/>
      <c r="K1" s="3"/>
      <c r="L1" s="4"/>
    </row>
    <row r="2" spans="1:13" ht="18" customHeight="1" x14ac:dyDescent="0.3">
      <c r="A2" s="5"/>
      <c r="B2" s="6"/>
      <c r="C2" s="6"/>
      <c r="D2" s="6"/>
      <c r="E2" s="6"/>
      <c r="F2" s="6"/>
      <c r="G2" s="94"/>
      <c r="H2" s="94"/>
      <c r="I2" s="94" t="s">
        <v>32</v>
      </c>
      <c r="J2" s="543" t="str">
        <f>IF(NOT(ISBLANK(CoverSheet!$C$8)),CoverSheet!$C$8,"")</f>
        <v/>
      </c>
      <c r="K2" s="543"/>
      <c r="L2" s="8"/>
    </row>
    <row r="3" spans="1:13" ht="18" customHeight="1" x14ac:dyDescent="0.25">
      <c r="A3" s="5"/>
      <c r="B3" s="6"/>
      <c r="C3" s="6"/>
      <c r="D3" s="6"/>
      <c r="E3" s="6"/>
      <c r="F3" s="6"/>
      <c r="G3" s="94"/>
      <c r="H3" s="94"/>
      <c r="I3" s="94" t="s">
        <v>348</v>
      </c>
      <c r="J3" s="545" t="str">
        <f>IF(ISNUMBER(CoverSheet!$C$12),CoverSheet!$C$12,"")</f>
        <v/>
      </c>
      <c r="K3" s="546"/>
      <c r="L3" s="8"/>
    </row>
    <row r="4" spans="1:13" ht="16.5" customHeight="1" x14ac:dyDescent="0.2">
      <c r="A4" s="5"/>
      <c r="B4" s="6"/>
      <c r="C4" s="6"/>
      <c r="D4" s="6"/>
      <c r="E4" s="6"/>
      <c r="F4" s="6"/>
      <c r="G4" s="6"/>
      <c r="H4" s="6"/>
      <c r="I4" s="6"/>
      <c r="J4" s="6"/>
      <c r="K4" s="6"/>
      <c r="L4" s="8"/>
    </row>
    <row r="5" spans="1:13" ht="21" customHeight="1" x14ac:dyDescent="0.35">
      <c r="A5" s="185" t="s">
        <v>403</v>
      </c>
      <c r="B5" s="6"/>
      <c r="C5" s="6"/>
      <c r="D5" s="6"/>
      <c r="E5" s="6"/>
      <c r="F5" s="6"/>
      <c r="G5" s="6"/>
      <c r="H5" s="6"/>
      <c r="I5" s="6"/>
      <c r="J5" s="6"/>
      <c r="K5" s="6"/>
      <c r="L5" s="8"/>
    </row>
    <row r="6" spans="1:13" s="22" customFormat="1" ht="34.5" customHeight="1" x14ac:dyDescent="0.2">
      <c r="A6" s="484" t="s">
        <v>431</v>
      </c>
      <c r="B6" s="485"/>
      <c r="C6" s="485"/>
      <c r="D6" s="485"/>
      <c r="E6" s="485"/>
      <c r="F6" s="485"/>
      <c r="G6" s="485"/>
      <c r="H6" s="485"/>
      <c r="I6" s="485"/>
      <c r="J6" s="485"/>
      <c r="K6" s="6"/>
      <c r="L6" s="8"/>
      <c r="M6" s="365"/>
    </row>
    <row r="7" spans="1:13" x14ac:dyDescent="0.2">
      <c r="A7" s="266" t="s">
        <v>603</v>
      </c>
      <c r="B7" s="182"/>
      <c r="C7" s="182"/>
      <c r="D7" s="6"/>
      <c r="E7" s="6"/>
      <c r="F7" s="6"/>
      <c r="G7" s="6"/>
      <c r="H7" s="6"/>
      <c r="I7" s="6"/>
      <c r="J7" s="6"/>
      <c r="K7" s="6"/>
      <c r="L7" s="8"/>
    </row>
    <row r="8" spans="1:13" ht="25.5" customHeight="1" x14ac:dyDescent="0.3">
      <c r="A8" s="11">
        <v>8</v>
      </c>
      <c r="B8" s="234"/>
      <c r="C8" s="135" t="s">
        <v>441</v>
      </c>
      <c r="D8" s="190"/>
      <c r="E8" s="190"/>
      <c r="F8" s="190"/>
      <c r="G8" s="190"/>
      <c r="H8" s="190"/>
      <c r="I8" s="190"/>
      <c r="J8" s="190"/>
      <c r="K8" s="190"/>
      <c r="L8" s="10"/>
    </row>
    <row r="9" spans="1:13" s="22" customFormat="1" ht="23.25" customHeight="1" x14ac:dyDescent="0.2">
      <c r="A9" s="11">
        <v>9</v>
      </c>
      <c r="B9" s="234"/>
      <c r="C9" s="212"/>
      <c r="D9" s="190"/>
      <c r="E9" s="190"/>
      <c r="F9" s="190"/>
      <c r="G9" s="190"/>
      <c r="H9" s="190"/>
      <c r="I9" s="190"/>
      <c r="J9" s="190"/>
      <c r="K9" s="190"/>
      <c r="L9" s="10"/>
      <c r="M9" s="365"/>
    </row>
    <row r="10" spans="1:13" ht="33" customHeight="1" x14ac:dyDescent="0.2">
      <c r="A10" s="11">
        <v>10</v>
      </c>
      <c r="B10" s="190"/>
      <c r="C10" s="242" t="s">
        <v>428</v>
      </c>
      <c r="D10" s="242" t="s">
        <v>516</v>
      </c>
      <c r="E10" s="242" t="s">
        <v>340</v>
      </c>
      <c r="F10" s="190"/>
      <c r="G10" s="190"/>
      <c r="H10" s="190"/>
      <c r="I10" s="190"/>
      <c r="J10" s="190"/>
      <c r="K10" s="190"/>
      <c r="L10" s="10"/>
    </row>
    <row r="11" spans="1:13" ht="15" customHeight="1" x14ac:dyDescent="0.2">
      <c r="A11" s="11">
        <v>11</v>
      </c>
      <c r="B11" s="190"/>
      <c r="C11" s="442"/>
      <c r="D11" s="202"/>
      <c r="E11" s="202"/>
      <c r="F11" s="190"/>
      <c r="G11" s="190"/>
      <c r="H11" s="190"/>
      <c r="I11" s="190"/>
      <c r="J11" s="190"/>
      <c r="K11" s="190"/>
      <c r="L11" s="10"/>
    </row>
    <row r="12" spans="1:13" ht="15" customHeight="1" x14ac:dyDescent="0.2">
      <c r="A12" s="11">
        <v>12</v>
      </c>
      <c r="B12" s="190"/>
      <c r="C12" s="442"/>
      <c r="D12" s="202"/>
      <c r="E12" s="202"/>
      <c r="F12" s="190"/>
      <c r="G12" s="190"/>
      <c r="H12" s="190"/>
      <c r="I12" s="190"/>
      <c r="J12" s="190"/>
      <c r="K12" s="190"/>
      <c r="L12" s="10"/>
    </row>
    <row r="13" spans="1:13" ht="15" customHeight="1" x14ac:dyDescent="0.2">
      <c r="A13" s="11">
        <v>13</v>
      </c>
      <c r="B13" s="190"/>
      <c r="C13" s="442"/>
      <c r="D13" s="202"/>
      <c r="E13" s="202"/>
      <c r="F13" s="190"/>
      <c r="G13" s="190"/>
      <c r="H13" s="190"/>
      <c r="I13" s="190"/>
      <c r="J13" s="190"/>
      <c r="K13" s="190"/>
      <c r="L13" s="10"/>
    </row>
    <row r="14" spans="1:13" ht="15" customHeight="1" x14ac:dyDescent="0.2">
      <c r="A14" s="11">
        <v>14</v>
      </c>
      <c r="B14" s="190"/>
      <c r="C14" s="442"/>
      <c r="D14" s="202"/>
      <c r="E14" s="202"/>
      <c r="F14" s="190"/>
      <c r="G14" s="190"/>
      <c r="H14" s="190"/>
      <c r="I14" s="190"/>
      <c r="J14" s="190"/>
      <c r="K14" s="190"/>
      <c r="L14" s="10"/>
    </row>
    <row r="15" spans="1:13" ht="15" customHeight="1" x14ac:dyDescent="0.2">
      <c r="A15" s="11">
        <v>15</v>
      </c>
      <c r="B15" s="190"/>
      <c r="C15" s="442"/>
      <c r="D15" s="202"/>
      <c r="E15" s="202"/>
      <c r="F15" s="190"/>
      <c r="G15" s="190"/>
      <c r="H15" s="190"/>
      <c r="I15" s="190"/>
      <c r="J15" s="190"/>
      <c r="K15" s="190"/>
      <c r="L15" s="10"/>
    </row>
    <row r="16" spans="1:13" ht="15" customHeight="1" x14ac:dyDescent="0.2">
      <c r="A16" s="11">
        <v>16</v>
      </c>
      <c r="B16" s="190"/>
      <c r="C16" s="442"/>
      <c r="D16" s="202"/>
      <c r="E16" s="202"/>
      <c r="F16" s="190"/>
      <c r="G16" s="190"/>
      <c r="H16" s="190"/>
      <c r="I16" s="190"/>
      <c r="J16" s="190"/>
      <c r="K16" s="190"/>
      <c r="L16" s="10"/>
    </row>
    <row r="17" spans="1:13" ht="15" customHeight="1" x14ac:dyDescent="0.2">
      <c r="A17" s="11">
        <v>17</v>
      </c>
      <c r="B17" s="190"/>
      <c r="C17" s="442"/>
      <c r="D17" s="202"/>
      <c r="E17" s="202"/>
      <c r="F17" s="190"/>
      <c r="G17" s="190"/>
      <c r="H17" s="190"/>
      <c r="I17" s="190"/>
      <c r="J17" s="190"/>
      <c r="K17" s="190"/>
      <c r="L17" s="10"/>
    </row>
    <row r="18" spans="1:13" ht="15" customHeight="1" x14ac:dyDescent="0.2">
      <c r="A18" s="11">
        <v>18</v>
      </c>
      <c r="B18" s="190"/>
      <c r="C18" s="442"/>
      <c r="D18" s="202"/>
      <c r="E18" s="202"/>
      <c r="F18" s="190"/>
      <c r="G18" s="190"/>
      <c r="H18" s="190"/>
      <c r="I18" s="190"/>
      <c r="J18" s="190"/>
      <c r="K18" s="190"/>
      <c r="L18" s="10"/>
    </row>
    <row r="19" spans="1:13" ht="15" customHeight="1" x14ac:dyDescent="0.2">
      <c r="A19" s="11">
        <v>19</v>
      </c>
      <c r="B19" s="190"/>
      <c r="C19" s="442"/>
      <c r="D19" s="202"/>
      <c r="E19" s="202"/>
      <c r="F19" s="190"/>
      <c r="G19" s="190"/>
      <c r="H19" s="190"/>
      <c r="I19" s="190"/>
      <c r="J19" s="190"/>
      <c r="K19" s="190"/>
      <c r="L19" s="10"/>
    </row>
    <row r="20" spans="1:13" ht="15" customHeight="1" x14ac:dyDescent="0.2">
      <c r="A20" s="11">
        <v>20</v>
      </c>
      <c r="B20" s="190"/>
      <c r="C20" s="442"/>
      <c r="D20" s="202"/>
      <c r="E20" s="202"/>
      <c r="F20" s="190"/>
      <c r="G20" s="190"/>
      <c r="H20" s="190"/>
      <c r="I20" s="190"/>
      <c r="J20" s="190"/>
      <c r="K20" s="190"/>
      <c r="L20" s="10"/>
    </row>
    <row r="21" spans="1:13" ht="15" customHeight="1" x14ac:dyDescent="0.2">
      <c r="A21" s="11">
        <v>21</v>
      </c>
      <c r="B21" s="190"/>
      <c r="C21" s="442"/>
      <c r="D21" s="202"/>
      <c r="E21" s="202"/>
      <c r="F21" s="190"/>
      <c r="G21" s="190"/>
      <c r="H21" s="190"/>
      <c r="I21" s="190"/>
      <c r="J21" s="190"/>
      <c r="K21" s="190"/>
      <c r="L21" s="10"/>
    </row>
    <row r="22" spans="1:13" ht="15" customHeight="1" x14ac:dyDescent="0.2">
      <c r="A22" s="11">
        <v>22</v>
      </c>
      <c r="B22" s="190"/>
      <c r="C22" s="442"/>
      <c r="D22" s="202"/>
      <c r="E22" s="202"/>
      <c r="F22" s="190"/>
      <c r="G22" s="190"/>
      <c r="H22" s="190"/>
      <c r="I22" s="190"/>
      <c r="J22" s="190"/>
      <c r="K22" s="190"/>
      <c r="L22" s="10"/>
    </row>
    <row r="23" spans="1:13" ht="15" customHeight="1" thickBot="1" x14ac:dyDescent="0.25">
      <c r="A23" s="11">
        <v>23</v>
      </c>
      <c r="B23" s="190"/>
      <c r="C23" s="238" t="s">
        <v>190</v>
      </c>
      <c r="D23" s="190"/>
      <c r="E23" s="190"/>
      <c r="F23" s="190"/>
      <c r="G23" s="190"/>
      <c r="H23" s="190"/>
      <c r="I23" s="190"/>
      <c r="J23" s="190"/>
      <c r="K23" s="190"/>
      <c r="L23" s="10"/>
    </row>
    <row r="24" spans="1:13" ht="15" customHeight="1" thickBot="1" x14ac:dyDescent="0.25">
      <c r="A24" s="11">
        <v>24</v>
      </c>
      <c r="B24" s="190"/>
      <c r="C24" s="100" t="s">
        <v>429</v>
      </c>
      <c r="D24" s="305">
        <f>SUM(D11:D22)</f>
        <v>0</v>
      </c>
      <c r="E24" s="305">
        <f>SUM(E11:E22)</f>
        <v>0</v>
      </c>
      <c r="F24" s="190"/>
      <c r="G24" s="190"/>
      <c r="H24" s="190"/>
      <c r="I24" s="190"/>
      <c r="J24" s="190"/>
      <c r="K24" s="190"/>
      <c r="L24" s="10"/>
      <c r="M24" s="365" t="s">
        <v>576</v>
      </c>
    </row>
    <row r="25" spans="1:13" ht="15" customHeight="1" x14ac:dyDescent="0.2">
      <c r="A25" s="11">
        <v>25</v>
      </c>
      <c r="B25" s="190"/>
      <c r="C25" s="190"/>
      <c r="D25" s="190"/>
      <c r="E25" s="190"/>
      <c r="F25" s="190"/>
      <c r="G25" s="190"/>
      <c r="H25" s="190"/>
      <c r="I25" s="190"/>
      <c r="J25" s="190"/>
      <c r="K25" s="190"/>
      <c r="L25" s="10"/>
    </row>
    <row r="26" spans="1:13" s="19" customFormat="1" ht="30" customHeight="1" x14ac:dyDescent="0.3">
      <c r="A26" s="11">
        <v>26</v>
      </c>
      <c r="B26" s="234"/>
      <c r="C26" s="135" t="s">
        <v>442</v>
      </c>
      <c r="D26" s="190"/>
      <c r="E26" s="190"/>
      <c r="F26" s="190"/>
      <c r="G26" s="190"/>
      <c r="H26" s="190"/>
      <c r="I26" s="190"/>
      <c r="J26" s="190"/>
      <c r="K26" s="190"/>
      <c r="L26" s="10"/>
      <c r="M26" s="365"/>
    </row>
    <row r="27" spans="1:13" ht="15" customHeight="1" x14ac:dyDescent="0.2">
      <c r="A27" s="11">
        <v>27</v>
      </c>
      <c r="B27" s="190"/>
      <c r="C27" s="190"/>
      <c r="D27" s="190"/>
      <c r="E27" s="190"/>
      <c r="F27" s="190"/>
      <c r="G27" s="190"/>
      <c r="H27" s="190"/>
      <c r="I27" s="190"/>
      <c r="J27" s="190"/>
      <c r="K27" s="190"/>
      <c r="L27" s="10"/>
    </row>
    <row r="28" spans="1:13" s="45" customFormat="1" ht="64.5" customHeight="1" x14ac:dyDescent="0.2">
      <c r="A28" s="11">
        <v>28</v>
      </c>
      <c r="B28" s="43"/>
      <c r="C28" s="138"/>
      <c r="D28" s="190"/>
      <c r="E28" s="242" t="s">
        <v>404</v>
      </c>
      <c r="F28" s="242" t="s">
        <v>395</v>
      </c>
      <c r="G28" s="242" t="s">
        <v>396</v>
      </c>
      <c r="H28" s="242" t="s">
        <v>397</v>
      </c>
      <c r="I28" s="242" t="s">
        <v>398</v>
      </c>
      <c r="J28" s="243" t="s">
        <v>189</v>
      </c>
      <c r="K28" s="138"/>
      <c r="L28" s="44"/>
      <c r="M28" s="365"/>
    </row>
    <row r="29" spans="1:13" ht="26.25" customHeight="1" x14ac:dyDescent="0.2">
      <c r="A29" s="11">
        <v>29</v>
      </c>
      <c r="B29" s="190"/>
      <c r="C29" s="138" t="s">
        <v>399</v>
      </c>
      <c r="D29" s="190"/>
      <c r="E29" s="443" t="s">
        <v>151</v>
      </c>
      <c r="F29" s="443" t="s">
        <v>151</v>
      </c>
      <c r="G29" s="443" t="s">
        <v>151</v>
      </c>
      <c r="H29" s="443" t="s">
        <v>151</v>
      </c>
      <c r="I29" s="443" t="s">
        <v>151</v>
      </c>
      <c r="J29" s="190"/>
      <c r="K29" s="190"/>
      <c r="L29" s="10"/>
    </row>
    <row r="30" spans="1:13" ht="15" customHeight="1" x14ac:dyDescent="0.2">
      <c r="A30" s="11">
        <v>30</v>
      </c>
      <c r="B30" s="190"/>
      <c r="C30" s="442" t="s">
        <v>341</v>
      </c>
      <c r="D30" s="190"/>
      <c r="E30" s="202"/>
      <c r="F30" s="202"/>
      <c r="G30" s="202"/>
      <c r="H30" s="202"/>
      <c r="I30" s="202"/>
      <c r="J30" s="93"/>
      <c r="K30" s="190"/>
      <c r="L30" s="10"/>
    </row>
    <row r="31" spans="1:13" ht="15" customHeight="1" x14ac:dyDescent="0.2">
      <c r="A31" s="11">
        <v>31</v>
      </c>
      <c r="B31" s="190"/>
      <c r="C31" s="442" t="s">
        <v>341</v>
      </c>
      <c r="D31" s="190"/>
      <c r="E31" s="202"/>
      <c r="F31" s="202"/>
      <c r="G31" s="202"/>
      <c r="H31" s="202"/>
      <c r="I31" s="202"/>
      <c r="J31" s="190"/>
      <c r="K31" s="138"/>
      <c r="L31" s="10"/>
    </row>
    <row r="32" spans="1:13" ht="15" customHeight="1" thickBot="1" x14ac:dyDescent="0.25">
      <c r="A32" s="11">
        <v>32</v>
      </c>
      <c r="B32" s="190"/>
      <c r="C32" s="238" t="s">
        <v>443</v>
      </c>
      <c r="D32" s="190"/>
      <c r="E32" s="190"/>
      <c r="F32" s="190"/>
      <c r="G32" s="190"/>
      <c r="H32" s="190"/>
      <c r="I32" s="190"/>
      <c r="J32" s="190"/>
      <c r="K32" s="190"/>
      <c r="L32" s="10"/>
    </row>
    <row r="33" spans="1:13" ht="15" customHeight="1" thickBot="1" x14ac:dyDescent="0.25">
      <c r="A33" s="11">
        <v>33</v>
      </c>
      <c r="B33" s="190"/>
      <c r="C33" s="100"/>
      <c r="D33" s="100" t="s">
        <v>430</v>
      </c>
      <c r="E33" s="445">
        <f>SUM(E30:E31)</f>
        <v>0</v>
      </c>
      <c r="F33" s="445">
        <f>SUM(F30:F31)</f>
        <v>0</v>
      </c>
      <c r="G33" s="445">
        <f>SUM(G30:G31)</f>
        <v>0</v>
      </c>
      <c r="H33" s="445">
        <f>SUM(H30:H31)</f>
        <v>0</v>
      </c>
      <c r="I33" s="445">
        <f>SUM(I30:I31)</f>
        <v>0</v>
      </c>
      <c r="J33" s="93"/>
      <c r="K33" s="190"/>
      <c r="L33" s="10"/>
    </row>
    <row r="34" spans="1:13" s="22" customFormat="1" ht="30" customHeight="1" x14ac:dyDescent="0.2">
      <c r="A34" s="11">
        <v>34</v>
      </c>
      <c r="B34" s="234"/>
      <c r="C34" s="212"/>
      <c r="D34" s="190"/>
      <c r="E34" s="190"/>
      <c r="F34" s="190"/>
      <c r="G34" s="190"/>
      <c r="H34" s="190"/>
      <c r="I34" s="190"/>
      <c r="J34" s="190"/>
      <c r="K34" s="190"/>
      <c r="L34" s="10"/>
      <c r="M34" s="365"/>
    </row>
    <row r="35" spans="1:13" s="22" customFormat="1" ht="23.25" customHeight="1" x14ac:dyDescent="0.3">
      <c r="A35" s="11">
        <v>35</v>
      </c>
      <c r="B35" s="190"/>
      <c r="C35" s="135" t="s">
        <v>444</v>
      </c>
      <c r="D35" s="190"/>
      <c r="E35" s="190"/>
      <c r="F35" s="190"/>
      <c r="G35" s="190"/>
      <c r="H35" s="190"/>
      <c r="I35" s="190"/>
      <c r="J35" s="190"/>
      <c r="K35" s="138"/>
      <c r="L35" s="10"/>
      <c r="M35" s="365"/>
    </row>
    <row r="36" spans="1:13" s="22" customFormat="1" ht="15" customHeight="1" x14ac:dyDescent="0.2">
      <c r="A36" s="11">
        <v>36</v>
      </c>
      <c r="B36" s="190"/>
      <c r="C36" s="212"/>
      <c r="D36" s="190"/>
      <c r="E36" s="190"/>
      <c r="F36" s="190"/>
      <c r="G36" s="190"/>
      <c r="H36" s="190"/>
      <c r="I36" s="190"/>
      <c r="J36" s="190"/>
      <c r="K36" s="190"/>
      <c r="L36" s="10"/>
      <c r="M36" s="365"/>
    </row>
    <row r="37" spans="1:13" s="45" customFormat="1" ht="63" customHeight="1" x14ac:dyDescent="0.2">
      <c r="A37" s="11">
        <v>37</v>
      </c>
      <c r="B37" s="43"/>
      <c r="C37" s="242" t="s">
        <v>399</v>
      </c>
      <c r="D37" s="242" t="s">
        <v>406</v>
      </c>
      <c r="E37" s="242" t="s">
        <v>400</v>
      </c>
      <c r="F37" s="242" t="s">
        <v>401</v>
      </c>
      <c r="G37" s="242" t="s">
        <v>402</v>
      </c>
      <c r="H37" s="242" t="s">
        <v>405</v>
      </c>
      <c r="I37" s="242" t="s">
        <v>339</v>
      </c>
      <c r="J37" s="243" t="s">
        <v>432</v>
      </c>
      <c r="K37" s="159" t="s">
        <v>318</v>
      </c>
      <c r="L37" s="44"/>
      <c r="M37" s="365"/>
    </row>
    <row r="38" spans="1:13" s="22" customFormat="1" ht="15" customHeight="1" x14ac:dyDescent="0.2">
      <c r="A38" s="11">
        <v>38</v>
      </c>
      <c r="B38" s="190"/>
      <c r="C38" s="442" t="s">
        <v>341</v>
      </c>
      <c r="D38" s="459">
        <f>SUM(E38:I38)</f>
        <v>0</v>
      </c>
      <c r="E38" s="318"/>
      <c r="F38" s="319"/>
      <c r="G38" s="319"/>
      <c r="H38" s="319"/>
      <c r="I38" s="319"/>
      <c r="J38" s="190"/>
      <c r="K38" s="319"/>
      <c r="L38" s="10"/>
      <c r="M38" s="365"/>
    </row>
    <row r="39" spans="1:13" s="22" customFormat="1" ht="15" customHeight="1" x14ac:dyDescent="0.2">
      <c r="A39" s="11">
        <v>39</v>
      </c>
      <c r="B39" s="190"/>
      <c r="C39" s="442" t="s">
        <v>341</v>
      </c>
      <c r="D39" s="459">
        <f>SUM(E39:I39)</f>
        <v>0</v>
      </c>
      <c r="E39" s="318"/>
      <c r="F39" s="319"/>
      <c r="G39" s="319"/>
      <c r="H39" s="319"/>
      <c r="I39" s="319"/>
      <c r="J39" s="190"/>
      <c r="K39" s="319"/>
      <c r="L39" s="10"/>
      <c r="M39" s="365"/>
    </row>
    <row r="40" spans="1:13" s="22" customFormat="1" ht="15" customHeight="1" thickBot="1" x14ac:dyDescent="0.25">
      <c r="A40" s="11">
        <v>40</v>
      </c>
      <c r="B40" s="190"/>
      <c r="C40" s="238" t="s">
        <v>443</v>
      </c>
      <c r="D40" s="190"/>
      <c r="E40" s="190"/>
      <c r="F40" s="190"/>
      <c r="G40" s="190"/>
      <c r="H40" s="190"/>
      <c r="I40" s="190"/>
      <c r="J40" s="190"/>
      <c r="K40" s="190"/>
      <c r="L40" s="10"/>
      <c r="M40" s="365"/>
    </row>
    <row r="41" spans="1:13" s="22" customFormat="1" ht="15" customHeight="1" thickBot="1" x14ac:dyDescent="0.25">
      <c r="A41" s="11">
        <v>41</v>
      </c>
      <c r="B41" s="190"/>
      <c r="C41" s="100" t="s">
        <v>430</v>
      </c>
      <c r="D41" s="320">
        <f t="shared" ref="D41:I41" si="0">SUM(D38:D39)</f>
        <v>0</v>
      </c>
      <c r="E41" s="446">
        <f t="shared" si="0"/>
        <v>0</v>
      </c>
      <c r="F41" s="446">
        <f t="shared" si="0"/>
        <v>0</v>
      </c>
      <c r="G41" s="446">
        <f t="shared" si="0"/>
        <v>0</v>
      </c>
      <c r="H41" s="446">
        <f t="shared" si="0"/>
        <v>0</v>
      </c>
      <c r="I41" s="446">
        <f t="shared" si="0"/>
        <v>0</v>
      </c>
      <c r="J41" s="190"/>
      <c r="K41" s="320">
        <f>SUM(K38:K39)</f>
        <v>0</v>
      </c>
      <c r="L41" s="10"/>
      <c r="M41" s="365" t="s">
        <v>694</v>
      </c>
    </row>
    <row r="42" spans="1:13" ht="15" customHeight="1" x14ac:dyDescent="0.2">
      <c r="A42" s="11">
        <v>42</v>
      </c>
      <c r="B42" s="190"/>
      <c r="C42" s="190" t="s">
        <v>191</v>
      </c>
      <c r="D42" s="190"/>
      <c r="E42" s="190"/>
      <c r="F42" s="190"/>
      <c r="G42" s="190"/>
      <c r="H42" s="190"/>
      <c r="I42" s="190"/>
      <c r="J42" s="190"/>
      <c r="K42" s="190"/>
      <c r="L42" s="10"/>
    </row>
    <row r="43" spans="1:13" s="22" customFormat="1" ht="15" customHeight="1" x14ac:dyDescent="0.2">
      <c r="A43" s="11">
        <v>43</v>
      </c>
      <c r="B43" s="190"/>
      <c r="C43" s="190" t="s">
        <v>192</v>
      </c>
      <c r="D43" s="190"/>
      <c r="E43" s="190"/>
      <c r="F43" s="190"/>
      <c r="G43" s="190"/>
      <c r="H43" s="190"/>
      <c r="I43" s="190"/>
      <c r="J43" s="190"/>
      <c r="K43" s="190"/>
      <c r="L43" s="10"/>
      <c r="M43" s="365"/>
    </row>
    <row r="44" spans="1:13" ht="15" customHeight="1" x14ac:dyDescent="0.2">
      <c r="A44" s="12"/>
      <c r="B44" s="80"/>
      <c r="C44" s="16"/>
      <c r="D44" s="16"/>
      <c r="E44" s="16"/>
      <c r="F44" s="16"/>
      <c r="G44" s="16"/>
      <c r="H44" s="16"/>
      <c r="I44" s="16"/>
      <c r="J44" s="16"/>
      <c r="K44" s="16"/>
      <c r="L44" s="17"/>
    </row>
    <row r="45" spans="1:13" ht="15" customHeight="1" x14ac:dyDescent="0.2">
      <c r="A45" s="18"/>
    </row>
  </sheetData>
  <sheetProtection sheet="1" objects="1" scenarios="1" formatColumns="0" formatRows="0" insertColumns="0" insertRows="0"/>
  <customSheetViews>
    <customSheetView guid="{63EE1149-38E3-45FD-A757-4655A3261696}" scale="80" showPageBreaks="1" showGridLines="0" fitToPage="1" printArea="1" topLeftCell="D1">
      <selection activeCell="J38" sqref="J38"/>
      <pageMargins left="0.70866141732283472" right="0.70866141732283472" top="0.74803149606299213" bottom="0.74803149606299213" header="0.31496062992125984" footer="0.31496062992125984"/>
      <pageSetup paperSize="9" scale="56" orientation="landscape" r:id="rId1"/>
    </customSheetView>
    <customSheetView guid="{050FE390-FCBA-423A-A57A-07214A914FBA}" scale="80" showPageBreaks="1" showGridLines="0" fitToPage="1" printArea="1" topLeftCell="A8">
      <selection activeCell="E14" sqref="E14"/>
      <pageMargins left="0.70866141732283472" right="0.70866141732283472" top="0.74803149606299213" bottom="0.74803149606299213" header="0.31496062992125984" footer="0.31496062992125984"/>
      <pageSetup paperSize="9" scale="56" orientation="landscape" r:id="rId2"/>
    </customSheetView>
  </customSheetViews>
  <mergeCells count="3">
    <mergeCell ref="A6:J6"/>
    <mergeCell ref="J2:K2"/>
    <mergeCell ref="J3:K3"/>
  </mergeCells>
  <dataValidations count="2">
    <dataValidation allowBlank="1" showInputMessage="1" showErrorMessage="1" prompt="Please enter text" sqref="C11:C22 E29:I29"/>
    <dataValidation type="list" allowBlank="1" showInputMessage="1" showErrorMessage="1" prompt="Please select from available drop-down options" sqref="C30:C31 C38:C39">
      <formula1>"Standard,Non-standard,[Select one]"</formula1>
    </dataValidation>
  </dataValidations>
  <pageMargins left="0.7" right="0.7" top="0.75" bottom="0.75" header="0.3" footer="0.3"/>
  <pageSetup paperSize="9" scale="54" orientation="landscape" r:id="rId3"/>
  <headerFooter>
    <oddHeader>&amp;C &amp;"+,Regular"Commerce Commission Information Disclosure Template</oddHeader>
    <oddFooter>&amp;L&amp;"+,Regular" &amp;P&amp;C&amp;"+,Regular" &amp;F&amp;R&amp;"+,Regular" &amp;A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96600"/>
    <pageSetUpPr fitToPage="1"/>
  </sheetPr>
  <dimension ref="A1:J891"/>
  <sheetViews>
    <sheetView showGridLines="0" zoomScaleNormal="100" zoomScaleSheetLayoutView="70" workbookViewId="0"/>
  </sheetViews>
  <sheetFormatPr defaultRowHeight="12.75" x14ac:dyDescent="0.2"/>
  <cols>
    <col min="1" max="1" width="4.5703125" customWidth="1"/>
    <col min="2" max="2" width="4" style="22" customWidth="1"/>
    <col min="3" max="3" width="28.5703125" customWidth="1"/>
    <col min="4" max="4" width="38.5703125" customWidth="1"/>
    <col min="5" max="5" width="7.5703125" customWidth="1"/>
    <col min="6" max="9" width="15.7109375" customWidth="1"/>
    <col min="10" max="10" width="2.7109375" customWidth="1"/>
  </cols>
  <sheetData>
    <row r="1" spans="1:10" x14ac:dyDescent="0.2">
      <c r="A1" s="2"/>
      <c r="B1" s="3"/>
      <c r="C1" s="3"/>
      <c r="D1" s="3"/>
      <c r="E1" s="3"/>
      <c r="F1" s="3"/>
      <c r="G1" s="3"/>
      <c r="H1" s="3"/>
      <c r="I1" s="3"/>
      <c r="J1" s="4"/>
    </row>
    <row r="2" spans="1:10" ht="18" customHeight="1" x14ac:dyDescent="0.3">
      <c r="A2" s="5"/>
      <c r="B2" s="6"/>
      <c r="C2" s="6"/>
      <c r="D2" s="94"/>
      <c r="E2" s="94"/>
      <c r="F2" s="94" t="s">
        <v>32</v>
      </c>
      <c r="G2" s="519" t="str">
        <f>IF(NOT(ISBLANK(CoverSheet!$C$8)),CoverSheet!$C$8,"")</f>
        <v/>
      </c>
      <c r="H2" s="520"/>
      <c r="I2" s="521"/>
      <c r="J2" s="8"/>
    </row>
    <row r="3" spans="1:10" ht="18" customHeight="1" x14ac:dyDescent="0.25">
      <c r="A3" s="5"/>
      <c r="B3" s="6"/>
      <c r="C3" s="6"/>
      <c r="D3" s="94"/>
      <c r="E3" s="94"/>
      <c r="F3" s="94" t="s">
        <v>348</v>
      </c>
      <c r="G3" s="545" t="str">
        <f>IF(ISNUMBER(CoverSheet!$C$12),CoverSheet!$C$12,"")</f>
        <v/>
      </c>
      <c r="H3" s="547"/>
      <c r="I3" s="546"/>
      <c r="J3" s="8"/>
    </row>
    <row r="4" spans="1:10" ht="21" customHeight="1" x14ac:dyDescent="0.35">
      <c r="A4" s="186" t="s">
        <v>184</v>
      </c>
      <c r="B4" s="95"/>
      <c r="C4" s="6"/>
      <c r="D4" s="6"/>
      <c r="E4" s="6"/>
      <c r="F4" s="6"/>
      <c r="G4" s="6"/>
      <c r="H4" s="6"/>
      <c r="I4" s="6"/>
      <c r="J4" s="8"/>
    </row>
    <row r="5" spans="1:10" ht="21" customHeight="1" x14ac:dyDescent="0.2">
      <c r="A5" s="506" t="s">
        <v>359</v>
      </c>
      <c r="B5" s="507"/>
      <c r="C5" s="507"/>
      <c r="D5" s="507"/>
      <c r="E5" s="507"/>
      <c r="F5" s="507"/>
      <c r="G5" s="507"/>
      <c r="H5" s="6"/>
      <c r="I5" s="6"/>
      <c r="J5" s="8"/>
    </row>
    <row r="6" spans="1:10" x14ac:dyDescent="0.2">
      <c r="A6" s="266" t="s">
        <v>603</v>
      </c>
      <c r="B6" s="98"/>
      <c r="C6" s="37"/>
      <c r="D6" s="6"/>
      <c r="E6" s="6"/>
      <c r="F6" s="6"/>
      <c r="G6" s="6"/>
      <c r="H6" s="6"/>
      <c r="I6" s="6"/>
      <c r="J6" s="8"/>
    </row>
    <row r="7" spans="1:10" ht="48" customHeight="1" x14ac:dyDescent="0.2">
      <c r="A7" s="11">
        <v>7</v>
      </c>
      <c r="B7" s="96"/>
      <c r="C7" s="49" t="s">
        <v>13</v>
      </c>
      <c r="D7" s="49" t="s">
        <v>150</v>
      </c>
      <c r="E7" s="161" t="s">
        <v>151</v>
      </c>
      <c r="F7" s="161" t="s">
        <v>185</v>
      </c>
      <c r="G7" s="161" t="s">
        <v>186</v>
      </c>
      <c r="H7" s="161" t="s">
        <v>187</v>
      </c>
      <c r="I7" s="161" t="s">
        <v>188</v>
      </c>
      <c r="J7" s="10"/>
    </row>
    <row r="8" spans="1:10" ht="15" customHeight="1" x14ac:dyDescent="0.2">
      <c r="A8" s="11">
        <v>8</v>
      </c>
      <c r="B8" s="96"/>
      <c r="C8" s="13" t="s">
        <v>72</v>
      </c>
      <c r="D8" s="13" t="s">
        <v>160</v>
      </c>
      <c r="E8" s="463" t="s">
        <v>161</v>
      </c>
      <c r="F8" s="321"/>
      <c r="G8" s="321"/>
      <c r="H8" s="295">
        <f>G8-F8</f>
        <v>0</v>
      </c>
      <c r="I8" s="468" t="s">
        <v>341</v>
      </c>
      <c r="J8" s="10"/>
    </row>
    <row r="9" spans="1:10" ht="15" customHeight="1" x14ac:dyDescent="0.2">
      <c r="A9" s="11">
        <v>9</v>
      </c>
      <c r="B9" s="96"/>
      <c r="C9" s="13" t="s">
        <v>72</v>
      </c>
      <c r="D9" s="13" t="s">
        <v>76</v>
      </c>
      <c r="E9" s="464" t="s">
        <v>161</v>
      </c>
      <c r="F9" s="321"/>
      <c r="G9" s="321"/>
      <c r="H9" s="295">
        <f t="shared" ref="H9:H31" si="0">G9-F9</f>
        <v>0</v>
      </c>
      <c r="I9" s="468" t="s">
        <v>341</v>
      </c>
      <c r="J9" s="10"/>
    </row>
    <row r="10" spans="1:10" ht="15" customHeight="1" x14ac:dyDescent="0.2">
      <c r="A10" s="11">
        <v>10</v>
      </c>
      <c r="B10" s="96"/>
      <c r="C10" s="13" t="s">
        <v>162</v>
      </c>
      <c r="D10" s="13" t="s">
        <v>73</v>
      </c>
      <c r="E10" s="464" t="s">
        <v>163</v>
      </c>
      <c r="F10" s="321"/>
      <c r="G10" s="321"/>
      <c r="H10" s="295">
        <f t="shared" si="0"/>
        <v>0</v>
      </c>
      <c r="I10" s="468" t="s">
        <v>341</v>
      </c>
      <c r="J10" s="10"/>
    </row>
    <row r="11" spans="1:10" ht="15" customHeight="1" x14ac:dyDescent="0.2">
      <c r="A11" s="11">
        <v>11</v>
      </c>
      <c r="B11" s="96"/>
      <c r="C11" s="13" t="s">
        <v>162</v>
      </c>
      <c r="D11" s="106" t="s">
        <v>368</v>
      </c>
      <c r="E11" s="464" t="s">
        <v>163</v>
      </c>
      <c r="F11" s="321"/>
      <c r="G11" s="321"/>
      <c r="H11" s="295">
        <f t="shared" si="0"/>
        <v>0</v>
      </c>
      <c r="I11" s="468" t="s">
        <v>341</v>
      </c>
      <c r="J11" s="10"/>
    </row>
    <row r="12" spans="1:10" ht="15" customHeight="1" x14ac:dyDescent="0.2">
      <c r="A12" s="11">
        <v>12</v>
      </c>
      <c r="B12" s="96"/>
      <c r="C12" s="13" t="s">
        <v>162</v>
      </c>
      <c r="D12" s="13" t="s">
        <v>164</v>
      </c>
      <c r="E12" s="464" t="s">
        <v>163</v>
      </c>
      <c r="F12" s="321"/>
      <c r="G12" s="321"/>
      <c r="H12" s="295">
        <f t="shared" si="0"/>
        <v>0</v>
      </c>
      <c r="I12" s="468" t="s">
        <v>341</v>
      </c>
      <c r="J12" s="10"/>
    </row>
    <row r="13" spans="1:10" ht="15" customHeight="1" x14ac:dyDescent="0.2">
      <c r="A13" s="11">
        <v>13</v>
      </c>
      <c r="B13" s="96"/>
      <c r="C13" s="13" t="s">
        <v>162</v>
      </c>
      <c r="D13" s="106" t="s">
        <v>369</v>
      </c>
      <c r="E13" s="464" t="s">
        <v>163</v>
      </c>
      <c r="F13" s="321"/>
      <c r="G13" s="321"/>
      <c r="H13" s="295">
        <f t="shared" si="0"/>
        <v>0</v>
      </c>
      <c r="I13" s="468" t="s">
        <v>341</v>
      </c>
      <c r="J13" s="10"/>
    </row>
    <row r="14" spans="1:10" ht="15" customHeight="1" x14ac:dyDescent="0.2">
      <c r="A14" s="11">
        <v>14</v>
      </c>
      <c r="B14" s="96"/>
      <c r="C14" s="13" t="s">
        <v>162</v>
      </c>
      <c r="D14" s="13" t="s">
        <v>165</v>
      </c>
      <c r="E14" s="464" t="s">
        <v>163</v>
      </c>
      <c r="F14" s="321"/>
      <c r="G14" s="321"/>
      <c r="H14" s="295">
        <f t="shared" si="0"/>
        <v>0</v>
      </c>
      <c r="I14" s="468" t="s">
        <v>341</v>
      </c>
      <c r="J14" s="10"/>
    </row>
    <row r="15" spans="1:10" ht="15" customHeight="1" x14ac:dyDescent="0.2">
      <c r="A15" s="11">
        <v>15</v>
      </c>
      <c r="B15" s="96"/>
      <c r="C15" s="13" t="s">
        <v>166</v>
      </c>
      <c r="D15" s="13" t="s">
        <v>167</v>
      </c>
      <c r="E15" s="464" t="s">
        <v>163</v>
      </c>
      <c r="F15" s="321"/>
      <c r="G15" s="321"/>
      <c r="H15" s="295">
        <f t="shared" si="0"/>
        <v>0</v>
      </c>
      <c r="I15" s="468" t="s">
        <v>341</v>
      </c>
      <c r="J15" s="10"/>
    </row>
    <row r="16" spans="1:10" ht="15" customHeight="1" x14ac:dyDescent="0.2">
      <c r="A16" s="11">
        <v>16</v>
      </c>
      <c r="B16" s="96"/>
      <c r="C16" s="13" t="s">
        <v>166</v>
      </c>
      <c r="D16" s="13" t="s">
        <v>168</v>
      </c>
      <c r="E16" s="464" t="s">
        <v>163</v>
      </c>
      <c r="F16" s="321"/>
      <c r="G16" s="321"/>
      <c r="H16" s="295">
        <f t="shared" si="0"/>
        <v>0</v>
      </c>
      <c r="I16" s="468" t="s">
        <v>341</v>
      </c>
      <c r="J16" s="10"/>
    </row>
    <row r="17" spans="1:10" ht="15" customHeight="1" x14ac:dyDescent="0.2">
      <c r="A17" s="11">
        <v>17</v>
      </c>
      <c r="B17" s="96"/>
      <c r="C17" s="13" t="s">
        <v>166</v>
      </c>
      <c r="D17" s="13" t="s">
        <v>169</v>
      </c>
      <c r="E17" s="464" t="s">
        <v>163</v>
      </c>
      <c r="F17" s="321"/>
      <c r="G17" s="321"/>
      <c r="H17" s="295">
        <f t="shared" si="0"/>
        <v>0</v>
      </c>
      <c r="I17" s="468" t="s">
        <v>341</v>
      </c>
      <c r="J17" s="10"/>
    </row>
    <row r="18" spans="1:10" ht="15" customHeight="1" x14ac:dyDescent="0.2">
      <c r="A18" s="11">
        <v>18</v>
      </c>
      <c r="B18" s="96"/>
      <c r="C18" s="13" t="s">
        <v>77</v>
      </c>
      <c r="D18" s="13" t="s">
        <v>170</v>
      </c>
      <c r="E18" s="464" t="s">
        <v>163</v>
      </c>
      <c r="F18" s="321"/>
      <c r="G18" s="321"/>
      <c r="H18" s="295">
        <f t="shared" si="0"/>
        <v>0</v>
      </c>
      <c r="I18" s="468" t="s">
        <v>341</v>
      </c>
      <c r="J18" s="10"/>
    </row>
    <row r="19" spans="1:10" ht="15" customHeight="1" x14ac:dyDescent="0.2">
      <c r="A19" s="11">
        <v>19</v>
      </c>
      <c r="B19" s="96"/>
      <c r="C19" s="13" t="s">
        <v>77</v>
      </c>
      <c r="D19" s="13" t="s">
        <v>171</v>
      </c>
      <c r="E19" s="464" t="s">
        <v>163</v>
      </c>
      <c r="F19" s="321"/>
      <c r="G19" s="321"/>
      <c r="H19" s="295">
        <f t="shared" si="0"/>
        <v>0</v>
      </c>
      <c r="I19" s="468" t="s">
        <v>341</v>
      </c>
      <c r="J19" s="10"/>
    </row>
    <row r="20" spans="1:10" ht="15" customHeight="1" x14ac:dyDescent="0.2">
      <c r="A20" s="11">
        <v>20</v>
      </c>
      <c r="B20" s="96"/>
      <c r="C20" s="13" t="s">
        <v>172</v>
      </c>
      <c r="D20" s="13" t="s">
        <v>173</v>
      </c>
      <c r="E20" s="464" t="s">
        <v>163</v>
      </c>
      <c r="F20" s="321"/>
      <c r="G20" s="321"/>
      <c r="H20" s="295">
        <f t="shared" si="0"/>
        <v>0</v>
      </c>
      <c r="I20" s="468" t="s">
        <v>341</v>
      </c>
      <c r="J20" s="10"/>
    </row>
    <row r="21" spans="1:10" ht="15" customHeight="1" x14ac:dyDescent="0.2">
      <c r="A21" s="11">
        <v>21</v>
      </c>
      <c r="B21" s="96"/>
      <c r="C21" s="13" t="s">
        <v>172</v>
      </c>
      <c r="D21" s="13" t="s">
        <v>174</v>
      </c>
      <c r="E21" s="464" t="s">
        <v>163</v>
      </c>
      <c r="F21" s="321"/>
      <c r="G21" s="321"/>
      <c r="H21" s="295">
        <f t="shared" si="0"/>
        <v>0</v>
      </c>
      <c r="I21" s="468" t="s">
        <v>341</v>
      </c>
      <c r="J21" s="10"/>
    </row>
    <row r="22" spans="1:10" ht="15" customHeight="1" x14ac:dyDescent="0.2">
      <c r="A22" s="11">
        <v>22</v>
      </c>
      <c r="B22" s="96"/>
      <c r="C22" s="13" t="s">
        <v>79</v>
      </c>
      <c r="D22" s="13" t="s">
        <v>79</v>
      </c>
      <c r="E22" s="464" t="s">
        <v>163</v>
      </c>
      <c r="F22" s="321"/>
      <c r="G22" s="321"/>
      <c r="H22" s="295">
        <f t="shared" si="0"/>
        <v>0</v>
      </c>
      <c r="I22" s="468" t="s">
        <v>341</v>
      </c>
      <c r="J22" s="10"/>
    </row>
    <row r="23" spans="1:10" ht="15" customHeight="1" x14ac:dyDescent="0.2">
      <c r="A23" s="11">
        <v>23</v>
      </c>
      <c r="B23" s="96"/>
      <c r="C23" s="13" t="s">
        <v>80</v>
      </c>
      <c r="D23" s="13" t="s">
        <v>80</v>
      </c>
      <c r="E23" s="464" t="s">
        <v>163</v>
      </c>
      <c r="F23" s="321"/>
      <c r="G23" s="321"/>
      <c r="H23" s="295">
        <f t="shared" si="0"/>
        <v>0</v>
      </c>
      <c r="I23" s="468" t="s">
        <v>341</v>
      </c>
      <c r="J23" s="10"/>
    </row>
    <row r="24" spans="1:10" ht="15" customHeight="1" x14ac:dyDescent="0.2">
      <c r="A24" s="11">
        <v>24</v>
      </c>
      <c r="B24" s="96"/>
      <c r="C24" s="13" t="s">
        <v>175</v>
      </c>
      <c r="D24" s="13" t="s">
        <v>176</v>
      </c>
      <c r="E24" s="464" t="s">
        <v>163</v>
      </c>
      <c r="F24" s="321"/>
      <c r="G24" s="321"/>
      <c r="H24" s="295">
        <f t="shared" si="0"/>
        <v>0</v>
      </c>
      <c r="I24" s="468" t="s">
        <v>341</v>
      </c>
      <c r="J24" s="10"/>
    </row>
    <row r="25" spans="1:10" ht="15" customHeight="1" x14ac:dyDescent="0.2">
      <c r="A25" s="11">
        <v>25</v>
      </c>
      <c r="B25" s="96"/>
      <c r="C25" s="13" t="s">
        <v>175</v>
      </c>
      <c r="D25" s="13" t="s">
        <v>177</v>
      </c>
      <c r="E25" s="464" t="s">
        <v>163</v>
      </c>
      <c r="F25" s="321"/>
      <c r="G25" s="321"/>
      <c r="H25" s="295">
        <f t="shared" si="0"/>
        <v>0</v>
      </c>
      <c r="I25" s="468" t="s">
        <v>341</v>
      </c>
      <c r="J25" s="10"/>
    </row>
    <row r="26" spans="1:10" ht="15" customHeight="1" x14ac:dyDescent="0.2">
      <c r="A26" s="11">
        <v>26</v>
      </c>
      <c r="B26" s="96"/>
      <c r="C26" s="13" t="s">
        <v>175</v>
      </c>
      <c r="D26" s="13" t="s">
        <v>178</v>
      </c>
      <c r="E26" s="464" t="s">
        <v>163</v>
      </c>
      <c r="F26" s="321"/>
      <c r="G26" s="321"/>
      <c r="H26" s="295">
        <f t="shared" si="0"/>
        <v>0</v>
      </c>
      <c r="I26" s="468" t="s">
        <v>341</v>
      </c>
      <c r="J26" s="10"/>
    </row>
    <row r="27" spans="1:10" ht="15" customHeight="1" x14ac:dyDescent="0.2">
      <c r="A27" s="11">
        <v>27</v>
      </c>
      <c r="B27" s="96"/>
      <c r="C27" s="13" t="s">
        <v>175</v>
      </c>
      <c r="D27" s="13" t="s">
        <v>179</v>
      </c>
      <c r="E27" s="464" t="s">
        <v>163</v>
      </c>
      <c r="F27" s="321"/>
      <c r="G27" s="321"/>
      <c r="H27" s="295">
        <f t="shared" si="0"/>
        <v>0</v>
      </c>
      <c r="I27" s="468" t="s">
        <v>341</v>
      </c>
      <c r="J27" s="10"/>
    </row>
    <row r="28" spans="1:10" ht="15" customHeight="1" x14ac:dyDescent="0.2">
      <c r="A28" s="11">
        <v>28</v>
      </c>
      <c r="B28" s="96"/>
      <c r="C28" s="13" t="s">
        <v>75</v>
      </c>
      <c r="D28" s="13" t="s">
        <v>180</v>
      </c>
      <c r="E28" s="464" t="s">
        <v>163</v>
      </c>
      <c r="F28" s="321"/>
      <c r="G28" s="321"/>
      <c r="H28" s="295">
        <f t="shared" si="0"/>
        <v>0</v>
      </c>
      <c r="I28" s="468" t="s">
        <v>341</v>
      </c>
      <c r="J28" s="10"/>
    </row>
    <row r="29" spans="1:10" ht="15" customHeight="1" x14ac:dyDescent="0.2">
      <c r="A29" s="11">
        <v>29</v>
      </c>
      <c r="B29" s="96"/>
      <c r="C29" s="13" t="s">
        <v>75</v>
      </c>
      <c r="D29" s="13" t="s">
        <v>181</v>
      </c>
      <c r="E29" s="464" t="s">
        <v>163</v>
      </c>
      <c r="F29" s="321"/>
      <c r="G29" s="321"/>
      <c r="H29" s="295">
        <f t="shared" si="0"/>
        <v>0</v>
      </c>
      <c r="I29" s="468" t="s">
        <v>341</v>
      </c>
      <c r="J29" s="10"/>
    </row>
    <row r="30" spans="1:10" ht="15" customHeight="1" x14ac:dyDescent="0.2">
      <c r="A30" s="11">
        <v>30</v>
      </c>
      <c r="B30" s="96"/>
      <c r="C30" s="13" t="s">
        <v>182</v>
      </c>
      <c r="D30" s="13" t="s">
        <v>183</v>
      </c>
      <c r="E30" s="464" t="s">
        <v>163</v>
      </c>
      <c r="F30" s="321"/>
      <c r="G30" s="321"/>
      <c r="H30" s="295">
        <f t="shared" si="0"/>
        <v>0</v>
      </c>
      <c r="I30" s="468" t="s">
        <v>341</v>
      </c>
      <c r="J30" s="10"/>
    </row>
    <row r="31" spans="1:10" ht="15" customHeight="1" x14ac:dyDescent="0.2">
      <c r="A31" s="11">
        <v>31</v>
      </c>
      <c r="B31" s="96"/>
      <c r="C31" s="13" t="s">
        <v>83</v>
      </c>
      <c r="D31" s="13" t="s">
        <v>83</v>
      </c>
      <c r="E31" s="464" t="s">
        <v>163</v>
      </c>
      <c r="F31" s="321"/>
      <c r="G31" s="321"/>
      <c r="H31" s="295">
        <f t="shared" si="0"/>
        <v>0</v>
      </c>
      <c r="I31" s="468" t="s">
        <v>341</v>
      </c>
      <c r="J31" s="10"/>
    </row>
    <row r="32" spans="1:10" ht="15" customHeight="1" x14ac:dyDescent="0.2">
      <c r="A32" s="12"/>
      <c r="B32" s="97"/>
      <c r="C32" s="16"/>
      <c r="D32" s="16"/>
      <c r="E32" s="16"/>
      <c r="F32" s="16"/>
      <c r="G32" s="16"/>
      <c r="H32" s="16"/>
      <c r="I32" s="16"/>
      <c r="J32" s="17"/>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sheetData>
  <sheetProtection sheet="1" objects="1" scenarios="1"/>
  <customSheetViews>
    <customSheetView guid="{63EE1149-38E3-45FD-A757-4655A3261696}" scale="80" showPageBreaks="1" showGridLines="0" fitToPage="1" printArea="1">
      <selection activeCell="D11" sqref="D11"/>
      <pageMargins left="0.70866141732283472" right="0.70866141732283472" top="0.74803149606299213" bottom="0.74803149606299213" header="0.31496062992125984" footer="0.31496062992125984"/>
      <pageSetup paperSize="9" scale="63" orientation="portrait"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3" orientation="portrait" r:id="rId2"/>
    </customSheetView>
  </customSheetViews>
  <mergeCells count="3">
    <mergeCell ref="A5:G5"/>
    <mergeCell ref="G2:I2"/>
    <mergeCell ref="G3:I3"/>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F8:F31">
      <formula1>OR(AND(ISNUMBER(F8),F8&gt;=0),AND(ISTEXT(F8),F8="N/A"))</formula1>
    </dataValidation>
    <dataValidation type="list" allowBlank="1" showInputMessage="1" showErrorMessage="1" prompt="Please select from available drop-down options" sqref="I8:I31">
      <formula1>"1,2,3,4,N/A,[Select one]"</formula1>
    </dataValidation>
  </dataValidations>
  <pageMargins left="0.7" right="0.7" top="0.75" bottom="0.75" header="0.3" footer="0.3"/>
  <pageSetup paperSize="9" scale="65" orientation="portrait" r:id="rId3"/>
  <headerFooter>
    <oddHeader>&amp;C &amp;"+,Regular"Commerce Commission Information Disclosure Template</oddHeader>
    <oddFooter>&amp;L&amp;"+,Regular" &amp;P&amp;C&amp;"+,Regular" &amp;F&amp;R&amp;"+,Regular" &amp;A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96600"/>
    <pageSetUpPr fitToPage="1"/>
  </sheetPr>
  <dimension ref="A1:AK891"/>
  <sheetViews>
    <sheetView showGridLines="0" zoomScaleNormal="100" zoomScaleSheetLayoutView="25" workbookViewId="0"/>
  </sheetViews>
  <sheetFormatPr defaultRowHeight="12.75" x14ac:dyDescent="0.2"/>
  <cols>
    <col min="1" max="1" width="4.140625" customWidth="1"/>
    <col min="2" max="2" width="3.28515625" style="22" customWidth="1"/>
    <col min="3" max="3" width="28.5703125" customWidth="1"/>
    <col min="4" max="4" width="44.140625" customWidth="1"/>
    <col min="5" max="5" width="6.5703125" customWidth="1"/>
    <col min="6" max="7" width="9.85546875" customWidth="1"/>
    <col min="8" max="11" width="7.7109375" customWidth="1"/>
    <col min="12" max="12" width="7.7109375" style="389" customWidth="1"/>
    <col min="13" max="32" width="7.7109375" customWidth="1"/>
    <col min="33" max="33" width="12.7109375" customWidth="1"/>
    <col min="34" max="34" width="9.85546875" customWidth="1"/>
    <col min="35" max="35" width="10.140625" customWidth="1"/>
    <col min="36" max="36" width="14" customWidth="1"/>
    <col min="37" max="37" width="2.7109375" customWidth="1"/>
  </cols>
  <sheetData>
    <row r="1" spans="1:37" x14ac:dyDescent="0.2">
      <c r="A1" s="444"/>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row>
    <row r="2" spans="1:37" ht="18" customHeight="1" x14ac:dyDescent="0.25">
      <c r="A2" s="5"/>
      <c r="B2" s="6"/>
      <c r="C2" s="6"/>
      <c r="D2" s="6"/>
      <c r="E2" s="6"/>
      <c r="F2" s="6"/>
      <c r="G2" s="6"/>
      <c r="H2" s="6"/>
      <c r="I2" s="6"/>
      <c r="J2" s="6"/>
      <c r="K2" s="6"/>
      <c r="L2" s="6"/>
      <c r="M2" s="6"/>
      <c r="N2" s="6"/>
      <c r="O2" s="6"/>
      <c r="P2" s="6"/>
      <c r="Q2" s="6"/>
      <c r="R2" s="6"/>
      <c r="S2" s="6"/>
      <c r="T2" s="6"/>
      <c r="U2" s="6"/>
      <c r="V2" s="6"/>
      <c r="W2" s="6"/>
      <c r="X2" s="6"/>
      <c r="Y2" s="6"/>
      <c r="Z2" s="6"/>
      <c r="AA2" s="6"/>
      <c r="AB2" s="94"/>
      <c r="AC2" s="94"/>
      <c r="AD2" s="94"/>
      <c r="AE2" s="94"/>
      <c r="AF2" s="94" t="s">
        <v>32</v>
      </c>
      <c r="AG2" s="548" t="str">
        <f>IF(NOT(ISBLANK(CoverSheet!$C$8)),CoverSheet!$C$8,"")</f>
        <v/>
      </c>
      <c r="AH2" s="549"/>
      <c r="AI2" s="549"/>
      <c r="AJ2" s="550"/>
      <c r="AK2" s="8"/>
    </row>
    <row r="3" spans="1:37" ht="18" customHeight="1" x14ac:dyDescent="0.25">
      <c r="A3" s="5"/>
      <c r="B3" s="6"/>
      <c r="C3" s="6"/>
      <c r="D3" s="6"/>
      <c r="E3" s="6"/>
      <c r="F3" s="6"/>
      <c r="G3" s="6"/>
      <c r="H3" s="6"/>
      <c r="I3" s="6"/>
      <c r="J3" s="6"/>
      <c r="K3" s="6"/>
      <c r="L3" s="6"/>
      <c r="M3" s="6"/>
      <c r="N3" s="6"/>
      <c r="O3" s="6"/>
      <c r="P3" s="6"/>
      <c r="Q3" s="6"/>
      <c r="R3" s="6"/>
      <c r="S3" s="6"/>
      <c r="T3" s="6"/>
      <c r="U3" s="6"/>
      <c r="V3" s="6"/>
      <c r="W3" s="6"/>
      <c r="X3" s="6"/>
      <c r="Y3" s="6"/>
      <c r="Z3" s="6"/>
      <c r="AA3" s="6"/>
      <c r="AB3" s="94"/>
      <c r="AC3" s="94"/>
      <c r="AD3" s="94"/>
      <c r="AE3" s="94"/>
      <c r="AF3" s="94" t="s">
        <v>348</v>
      </c>
      <c r="AG3" s="545" t="str">
        <f>IF(ISNUMBER(CoverSheet!$C$12),CoverSheet!$C$12,"")</f>
        <v/>
      </c>
      <c r="AH3" s="547"/>
      <c r="AI3" s="547"/>
      <c r="AJ3" s="546"/>
      <c r="AK3" s="8"/>
    </row>
    <row r="4" spans="1:37" ht="21" customHeight="1" x14ac:dyDescent="0.35">
      <c r="A4" s="186" t="s">
        <v>149</v>
      </c>
      <c r="B4" s="9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8"/>
    </row>
    <row r="5" spans="1:37" ht="24" customHeight="1" x14ac:dyDescent="0.2">
      <c r="A5" s="484" t="s">
        <v>360</v>
      </c>
      <c r="B5" s="552"/>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101"/>
      <c r="AI5" s="6"/>
      <c r="AJ5" s="6"/>
      <c r="AK5" s="8"/>
    </row>
    <row r="6" spans="1:37" x14ac:dyDescent="0.2">
      <c r="A6" s="266" t="s">
        <v>603</v>
      </c>
      <c r="B6" s="107"/>
      <c r="C6" s="107"/>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8"/>
    </row>
    <row r="7" spans="1:37" ht="15" customHeight="1" x14ac:dyDescent="0.2">
      <c r="A7" s="11">
        <v>7</v>
      </c>
      <c r="B7" s="195"/>
      <c r="C7" s="33" t="s">
        <v>53</v>
      </c>
      <c r="D7" s="283" t="str">
        <f>IF(ISNUMBER(CoverSheet!$C$12),CoverSheet!$C$12,"")</f>
        <v/>
      </c>
      <c r="E7" s="190"/>
      <c r="F7" s="551" t="s">
        <v>349</v>
      </c>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102"/>
      <c r="AJ7" s="102"/>
      <c r="AK7" s="10"/>
    </row>
    <row r="8" spans="1:37" ht="45.75" customHeight="1" x14ac:dyDescent="0.2">
      <c r="A8" s="11">
        <v>8</v>
      </c>
      <c r="B8" s="195"/>
      <c r="C8" s="197" t="s">
        <v>13</v>
      </c>
      <c r="D8" s="197" t="s">
        <v>150</v>
      </c>
      <c r="E8" s="244" t="s">
        <v>151</v>
      </c>
      <c r="F8" s="208" t="s">
        <v>152</v>
      </c>
      <c r="G8" s="208" t="s">
        <v>153</v>
      </c>
      <c r="H8" s="208" t="s">
        <v>154</v>
      </c>
      <c r="I8" s="208" t="s">
        <v>155</v>
      </c>
      <c r="J8" s="208" t="s">
        <v>156</v>
      </c>
      <c r="K8" s="208" t="s">
        <v>157</v>
      </c>
      <c r="L8" s="208" t="s">
        <v>691</v>
      </c>
      <c r="M8" s="208" t="s">
        <v>158</v>
      </c>
      <c r="N8" s="208" t="s">
        <v>159</v>
      </c>
      <c r="O8" s="208">
        <v>2000</v>
      </c>
      <c r="P8" s="208">
        <v>2001</v>
      </c>
      <c r="Q8" s="208">
        <v>2002</v>
      </c>
      <c r="R8" s="208">
        <v>2003</v>
      </c>
      <c r="S8" s="208">
        <v>2004</v>
      </c>
      <c r="T8" s="208">
        <v>2005</v>
      </c>
      <c r="U8" s="208">
        <v>2006</v>
      </c>
      <c r="V8" s="208">
        <v>2007</v>
      </c>
      <c r="W8" s="208">
        <v>2008</v>
      </c>
      <c r="X8" s="208">
        <v>2009</v>
      </c>
      <c r="Y8" s="208">
        <v>2010</v>
      </c>
      <c r="Z8" s="208">
        <v>2011</v>
      </c>
      <c r="AA8" s="208">
        <v>2012</v>
      </c>
      <c r="AB8" s="208">
        <v>2013</v>
      </c>
      <c r="AC8" s="208">
        <v>2014</v>
      </c>
      <c r="AD8" s="208">
        <v>2015</v>
      </c>
      <c r="AE8" s="208">
        <v>2016</v>
      </c>
      <c r="AF8" s="208">
        <v>2017</v>
      </c>
      <c r="AG8" s="208" t="s">
        <v>605</v>
      </c>
      <c r="AH8" s="208" t="s">
        <v>350</v>
      </c>
      <c r="AI8" s="208" t="s">
        <v>604</v>
      </c>
      <c r="AJ8" s="208" t="s">
        <v>188</v>
      </c>
      <c r="AK8" s="10"/>
    </row>
    <row r="9" spans="1:37" ht="15" customHeight="1" x14ac:dyDescent="0.2">
      <c r="A9" s="11">
        <v>9</v>
      </c>
      <c r="B9" s="195"/>
      <c r="C9" s="106" t="s">
        <v>72</v>
      </c>
      <c r="D9" s="106" t="s">
        <v>160</v>
      </c>
      <c r="E9" s="465" t="s">
        <v>161</v>
      </c>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c r="AG9" s="321"/>
      <c r="AH9" s="295">
        <f>SUM(F9:AG9)</f>
        <v>0</v>
      </c>
      <c r="AI9" s="321"/>
      <c r="AJ9" s="467" t="s">
        <v>341</v>
      </c>
      <c r="AK9" s="10"/>
    </row>
    <row r="10" spans="1:37" ht="15" customHeight="1" x14ac:dyDescent="0.2">
      <c r="A10" s="11">
        <v>10</v>
      </c>
      <c r="B10" s="195"/>
      <c r="C10" s="106" t="s">
        <v>72</v>
      </c>
      <c r="D10" s="106" t="s">
        <v>76</v>
      </c>
      <c r="E10" s="465" t="s">
        <v>161</v>
      </c>
      <c r="F10" s="321"/>
      <c r="G10" s="321"/>
      <c r="H10" s="321"/>
      <c r="I10" s="321"/>
      <c r="J10" s="321"/>
      <c r="K10" s="321"/>
      <c r="L10" s="321"/>
      <c r="M10" s="321"/>
      <c r="N10" s="321"/>
      <c r="O10" s="321"/>
      <c r="P10" s="321"/>
      <c r="Q10" s="321"/>
      <c r="R10" s="321"/>
      <c r="S10" s="321"/>
      <c r="T10" s="321"/>
      <c r="U10" s="321"/>
      <c r="V10" s="321"/>
      <c r="W10" s="321"/>
      <c r="X10" s="321"/>
      <c r="Y10" s="321"/>
      <c r="AA10" s="321"/>
      <c r="AB10" s="321"/>
      <c r="AC10" s="321"/>
      <c r="AD10" s="321"/>
      <c r="AE10" s="321"/>
      <c r="AF10" s="321"/>
      <c r="AG10" s="321"/>
      <c r="AH10" s="295">
        <f t="shared" ref="AH10:AH32" si="0">SUM(F10:AG10)</f>
        <v>0</v>
      </c>
      <c r="AI10" s="321"/>
      <c r="AJ10" s="467" t="s">
        <v>341</v>
      </c>
      <c r="AK10" s="10"/>
    </row>
    <row r="11" spans="1:37" ht="15" customHeight="1" x14ac:dyDescent="0.2">
      <c r="A11" s="11">
        <v>11</v>
      </c>
      <c r="B11" s="195"/>
      <c r="C11" s="106" t="s">
        <v>162</v>
      </c>
      <c r="D11" s="106" t="s">
        <v>73</v>
      </c>
      <c r="E11" s="465" t="s">
        <v>163</v>
      </c>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295">
        <f t="shared" si="0"/>
        <v>0</v>
      </c>
      <c r="AI11" s="321"/>
      <c r="AJ11" s="467" t="s">
        <v>341</v>
      </c>
      <c r="AK11" s="10"/>
    </row>
    <row r="12" spans="1:37" ht="15" customHeight="1" x14ac:dyDescent="0.2">
      <c r="A12" s="11">
        <v>12</v>
      </c>
      <c r="B12" s="195"/>
      <c r="C12" s="106" t="s">
        <v>162</v>
      </c>
      <c r="D12" s="106" t="s">
        <v>368</v>
      </c>
      <c r="E12" s="465" t="s">
        <v>163</v>
      </c>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295">
        <f t="shared" si="0"/>
        <v>0</v>
      </c>
      <c r="AI12" s="321"/>
      <c r="AJ12" s="467" t="s">
        <v>341</v>
      </c>
      <c r="AK12" s="10"/>
    </row>
    <row r="13" spans="1:37" ht="15" customHeight="1" x14ac:dyDescent="0.2">
      <c r="A13" s="11">
        <v>13</v>
      </c>
      <c r="B13" s="195"/>
      <c r="C13" s="106" t="s">
        <v>162</v>
      </c>
      <c r="D13" s="106" t="s">
        <v>164</v>
      </c>
      <c r="E13" s="465" t="s">
        <v>163</v>
      </c>
      <c r="F13" s="321"/>
      <c r="G13" s="321"/>
      <c r="H13" s="321"/>
      <c r="I13" s="321"/>
      <c r="J13" s="321"/>
      <c r="K13" s="321"/>
      <c r="L13" s="321"/>
      <c r="M13" s="321"/>
      <c r="N13" s="321"/>
      <c r="O13" s="321"/>
      <c r="P13" s="321"/>
      <c r="Q13" s="321"/>
      <c r="R13" s="321"/>
      <c r="S13" s="321"/>
      <c r="T13" s="321"/>
      <c r="U13" s="321"/>
      <c r="V13" s="321"/>
      <c r="W13" s="321"/>
      <c r="X13" s="321"/>
      <c r="Y13" s="321"/>
      <c r="Z13" s="321"/>
      <c r="AA13" s="321"/>
      <c r="AB13" s="321"/>
      <c r="AC13" s="321"/>
      <c r="AD13" s="321"/>
      <c r="AE13" s="321"/>
      <c r="AF13" s="321"/>
      <c r="AG13" s="321"/>
      <c r="AH13" s="295">
        <f t="shared" si="0"/>
        <v>0</v>
      </c>
      <c r="AI13" s="321"/>
      <c r="AJ13" s="467" t="s">
        <v>341</v>
      </c>
      <c r="AK13" s="10"/>
    </row>
    <row r="14" spans="1:37" ht="15" customHeight="1" x14ac:dyDescent="0.2">
      <c r="A14" s="11">
        <v>14</v>
      </c>
      <c r="B14" s="195"/>
      <c r="C14" s="106" t="s">
        <v>162</v>
      </c>
      <c r="D14" s="106" t="s">
        <v>369</v>
      </c>
      <c r="E14" s="465" t="s">
        <v>163</v>
      </c>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295">
        <f t="shared" si="0"/>
        <v>0</v>
      </c>
      <c r="AI14" s="321"/>
      <c r="AJ14" s="467" t="s">
        <v>341</v>
      </c>
      <c r="AK14" s="10"/>
    </row>
    <row r="15" spans="1:37" ht="15" customHeight="1" x14ac:dyDescent="0.2">
      <c r="A15" s="11">
        <v>15</v>
      </c>
      <c r="B15" s="195"/>
      <c r="C15" s="106" t="s">
        <v>162</v>
      </c>
      <c r="D15" s="106" t="s">
        <v>165</v>
      </c>
      <c r="E15" s="465" t="s">
        <v>163</v>
      </c>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295">
        <f t="shared" si="0"/>
        <v>0</v>
      </c>
      <c r="AI15" s="321"/>
      <c r="AJ15" s="467" t="s">
        <v>341</v>
      </c>
      <c r="AK15" s="10"/>
    </row>
    <row r="16" spans="1:37" ht="15" customHeight="1" x14ac:dyDescent="0.2">
      <c r="A16" s="11">
        <v>16</v>
      </c>
      <c r="B16" s="195"/>
      <c r="C16" s="106" t="s">
        <v>166</v>
      </c>
      <c r="D16" s="106" t="s">
        <v>167</v>
      </c>
      <c r="E16" s="465" t="s">
        <v>163</v>
      </c>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c r="AF16" s="321"/>
      <c r="AG16" s="321"/>
      <c r="AH16" s="295">
        <f t="shared" si="0"/>
        <v>0</v>
      </c>
      <c r="AI16" s="321"/>
      <c r="AJ16" s="467" t="s">
        <v>341</v>
      </c>
      <c r="AK16" s="10"/>
    </row>
    <row r="17" spans="1:37" ht="15" customHeight="1" x14ac:dyDescent="0.2">
      <c r="A17" s="11">
        <v>17</v>
      </c>
      <c r="B17" s="195"/>
      <c r="C17" s="106" t="s">
        <v>166</v>
      </c>
      <c r="D17" s="106" t="s">
        <v>168</v>
      </c>
      <c r="E17" s="465" t="s">
        <v>163</v>
      </c>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295">
        <f t="shared" si="0"/>
        <v>0</v>
      </c>
      <c r="AI17" s="321"/>
      <c r="AJ17" s="467" t="s">
        <v>341</v>
      </c>
      <c r="AK17" s="10"/>
    </row>
    <row r="18" spans="1:37" ht="15" customHeight="1" x14ac:dyDescent="0.2">
      <c r="A18" s="11">
        <v>18</v>
      </c>
      <c r="B18" s="195"/>
      <c r="C18" s="106" t="s">
        <v>166</v>
      </c>
      <c r="D18" s="106" t="s">
        <v>169</v>
      </c>
      <c r="E18" s="465" t="s">
        <v>163</v>
      </c>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295">
        <f t="shared" si="0"/>
        <v>0</v>
      </c>
      <c r="AI18" s="321"/>
      <c r="AJ18" s="467" t="s">
        <v>341</v>
      </c>
      <c r="AK18" s="10"/>
    </row>
    <row r="19" spans="1:37" ht="15" customHeight="1" x14ac:dyDescent="0.2">
      <c r="A19" s="11">
        <v>19</v>
      </c>
      <c r="B19" s="195"/>
      <c r="C19" s="106" t="s">
        <v>77</v>
      </c>
      <c r="D19" s="106" t="s">
        <v>170</v>
      </c>
      <c r="E19" s="465" t="s">
        <v>163</v>
      </c>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295">
        <f t="shared" si="0"/>
        <v>0</v>
      </c>
      <c r="AI19" s="321"/>
      <c r="AJ19" s="467" t="s">
        <v>341</v>
      </c>
      <c r="AK19" s="10"/>
    </row>
    <row r="20" spans="1:37" ht="15" customHeight="1" x14ac:dyDescent="0.2">
      <c r="A20" s="11">
        <v>20</v>
      </c>
      <c r="B20" s="195"/>
      <c r="C20" s="106" t="s">
        <v>77</v>
      </c>
      <c r="D20" s="106" t="s">
        <v>171</v>
      </c>
      <c r="E20" s="465" t="s">
        <v>163</v>
      </c>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295">
        <f t="shared" si="0"/>
        <v>0</v>
      </c>
      <c r="AI20" s="321"/>
      <c r="AJ20" s="467" t="s">
        <v>341</v>
      </c>
      <c r="AK20" s="10"/>
    </row>
    <row r="21" spans="1:37" ht="15" customHeight="1" x14ac:dyDescent="0.2">
      <c r="A21" s="11">
        <v>21</v>
      </c>
      <c r="B21" s="195"/>
      <c r="C21" s="106" t="s">
        <v>172</v>
      </c>
      <c r="D21" s="106" t="s">
        <v>173</v>
      </c>
      <c r="E21" s="465" t="s">
        <v>163</v>
      </c>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295">
        <f t="shared" si="0"/>
        <v>0</v>
      </c>
      <c r="AI21" s="321"/>
      <c r="AJ21" s="467" t="s">
        <v>341</v>
      </c>
      <c r="AK21" s="10"/>
    </row>
    <row r="22" spans="1:37" ht="15" customHeight="1" x14ac:dyDescent="0.2">
      <c r="A22" s="11">
        <v>22</v>
      </c>
      <c r="B22" s="195"/>
      <c r="C22" s="106" t="s">
        <v>172</v>
      </c>
      <c r="D22" s="106" t="s">
        <v>174</v>
      </c>
      <c r="E22" s="465" t="s">
        <v>163</v>
      </c>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295">
        <f t="shared" si="0"/>
        <v>0</v>
      </c>
      <c r="AI22" s="321"/>
      <c r="AJ22" s="467" t="s">
        <v>341</v>
      </c>
      <c r="AK22" s="10"/>
    </row>
    <row r="23" spans="1:37" ht="15" customHeight="1" x14ac:dyDescent="0.2">
      <c r="A23" s="11">
        <v>23</v>
      </c>
      <c r="B23" s="195"/>
      <c r="C23" s="106" t="s">
        <v>79</v>
      </c>
      <c r="D23" s="106" t="s">
        <v>79</v>
      </c>
      <c r="E23" s="465" t="s">
        <v>163</v>
      </c>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295">
        <f t="shared" si="0"/>
        <v>0</v>
      </c>
      <c r="AI23" s="321"/>
      <c r="AJ23" s="467" t="s">
        <v>341</v>
      </c>
      <c r="AK23" s="10"/>
    </row>
    <row r="24" spans="1:37" ht="15" customHeight="1" x14ac:dyDescent="0.2">
      <c r="A24" s="11">
        <v>24</v>
      </c>
      <c r="B24" s="195"/>
      <c r="C24" s="106" t="s">
        <v>80</v>
      </c>
      <c r="D24" s="106" t="s">
        <v>80</v>
      </c>
      <c r="E24" s="465" t="s">
        <v>163</v>
      </c>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295">
        <f t="shared" si="0"/>
        <v>0</v>
      </c>
      <c r="AI24" s="321"/>
      <c r="AJ24" s="467" t="s">
        <v>341</v>
      </c>
      <c r="AK24" s="10"/>
    </row>
    <row r="25" spans="1:37" ht="15" customHeight="1" x14ac:dyDescent="0.2">
      <c r="A25" s="11">
        <v>25</v>
      </c>
      <c r="B25" s="195"/>
      <c r="C25" s="106" t="s">
        <v>175</v>
      </c>
      <c r="D25" s="106" t="s">
        <v>176</v>
      </c>
      <c r="E25" s="465" t="s">
        <v>163</v>
      </c>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295">
        <f t="shared" si="0"/>
        <v>0</v>
      </c>
      <c r="AI25" s="321"/>
      <c r="AJ25" s="467" t="s">
        <v>341</v>
      </c>
      <c r="AK25" s="10"/>
    </row>
    <row r="26" spans="1:37" ht="15" customHeight="1" x14ac:dyDescent="0.2">
      <c r="A26" s="11">
        <v>26</v>
      </c>
      <c r="B26" s="195"/>
      <c r="C26" s="106" t="s">
        <v>175</v>
      </c>
      <c r="D26" s="106" t="s">
        <v>177</v>
      </c>
      <c r="E26" s="465" t="s">
        <v>163</v>
      </c>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295">
        <f t="shared" si="0"/>
        <v>0</v>
      </c>
      <c r="AI26" s="321"/>
      <c r="AJ26" s="467" t="s">
        <v>341</v>
      </c>
      <c r="AK26" s="10"/>
    </row>
    <row r="27" spans="1:37" ht="15" customHeight="1" x14ac:dyDescent="0.2">
      <c r="A27" s="11">
        <v>27</v>
      </c>
      <c r="B27" s="195"/>
      <c r="C27" s="106" t="s">
        <v>175</v>
      </c>
      <c r="D27" s="106" t="s">
        <v>178</v>
      </c>
      <c r="E27" s="465" t="s">
        <v>163</v>
      </c>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295">
        <f t="shared" si="0"/>
        <v>0</v>
      </c>
      <c r="AI27" s="321"/>
      <c r="AJ27" s="467" t="s">
        <v>341</v>
      </c>
      <c r="AK27" s="10"/>
    </row>
    <row r="28" spans="1:37" ht="15" customHeight="1" x14ac:dyDescent="0.2">
      <c r="A28" s="11">
        <v>28</v>
      </c>
      <c r="B28" s="195"/>
      <c r="C28" s="106" t="s">
        <v>175</v>
      </c>
      <c r="D28" s="106" t="s">
        <v>179</v>
      </c>
      <c r="E28" s="465" t="s">
        <v>163</v>
      </c>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295">
        <f t="shared" si="0"/>
        <v>0</v>
      </c>
      <c r="AI28" s="321"/>
      <c r="AJ28" s="467" t="s">
        <v>341</v>
      </c>
      <c r="AK28" s="10"/>
    </row>
    <row r="29" spans="1:37" ht="15" customHeight="1" x14ac:dyDescent="0.2">
      <c r="A29" s="11">
        <v>29</v>
      </c>
      <c r="B29" s="195"/>
      <c r="C29" s="106" t="s">
        <v>75</v>
      </c>
      <c r="D29" s="106" t="s">
        <v>180</v>
      </c>
      <c r="E29" s="465" t="s">
        <v>163</v>
      </c>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295">
        <f t="shared" si="0"/>
        <v>0</v>
      </c>
      <c r="AI29" s="321"/>
      <c r="AJ29" s="467" t="s">
        <v>341</v>
      </c>
      <c r="AK29" s="10"/>
    </row>
    <row r="30" spans="1:37" ht="15" customHeight="1" x14ac:dyDescent="0.2">
      <c r="A30" s="11">
        <v>30</v>
      </c>
      <c r="B30" s="195"/>
      <c r="C30" s="106" t="s">
        <v>75</v>
      </c>
      <c r="D30" s="106" t="s">
        <v>181</v>
      </c>
      <c r="E30" s="465" t="s">
        <v>163</v>
      </c>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E30" s="321"/>
      <c r="AF30" s="321"/>
      <c r="AG30" s="321"/>
      <c r="AH30" s="295">
        <f t="shared" si="0"/>
        <v>0</v>
      </c>
      <c r="AI30" s="321"/>
      <c r="AJ30" s="467" t="s">
        <v>341</v>
      </c>
      <c r="AK30" s="10"/>
    </row>
    <row r="31" spans="1:37" ht="15" customHeight="1" x14ac:dyDescent="0.2">
      <c r="A31" s="11">
        <v>31</v>
      </c>
      <c r="B31" s="195"/>
      <c r="C31" s="106" t="s">
        <v>182</v>
      </c>
      <c r="D31" s="106" t="s">
        <v>183</v>
      </c>
      <c r="E31" s="465" t="s">
        <v>163</v>
      </c>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295">
        <f t="shared" si="0"/>
        <v>0</v>
      </c>
      <c r="AI31" s="321"/>
      <c r="AJ31" s="467" t="s">
        <v>341</v>
      </c>
      <c r="AK31" s="10"/>
    </row>
    <row r="32" spans="1:37" ht="15" customHeight="1" x14ac:dyDescent="0.2">
      <c r="A32" s="11">
        <v>32</v>
      </c>
      <c r="B32" s="195"/>
      <c r="C32" s="106" t="s">
        <v>83</v>
      </c>
      <c r="D32" s="106" t="s">
        <v>83</v>
      </c>
      <c r="E32" s="465" t="s">
        <v>163</v>
      </c>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c r="AG32" s="321"/>
      <c r="AH32" s="295">
        <f t="shared" si="0"/>
        <v>0</v>
      </c>
      <c r="AI32" s="321"/>
      <c r="AJ32" s="467" t="s">
        <v>341</v>
      </c>
      <c r="AK32" s="10"/>
    </row>
    <row r="33" spans="1:37" ht="15" customHeight="1" x14ac:dyDescent="0.2">
      <c r="A33" s="12"/>
      <c r="B33" s="97"/>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7"/>
    </row>
    <row r="34" spans="1:37" ht="15" customHeight="1" x14ac:dyDescent="0.2"/>
    <row r="35" spans="1:37" ht="15" customHeight="1" x14ac:dyDescent="0.2"/>
    <row r="36" spans="1:37" ht="15" customHeight="1" x14ac:dyDescent="0.2"/>
    <row r="37" spans="1:37" ht="15" customHeight="1" x14ac:dyDescent="0.2"/>
    <row r="38" spans="1:37" ht="15" customHeight="1" x14ac:dyDescent="0.2"/>
    <row r="39" spans="1:37" ht="15" customHeight="1" x14ac:dyDescent="0.2"/>
    <row r="40" spans="1:37" ht="15" customHeight="1" x14ac:dyDescent="0.2"/>
    <row r="41" spans="1:37" ht="15" customHeight="1" x14ac:dyDescent="0.2"/>
    <row r="42" spans="1:37" ht="15" customHeight="1" x14ac:dyDescent="0.2"/>
    <row r="43" spans="1:37" ht="15" customHeight="1" x14ac:dyDescent="0.2"/>
    <row r="44" spans="1:37" ht="15" customHeight="1" x14ac:dyDescent="0.2"/>
    <row r="45" spans="1:37" ht="15" customHeight="1" x14ac:dyDescent="0.2"/>
    <row r="46" spans="1:37" ht="15" customHeight="1" x14ac:dyDescent="0.2"/>
    <row r="47" spans="1:37" ht="15" customHeight="1" x14ac:dyDescent="0.2"/>
    <row r="48" spans="1:37"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sheetData>
  <sheetProtection sheet="1" objects="1" scenarios="1"/>
  <customSheetViews>
    <customSheetView guid="{63EE1149-38E3-45FD-A757-4655A3261696}" scale="80" showPageBreaks="1" showGridLines="0" fitToPage="1" printArea="1">
      <selection activeCell="AG9" sqref="AG9"/>
      <pageMargins left="0.70866141732283472" right="0.70866141732283472" top="0.74803149606299213" bottom="0.74803149606299213" header="0.31496062992125984" footer="0.31496062992125984"/>
      <pageSetup paperSize="9" scale="41" orientation="landscape" r:id="rId1"/>
    </customSheetView>
    <customSheetView guid="{050FE390-FCBA-423A-A57A-07214A914FBA}" scale="80" showPageBreaks="1" showGridLines="0" fitToPage="1" printArea="1" topLeftCell="D2">
      <selection activeCell="E14" sqref="E14"/>
      <pageMargins left="0.70866141732283472" right="0.70866141732283472" top="0.74803149606299213" bottom="0.74803149606299213" header="0.31496062992125984" footer="0.31496062992125984"/>
      <pageSetup paperSize="9" scale="41" orientation="landscape" r:id="rId2"/>
    </customSheetView>
  </customSheetViews>
  <mergeCells count="4">
    <mergeCell ref="AG2:AJ2"/>
    <mergeCell ref="AG3:AJ3"/>
    <mergeCell ref="F7:AH7"/>
    <mergeCell ref="A5:AG5"/>
  </mergeCells>
  <conditionalFormatting sqref="AC9:AC32">
    <cfRule type="expression" dxfId="10" priority="11" stopIfTrue="1">
      <formula>IF(AND(ISNUMBER($AG$3),ISNUMBER($D$7)),OR(DATE(YEAR($AG$3),MONTH($AG$3),DAY($AG$3))&lt;$D$7,$AG$3&lt;DATE(2014,1,1)),FALSE)</formula>
    </cfRule>
  </conditionalFormatting>
  <conditionalFormatting sqref="AD9:AD32">
    <cfRule type="expression" dxfId="9" priority="10" stopIfTrue="1">
      <formula>IF(AND(ISNUMBER($AG$3),ISNUMBER($D$7)),OR(DATE(YEAR($AG$3),MONTH($AG$3),DAY($AG$3))&lt;$D$7,$AG$3&lt;DATE(2015,1,1)),FALSE)</formula>
    </cfRule>
  </conditionalFormatting>
  <conditionalFormatting sqref="AE9:AE32">
    <cfRule type="expression" dxfId="8" priority="9" stopIfTrue="1">
      <formula>IF(AND(ISNUMBER($AG$3),ISNUMBER($D$7)),OR(DATE(YEAR($AG$3),MONTH($AG$3),DAY($AG$3))&lt;$D$7,$AG$3&lt;DATE(2016,1,1)),FALSE)</formula>
    </cfRule>
  </conditionalFormatting>
  <conditionalFormatting sqref="AF9:AF32">
    <cfRule type="expression" dxfId="7" priority="8" stopIfTrue="1">
      <formula>IF(AND(ISNUMBER($AG$3),ISNUMBER($D$7)),OR(DATE(YEAR($AG$3),MONTH($AG$3),DAY($AG$3))&lt;$D$7,$AG$3&lt;DATE(2017,1,1)),FALSE)</formula>
    </cfRule>
  </conditionalFormatting>
  <conditionalFormatting sqref="AB9 AB11:AB32">
    <cfRule type="expression" dxfId="6" priority="7" stopIfTrue="1">
      <formula>IF(AND(ISNUMBER($AG$3),ISNUMBER($D$7)),OR(DATE(YEAR($AG$3),MONTH($AG$3),DAY($AG$3))&lt;$D$7,$AG$3&lt;DATE(2013,1,1)),FALSE)</formula>
    </cfRule>
  </conditionalFormatting>
  <conditionalFormatting sqref="AB8">
    <cfRule type="expression" dxfId="5" priority="6" stopIfTrue="1">
      <formula>IF(AND(ISNUMBER($AG$3),ISNUMBER($D$7)),OR(DATE(YEAR($AG$3),MONTH($AG$3),DAY($AG$3))&lt;$D$7,$AG$3&lt;DATE(2013,1,1)),FALSE)</formula>
    </cfRule>
  </conditionalFormatting>
  <conditionalFormatting sqref="AC8">
    <cfRule type="expression" dxfId="4" priority="5" stopIfTrue="1">
      <formula>IF(AND(ISNUMBER($AG$3),ISNUMBER($D$7)),OR(DATE(YEAR($AG$3),MONTH($AG$3),DAY($AG$3))&lt;$D$7,$AG$3&lt;DATE(2014,1,1)),FALSE)</formula>
    </cfRule>
  </conditionalFormatting>
  <conditionalFormatting sqref="AD8">
    <cfRule type="expression" dxfId="3" priority="4" stopIfTrue="1">
      <formula>IF(AND(ISNUMBER($AG$3),ISNUMBER($D$7)),OR(DATE(YEAR($AG$3),MONTH($AG$3),DAY($AG$3))&lt;$D$7,$AG$3&lt;DATE(2015,1,1)),FALSE)</formula>
    </cfRule>
  </conditionalFormatting>
  <conditionalFormatting sqref="AE8">
    <cfRule type="expression" dxfId="2" priority="3" stopIfTrue="1">
      <formula>IF(AND(ISNUMBER($AG$3),ISNUMBER($D$7)),OR(DATE(YEAR($AG$3),MONTH($AG$3),DAY($AG$3))&lt;$D$7,$AG$3&lt;DATE(2016,1,1)),FALSE)</formula>
    </cfRule>
  </conditionalFormatting>
  <conditionalFormatting sqref="AF8">
    <cfRule type="expression" dxfId="1" priority="2" stopIfTrue="1">
      <formula>IF(AND(ISNUMBER($AG$3),ISNUMBER($D$7)),OR(DATE(YEAR($AG$3),MONTH($AG$3),DAY($AG$3))&lt;$D$7,$AG$3&lt;DATE(2017,1,1)),FALSE)</formula>
    </cfRule>
  </conditionalFormatting>
  <dataValidations count="1">
    <dataValidation type="list" allowBlank="1" showInputMessage="1" showErrorMessage="1" prompt="Please select from available drop-down options" sqref="AJ9:AJ32">
      <formula1>"1,2,3,4,N/A,[Select one]"</formula1>
    </dataValidation>
  </dataValidations>
  <pageMargins left="0.7" right="0.7" top="0.75" bottom="0.75" header="0.3" footer="0.3"/>
  <pageSetup paperSize="9" scale="42" orientation="landscape" r:id="rId3"/>
  <headerFooter>
    <oddHeader>&amp;C &amp;"+,Regular"Commerce Commission Information Disclosure Template</oddHeader>
    <oddFooter>&amp;L&amp;"+,Regular" &amp;P&amp;C&amp;"+,Regular" &amp;F&amp;R&amp;"+,Regular" &amp;A</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C81A467D-E2F8-4475-ADF0-EB2E38A16476}">
            <xm:f>'S9a.Asset Register'!G8</xm:f>
            <x14:dxf>
              <fill>
                <patternFill>
                  <bgColor rgb="FFFFC000"/>
                </patternFill>
              </fill>
            </x14:dxf>
          </x14:cfRule>
          <xm:sqref>AH9:AH32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96600"/>
    <pageSetUpPr fitToPage="1"/>
  </sheetPr>
  <dimension ref="A1:M893"/>
  <sheetViews>
    <sheetView showGridLines="0" zoomScaleNormal="100" zoomScaleSheetLayoutView="100" workbookViewId="0"/>
  </sheetViews>
  <sheetFormatPr defaultRowHeight="12.75" x14ac:dyDescent="0.2"/>
  <cols>
    <col min="1" max="1" width="4.140625" customWidth="1"/>
    <col min="2" max="2" width="2.5703125" customWidth="1"/>
    <col min="3" max="3" width="60.85546875" customWidth="1"/>
    <col min="4" max="11" width="16.140625" customWidth="1"/>
    <col min="12" max="12" width="2.7109375" customWidth="1"/>
    <col min="13" max="13" width="8" style="365" customWidth="1"/>
  </cols>
  <sheetData>
    <row r="1" spans="1:13" x14ac:dyDescent="0.2">
      <c r="A1" s="2"/>
      <c r="B1" s="3"/>
      <c r="C1" s="3"/>
      <c r="D1" s="3"/>
      <c r="E1" s="3"/>
      <c r="F1" s="3"/>
      <c r="G1" s="3"/>
      <c r="H1" s="3"/>
      <c r="I1" s="3"/>
      <c r="J1" s="3"/>
      <c r="K1" s="3"/>
      <c r="L1" s="4"/>
    </row>
    <row r="2" spans="1:13" ht="18" customHeight="1" x14ac:dyDescent="0.3">
      <c r="A2" s="5"/>
      <c r="B2" s="6"/>
      <c r="C2" s="6"/>
      <c r="D2" s="6"/>
      <c r="E2" s="6"/>
      <c r="F2" s="6"/>
      <c r="G2" s="94"/>
      <c r="H2" s="94" t="s">
        <v>32</v>
      </c>
      <c r="I2" s="519" t="str">
        <f>IF(NOT(ISBLANK(CoverSheet!$C$8)),CoverSheet!$C$8,"")</f>
        <v/>
      </c>
      <c r="J2" s="520"/>
      <c r="K2" s="521"/>
      <c r="L2" s="8"/>
    </row>
    <row r="3" spans="1:13" ht="18" customHeight="1" x14ac:dyDescent="0.25">
      <c r="A3" s="5"/>
      <c r="B3" s="6"/>
      <c r="C3" s="6"/>
      <c r="D3" s="6"/>
      <c r="E3" s="6"/>
      <c r="F3" s="6"/>
      <c r="G3" s="94"/>
      <c r="H3" s="94" t="s">
        <v>348</v>
      </c>
      <c r="I3" s="544" t="str">
        <f>IF(ISNUMBER(CoverSheet!$C$12),CoverSheet!$C$12,"")</f>
        <v/>
      </c>
      <c r="J3" s="544"/>
      <c r="K3" s="544"/>
      <c r="L3" s="8"/>
    </row>
    <row r="4" spans="1:13" ht="21" customHeight="1" x14ac:dyDescent="0.35">
      <c r="A4" s="186" t="s">
        <v>132</v>
      </c>
      <c r="B4" s="6"/>
      <c r="C4" s="6"/>
      <c r="D4" s="6"/>
      <c r="E4" s="6"/>
      <c r="F4" s="6"/>
      <c r="G4" s="6"/>
      <c r="H4" s="6"/>
      <c r="I4" s="6"/>
      <c r="J4" s="6"/>
      <c r="K4" s="6"/>
      <c r="L4" s="8"/>
    </row>
    <row r="5" spans="1:13" ht="21" customHeight="1" x14ac:dyDescent="0.3">
      <c r="A5" s="506" t="s">
        <v>361</v>
      </c>
      <c r="B5" s="507"/>
      <c r="C5" s="507"/>
      <c r="D5" s="507"/>
      <c r="E5" s="507"/>
      <c r="F5" s="507"/>
      <c r="G5" s="507"/>
      <c r="H5" s="507"/>
      <c r="I5" s="41"/>
      <c r="J5" s="41"/>
      <c r="K5" s="41"/>
      <c r="L5" s="8"/>
    </row>
    <row r="6" spans="1:13" x14ac:dyDescent="0.2">
      <c r="A6" s="266" t="s">
        <v>603</v>
      </c>
      <c r="B6" s="107"/>
      <c r="C6" s="6"/>
      <c r="D6" s="6"/>
      <c r="E6" s="6"/>
      <c r="F6" s="6"/>
      <c r="G6" s="6"/>
      <c r="H6" s="6"/>
      <c r="I6" s="6"/>
      <c r="J6" s="6"/>
      <c r="K6" s="6"/>
      <c r="L6" s="8"/>
    </row>
    <row r="7" spans="1:13" ht="67.5" customHeight="1" x14ac:dyDescent="0.2">
      <c r="A7" s="11">
        <v>7</v>
      </c>
      <c r="B7" s="9"/>
      <c r="C7" s="104" t="s">
        <v>133</v>
      </c>
      <c r="D7" s="162" t="s">
        <v>388</v>
      </c>
      <c r="E7" s="162" t="s">
        <v>134</v>
      </c>
      <c r="F7" s="162" t="s">
        <v>135</v>
      </c>
      <c r="G7" s="162" t="s">
        <v>377</v>
      </c>
      <c r="H7" s="162" t="s">
        <v>378</v>
      </c>
      <c r="I7" s="162" t="s">
        <v>379</v>
      </c>
      <c r="J7" s="162" t="s">
        <v>380</v>
      </c>
      <c r="K7" s="162" t="s">
        <v>446</v>
      </c>
      <c r="L7" s="10"/>
    </row>
    <row r="8" spans="1:13" ht="15" customHeight="1" x14ac:dyDescent="0.2">
      <c r="A8" s="11">
        <v>8</v>
      </c>
      <c r="B8" s="9"/>
      <c r="C8" s="343" t="s">
        <v>122</v>
      </c>
      <c r="D8" s="335"/>
      <c r="E8" s="335"/>
      <c r="F8" s="335"/>
      <c r="G8" s="335"/>
      <c r="H8" s="335"/>
      <c r="I8" s="335"/>
      <c r="J8" s="335" t="s">
        <v>29</v>
      </c>
      <c r="K8" s="335"/>
      <c r="L8" s="10"/>
    </row>
    <row r="9" spans="1:13" ht="15" customHeight="1" x14ac:dyDescent="0.2">
      <c r="A9" s="11">
        <v>9</v>
      </c>
      <c r="B9" s="9"/>
      <c r="C9" s="343" t="s">
        <v>123</v>
      </c>
      <c r="D9" s="335"/>
      <c r="E9" s="335"/>
      <c r="F9" s="335"/>
      <c r="G9" s="335"/>
      <c r="H9" s="335"/>
      <c r="I9" s="335"/>
      <c r="J9" s="335" t="s">
        <v>29</v>
      </c>
      <c r="K9" s="335"/>
      <c r="L9" s="10"/>
    </row>
    <row r="10" spans="1:13" ht="15" customHeight="1" x14ac:dyDescent="0.2">
      <c r="A10" s="11">
        <v>10</v>
      </c>
      <c r="B10" s="9"/>
      <c r="C10" s="343" t="s">
        <v>124</v>
      </c>
      <c r="D10" s="335"/>
      <c r="E10" s="335"/>
      <c r="F10" s="335"/>
      <c r="G10" s="335"/>
      <c r="H10" s="335"/>
      <c r="I10" s="335"/>
      <c r="J10" s="335" t="s">
        <v>29</v>
      </c>
      <c r="K10" s="335"/>
      <c r="L10" s="10"/>
    </row>
    <row r="11" spans="1:13" ht="15" customHeight="1" x14ac:dyDescent="0.2">
      <c r="A11" s="11">
        <v>11</v>
      </c>
      <c r="B11" s="9"/>
      <c r="C11" s="343" t="s">
        <v>125</v>
      </c>
      <c r="D11" s="335"/>
      <c r="E11" s="335"/>
      <c r="F11" s="335"/>
      <c r="G11" s="335"/>
      <c r="H11" s="335"/>
      <c r="I11" s="335"/>
      <c r="J11" s="335"/>
      <c r="K11" s="335"/>
      <c r="L11" s="10"/>
    </row>
    <row r="12" spans="1:13" ht="15" customHeight="1" x14ac:dyDescent="0.2">
      <c r="A12" s="11">
        <v>12</v>
      </c>
      <c r="B12" s="9"/>
      <c r="C12" s="343" t="s">
        <v>126</v>
      </c>
      <c r="D12" s="335"/>
      <c r="E12" s="335"/>
      <c r="F12" s="335"/>
      <c r="G12" s="335"/>
      <c r="H12" s="335"/>
      <c r="I12" s="335"/>
      <c r="J12" s="335"/>
      <c r="K12" s="335"/>
      <c r="L12" s="10"/>
    </row>
    <row r="13" spans="1:13" ht="15" customHeight="1" thickBot="1" x14ac:dyDescent="0.25">
      <c r="A13" s="11">
        <v>13</v>
      </c>
      <c r="B13" s="9"/>
      <c r="C13" s="343" t="s">
        <v>127</v>
      </c>
      <c r="D13" s="335"/>
      <c r="E13" s="335"/>
      <c r="F13" s="335"/>
      <c r="G13" s="335"/>
      <c r="H13" s="335"/>
      <c r="I13" s="335"/>
      <c r="J13" s="335" t="s">
        <v>29</v>
      </c>
      <c r="K13" s="335"/>
      <c r="L13" s="10"/>
    </row>
    <row r="14" spans="1:13" ht="15" customHeight="1" thickBot="1" x14ac:dyDescent="0.25">
      <c r="A14" s="11">
        <v>14</v>
      </c>
      <c r="B14" s="9"/>
      <c r="C14" s="49" t="s">
        <v>15</v>
      </c>
      <c r="D14" s="322">
        <f>SUM(D8:D13)</f>
        <v>0</v>
      </c>
      <c r="E14" s="9"/>
      <c r="F14" s="9"/>
      <c r="G14" s="9"/>
      <c r="H14" s="9"/>
      <c r="I14" s="9"/>
      <c r="J14" s="9"/>
      <c r="K14" s="9"/>
      <c r="L14" s="10"/>
      <c r="M14" s="365" t="s">
        <v>576</v>
      </c>
    </row>
    <row r="15" spans="1:13" ht="30" customHeight="1" x14ac:dyDescent="0.25">
      <c r="A15" s="11">
        <v>15</v>
      </c>
      <c r="B15" s="9"/>
      <c r="C15" s="154" t="s">
        <v>136</v>
      </c>
      <c r="D15" s="554" t="s">
        <v>137</v>
      </c>
      <c r="E15" s="554"/>
      <c r="F15" s="554"/>
      <c r="G15" s="554"/>
      <c r="H15" s="554"/>
      <c r="I15" s="554"/>
      <c r="J15" s="554"/>
      <c r="K15" s="9"/>
      <c r="L15" s="10"/>
    </row>
    <row r="16" spans="1:13" ht="65.25" customHeight="1" x14ac:dyDescent="0.2">
      <c r="A16" s="11">
        <v>16</v>
      </c>
      <c r="B16" s="9"/>
      <c r="C16" s="9"/>
      <c r="D16" s="161" t="s">
        <v>138</v>
      </c>
      <c r="E16" s="161" t="s">
        <v>139</v>
      </c>
      <c r="F16" s="161" t="s">
        <v>140</v>
      </c>
      <c r="G16" s="161" t="s">
        <v>141</v>
      </c>
      <c r="H16" s="161" t="s">
        <v>142</v>
      </c>
      <c r="I16" s="161" t="s">
        <v>389</v>
      </c>
      <c r="J16" s="161" t="s">
        <v>351</v>
      </c>
      <c r="K16" s="9"/>
      <c r="L16" s="10"/>
    </row>
    <row r="17" spans="1:13" ht="15" customHeight="1" x14ac:dyDescent="0.2">
      <c r="A17" s="11">
        <v>17</v>
      </c>
      <c r="B17" s="9"/>
      <c r="C17" s="13" t="s">
        <v>144</v>
      </c>
      <c r="D17" s="335"/>
      <c r="E17" s="335"/>
      <c r="F17" s="335"/>
      <c r="G17" s="335"/>
      <c r="H17" s="335"/>
      <c r="I17" s="340"/>
      <c r="J17" s="323">
        <f>IF(SUM(I$17:I$20)&lt;&gt;0,I17/SUM($I$17:$I$20),0)</f>
        <v>0</v>
      </c>
      <c r="K17" s="9"/>
      <c r="L17" s="10"/>
    </row>
    <row r="18" spans="1:13" ht="15" customHeight="1" x14ac:dyDescent="0.2">
      <c r="A18" s="11">
        <v>18</v>
      </c>
      <c r="B18" s="9"/>
      <c r="C18" s="13" t="s">
        <v>145</v>
      </c>
      <c r="D18" s="335"/>
      <c r="E18" s="335"/>
      <c r="F18" s="335"/>
      <c r="G18" s="335"/>
      <c r="H18" s="335"/>
      <c r="I18" s="340"/>
      <c r="J18" s="323">
        <f>IF(SUM(I$17:I$20)&lt;&gt;0,I18/SUM($I$17:$I$20),0)</f>
        <v>0</v>
      </c>
      <c r="K18" s="9"/>
      <c r="L18" s="10"/>
    </row>
    <row r="19" spans="1:13" ht="15" customHeight="1" x14ac:dyDescent="0.2">
      <c r="A19" s="11">
        <v>19</v>
      </c>
      <c r="B19" s="9"/>
      <c r="C19" s="13" t="s">
        <v>146</v>
      </c>
      <c r="D19" s="335"/>
      <c r="E19" s="335"/>
      <c r="F19" s="335"/>
      <c r="G19" s="335"/>
      <c r="H19" s="335"/>
      <c r="I19" s="340"/>
      <c r="J19" s="323">
        <f>IF(SUM(I$17:I$20)&lt;&gt;0,I19/SUM($I$17:$I$20),0)</f>
        <v>0</v>
      </c>
      <c r="K19" s="9"/>
      <c r="L19" s="10"/>
    </row>
    <row r="20" spans="1:13" ht="15" customHeight="1" x14ac:dyDescent="0.2">
      <c r="A20" s="11">
        <v>20</v>
      </c>
      <c r="B20" s="9"/>
      <c r="C20" s="13" t="s">
        <v>147</v>
      </c>
      <c r="D20" s="335"/>
      <c r="E20" s="335"/>
      <c r="F20" s="335"/>
      <c r="G20" s="335"/>
      <c r="H20" s="335"/>
      <c r="I20" s="340"/>
      <c r="J20" s="323">
        <f>IF(SUM(I$17:I$20)&lt;&gt;0,I20/SUM($I$17:$I$20),0)</f>
        <v>0</v>
      </c>
      <c r="K20" s="9"/>
      <c r="L20" s="10"/>
    </row>
    <row r="21" spans="1:13" s="22" customFormat="1" ht="15" customHeight="1" x14ac:dyDescent="0.2">
      <c r="A21" s="11">
        <v>21</v>
      </c>
      <c r="B21" s="9"/>
      <c r="C21" s="555" t="s">
        <v>148</v>
      </c>
      <c r="D21" s="555"/>
      <c r="E21" s="555"/>
      <c r="F21" s="555"/>
      <c r="G21" s="555"/>
      <c r="H21" s="555"/>
      <c r="I21" s="555"/>
      <c r="J21" s="555"/>
      <c r="K21" s="9"/>
      <c r="L21" s="10"/>
      <c r="M21" s="365"/>
    </row>
    <row r="22" spans="1:13" ht="15" customHeight="1" x14ac:dyDescent="0.2">
      <c r="A22" s="12"/>
      <c r="B22" s="16"/>
      <c r="C22" s="553"/>
      <c r="D22" s="553"/>
      <c r="E22" s="553"/>
      <c r="F22" s="553"/>
      <c r="G22" s="553"/>
      <c r="H22" s="553"/>
      <c r="I22" s="553"/>
      <c r="J22" s="553"/>
      <c r="K22" s="16"/>
      <c r="L22" s="17"/>
    </row>
    <row r="23" spans="1:13" ht="15" customHeight="1" x14ac:dyDescent="0.2"/>
    <row r="24" spans="1:13" ht="15" customHeight="1" x14ac:dyDescent="0.2"/>
    <row r="25" spans="1:13" ht="15" customHeight="1" x14ac:dyDescent="0.2"/>
    <row r="26" spans="1:13" ht="15" customHeight="1" x14ac:dyDescent="0.2"/>
    <row r="27" spans="1:13" ht="15" customHeight="1" x14ac:dyDescent="0.2"/>
    <row r="28" spans="1:13" ht="15" customHeight="1" x14ac:dyDescent="0.2"/>
    <row r="29" spans="1:13" ht="15" customHeight="1" x14ac:dyDescent="0.2"/>
    <row r="30" spans="1:13" ht="15" customHeight="1" x14ac:dyDescent="0.2"/>
    <row r="31" spans="1:13" ht="15" customHeight="1" x14ac:dyDescent="0.2"/>
    <row r="32" spans="1:1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sheetData>
  <sheetProtection sheet="1" objects="1" scenarios="1" insertRows="0"/>
  <customSheetViews>
    <customSheetView guid="{63EE1149-38E3-45FD-A757-4655A3261696}" scale="80" showPageBreaks="1" showGridLines="0" fitToPage="1" printArea="1">
      <selection activeCell="C23" sqref="C23"/>
      <pageMargins left="0.70866141732283472" right="0.70866141732283472" top="0.74803149606299213" bottom="0.74803149606299213" header="0.31496062992125984" footer="0.31496062992125984"/>
      <pageSetup paperSize="9" scale="77" orientation="landscape"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7" orientation="landscape" r:id="rId2"/>
    </customSheetView>
  </customSheetViews>
  <mergeCells count="6">
    <mergeCell ref="I2:K2"/>
    <mergeCell ref="I3:K3"/>
    <mergeCell ref="C22:J22"/>
    <mergeCell ref="A5:H5"/>
    <mergeCell ref="D15:J15"/>
    <mergeCell ref="C21:J21"/>
  </mergeCells>
  <dataValidations count="1">
    <dataValidation allowBlank="1" showInputMessage="1" showErrorMessage="1" prompt="Please enter text" sqref="C8:C13"/>
  </dataValidations>
  <pageMargins left="0.7" right="0.7" top="0.75" bottom="0.75" header="0.3" footer="0.3"/>
  <pageSetup paperSize="9" scale="73" orientation="landscape" r:id="rId3"/>
  <headerFooter>
    <oddHeader>&amp;C &amp;"+,Regular"Commerce Commission Information Disclosure Template</oddHeader>
    <oddFooter>&amp;L&amp;"+,Regular" &amp;P&amp;C&amp;"+,Regular" &amp;F&amp;R&amp;"+,Regular"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D27"/>
  <sheetViews>
    <sheetView showGridLines="0" zoomScaleNormal="100" zoomScaleSheetLayoutView="80" workbookViewId="0"/>
  </sheetViews>
  <sheetFormatPr defaultRowHeight="12.75" x14ac:dyDescent="0.2"/>
  <cols>
    <col min="1" max="1" width="9.140625" style="341"/>
    <col min="2" max="2" width="8.140625" style="341" customWidth="1"/>
    <col min="3" max="3" width="105.85546875" style="341" customWidth="1"/>
    <col min="4" max="5" width="9.140625" style="341"/>
    <col min="6" max="7" width="9.140625" style="341" customWidth="1"/>
    <col min="8" max="8" width="24.140625" style="341" customWidth="1"/>
    <col min="9" max="9" width="36.7109375" style="341" customWidth="1"/>
    <col min="10" max="16384" width="9.140625" style="341"/>
  </cols>
  <sheetData>
    <row r="1" spans="1:4" ht="28.5" customHeight="1" x14ac:dyDescent="0.2">
      <c r="A1" s="108"/>
      <c r="B1" s="109"/>
      <c r="C1" s="109"/>
      <c r="D1" s="110"/>
    </row>
    <row r="2" spans="1:4" ht="15.75" x14ac:dyDescent="0.25">
      <c r="A2" s="380"/>
      <c r="B2" s="383" t="s">
        <v>16</v>
      </c>
      <c r="C2" s="60"/>
      <c r="D2" s="112"/>
    </row>
    <row r="3" spans="1:4" x14ac:dyDescent="0.2">
      <c r="A3" s="380"/>
      <c r="B3" s="60"/>
      <c r="C3" s="60"/>
      <c r="D3" s="112"/>
    </row>
    <row r="4" spans="1:4" x14ac:dyDescent="0.2">
      <c r="A4" s="380"/>
      <c r="B4" s="381" t="s">
        <v>12</v>
      </c>
      <c r="C4" s="382" t="s">
        <v>14</v>
      </c>
      <c r="D4" s="112"/>
    </row>
    <row r="5" spans="1:4" x14ac:dyDescent="0.2">
      <c r="A5" s="380"/>
      <c r="B5" s="60" t="s">
        <v>309</v>
      </c>
      <c r="C5" s="346" t="s">
        <v>615</v>
      </c>
      <c r="D5" s="112"/>
    </row>
    <row r="6" spans="1:4" x14ac:dyDescent="0.2">
      <c r="A6" s="380"/>
      <c r="B6" s="60">
        <v>2</v>
      </c>
      <c r="C6" s="346" t="s">
        <v>616</v>
      </c>
      <c r="D6" s="112"/>
    </row>
    <row r="7" spans="1:4" x14ac:dyDescent="0.2">
      <c r="A7" s="380"/>
      <c r="B7" s="60">
        <v>3</v>
      </c>
      <c r="C7" s="346" t="s">
        <v>620</v>
      </c>
      <c r="D7" s="112"/>
    </row>
    <row r="8" spans="1:4" x14ac:dyDescent="0.2">
      <c r="A8" s="380"/>
      <c r="B8" s="347">
        <v>4</v>
      </c>
      <c r="C8" s="346" t="s">
        <v>634</v>
      </c>
      <c r="D8" s="112"/>
    </row>
    <row r="9" spans="1:4" x14ac:dyDescent="0.2">
      <c r="A9" s="380"/>
      <c r="B9" s="60" t="s">
        <v>57</v>
      </c>
      <c r="C9" s="346" t="s">
        <v>621</v>
      </c>
      <c r="D9" s="112"/>
    </row>
    <row r="10" spans="1:4" x14ac:dyDescent="0.2">
      <c r="A10" s="380"/>
      <c r="B10" s="60" t="s">
        <v>58</v>
      </c>
      <c r="C10" s="346" t="s">
        <v>622</v>
      </c>
      <c r="D10" s="112"/>
    </row>
    <row r="11" spans="1:4" x14ac:dyDescent="0.2">
      <c r="A11" s="380"/>
      <c r="B11" s="60" t="s">
        <v>59</v>
      </c>
      <c r="C11" s="346" t="s">
        <v>617</v>
      </c>
      <c r="D11" s="112"/>
    </row>
    <row r="12" spans="1:4" x14ac:dyDescent="0.2">
      <c r="A12" s="380"/>
      <c r="B12" s="60" t="s">
        <v>60</v>
      </c>
      <c r="C12" s="346" t="s">
        <v>623</v>
      </c>
      <c r="D12" s="112"/>
    </row>
    <row r="13" spans="1:4" x14ac:dyDescent="0.2">
      <c r="A13" s="380"/>
      <c r="B13" s="60" t="s">
        <v>640</v>
      </c>
      <c r="C13" s="346" t="s">
        <v>618</v>
      </c>
      <c r="D13" s="112"/>
    </row>
    <row r="14" spans="1:4" x14ac:dyDescent="0.2">
      <c r="A14" s="380"/>
      <c r="B14" s="60" t="s">
        <v>641</v>
      </c>
      <c r="C14" s="346" t="s">
        <v>619</v>
      </c>
      <c r="D14" s="112"/>
    </row>
    <row r="15" spans="1:4" x14ac:dyDescent="0.2">
      <c r="A15" s="380"/>
      <c r="B15" s="60" t="s">
        <v>642</v>
      </c>
      <c r="C15" s="346" t="s">
        <v>624</v>
      </c>
      <c r="D15" s="112"/>
    </row>
    <row r="16" spans="1:4" x14ac:dyDescent="0.2">
      <c r="A16" s="380"/>
      <c r="B16" s="60" t="s">
        <v>643</v>
      </c>
      <c r="C16" s="346" t="s">
        <v>625</v>
      </c>
      <c r="D16" s="112"/>
    </row>
    <row r="17" spans="1:4" x14ac:dyDescent="0.2">
      <c r="A17" s="380"/>
      <c r="B17" s="60">
        <v>7</v>
      </c>
      <c r="C17" s="346" t="s">
        <v>633</v>
      </c>
      <c r="D17" s="112"/>
    </row>
    <row r="18" spans="1:4" x14ac:dyDescent="0.2">
      <c r="A18" s="380"/>
      <c r="B18" s="347">
        <v>8</v>
      </c>
      <c r="C18" s="346" t="s">
        <v>626</v>
      </c>
      <c r="D18" s="112"/>
    </row>
    <row r="19" spans="1:4" x14ac:dyDescent="0.2">
      <c r="A19" s="380"/>
      <c r="B19" s="60" t="s">
        <v>61</v>
      </c>
      <c r="C19" s="346" t="s">
        <v>627</v>
      </c>
      <c r="D19" s="112"/>
    </row>
    <row r="20" spans="1:4" x14ac:dyDescent="0.2">
      <c r="A20" s="380"/>
      <c r="B20" s="60" t="s">
        <v>310</v>
      </c>
      <c r="C20" s="346" t="s">
        <v>628</v>
      </c>
      <c r="D20" s="112"/>
    </row>
    <row r="21" spans="1:4" x14ac:dyDescent="0.2">
      <c r="A21" s="111"/>
      <c r="B21" s="60" t="s">
        <v>62</v>
      </c>
      <c r="C21" s="346" t="s">
        <v>629</v>
      </c>
      <c r="D21" s="112"/>
    </row>
    <row r="22" spans="1:4" x14ac:dyDescent="0.2">
      <c r="A22" s="111"/>
      <c r="B22" s="60" t="s">
        <v>63</v>
      </c>
      <c r="C22" s="346" t="s">
        <v>630</v>
      </c>
      <c r="D22" s="112"/>
    </row>
    <row r="23" spans="1:4" x14ac:dyDescent="0.2">
      <c r="A23" s="111"/>
      <c r="B23" s="60" t="s">
        <v>311</v>
      </c>
      <c r="C23" s="346" t="s">
        <v>631</v>
      </c>
      <c r="D23" s="112"/>
    </row>
    <row r="24" spans="1:4" x14ac:dyDescent="0.2">
      <c r="A24" s="111"/>
      <c r="B24" s="348" t="s">
        <v>644</v>
      </c>
      <c r="C24" s="346" t="s">
        <v>632</v>
      </c>
      <c r="D24" s="112"/>
    </row>
    <row r="25" spans="1:4" x14ac:dyDescent="0.2">
      <c r="A25" s="111"/>
      <c r="B25" s="60"/>
      <c r="C25" s="60"/>
      <c r="D25" s="112"/>
    </row>
    <row r="26" spans="1:4" x14ac:dyDescent="0.2">
      <c r="A26" s="111"/>
      <c r="B26" s="60"/>
      <c r="C26" s="60"/>
      <c r="D26" s="112"/>
    </row>
    <row r="27" spans="1:4" x14ac:dyDescent="0.2">
      <c r="A27" s="113"/>
      <c r="B27" s="115"/>
      <c r="C27" s="115"/>
      <c r="D27" s="116"/>
    </row>
  </sheetData>
  <sheetProtection sheet="1" objects="1" scenarios="1" formatColumns="0" formatRows="0"/>
  <hyperlinks>
    <hyperlink ref="C5" location="'S1.Analytical Ratios'!A1" display="Analytical Ratios"/>
    <hyperlink ref="C6" location="'S2.Return on Investment'!A1" display="Report on Return on Investment"/>
    <hyperlink ref="C7" location="'S3.Regulatory Profit'!A1" display="Report on Regulatory Profit"/>
    <hyperlink ref="C8" location="'S4.RAB Value (Rolled Forward)'!A1" display="Report on Value of the Regulatory Asset Based (Rolled Forward)"/>
    <hyperlink ref="C9" location="'S5a.Regulatory Tax Allowance'!A1" display="Report on Regulatory Tax Allowance"/>
    <hyperlink ref="C10" location="'S5b.Related Party Transactions'!A1" display="Report on Related Party Transactions"/>
    <hyperlink ref="C11" location="'S5c.TCSD Allowance'!A1" display="Report on Term Credit Spread Differential Allowance"/>
    <hyperlink ref="C12" location="'S5d.Cost Allocations'!A1" display="Report on Cost Allocations"/>
    <hyperlink ref="C13" location="'S5e.Asset Allocations'!A1" display="Report on Asset Allocations"/>
    <hyperlink ref="C14" location="'S5h.Transitional Financial'!A1" display="Report on Transitional Financial Information"/>
    <hyperlink ref="C15" location="'S6a.Actual Expenditure Capex'!A1" display="Report on Capital Expenditure for the Disclosure Year"/>
    <hyperlink ref="C16" location="'S6b.Actual Expenditure Opex'!A1" display="Report on Operational Expenditure for the Disclosure Year"/>
    <hyperlink ref="C17" location="'S7.Actual vs Forecast Exp'!A1" display="Comparison of Forecasts to Actual Expenditure"/>
    <hyperlink ref="C18" location="'S8.Billed Quantities Revenues'!A1" display="Report on Billed Quantities and Line Charge Revenue (By Price Component)"/>
    <hyperlink ref="C19" location="'S9a.Asset Register'!A1" display="Asset Register"/>
    <hyperlink ref="C20" location="'S9b.Asset Age Profile'!A1" display="Asset Age Profile"/>
    <hyperlink ref="C21" location="'S9c.Pipeline Data'!A1" display="Report on Pipeline Data"/>
    <hyperlink ref="C22" location="S9d.Demand!A1" display="Report on Demand"/>
    <hyperlink ref="C23" location="S10a.Reliability!A1" display="Report on Network Reliability and Interruptions"/>
    <hyperlink ref="C24" location="'S10b.Integrity '!A1" display="Report on Network Integrity"/>
  </hyperlinks>
  <pageMargins left="0.7" right="0.7" top="0.75" bottom="0.75" header="0.3" footer="0.3"/>
  <pageSetup paperSize="9" scale="69" orientation="portrait" r:id="rId1"/>
  <headerFooter>
    <oddHeader>&amp;C &amp;"+,Regular"Commerce Commission Information Disclosure Template</oddHeader>
    <oddFooter>&amp;L&amp;"+,Regular" &amp;P&amp;C&amp;"+,Regular" &amp;F&amp;R&amp;"+,Regular" &amp;A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96600"/>
    <pageSetUpPr fitToPage="1"/>
  </sheetPr>
  <dimension ref="A1:N43"/>
  <sheetViews>
    <sheetView showGridLines="0" zoomScaleNormal="100" zoomScaleSheetLayoutView="100" workbookViewId="0"/>
  </sheetViews>
  <sheetFormatPr defaultRowHeight="12.75" x14ac:dyDescent="0.2"/>
  <cols>
    <col min="1" max="1" width="4.140625" customWidth="1"/>
    <col min="2" max="2" width="4.140625" style="22" customWidth="1"/>
    <col min="3" max="3" width="6.7109375" customWidth="1"/>
    <col min="4" max="4" width="2.42578125" style="22" customWidth="1"/>
    <col min="5" max="5" width="60.85546875" customWidth="1"/>
    <col min="6" max="8" width="16.140625" customWidth="1"/>
    <col min="9" max="9" width="10.140625" customWidth="1"/>
    <col min="10" max="10" width="8.28515625" customWidth="1"/>
    <col min="11" max="13" width="14.7109375" customWidth="1"/>
    <col min="14" max="14" width="2.7109375" customWidth="1"/>
  </cols>
  <sheetData>
    <row r="1" spans="1:14" x14ac:dyDescent="0.2">
      <c r="A1" s="2"/>
      <c r="B1" s="3"/>
      <c r="C1" s="3"/>
      <c r="D1" s="3"/>
      <c r="E1" s="3"/>
      <c r="F1" s="3"/>
      <c r="G1" s="3"/>
      <c r="H1" s="3"/>
      <c r="I1" s="3"/>
      <c r="J1" s="3"/>
      <c r="K1" s="3"/>
      <c r="L1" s="3"/>
      <c r="M1" s="3"/>
      <c r="N1" s="4"/>
    </row>
    <row r="2" spans="1:14" ht="18" customHeight="1" x14ac:dyDescent="0.3">
      <c r="A2" s="5"/>
      <c r="B2" s="6"/>
      <c r="C2" s="6"/>
      <c r="D2" s="6"/>
      <c r="E2" s="6"/>
      <c r="F2" s="6"/>
      <c r="G2" s="6"/>
      <c r="H2" s="6"/>
      <c r="I2" s="94"/>
      <c r="J2" s="94" t="s">
        <v>32</v>
      </c>
      <c r="K2" s="512" t="str">
        <f>IF(NOT(ISBLANK(CoverSheet!$C$8)),CoverSheet!$C$8,"")</f>
        <v/>
      </c>
      <c r="L2" s="513"/>
      <c r="M2" s="514"/>
      <c r="N2" s="8"/>
    </row>
    <row r="3" spans="1:14" ht="18" customHeight="1" x14ac:dyDescent="0.25">
      <c r="A3" s="5"/>
      <c r="B3" s="6"/>
      <c r="C3" s="6"/>
      <c r="D3" s="6"/>
      <c r="E3" s="6"/>
      <c r="F3" s="6"/>
      <c r="G3" s="6"/>
      <c r="H3" s="6"/>
      <c r="I3" s="94"/>
      <c r="J3" s="94" t="s">
        <v>348</v>
      </c>
      <c r="K3" s="515" t="str">
        <f>IF(ISNUMBER(CoverSheet!$C$12),CoverSheet!$C$12,"")</f>
        <v/>
      </c>
      <c r="L3" s="516"/>
      <c r="M3" s="517"/>
      <c r="N3" s="8"/>
    </row>
    <row r="4" spans="1:14" s="22" customFormat="1" ht="21" customHeight="1" x14ac:dyDescent="0.35">
      <c r="A4" s="186" t="s">
        <v>128</v>
      </c>
      <c r="B4" s="95"/>
      <c r="C4" s="6"/>
      <c r="D4" s="6"/>
      <c r="E4" s="6"/>
      <c r="F4" s="6"/>
      <c r="G4" s="6"/>
      <c r="H4" s="6"/>
      <c r="I4" s="6"/>
      <c r="J4" s="7"/>
      <c r="K4" s="42"/>
      <c r="L4" s="42"/>
      <c r="M4" s="42"/>
      <c r="N4" s="8"/>
    </row>
    <row r="5" spans="1:14" s="22" customFormat="1" ht="27.75" customHeight="1" x14ac:dyDescent="0.2">
      <c r="A5" s="506" t="s">
        <v>390</v>
      </c>
      <c r="B5" s="507"/>
      <c r="C5" s="507"/>
      <c r="D5" s="507"/>
      <c r="E5" s="507"/>
      <c r="F5" s="507"/>
      <c r="G5" s="507"/>
      <c r="H5" s="507"/>
      <c r="I5" s="507"/>
      <c r="J5" s="507"/>
      <c r="K5" s="507"/>
      <c r="L5" s="42"/>
      <c r="M5" s="42"/>
      <c r="N5" s="8"/>
    </row>
    <row r="6" spans="1:14" x14ac:dyDescent="0.2">
      <c r="A6" s="266" t="s">
        <v>603</v>
      </c>
      <c r="B6" s="6"/>
      <c r="C6" s="6"/>
      <c r="D6" s="6"/>
      <c r="E6" s="6"/>
      <c r="F6" s="6"/>
      <c r="G6" s="6"/>
      <c r="H6" s="6"/>
      <c r="I6" s="6"/>
      <c r="J6" s="6"/>
      <c r="K6" s="6"/>
      <c r="L6" s="6"/>
      <c r="M6" s="6"/>
      <c r="N6" s="8"/>
    </row>
    <row r="7" spans="1:14" ht="30" customHeight="1" x14ac:dyDescent="0.3">
      <c r="A7" s="11">
        <v>7</v>
      </c>
      <c r="B7" s="96"/>
      <c r="C7" s="58" t="s">
        <v>602</v>
      </c>
      <c r="D7" s="58"/>
      <c r="E7" s="9"/>
      <c r="F7" s="9"/>
      <c r="G7" s="9"/>
      <c r="H7" s="9"/>
      <c r="I7" s="9"/>
      <c r="J7" s="9"/>
      <c r="K7" s="9"/>
      <c r="L7" s="9"/>
      <c r="M7" s="9"/>
      <c r="N7" s="10"/>
    </row>
    <row r="8" spans="1:14" ht="30" customHeight="1" x14ac:dyDescent="0.2">
      <c r="A8" s="11">
        <v>8</v>
      </c>
      <c r="B8" s="96"/>
      <c r="C8" s="9"/>
      <c r="D8" s="9"/>
      <c r="E8" s="49" t="s">
        <v>354</v>
      </c>
      <c r="F8" s="65" t="s">
        <v>391</v>
      </c>
      <c r="G8" s="9"/>
      <c r="H8" s="9"/>
      <c r="I8" s="9"/>
      <c r="J8" s="9"/>
      <c r="K8" s="9"/>
      <c r="L8" s="9"/>
      <c r="M8" s="9"/>
      <c r="N8" s="10"/>
    </row>
    <row r="9" spans="1:14" ht="15" customHeight="1" x14ac:dyDescent="0.2">
      <c r="A9" s="11">
        <v>9</v>
      </c>
      <c r="B9" s="96"/>
      <c r="C9" s="9"/>
      <c r="D9" s="9"/>
      <c r="E9" s="343" t="s">
        <v>355</v>
      </c>
      <c r="F9" s="321"/>
      <c r="G9" s="9"/>
      <c r="H9" s="9"/>
      <c r="I9" s="9"/>
      <c r="J9" s="9"/>
      <c r="K9" s="9"/>
      <c r="L9" s="9"/>
      <c r="M9" s="9"/>
      <c r="N9" s="10"/>
    </row>
    <row r="10" spans="1:14" ht="15" customHeight="1" x14ac:dyDescent="0.2">
      <c r="A10" s="11">
        <v>10</v>
      </c>
      <c r="B10" s="96"/>
      <c r="C10" s="9"/>
      <c r="D10" s="9"/>
      <c r="E10" s="343" t="s">
        <v>355</v>
      </c>
      <c r="F10" s="321"/>
      <c r="G10" s="9"/>
      <c r="H10" s="9"/>
      <c r="I10" s="9"/>
      <c r="J10" s="9"/>
      <c r="K10" s="9"/>
      <c r="L10" s="9"/>
      <c r="M10" s="9"/>
      <c r="N10" s="10"/>
    </row>
    <row r="11" spans="1:14" ht="15" customHeight="1" x14ac:dyDescent="0.2">
      <c r="A11" s="11">
        <v>11</v>
      </c>
      <c r="B11" s="96"/>
      <c r="C11" s="9"/>
      <c r="D11" s="9"/>
      <c r="E11" s="343" t="s">
        <v>355</v>
      </c>
      <c r="F11" s="321"/>
      <c r="G11" s="9"/>
      <c r="H11" s="9"/>
      <c r="I11" s="9"/>
      <c r="J11" s="9"/>
      <c r="K11" s="9"/>
      <c r="L11" s="9"/>
      <c r="M11" s="9"/>
      <c r="N11" s="10"/>
    </row>
    <row r="12" spans="1:14" ht="15" customHeight="1" x14ac:dyDescent="0.2">
      <c r="A12" s="11">
        <v>12</v>
      </c>
      <c r="B12" s="96"/>
      <c r="C12" s="9"/>
      <c r="D12" s="9"/>
      <c r="E12" s="343" t="s">
        <v>355</v>
      </c>
      <c r="F12" s="321"/>
      <c r="G12" s="9"/>
      <c r="H12" s="9"/>
      <c r="I12" s="9"/>
      <c r="J12" s="9"/>
      <c r="K12" s="9"/>
      <c r="L12" s="9"/>
      <c r="M12" s="9"/>
      <c r="N12" s="10"/>
    </row>
    <row r="13" spans="1:14" ht="15" customHeight="1" x14ac:dyDescent="0.2">
      <c r="A13" s="11">
        <v>13</v>
      </c>
      <c r="B13" s="96"/>
      <c r="C13" s="9"/>
      <c r="D13" s="9"/>
      <c r="E13" s="343" t="s">
        <v>355</v>
      </c>
      <c r="F13" s="321"/>
      <c r="G13" s="9"/>
      <c r="H13" s="9"/>
      <c r="I13" s="9"/>
      <c r="J13" s="9"/>
      <c r="K13" s="9"/>
      <c r="L13" s="9"/>
      <c r="M13" s="9"/>
      <c r="N13" s="10"/>
    </row>
    <row r="14" spans="1:14" ht="15" customHeight="1" thickBot="1" x14ac:dyDescent="0.25">
      <c r="A14" s="11">
        <v>14</v>
      </c>
      <c r="B14" s="96"/>
      <c r="C14" s="9"/>
      <c r="D14" s="9"/>
      <c r="E14" s="15" t="s">
        <v>668</v>
      </c>
      <c r="F14" s="9"/>
      <c r="G14" s="9"/>
      <c r="H14" s="9"/>
      <c r="I14" s="9"/>
      <c r="J14" s="9"/>
      <c r="K14" s="9"/>
      <c r="L14" s="9"/>
      <c r="M14" s="9"/>
      <c r="N14" s="10"/>
    </row>
    <row r="15" spans="1:14" ht="15" customHeight="1" thickBot="1" x14ac:dyDescent="0.25">
      <c r="A15" s="11">
        <v>15</v>
      </c>
      <c r="B15" s="96"/>
      <c r="C15" s="9"/>
      <c r="D15" s="49" t="s">
        <v>65</v>
      </c>
      <c r="E15" s="49"/>
      <c r="F15" s="304">
        <f>SUM(F9:F13)</f>
        <v>0</v>
      </c>
      <c r="G15" s="9"/>
      <c r="H15" s="9"/>
      <c r="I15" s="9"/>
      <c r="J15" s="9"/>
      <c r="K15" s="9"/>
      <c r="L15" s="9"/>
      <c r="M15" s="9"/>
      <c r="N15" s="10"/>
    </row>
    <row r="16" spans="1:14" ht="15" customHeight="1" x14ac:dyDescent="0.2">
      <c r="A16" s="11">
        <v>16</v>
      </c>
      <c r="B16" s="96"/>
      <c r="C16" s="9"/>
      <c r="D16" s="9"/>
      <c r="E16" s="9"/>
      <c r="F16" s="9"/>
      <c r="G16" s="9"/>
      <c r="H16" s="9"/>
      <c r="I16" s="9"/>
      <c r="J16" s="9"/>
      <c r="K16" s="9"/>
      <c r="L16" s="9"/>
      <c r="M16" s="9"/>
      <c r="N16" s="10"/>
    </row>
    <row r="17" spans="1:14" s="22" customFormat="1" ht="30" customHeight="1" x14ac:dyDescent="0.3">
      <c r="A17" s="11">
        <v>17</v>
      </c>
      <c r="B17" s="96"/>
      <c r="C17" s="58" t="s">
        <v>307</v>
      </c>
      <c r="D17" s="58"/>
      <c r="E17" s="9"/>
      <c r="F17" s="9"/>
      <c r="G17" s="9"/>
      <c r="H17" s="9"/>
      <c r="I17" s="9"/>
      <c r="J17" s="9"/>
      <c r="K17" s="9"/>
      <c r="L17" s="9"/>
      <c r="M17" s="9"/>
      <c r="N17" s="10"/>
    </row>
    <row r="18" spans="1:14" ht="38.25" x14ac:dyDescent="0.2">
      <c r="A18" s="11">
        <v>18</v>
      </c>
      <c r="B18" s="96"/>
      <c r="C18" s="9"/>
      <c r="D18" s="9"/>
      <c r="E18" s="49" t="s">
        <v>354</v>
      </c>
      <c r="F18" s="180" t="s">
        <v>449</v>
      </c>
      <c r="G18" s="161" t="s">
        <v>370</v>
      </c>
      <c r="H18" s="9"/>
      <c r="I18" s="9"/>
      <c r="J18" s="9"/>
      <c r="K18" s="9"/>
      <c r="L18" s="9"/>
      <c r="M18" s="9"/>
      <c r="N18" s="10"/>
    </row>
    <row r="19" spans="1:14" ht="15" customHeight="1" x14ac:dyDescent="0.2">
      <c r="A19" s="11">
        <v>19</v>
      </c>
      <c r="B19" s="96"/>
      <c r="C19" s="9"/>
      <c r="D19" s="9"/>
      <c r="E19" s="343" t="s">
        <v>355</v>
      </c>
      <c r="F19" s="321"/>
      <c r="G19" s="321"/>
      <c r="H19" s="9"/>
      <c r="I19" s="9"/>
      <c r="J19" s="9"/>
      <c r="K19" s="9"/>
      <c r="L19" s="9"/>
      <c r="M19" s="9"/>
      <c r="N19" s="10"/>
    </row>
    <row r="20" spans="1:14" ht="15" customHeight="1" x14ac:dyDescent="0.2">
      <c r="A20" s="11">
        <v>20</v>
      </c>
      <c r="B20" s="96"/>
      <c r="C20" s="9"/>
      <c r="D20" s="9"/>
      <c r="E20" s="343" t="s">
        <v>355</v>
      </c>
      <c r="F20" s="321"/>
      <c r="G20" s="321"/>
      <c r="H20" s="9"/>
      <c r="I20" s="9"/>
      <c r="J20" s="9"/>
      <c r="K20" s="9"/>
      <c r="L20" s="9"/>
      <c r="M20" s="9"/>
      <c r="N20" s="10"/>
    </row>
    <row r="21" spans="1:14" ht="15" customHeight="1" x14ac:dyDescent="0.2">
      <c r="A21" s="11">
        <v>21</v>
      </c>
      <c r="B21" s="96"/>
      <c r="C21" s="9"/>
      <c r="D21" s="9"/>
      <c r="E21" s="343" t="s">
        <v>355</v>
      </c>
      <c r="F21" s="321"/>
      <c r="G21" s="321"/>
      <c r="H21" s="9"/>
      <c r="I21" s="9"/>
      <c r="J21" s="9"/>
      <c r="K21" s="9"/>
      <c r="L21" s="9"/>
      <c r="M21" s="9"/>
      <c r="N21" s="10"/>
    </row>
    <row r="22" spans="1:14" ht="15" customHeight="1" x14ac:dyDescent="0.2">
      <c r="A22" s="11">
        <v>22</v>
      </c>
      <c r="B22" s="96"/>
      <c r="C22" s="9"/>
      <c r="D22" s="9"/>
      <c r="E22" s="343" t="s">
        <v>355</v>
      </c>
      <c r="F22" s="321"/>
      <c r="G22" s="321"/>
      <c r="H22" s="9"/>
      <c r="I22" s="9"/>
      <c r="J22" s="9"/>
      <c r="K22" s="9"/>
      <c r="L22" s="9"/>
      <c r="M22" s="9"/>
      <c r="N22" s="10"/>
    </row>
    <row r="23" spans="1:14" ht="15" customHeight="1" thickBot="1" x14ac:dyDescent="0.25">
      <c r="A23" s="11">
        <v>23</v>
      </c>
      <c r="B23" s="96"/>
      <c r="C23" s="9"/>
      <c r="D23" s="9"/>
      <c r="E23" s="15" t="s">
        <v>668</v>
      </c>
      <c r="F23" s="9"/>
      <c r="G23" s="9"/>
      <c r="H23" s="9"/>
      <c r="I23" s="9"/>
      <c r="J23" s="9"/>
      <c r="K23" s="9"/>
      <c r="L23" s="9"/>
      <c r="M23" s="9"/>
      <c r="N23" s="10"/>
    </row>
    <row r="24" spans="1:14" ht="15" customHeight="1" thickBot="1" x14ac:dyDescent="0.25">
      <c r="A24" s="11">
        <v>24</v>
      </c>
      <c r="B24" s="96"/>
      <c r="C24" s="9"/>
      <c r="D24" s="49" t="s">
        <v>15</v>
      </c>
      <c r="E24" s="49"/>
      <c r="F24" s="304">
        <f>SUM(F19:F22)</f>
        <v>0</v>
      </c>
      <c r="G24" s="304">
        <f>SUM(G19:G22)</f>
        <v>0</v>
      </c>
      <c r="H24" s="9"/>
      <c r="I24" s="9"/>
      <c r="J24" s="9"/>
      <c r="K24" s="9"/>
      <c r="L24" s="9"/>
      <c r="M24" s="9"/>
      <c r="N24" s="10"/>
    </row>
    <row r="25" spans="1:14" ht="15" customHeight="1" x14ac:dyDescent="0.2">
      <c r="A25" s="11">
        <v>25</v>
      </c>
      <c r="B25" s="96"/>
      <c r="C25" s="9"/>
      <c r="D25" s="9"/>
      <c r="E25" s="9"/>
      <c r="F25" s="9"/>
      <c r="G25" s="9"/>
      <c r="H25" s="9"/>
      <c r="I25" s="9"/>
      <c r="J25" s="9"/>
      <c r="K25" s="9"/>
      <c r="L25" s="9"/>
      <c r="M25" s="9"/>
      <c r="N25" s="10"/>
    </row>
    <row r="26" spans="1:14" s="22" customFormat="1" ht="30" customHeight="1" x14ac:dyDescent="0.3">
      <c r="A26" s="11">
        <v>26</v>
      </c>
      <c r="B26" s="96"/>
      <c r="C26" s="58" t="s">
        <v>308</v>
      </c>
      <c r="D26" s="58"/>
      <c r="E26" s="9"/>
      <c r="F26" s="121" t="s">
        <v>372</v>
      </c>
      <c r="G26" s="9"/>
      <c r="H26" s="9"/>
      <c r="I26" s="9"/>
      <c r="J26" s="9"/>
      <c r="K26" s="9"/>
      <c r="L26" s="9"/>
      <c r="M26" s="9"/>
      <c r="N26" s="10"/>
    </row>
    <row r="27" spans="1:14" ht="15" customHeight="1" x14ac:dyDescent="0.2">
      <c r="A27" s="11">
        <v>27</v>
      </c>
      <c r="B27" s="96"/>
      <c r="C27" s="9"/>
      <c r="D27" s="9"/>
      <c r="E27" s="106" t="s">
        <v>371</v>
      </c>
      <c r="F27" s="321"/>
      <c r="G27" s="9"/>
      <c r="H27" s="9"/>
      <c r="I27" s="9"/>
      <c r="J27" s="9"/>
      <c r="K27" s="9"/>
      <c r="L27" s="9"/>
      <c r="M27" s="9"/>
      <c r="N27" s="10"/>
    </row>
    <row r="28" spans="1:14" ht="15" customHeight="1" x14ac:dyDescent="0.2">
      <c r="A28" s="11">
        <v>28</v>
      </c>
      <c r="B28" s="96"/>
      <c r="C28" s="9"/>
      <c r="D28" s="9"/>
      <c r="E28" s="106" t="s">
        <v>357</v>
      </c>
      <c r="F28" s="321"/>
      <c r="G28" s="9"/>
      <c r="H28" s="9"/>
      <c r="I28" s="9"/>
      <c r="J28" s="9"/>
      <c r="K28" s="9"/>
      <c r="L28" s="9"/>
      <c r="M28" s="9"/>
      <c r="N28" s="10"/>
    </row>
    <row r="29" spans="1:14" ht="15" customHeight="1" x14ac:dyDescent="0.2">
      <c r="A29" s="11">
        <v>29</v>
      </c>
      <c r="B29" s="96"/>
      <c r="C29" s="9"/>
      <c r="D29" s="9"/>
      <c r="E29" s="345" t="s">
        <v>129</v>
      </c>
      <c r="F29" s="321"/>
      <c r="G29" s="9"/>
      <c r="H29" s="9"/>
      <c r="I29" s="9"/>
      <c r="J29" s="9"/>
      <c r="K29" s="9"/>
      <c r="L29" s="9"/>
      <c r="M29" s="9"/>
      <c r="N29" s="10"/>
    </row>
    <row r="30" spans="1:14" s="22" customFormat="1" ht="15" customHeight="1" x14ac:dyDescent="0.2">
      <c r="A30" s="11">
        <v>30</v>
      </c>
      <c r="B30" s="96"/>
      <c r="C30" s="9"/>
      <c r="D30" s="9"/>
      <c r="E30" s="106" t="s">
        <v>352</v>
      </c>
      <c r="F30" s="321"/>
      <c r="G30" s="9"/>
      <c r="H30" s="9"/>
      <c r="I30" s="9"/>
      <c r="J30" s="9"/>
      <c r="K30" s="9"/>
      <c r="L30" s="9"/>
      <c r="M30" s="9"/>
      <c r="N30" s="10"/>
    </row>
    <row r="31" spans="1:14" ht="15" customHeight="1" thickBot="1" x14ac:dyDescent="0.25">
      <c r="A31" s="11">
        <v>31</v>
      </c>
      <c r="B31" s="96"/>
      <c r="C31" s="9"/>
      <c r="D31" s="9"/>
      <c r="E31" s="13" t="s">
        <v>130</v>
      </c>
      <c r="F31" s="321"/>
      <c r="G31" s="9"/>
      <c r="H31" s="9"/>
      <c r="I31" s="9"/>
      <c r="J31" s="9"/>
      <c r="K31" s="9"/>
      <c r="L31" s="9"/>
      <c r="M31" s="9"/>
      <c r="N31" s="10"/>
    </row>
    <row r="32" spans="1:14" ht="15" customHeight="1" thickBot="1" x14ac:dyDescent="0.25">
      <c r="A32" s="11">
        <v>32</v>
      </c>
      <c r="B32" s="96"/>
      <c r="C32" s="9"/>
      <c r="D32" s="49" t="s">
        <v>131</v>
      </c>
      <c r="E32" s="49"/>
      <c r="F32" s="304">
        <f>F28+F29+F30</f>
        <v>0</v>
      </c>
      <c r="G32" s="9"/>
      <c r="H32" s="9"/>
      <c r="I32" s="9"/>
      <c r="J32" s="9"/>
      <c r="K32" s="9"/>
      <c r="L32" s="9"/>
      <c r="M32" s="9"/>
      <c r="N32" s="10"/>
    </row>
    <row r="33" spans="1:14" s="22" customFormat="1" ht="15" customHeight="1" x14ac:dyDescent="0.2">
      <c r="A33" s="11"/>
      <c r="B33" s="96"/>
      <c r="C33" s="9"/>
      <c r="D33" s="9"/>
      <c r="E33" s="49"/>
      <c r="F33" s="39"/>
      <c r="G33" s="9"/>
      <c r="H33" s="9"/>
      <c r="I33" s="9"/>
      <c r="J33" s="9"/>
      <c r="K33" s="9"/>
      <c r="L33" s="9"/>
      <c r="M33" s="9"/>
      <c r="N33" s="10"/>
    </row>
    <row r="34" spans="1:14" s="22" customFormat="1" ht="19.5" customHeight="1" x14ac:dyDescent="0.3">
      <c r="A34" s="11">
        <v>34</v>
      </c>
      <c r="B34" s="96"/>
      <c r="C34" s="9"/>
      <c r="D34" s="256" t="s">
        <v>119</v>
      </c>
      <c r="E34" s="38"/>
      <c r="F34" s="9"/>
      <c r="G34" s="9"/>
      <c r="H34" s="9"/>
      <c r="I34" s="9"/>
      <c r="J34" s="9"/>
      <c r="K34" s="9"/>
      <c r="L34" s="9"/>
      <c r="M34" s="9"/>
      <c r="N34" s="10"/>
    </row>
    <row r="35" spans="1:14" s="22" customFormat="1" ht="41.25" customHeight="1" x14ac:dyDescent="0.2">
      <c r="A35" s="11">
        <v>35</v>
      </c>
      <c r="B35" s="96"/>
      <c r="C35" s="9"/>
      <c r="D35" s="9"/>
      <c r="E35" s="118" t="s">
        <v>120</v>
      </c>
      <c r="F35" s="180" t="s">
        <v>447</v>
      </c>
      <c r="G35" s="180" t="s">
        <v>448</v>
      </c>
      <c r="H35" s="161" t="s">
        <v>121</v>
      </c>
      <c r="I35" s="9"/>
      <c r="J35" s="9"/>
      <c r="K35" s="9"/>
      <c r="L35" s="9"/>
      <c r="M35" s="9"/>
      <c r="N35" s="10"/>
    </row>
    <row r="36" spans="1:14" s="22" customFormat="1" ht="15" customHeight="1" x14ac:dyDescent="0.2">
      <c r="A36" s="11">
        <v>36</v>
      </c>
      <c r="B36" s="96"/>
      <c r="C36" s="9"/>
      <c r="D36" s="9"/>
      <c r="E36" s="343" t="s">
        <v>122</v>
      </c>
      <c r="F36" s="321"/>
      <c r="G36" s="321"/>
      <c r="H36" s="324">
        <f t="shared" ref="H36:H41" si="0">IF(F36&lt;&gt;0,G36/F36,0)</f>
        <v>0</v>
      </c>
      <c r="I36" s="9"/>
      <c r="J36" s="9"/>
      <c r="K36" s="9"/>
      <c r="L36" s="9"/>
      <c r="M36" s="9"/>
      <c r="N36" s="10"/>
    </row>
    <row r="37" spans="1:14" s="22" customFormat="1" ht="15" customHeight="1" x14ac:dyDescent="0.2">
      <c r="A37" s="11">
        <v>37</v>
      </c>
      <c r="B37" s="96"/>
      <c r="C37" s="9"/>
      <c r="D37" s="9"/>
      <c r="E37" s="343" t="s">
        <v>123</v>
      </c>
      <c r="F37" s="321"/>
      <c r="G37" s="321"/>
      <c r="H37" s="324">
        <f t="shared" si="0"/>
        <v>0</v>
      </c>
      <c r="I37" s="9"/>
      <c r="J37" s="9"/>
      <c r="K37" s="9"/>
      <c r="L37" s="9"/>
      <c r="M37" s="9"/>
      <c r="N37" s="10"/>
    </row>
    <row r="38" spans="1:14" s="22" customFormat="1" ht="15" customHeight="1" x14ac:dyDescent="0.2">
      <c r="A38" s="11">
        <v>38</v>
      </c>
      <c r="B38" s="96"/>
      <c r="C38" s="9"/>
      <c r="D38" s="9"/>
      <c r="E38" s="343" t="s">
        <v>124</v>
      </c>
      <c r="F38" s="321"/>
      <c r="G38" s="321"/>
      <c r="H38" s="324">
        <f t="shared" si="0"/>
        <v>0</v>
      </c>
      <c r="I38" s="9"/>
      <c r="J38" s="9"/>
      <c r="K38" s="9"/>
      <c r="L38" s="9"/>
      <c r="M38" s="9"/>
      <c r="N38" s="10"/>
    </row>
    <row r="39" spans="1:14" s="22" customFormat="1" ht="15" customHeight="1" x14ac:dyDescent="0.2">
      <c r="A39" s="11">
        <v>39</v>
      </c>
      <c r="B39" s="96"/>
      <c r="C39" s="9"/>
      <c r="D39" s="9"/>
      <c r="E39" s="343" t="s">
        <v>125</v>
      </c>
      <c r="F39" s="321"/>
      <c r="G39" s="321"/>
      <c r="H39" s="324">
        <f t="shared" si="0"/>
        <v>0</v>
      </c>
      <c r="I39" s="9"/>
      <c r="J39" s="9"/>
      <c r="K39" s="9"/>
      <c r="L39" s="9"/>
      <c r="M39" s="9"/>
      <c r="N39" s="10"/>
    </row>
    <row r="40" spans="1:14" s="22" customFormat="1" ht="15" customHeight="1" x14ac:dyDescent="0.2">
      <c r="A40" s="11">
        <v>40</v>
      </c>
      <c r="B40" s="96"/>
      <c r="C40" s="9"/>
      <c r="D40" s="9"/>
      <c r="E40" s="343" t="s">
        <v>126</v>
      </c>
      <c r="F40" s="321"/>
      <c r="G40" s="321"/>
      <c r="H40" s="324">
        <f t="shared" si="0"/>
        <v>0</v>
      </c>
      <c r="I40" s="9"/>
      <c r="J40" s="9"/>
      <c r="K40" s="9"/>
      <c r="L40" s="9"/>
      <c r="M40" s="9"/>
      <c r="N40" s="10"/>
    </row>
    <row r="41" spans="1:14" s="22" customFormat="1" ht="15" customHeight="1" thickBot="1" x14ac:dyDescent="0.25">
      <c r="A41" s="11">
        <v>41</v>
      </c>
      <c r="B41" s="96"/>
      <c r="C41" s="9"/>
      <c r="D41" s="9"/>
      <c r="E41" s="343" t="s">
        <v>127</v>
      </c>
      <c r="F41" s="321"/>
      <c r="G41" s="321"/>
      <c r="H41" s="324">
        <f t="shared" si="0"/>
        <v>0</v>
      </c>
      <c r="I41" s="9"/>
      <c r="J41" s="9"/>
      <c r="K41" s="9"/>
      <c r="L41" s="9"/>
      <c r="M41" s="9"/>
      <c r="N41" s="10"/>
    </row>
    <row r="42" spans="1:14" s="22" customFormat="1" ht="15" customHeight="1" thickBot="1" x14ac:dyDescent="0.25">
      <c r="A42" s="11">
        <v>42</v>
      </c>
      <c r="B42" s="96"/>
      <c r="C42" s="9"/>
      <c r="D42" s="49" t="s">
        <v>15</v>
      </c>
      <c r="E42" s="49"/>
      <c r="F42" s="304">
        <f>SUM(F36:F41)</f>
        <v>0</v>
      </c>
      <c r="G42" s="9"/>
      <c r="H42" s="9"/>
      <c r="I42" s="9"/>
      <c r="J42" s="9"/>
      <c r="K42" s="9"/>
      <c r="L42" s="9"/>
      <c r="M42" s="9"/>
      <c r="N42" s="10"/>
    </row>
    <row r="43" spans="1:14" s="22" customFormat="1" ht="15" customHeight="1" x14ac:dyDescent="0.2">
      <c r="A43" s="12"/>
      <c r="B43" s="97"/>
      <c r="C43" s="16"/>
      <c r="D43" s="25"/>
      <c r="E43" s="25"/>
      <c r="F43" s="16"/>
      <c r="G43" s="16"/>
      <c r="H43" s="16"/>
      <c r="I43" s="16"/>
      <c r="J43" s="16"/>
      <c r="K43" s="16"/>
      <c r="L43" s="16"/>
      <c r="M43" s="16"/>
      <c r="N43" s="17"/>
    </row>
  </sheetData>
  <sheetProtection sheet="1" objects="1" scenarios="1" formatRows="0" insertRows="0"/>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62" orientation="landscape" r:id="rId1"/>
    </customSheetView>
    <customSheetView guid="{050FE390-FCBA-423A-A57A-07214A914FBA}" scale="80" showPageBreaks="1" showGridLines="0" fitToPage="1" printArea="1" topLeftCell="A4">
      <selection activeCell="E14" sqref="E14"/>
      <pageMargins left="0.70866141732283472" right="0.70866141732283472" top="0.74803149606299213" bottom="0.74803149606299213" header="0.31496062992125984" footer="0.31496062992125984"/>
      <pageSetup paperSize="9" scale="62" orientation="landscape" r:id="rId2"/>
    </customSheetView>
  </customSheetViews>
  <mergeCells count="3">
    <mergeCell ref="A5:K5"/>
    <mergeCell ref="K2:M2"/>
    <mergeCell ref="K3:M3"/>
  </mergeCells>
  <dataValidations count="1">
    <dataValidation allowBlank="1" showInputMessage="1" showErrorMessage="1" prompt="Please enter text" sqref="E9:E13 E19:E22 E36:E41"/>
  </dataValidations>
  <pageMargins left="0.7" right="0.7" top="0.75" bottom="0.75" header="0.3" footer="0.3"/>
  <pageSetup paperSize="9" scale="60" orientation="landscape" r:id="rId3"/>
  <headerFooter>
    <oddHeader>&amp;C &amp;"+,Regular"Commerce Commission Information Disclosure Template</oddHeader>
    <oddFooter>&amp;L&amp;"+,Regular" &amp;P&amp;C&amp;"+,Regular" &amp;F&amp;R&amp;"+,Regular" &amp;A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249977111117893"/>
    <pageSetUpPr fitToPage="1"/>
  </sheetPr>
  <dimension ref="A1:L45"/>
  <sheetViews>
    <sheetView showGridLines="0" zoomScaleNormal="100" zoomScaleSheetLayoutView="100" workbookViewId="0"/>
  </sheetViews>
  <sheetFormatPr defaultRowHeight="12.75" x14ac:dyDescent="0.2"/>
  <cols>
    <col min="1" max="1" width="4.140625" customWidth="1"/>
    <col min="2" max="2" width="2.5703125" customWidth="1"/>
    <col min="3" max="4" width="2.5703125" style="22" customWidth="1"/>
    <col min="5" max="5" width="58.7109375" customWidth="1"/>
    <col min="6" max="10" width="16.140625" customWidth="1"/>
    <col min="11" max="11" width="2.7109375" customWidth="1"/>
    <col min="12" max="12" width="7.42578125" style="365" customWidth="1"/>
  </cols>
  <sheetData>
    <row r="1" spans="1:12" x14ac:dyDescent="0.2">
      <c r="A1" s="2"/>
      <c r="B1" s="3"/>
      <c r="C1" s="3"/>
      <c r="D1" s="3"/>
      <c r="E1" s="3"/>
      <c r="F1" s="3"/>
      <c r="G1" s="3"/>
      <c r="H1" s="3"/>
      <c r="I1" s="3"/>
      <c r="J1" s="3"/>
      <c r="K1" s="4"/>
    </row>
    <row r="2" spans="1:12" ht="18" customHeight="1" x14ac:dyDescent="0.3">
      <c r="A2" s="5"/>
      <c r="B2" s="6"/>
      <c r="C2" s="6"/>
      <c r="D2" s="6"/>
      <c r="E2" s="6"/>
      <c r="F2" s="6"/>
      <c r="G2" s="94" t="s">
        <v>32</v>
      </c>
      <c r="H2" s="519" t="str">
        <f>IF(NOT(ISBLANK(CoverSheet!$C$8)),CoverSheet!$C$8,"")</f>
        <v/>
      </c>
      <c r="I2" s="520"/>
      <c r="J2" s="521"/>
      <c r="K2" s="8"/>
    </row>
    <row r="3" spans="1:12" ht="18" customHeight="1" x14ac:dyDescent="0.25">
      <c r="A3" s="5"/>
      <c r="B3" s="6"/>
      <c r="C3" s="6"/>
      <c r="D3" s="6"/>
      <c r="E3" s="6"/>
      <c r="F3" s="6"/>
      <c r="G3" s="94" t="s">
        <v>348</v>
      </c>
      <c r="H3" s="487" t="str">
        <f>IF(ISNUMBER(CoverSheet!$C$12),CoverSheet!$C$12,"")</f>
        <v/>
      </c>
      <c r="I3" s="487"/>
      <c r="J3" s="487"/>
      <c r="K3" s="8"/>
    </row>
    <row r="4" spans="1:12" ht="21" customHeight="1" x14ac:dyDescent="0.35">
      <c r="A4" s="186" t="s">
        <v>489</v>
      </c>
      <c r="B4" s="6"/>
      <c r="C4" s="6"/>
      <c r="D4" s="6"/>
      <c r="E4" s="6"/>
      <c r="F4" s="6"/>
      <c r="G4" s="6"/>
      <c r="H4" s="6"/>
      <c r="I4" s="6"/>
      <c r="J4" s="6"/>
      <c r="K4" s="8"/>
    </row>
    <row r="5" spans="1:12" s="22" customFormat="1" ht="39.75" customHeight="1" x14ac:dyDescent="0.2">
      <c r="A5" s="484" t="s">
        <v>392</v>
      </c>
      <c r="B5" s="485"/>
      <c r="C5" s="485"/>
      <c r="D5" s="485"/>
      <c r="E5" s="485"/>
      <c r="F5" s="485"/>
      <c r="G5" s="485"/>
      <c r="H5" s="485"/>
      <c r="I5" s="485"/>
      <c r="J5" s="485"/>
      <c r="K5" s="8"/>
      <c r="L5" s="365"/>
    </row>
    <row r="6" spans="1:12" x14ac:dyDescent="0.2">
      <c r="A6" s="266" t="s">
        <v>603</v>
      </c>
      <c r="B6" s="278"/>
      <c r="C6" s="278"/>
      <c r="D6" s="278"/>
      <c r="E6" s="6"/>
      <c r="F6" s="6"/>
      <c r="G6" s="6"/>
      <c r="H6" s="6"/>
      <c r="I6" s="6"/>
      <c r="J6" s="6"/>
      <c r="K6" s="8"/>
    </row>
    <row r="7" spans="1:12" ht="30" customHeight="1" x14ac:dyDescent="0.3">
      <c r="A7" s="11">
        <v>7</v>
      </c>
      <c r="B7" s="234"/>
      <c r="C7" s="135" t="s">
        <v>490</v>
      </c>
      <c r="D7" s="212"/>
      <c r="E7" s="212"/>
      <c r="F7" s="260"/>
      <c r="G7" s="260"/>
      <c r="H7" s="260"/>
      <c r="I7" s="260"/>
      <c r="J7" s="260"/>
      <c r="K7" s="10"/>
    </row>
    <row r="8" spans="1:12" ht="15" customHeight="1" x14ac:dyDescent="0.2">
      <c r="A8" s="11">
        <v>8</v>
      </c>
      <c r="B8" s="260"/>
      <c r="C8" s="260"/>
      <c r="D8" s="260"/>
      <c r="E8" s="260"/>
      <c r="F8" s="260"/>
      <c r="G8" s="260"/>
      <c r="H8" s="260"/>
      <c r="I8" s="260"/>
      <c r="J8" s="260"/>
      <c r="K8" s="10"/>
    </row>
    <row r="9" spans="1:12" ht="15" customHeight="1" x14ac:dyDescent="0.2">
      <c r="A9" s="11">
        <v>9</v>
      </c>
      <c r="B9" s="260"/>
      <c r="C9" s="260"/>
      <c r="D9" s="260"/>
      <c r="E9" s="220" t="s">
        <v>93</v>
      </c>
      <c r="F9" s="298"/>
      <c r="G9" s="260"/>
      <c r="H9" s="260"/>
      <c r="I9" s="260"/>
      <c r="J9" s="260"/>
      <c r="K9" s="10"/>
    </row>
    <row r="10" spans="1:12" ht="15" customHeight="1" x14ac:dyDescent="0.2">
      <c r="A10" s="11">
        <v>10</v>
      </c>
      <c r="B10" s="260"/>
      <c r="C10" s="260"/>
      <c r="D10" s="245" t="s">
        <v>94</v>
      </c>
      <c r="E10" s="245"/>
      <c r="F10" s="260"/>
      <c r="G10" s="260"/>
      <c r="H10" s="260"/>
      <c r="I10" s="260"/>
      <c r="J10" s="260"/>
      <c r="K10" s="10"/>
    </row>
    <row r="11" spans="1:12" ht="15" customHeight="1" x14ac:dyDescent="0.2">
      <c r="A11" s="11">
        <v>11</v>
      </c>
      <c r="B11" s="260"/>
      <c r="C11" s="260"/>
      <c r="D11" s="260"/>
      <c r="E11" s="220" t="s">
        <v>95</v>
      </c>
      <c r="F11" s="298"/>
      <c r="G11" s="260"/>
      <c r="H11" s="260"/>
      <c r="I11" s="260"/>
      <c r="J11" s="260"/>
      <c r="K11" s="10"/>
    </row>
    <row r="12" spans="1:12" s="22" customFormat="1" ht="15" customHeight="1" x14ac:dyDescent="0.2">
      <c r="A12" s="11">
        <v>12</v>
      </c>
      <c r="B12" s="260"/>
      <c r="C12" s="260"/>
      <c r="D12" s="260"/>
      <c r="E12" s="268"/>
      <c r="F12" s="260"/>
      <c r="G12" s="260"/>
      <c r="H12" s="260"/>
      <c r="I12" s="260"/>
      <c r="J12" s="260"/>
      <c r="K12" s="10"/>
      <c r="L12" s="365"/>
    </row>
    <row r="13" spans="1:12" ht="19.5" customHeight="1" x14ac:dyDescent="0.25">
      <c r="A13" s="11">
        <v>13</v>
      </c>
      <c r="B13" s="260"/>
      <c r="C13" s="260"/>
      <c r="D13" s="194" t="s">
        <v>96</v>
      </c>
      <c r="E13" s="246"/>
      <c r="F13" s="260"/>
      <c r="G13" s="260"/>
      <c r="H13" s="260"/>
      <c r="I13" s="260"/>
      <c r="J13" s="260"/>
      <c r="K13" s="10"/>
    </row>
    <row r="14" spans="1:12" ht="18" customHeight="1" x14ac:dyDescent="0.2">
      <c r="A14" s="11">
        <v>14</v>
      </c>
      <c r="B14" s="260"/>
      <c r="C14" s="260"/>
      <c r="D14" s="260"/>
      <c r="E14" s="271" t="s">
        <v>97</v>
      </c>
      <c r="F14" s="556" t="s">
        <v>98</v>
      </c>
      <c r="G14" s="556"/>
      <c r="H14" s="556"/>
      <c r="I14" s="277" t="s">
        <v>17</v>
      </c>
      <c r="J14" s="277" t="s">
        <v>99</v>
      </c>
      <c r="K14" s="10"/>
    </row>
    <row r="15" spans="1:12" ht="15" customHeight="1" x14ac:dyDescent="0.2">
      <c r="A15" s="11">
        <v>15</v>
      </c>
      <c r="B15" s="260"/>
      <c r="C15" s="260"/>
      <c r="D15" s="260"/>
      <c r="E15" s="442" t="s">
        <v>100</v>
      </c>
      <c r="F15" s="557"/>
      <c r="G15" s="557"/>
      <c r="H15" s="557"/>
      <c r="I15" s="332"/>
      <c r="J15" s="325"/>
      <c r="K15" s="10"/>
    </row>
    <row r="16" spans="1:12" ht="15" customHeight="1" x14ac:dyDescent="0.2">
      <c r="A16" s="11">
        <v>16</v>
      </c>
      <c r="B16" s="260"/>
      <c r="C16" s="260"/>
      <c r="D16" s="260"/>
      <c r="E16" s="442" t="s">
        <v>100</v>
      </c>
      <c r="F16" s="557"/>
      <c r="G16" s="557"/>
      <c r="H16" s="557"/>
      <c r="I16" s="332"/>
      <c r="J16" s="325"/>
      <c r="K16" s="10"/>
    </row>
    <row r="17" spans="1:12" ht="15" customHeight="1" x14ac:dyDescent="0.2">
      <c r="A17" s="11">
        <v>17</v>
      </c>
      <c r="B17" s="260"/>
      <c r="C17" s="260"/>
      <c r="D17" s="260"/>
      <c r="E17" s="442" t="s">
        <v>100</v>
      </c>
      <c r="F17" s="557"/>
      <c r="G17" s="557"/>
      <c r="H17" s="557"/>
      <c r="I17" s="332"/>
      <c r="J17" s="325"/>
      <c r="K17" s="10"/>
    </row>
    <row r="18" spans="1:12" ht="15" customHeight="1" x14ac:dyDescent="0.2">
      <c r="A18" s="11">
        <v>18</v>
      </c>
      <c r="B18" s="260"/>
      <c r="C18" s="260"/>
      <c r="D18" s="260"/>
      <c r="E18" s="442" t="s">
        <v>100</v>
      </c>
      <c r="F18" s="557"/>
      <c r="G18" s="557"/>
      <c r="H18" s="557"/>
      <c r="I18" s="332"/>
      <c r="J18" s="325"/>
      <c r="K18" s="10"/>
    </row>
    <row r="19" spans="1:12" ht="15" customHeight="1" x14ac:dyDescent="0.2">
      <c r="A19" s="11">
        <v>19</v>
      </c>
      <c r="B19" s="260"/>
      <c r="C19" s="260"/>
      <c r="D19" s="260"/>
      <c r="E19" s="442" t="s">
        <v>100</v>
      </c>
      <c r="F19" s="557"/>
      <c r="G19" s="557"/>
      <c r="H19" s="557"/>
      <c r="I19" s="332"/>
      <c r="J19" s="325"/>
      <c r="K19" s="10"/>
    </row>
    <row r="20" spans="1:12" ht="15" customHeight="1" x14ac:dyDescent="0.2">
      <c r="A20" s="11">
        <v>20</v>
      </c>
      <c r="B20" s="260"/>
      <c r="C20" s="260"/>
      <c r="D20" s="260"/>
      <c r="E20" s="442" t="s">
        <v>100</v>
      </c>
      <c r="F20" s="557"/>
      <c r="G20" s="557"/>
      <c r="H20" s="557"/>
      <c r="I20" s="332"/>
      <c r="J20" s="325"/>
      <c r="K20" s="10"/>
    </row>
    <row r="21" spans="1:12" ht="15" customHeight="1" x14ac:dyDescent="0.2">
      <c r="A21" s="11">
        <v>21</v>
      </c>
      <c r="B21" s="260"/>
      <c r="C21" s="260"/>
      <c r="D21" s="260"/>
      <c r="E21" s="442" t="s">
        <v>100</v>
      </c>
      <c r="F21" s="557"/>
      <c r="G21" s="557"/>
      <c r="H21" s="557"/>
      <c r="I21" s="332"/>
      <c r="J21" s="325"/>
      <c r="K21" s="10"/>
    </row>
    <row r="22" spans="1:12" ht="15" customHeight="1" x14ac:dyDescent="0.2">
      <c r="A22" s="11">
        <v>22</v>
      </c>
      <c r="B22" s="260"/>
      <c r="C22" s="260"/>
      <c r="D22" s="260"/>
      <c r="E22" s="442" t="s">
        <v>100</v>
      </c>
      <c r="F22" s="557"/>
      <c r="G22" s="557"/>
      <c r="H22" s="557"/>
      <c r="I22" s="332"/>
      <c r="J22" s="325"/>
      <c r="K22" s="10"/>
    </row>
    <row r="23" spans="1:12" s="22" customFormat="1" x14ac:dyDescent="0.2">
      <c r="A23" s="11">
        <v>23</v>
      </c>
      <c r="B23" s="234"/>
      <c r="C23" s="234"/>
      <c r="D23" s="234"/>
      <c r="E23" s="247" t="s">
        <v>610</v>
      </c>
      <c r="F23" s="260"/>
      <c r="G23" s="260"/>
      <c r="H23" s="260"/>
      <c r="I23" s="260"/>
      <c r="J23" s="260"/>
      <c r="K23" s="10"/>
      <c r="L23" s="365"/>
    </row>
    <row r="24" spans="1:12" ht="15" customHeight="1" x14ac:dyDescent="0.2">
      <c r="A24" s="11">
        <v>24</v>
      </c>
      <c r="B24" s="260"/>
      <c r="C24" s="260"/>
      <c r="D24" s="260"/>
      <c r="E24" s="232" t="s">
        <v>101</v>
      </c>
      <c r="F24" s="260"/>
      <c r="G24" s="260"/>
      <c r="H24" s="260"/>
      <c r="I24" s="260"/>
      <c r="J24" s="260"/>
      <c r="K24" s="10"/>
    </row>
    <row r="25" spans="1:12" ht="15" customHeight="1" x14ac:dyDescent="0.2">
      <c r="A25" s="11">
        <v>25</v>
      </c>
      <c r="B25" s="260"/>
      <c r="C25" s="260"/>
      <c r="D25" s="260"/>
      <c r="E25" s="248" t="s">
        <v>102</v>
      </c>
      <c r="F25" s="260"/>
      <c r="G25" s="321"/>
      <c r="H25" s="260"/>
      <c r="I25" s="260"/>
      <c r="J25" s="260"/>
      <c r="K25" s="10"/>
    </row>
    <row r="26" spans="1:12" ht="15" customHeight="1" x14ac:dyDescent="0.2">
      <c r="A26" s="11">
        <v>26</v>
      </c>
      <c r="B26" s="260"/>
      <c r="C26" s="260"/>
      <c r="D26" s="260"/>
      <c r="E26" s="248" t="s">
        <v>358</v>
      </c>
      <c r="F26" s="260"/>
      <c r="G26" s="321"/>
      <c r="H26" s="260"/>
      <c r="I26" s="260"/>
      <c r="J26" s="260"/>
      <c r="K26" s="10"/>
    </row>
    <row r="27" spans="1:12" ht="15" customHeight="1" x14ac:dyDescent="0.2">
      <c r="A27" s="11">
        <v>27</v>
      </c>
      <c r="B27" s="260"/>
      <c r="C27" s="260"/>
      <c r="D27" s="260"/>
      <c r="E27" s="248" t="s">
        <v>103</v>
      </c>
      <c r="F27" s="260"/>
      <c r="G27" s="321"/>
      <c r="H27" s="260"/>
      <c r="I27" s="260"/>
      <c r="J27" s="260"/>
      <c r="K27" s="10"/>
    </row>
    <row r="28" spans="1:12" ht="15" customHeight="1" thickBot="1" x14ac:dyDescent="0.25">
      <c r="A28" s="11">
        <v>28</v>
      </c>
      <c r="B28" s="260"/>
      <c r="C28" s="260"/>
      <c r="D28" s="260"/>
      <c r="E28" s="248" t="s">
        <v>104</v>
      </c>
      <c r="F28" s="260"/>
      <c r="G28" s="321"/>
      <c r="H28" s="260"/>
      <c r="I28" s="260"/>
      <c r="J28" s="260"/>
      <c r="K28" s="10"/>
    </row>
    <row r="29" spans="1:12" s="22" customFormat="1" ht="15" customHeight="1" thickBot="1" x14ac:dyDescent="0.25">
      <c r="A29" s="11">
        <v>29</v>
      </c>
      <c r="B29" s="260"/>
      <c r="C29" s="260"/>
      <c r="D29" s="249"/>
      <c r="E29" s="437" t="s">
        <v>193</v>
      </c>
      <c r="F29" s="260"/>
      <c r="G29" s="326">
        <f>SUM(G25:G28)</f>
        <v>0</v>
      </c>
      <c r="H29" s="260"/>
      <c r="I29" s="260"/>
      <c r="J29" s="260"/>
      <c r="K29" s="10"/>
      <c r="L29" s="365" t="s">
        <v>576</v>
      </c>
    </row>
    <row r="30" spans="1:12" s="22" customFormat="1" ht="30" customHeight="1" x14ac:dyDescent="0.3">
      <c r="A30" s="11">
        <v>30</v>
      </c>
      <c r="B30" s="234"/>
      <c r="C30" s="135" t="s">
        <v>491</v>
      </c>
      <c r="D30" s="212"/>
      <c r="E30" s="212"/>
      <c r="F30" s="260"/>
      <c r="G30" s="260"/>
      <c r="H30" s="260"/>
      <c r="I30" s="260"/>
      <c r="J30" s="260"/>
      <c r="K30" s="10"/>
      <c r="L30" s="365"/>
    </row>
    <row r="31" spans="1:12" s="22" customFormat="1" ht="19.5" customHeight="1" x14ac:dyDescent="0.2">
      <c r="A31" s="11">
        <v>31</v>
      </c>
      <c r="B31" s="260"/>
      <c r="C31" s="260"/>
      <c r="D31" s="260"/>
      <c r="E31" s="246"/>
      <c r="F31" s="260"/>
      <c r="G31" s="260"/>
      <c r="H31" s="260"/>
      <c r="I31" s="260"/>
      <c r="J31" s="260"/>
      <c r="K31" s="10"/>
      <c r="L31" s="365"/>
    </row>
    <row r="32" spans="1:12" ht="80.25" customHeight="1" x14ac:dyDescent="0.2">
      <c r="A32" s="11">
        <v>32</v>
      </c>
      <c r="B32" s="260"/>
      <c r="C32" s="260"/>
      <c r="D32" s="260"/>
      <c r="E32" s="271" t="s">
        <v>105</v>
      </c>
      <c r="F32" s="208" t="s">
        <v>106</v>
      </c>
      <c r="G32" s="208" t="s">
        <v>107</v>
      </c>
      <c r="H32" s="208" t="s">
        <v>108</v>
      </c>
      <c r="I32" s="208" t="s">
        <v>109</v>
      </c>
      <c r="J32" s="208" t="s">
        <v>639</v>
      </c>
      <c r="K32" s="10"/>
    </row>
    <row r="33" spans="1:12" ht="15" customHeight="1" x14ac:dyDescent="0.2">
      <c r="A33" s="11">
        <v>33</v>
      </c>
      <c r="B33" s="260"/>
      <c r="C33" s="260"/>
      <c r="D33" s="260"/>
      <c r="E33" s="442" t="s">
        <v>110</v>
      </c>
      <c r="F33" s="276"/>
      <c r="G33" s="327"/>
      <c r="H33" s="327"/>
      <c r="I33" s="321"/>
      <c r="J33" s="321"/>
      <c r="K33" s="10"/>
    </row>
    <row r="34" spans="1:12" ht="15" customHeight="1" x14ac:dyDescent="0.2">
      <c r="A34" s="11">
        <v>34</v>
      </c>
      <c r="B34" s="260"/>
      <c r="C34" s="260"/>
      <c r="D34" s="260"/>
      <c r="E34" s="442" t="s">
        <v>110</v>
      </c>
      <c r="F34" s="276"/>
      <c r="G34" s="327"/>
      <c r="H34" s="327"/>
      <c r="I34" s="321"/>
      <c r="J34" s="321"/>
      <c r="K34" s="10"/>
    </row>
    <row r="35" spans="1:12" ht="15" customHeight="1" x14ac:dyDescent="0.2">
      <c r="A35" s="11">
        <v>35</v>
      </c>
      <c r="B35" s="260"/>
      <c r="C35" s="260"/>
      <c r="D35" s="260"/>
      <c r="E35" s="442" t="s">
        <v>110</v>
      </c>
      <c r="F35" s="276"/>
      <c r="G35" s="327"/>
      <c r="H35" s="327"/>
      <c r="I35" s="321"/>
      <c r="J35" s="321"/>
      <c r="K35" s="10"/>
    </row>
    <row r="36" spans="1:12" ht="15" customHeight="1" x14ac:dyDescent="0.2">
      <c r="A36" s="11">
        <v>36</v>
      </c>
      <c r="B36" s="260"/>
      <c r="C36" s="260"/>
      <c r="D36" s="260"/>
      <c r="E36" s="442" t="s">
        <v>110</v>
      </c>
      <c r="F36" s="276"/>
      <c r="G36" s="327"/>
      <c r="H36" s="327"/>
      <c r="I36" s="321"/>
      <c r="J36" s="321"/>
      <c r="K36" s="10"/>
    </row>
    <row r="37" spans="1:12" ht="15" customHeight="1" x14ac:dyDescent="0.2">
      <c r="A37" s="11">
        <v>37</v>
      </c>
      <c r="B37" s="260"/>
      <c r="C37" s="260"/>
      <c r="D37" s="260"/>
      <c r="E37" s="442" t="s">
        <v>110</v>
      </c>
      <c r="F37" s="276"/>
      <c r="G37" s="327"/>
      <c r="H37" s="327"/>
      <c r="I37" s="321"/>
      <c r="J37" s="321"/>
      <c r="K37" s="10"/>
    </row>
    <row r="38" spans="1:12" ht="15" customHeight="1" x14ac:dyDescent="0.2">
      <c r="A38" s="11">
        <v>38</v>
      </c>
      <c r="B38" s="260"/>
      <c r="C38" s="260"/>
      <c r="D38" s="260"/>
      <c r="E38" s="442" t="s">
        <v>110</v>
      </c>
      <c r="F38" s="276"/>
      <c r="G38" s="327"/>
      <c r="H38" s="327"/>
      <c r="I38" s="321"/>
      <c r="J38" s="321"/>
      <c r="K38" s="10"/>
    </row>
    <row r="39" spans="1:12" ht="15" customHeight="1" x14ac:dyDescent="0.2">
      <c r="A39" s="11">
        <v>39</v>
      </c>
      <c r="B39" s="260"/>
      <c r="C39" s="260"/>
      <c r="D39" s="260"/>
      <c r="E39" s="442" t="s">
        <v>110</v>
      </c>
      <c r="F39" s="276"/>
      <c r="G39" s="327"/>
      <c r="H39" s="327"/>
      <c r="I39" s="321"/>
      <c r="J39" s="321"/>
      <c r="K39" s="10"/>
    </row>
    <row r="40" spans="1:12" ht="15" customHeight="1" x14ac:dyDescent="0.2">
      <c r="A40" s="11">
        <v>40</v>
      </c>
      <c r="B40" s="260"/>
      <c r="C40" s="260"/>
      <c r="D40" s="260"/>
      <c r="E40" s="442" t="s">
        <v>110</v>
      </c>
      <c r="F40" s="276"/>
      <c r="G40" s="327"/>
      <c r="H40" s="327"/>
      <c r="I40" s="321"/>
      <c r="J40" s="321"/>
      <c r="K40" s="10"/>
    </row>
    <row r="41" spans="1:12" ht="15" customHeight="1" x14ac:dyDescent="0.2">
      <c r="A41" s="11">
        <v>41</v>
      </c>
      <c r="B41" s="260"/>
      <c r="C41" s="260"/>
      <c r="D41" s="260"/>
      <c r="E41" s="442" t="s">
        <v>110</v>
      </c>
      <c r="F41" s="276"/>
      <c r="G41" s="327"/>
      <c r="H41" s="327"/>
      <c r="I41" s="321"/>
      <c r="J41" s="321"/>
      <c r="K41" s="10"/>
    </row>
    <row r="42" spans="1:12" ht="15" customHeight="1" x14ac:dyDescent="0.2">
      <c r="A42" s="11">
        <v>42</v>
      </c>
      <c r="B42" s="260"/>
      <c r="C42" s="260"/>
      <c r="D42" s="260"/>
      <c r="E42" s="442" t="s">
        <v>110</v>
      </c>
      <c r="F42" s="276"/>
      <c r="G42" s="327"/>
      <c r="H42" s="327"/>
      <c r="I42" s="321"/>
      <c r="J42" s="321"/>
      <c r="K42" s="10"/>
    </row>
    <row r="43" spans="1:12" ht="15" customHeight="1" x14ac:dyDescent="0.2">
      <c r="A43" s="11">
        <v>43</v>
      </c>
      <c r="B43" s="260"/>
      <c r="C43" s="260"/>
      <c r="D43" s="260"/>
      <c r="E43" s="442" t="s">
        <v>110</v>
      </c>
      <c r="F43" s="250"/>
      <c r="G43" s="328"/>
      <c r="H43" s="328"/>
      <c r="I43" s="329"/>
      <c r="J43" s="329"/>
      <c r="K43" s="10"/>
    </row>
    <row r="44" spans="1:12" s="22" customFormat="1" ht="15" customHeight="1" x14ac:dyDescent="0.2">
      <c r="A44" s="11">
        <v>44</v>
      </c>
      <c r="B44" s="260"/>
      <c r="C44" s="260"/>
      <c r="D44" s="260"/>
      <c r="E44" s="247" t="s">
        <v>610</v>
      </c>
      <c r="F44" s="260"/>
      <c r="G44" s="260"/>
      <c r="H44" s="260"/>
      <c r="I44" s="260"/>
      <c r="J44" s="260"/>
      <c r="K44" s="10"/>
      <c r="L44" s="365"/>
    </row>
    <row r="45" spans="1:12" x14ac:dyDescent="0.2">
      <c r="A45" s="12"/>
      <c r="B45" s="16"/>
      <c r="C45" s="16"/>
      <c r="D45" s="16"/>
      <c r="E45" s="16"/>
      <c r="F45" s="16"/>
      <c r="G45" s="16"/>
      <c r="H45" s="16"/>
      <c r="I45" s="16"/>
      <c r="J45" s="16"/>
      <c r="K45" s="17"/>
    </row>
  </sheetData>
  <sheetProtection sheet="1" objects="1" scenarios="1" formatRows="0" insertRows="0"/>
  <customSheetViews>
    <customSheetView guid="{63EE1149-38E3-45FD-A757-4655A3261696}" scale="80" showPageBreaks="1" showGridLines="0" fitToPage="1" printArea="1">
      <selection activeCell="F18" sqref="F18:H18"/>
      <pageMargins left="0.70866141732283472" right="0.70866141732283472" top="0.74803149606299213" bottom="0.74803149606299213" header="0.31496062992125984" footer="0.31496062992125984"/>
      <pageSetup paperSize="9" scale="61"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1" orientation="portrait" r:id="rId2"/>
    </customSheetView>
  </customSheetViews>
  <mergeCells count="12">
    <mergeCell ref="F19:H19"/>
    <mergeCell ref="F20:H20"/>
    <mergeCell ref="F21:H21"/>
    <mergeCell ref="F22:H22"/>
    <mergeCell ref="F16:H16"/>
    <mergeCell ref="F17:H17"/>
    <mergeCell ref="F14:H14"/>
    <mergeCell ref="F15:H15"/>
    <mergeCell ref="F18:H18"/>
    <mergeCell ref="A5:J5"/>
    <mergeCell ref="H2:J2"/>
    <mergeCell ref="H3:J3"/>
  </mergeCells>
  <dataValidations count="2">
    <dataValidation allowBlank="1" showInputMessage="1" showErrorMessage="1" prompt="Please enter text" sqref="E15:E22 E33:E43"/>
    <dataValidation allowBlank="1" showInputMessage="1" showErrorMessage="1" prompt="Please enter a date that can be expressed in the d/m/yyyy format" sqref="I15:I22"/>
  </dataValidations>
  <pageMargins left="0.7" right="0.7" top="0.75" bottom="0.75" header="0.3" footer="0.3"/>
  <pageSetup paperSize="9" scale="63" fitToHeight="0" orientation="portrait" r:id="rId3"/>
  <headerFooter>
    <oddHeader>&amp;C &amp;"+,Regular"Commerce Commission Information Disclosure Template</oddHeader>
    <oddFooter>&amp;L&amp;"+,Regular" &amp;P&amp;C&amp;"+,Regular" &amp;F&amp;R&amp;"+,Regular" &amp;A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249977111117893"/>
    <pageSetUpPr fitToPage="1"/>
  </sheetPr>
  <dimension ref="A1:K22"/>
  <sheetViews>
    <sheetView showGridLines="0" zoomScaleNormal="100" zoomScaleSheetLayoutView="100" workbookViewId="0"/>
  </sheetViews>
  <sheetFormatPr defaultRowHeight="12.75" x14ac:dyDescent="0.2"/>
  <cols>
    <col min="1" max="1" width="4.140625" style="22" customWidth="1"/>
    <col min="2" max="3" width="2.5703125" style="22" customWidth="1"/>
    <col min="4" max="4" width="72.28515625" style="22" customWidth="1"/>
    <col min="5" max="5" width="16.140625" style="22" customWidth="1"/>
    <col min="6" max="6" width="11.85546875" style="22" customWidth="1"/>
    <col min="7" max="7" width="10.140625" style="22" customWidth="1"/>
    <col min="8" max="10" width="17" style="22" customWidth="1"/>
    <col min="11" max="11" width="2.7109375" style="22" customWidth="1"/>
    <col min="12" max="16384" width="9.140625" style="22"/>
  </cols>
  <sheetData>
    <row r="1" spans="1:11" x14ac:dyDescent="0.2">
      <c r="A1" s="2"/>
      <c r="B1" s="3"/>
      <c r="C1" s="3"/>
      <c r="D1" s="3"/>
      <c r="E1" s="3"/>
      <c r="F1" s="3"/>
      <c r="G1" s="3"/>
      <c r="H1" s="3"/>
      <c r="I1" s="3"/>
      <c r="J1" s="3"/>
      <c r="K1" s="4"/>
    </row>
    <row r="2" spans="1:11" ht="18" customHeight="1" x14ac:dyDescent="0.3">
      <c r="A2" s="5"/>
      <c r="B2" s="6"/>
      <c r="C2" s="6"/>
      <c r="D2" s="6"/>
      <c r="E2" s="6"/>
      <c r="F2" s="94"/>
      <c r="G2" s="94" t="s">
        <v>32</v>
      </c>
      <c r="H2" s="512" t="str">
        <f>IF(NOT(ISBLANK(CoverSheet!$C$8)),CoverSheet!$C$8,"")</f>
        <v/>
      </c>
      <c r="I2" s="513"/>
      <c r="J2" s="514"/>
      <c r="K2" s="8"/>
    </row>
    <row r="3" spans="1:11" ht="18" customHeight="1" x14ac:dyDescent="0.25">
      <c r="A3" s="5"/>
      <c r="B3" s="6"/>
      <c r="C3" s="6"/>
      <c r="D3" s="6"/>
      <c r="E3" s="6"/>
      <c r="F3" s="6"/>
      <c r="G3" s="94" t="s">
        <v>348</v>
      </c>
      <c r="H3" s="515" t="str">
        <f>IF(ISNUMBER(CoverSheet!$C$12),CoverSheet!$C$12,"")</f>
        <v/>
      </c>
      <c r="I3" s="516"/>
      <c r="J3" s="517"/>
      <c r="K3" s="8"/>
    </row>
    <row r="4" spans="1:11" ht="21" customHeight="1" x14ac:dyDescent="0.35">
      <c r="A4" s="186" t="s">
        <v>492</v>
      </c>
      <c r="B4" s="6"/>
      <c r="C4" s="6"/>
      <c r="D4" s="6"/>
      <c r="E4" s="6"/>
      <c r="F4" s="6"/>
      <c r="G4" s="7"/>
      <c r="H4" s="41"/>
      <c r="I4" s="41"/>
      <c r="J4" s="41"/>
      <c r="K4" s="8"/>
    </row>
    <row r="5" spans="1:11" ht="31.5" customHeight="1" x14ac:dyDescent="0.3">
      <c r="A5" s="506" t="s">
        <v>393</v>
      </c>
      <c r="B5" s="507"/>
      <c r="C5" s="507"/>
      <c r="D5" s="507"/>
      <c r="E5" s="507"/>
      <c r="F5" s="507"/>
      <c r="G5" s="507"/>
      <c r="H5" s="507"/>
      <c r="I5" s="41"/>
      <c r="J5" s="41"/>
      <c r="K5" s="8"/>
    </row>
    <row r="6" spans="1:11" x14ac:dyDescent="0.2">
      <c r="A6" s="267" t="s">
        <v>603</v>
      </c>
      <c r="B6" s="107"/>
      <c r="C6" s="107"/>
      <c r="D6" s="6"/>
      <c r="E6" s="6"/>
      <c r="F6" s="6"/>
      <c r="G6" s="6"/>
      <c r="H6" s="6"/>
      <c r="I6" s="6"/>
      <c r="J6" s="6"/>
      <c r="K6" s="8"/>
    </row>
    <row r="7" spans="1:11" ht="30" customHeight="1" x14ac:dyDescent="0.2">
      <c r="A7" s="11">
        <v>7</v>
      </c>
      <c r="B7" s="9"/>
      <c r="C7" s="49" t="s">
        <v>111</v>
      </c>
      <c r="D7" s="49"/>
      <c r="E7" s="9"/>
      <c r="F7" s="9"/>
      <c r="G7" s="9"/>
      <c r="H7" s="9"/>
      <c r="I7" s="9"/>
      <c r="J7" s="9"/>
      <c r="K7" s="10"/>
    </row>
    <row r="8" spans="1:11" ht="15" customHeight="1" x14ac:dyDescent="0.2">
      <c r="A8" s="11">
        <v>8</v>
      </c>
      <c r="B8" s="9"/>
      <c r="C8" s="9"/>
      <c r="D8" s="13" t="s">
        <v>112</v>
      </c>
      <c r="E8" s="321"/>
      <c r="F8" s="9"/>
      <c r="G8" s="9"/>
      <c r="H8" s="9"/>
      <c r="I8" s="9"/>
      <c r="J8" s="9"/>
      <c r="K8" s="10"/>
    </row>
    <row r="9" spans="1:11" ht="15" customHeight="1" x14ac:dyDescent="0.2">
      <c r="A9" s="11">
        <v>9</v>
      </c>
      <c r="B9" s="9"/>
      <c r="C9" s="9"/>
      <c r="D9" s="13" t="s">
        <v>113</v>
      </c>
      <c r="E9" s="321"/>
      <c r="F9" s="9"/>
      <c r="G9" s="9"/>
      <c r="H9" s="9"/>
      <c r="I9" s="9"/>
      <c r="J9" s="9"/>
      <c r="K9" s="10"/>
    </row>
    <row r="10" spans="1:11" ht="15" customHeight="1" x14ac:dyDescent="0.2">
      <c r="A10" s="11">
        <v>10</v>
      </c>
      <c r="B10" s="9"/>
      <c r="C10" s="9"/>
      <c r="D10" s="106" t="s">
        <v>394</v>
      </c>
      <c r="E10" s="321"/>
      <c r="F10" s="9"/>
      <c r="G10" s="9"/>
      <c r="H10" s="9"/>
      <c r="I10" s="9"/>
      <c r="J10" s="9"/>
      <c r="K10" s="10"/>
    </row>
    <row r="11" spans="1:11" ht="15" customHeight="1" x14ac:dyDescent="0.2">
      <c r="A11" s="11">
        <v>11</v>
      </c>
      <c r="B11" s="9"/>
      <c r="C11" s="9"/>
      <c r="D11" s="9"/>
      <c r="E11" s="9"/>
      <c r="F11" s="9"/>
      <c r="G11" s="9"/>
      <c r="H11" s="9"/>
      <c r="I11" s="9"/>
      <c r="J11" s="9"/>
      <c r="K11" s="10"/>
    </row>
    <row r="12" spans="1:11" ht="15" customHeight="1" x14ac:dyDescent="0.2">
      <c r="A12" s="11">
        <v>12</v>
      </c>
      <c r="B12" s="9"/>
      <c r="C12" s="49" t="s">
        <v>114</v>
      </c>
      <c r="D12" s="49"/>
      <c r="E12" s="9"/>
      <c r="F12" s="9"/>
      <c r="G12" s="9"/>
      <c r="H12" s="9"/>
      <c r="I12" s="9"/>
      <c r="J12" s="9"/>
      <c r="K12" s="10"/>
    </row>
    <row r="13" spans="1:11" ht="15" customHeight="1" x14ac:dyDescent="0.2">
      <c r="A13" s="11">
        <v>13</v>
      </c>
      <c r="B13" s="9"/>
      <c r="C13" s="9"/>
      <c r="D13" s="13" t="s">
        <v>115</v>
      </c>
      <c r="E13" s="330"/>
      <c r="F13" s="9"/>
      <c r="G13" s="9"/>
      <c r="H13" s="9"/>
      <c r="I13" s="9"/>
      <c r="J13" s="9"/>
      <c r="K13" s="10"/>
    </row>
    <row r="14" spans="1:11" ht="15" customHeight="1" x14ac:dyDescent="0.2">
      <c r="A14" s="11">
        <v>14</v>
      </c>
      <c r="B14" s="9"/>
      <c r="C14" s="9"/>
      <c r="D14" s="13" t="s">
        <v>116</v>
      </c>
      <c r="E14" s="331"/>
      <c r="F14" s="9"/>
      <c r="G14" s="9"/>
      <c r="H14" s="9"/>
      <c r="I14" s="9"/>
      <c r="J14" s="9"/>
      <c r="K14" s="10"/>
    </row>
    <row r="15" spans="1:11" ht="15" customHeight="1" x14ac:dyDescent="0.2">
      <c r="A15" s="11">
        <v>15</v>
      </c>
      <c r="B15" s="9"/>
      <c r="C15" s="9"/>
      <c r="D15" s="13" t="s">
        <v>117</v>
      </c>
      <c r="E15" s="321"/>
      <c r="F15" s="9"/>
      <c r="G15" s="9"/>
      <c r="H15" s="9"/>
      <c r="I15" s="9"/>
      <c r="J15" s="9"/>
      <c r="K15" s="10"/>
    </row>
    <row r="16" spans="1:11" ht="15" customHeight="1" x14ac:dyDescent="0.2">
      <c r="A16" s="11">
        <v>16</v>
      </c>
      <c r="B16" s="9"/>
      <c r="C16" s="9"/>
      <c r="D16" s="9"/>
      <c r="E16" s="9"/>
      <c r="F16" s="9"/>
      <c r="G16" s="9"/>
      <c r="H16" s="9"/>
      <c r="I16" s="9"/>
      <c r="J16" s="9"/>
      <c r="K16" s="10"/>
    </row>
    <row r="17" spans="1:11" ht="15" customHeight="1" x14ac:dyDescent="0.2">
      <c r="A17" s="11">
        <v>17</v>
      </c>
      <c r="B17" s="9"/>
      <c r="C17" s="49" t="s">
        <v>373</v>
      </c>
      <c r="D17" s="49"/>
      <c r="E17" s="9"/>
      <c r="F17" s="9"/>
      <c r="G17" s="9"/>
      <c r="H17" s="9"/>
      <c r="I17" s="9"/>
      <c r="J17" s="9"/>
      <c r="K17" s="10"/>
    </row>
    <row r="18" spans="1:11" ht="15" customHeight="1" x14ac:dyDescent="0.2">
      <c r="A18" s="11">
        <v>18</v>
      </c>
      <c r="B18" s="9"/>
      <c r="C18" s="9"/>
      <c r="D18" s="13" t="s">
        <v>118</v>
      </c>
      <c r="E18" s="321"/>
      <c r="F18" s="9"/>
      <c r="G18" s="9"/>
      <c r="H18" s="9"/>
      <c r="I18" s="9"/>
      <c r="J18" s="9"/>
      <c r="K18" s="10"/>
    </row>
    <row r="19" spans="1:11" ht="15" customHeight="1" x14ac:dyDescent="0.2">
      <c r="A19" s="11">
        <v>19</v>
      </c>
      <c r="B19" s="9"/>
      <c r="C19" s="9"/>
      <c r="D19" s="106" t="s">
        <v>374</v>
      </c>
      <c r="E19" s="321"/>
      <c r="F19" s="9"/>
      <c r="G19" s="9"/>
      <c r="H19" s="9"/>
      <c r="I19" s="9"/>
      <c r="J19" s="9"/>
      <c r="K19" s="10"/>
    </row>
    <row r="20" spans="1:11" ht="15" customHeight="1" x14ac:dyDescent="0.2">
      <c r="A20" s="11">
        <v>20</v>
      </c>
      <c r="B20" s="9"/>
      <c r="C20" s="9"/>
      <c r="D20" s="106" t="s">
        <v>376</v>
      </c>
      <c r="E20" s="321"/>
      <c r="F20" s="9"/>
      <c r="G20" s="9"/>
      <c r="H20" s="9"/>
      <c r="I20" s="9"/>
      <c r="J20" s="9"/>
      <c r="K20" s="10"/>
    </row>
    <row r="21" spans="1:11" ht="15" customHeight="1" x14ac:dyDescent="0.2">
      <c r="A21" s="11">
        <v>21</v>
      </c>
      <c r="B21" s="9"/>
      <c r="C21" s="9"/>
      <c r="D21" s="106" t="s">
        <v>375</v>
      </c>
      <c r="E21" s="321"/>
      <c r="F21" s="9"/>
      <c r="G21" s="9"/>
      <c r="H21" s="9"/>
      <c r="I21" s="9"/>
      <c r="J21" s="9"/>
      <c r="K21" s="10"/>
    </row>
    <row r="22" spans="1:11" x14ac:dyDescent="0.2">
      <c r="A22" s="12"/>
      <c r="B22" s="16"/>
      <c r="C22" s="16"/>
      <c r="D22" s="66"/>
      <c r="E22" s="66"/>
      <c r="F22" s="66"/>
      <c r="G22" s="66"/>
      <c r="H22" s="66"/>
      <c r="I22" s="66"/>
      <c r="J22" s="66"/>
      <c r="K22" s="67"/>
    </row>
  </sheetData>
  <sheetProtection sheet="1" objects="1" scenarios="1" insertRows="0"/>
  <customSheetViews>
    <customSheetView guid="{63EE1149-38E3-45FD-A757-4655A3261696}" scale="80" showPageBreaks="1" showGridLines="0" fitToPage="1" printArea="1">
      <selection activeCell="D4" sqref="D4"/>
      <pageMargins left="0.70866141732283472" right="0.70866141732283472" top="0.74803149606299213" bottom="0.74803149606299213" header="0.31496062992125984" footer="0.31496062992125984"/>
      <pageSetup paperSize="9" scale="55"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5" orientation="portrait" r:id="rId2"/>
    </customSheetView>
  </customSheetViews>
  <mergeCells count="3">
    <mergeCell ref="A5:H5"/>
    <mergeCell ref="H2:J2"/>
    <mergeCell ref="H3:J3"/>
  </mergeCells>
  <pageMargins left="0.7" right="0.7" top="0.75" bottom="0.75" header="0.3" footer="0.3"/>
  <pageSetup paperSize="9" scale="84" orientation="landscape" r:id="rId3"/>
  <headerFooter>
    <oddHeader>&amp;C &amp;"+,Regular"Commerce Commission Information Disclosure Template</oddHeader>
    <oddFooter>&amp;L&amp;"+,Regular" &amp;P&amp;C&amp;"+,Regular" &amp;F&amp;R&amp;"+,Regular"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D48"/>
  <sheetViews>
    <sheetView showGridLines="0" zoomScaleNormal="100" zoomScaleSheetLayoutView="80" workbookViewId="0"/>
  </sheetViews>
  <sheetFormatPr defaultRowHeight="12.75" x14ac:dyDescent="0.2"/>
  <cols>
    <col min="1" max="1" width="9.140625" customWidth="1"/>
    <col min="2" max="2" width="96.85546875" customWidth="1"/>
    <col min="3" max="3" width="9.140625" customWidth="1"/>
    <col min="4" max="4" width="20.5703125" customWidth="1"/>
  </cols>
  <sheetData>
    <row r="1" spans="1:3" x14ac:dyDescent="0.2">
      <c r="A1" s="433"/>
      <c r="B1" s="434"/>
      <c r="C1" s="435"/>
    </row>
    <row r="2" spans="1:3" ht="15.75" x14ac:dyDescent="0.25">
      <c r="A2" s="356"/>
      <c r="B2" s="355" t="s">
        <v>680</v>
      </c>
      <c r="C2" s="354"/>
    </row>
    <row r="3" spans="1:3" ht="55.5" customHeight="1" x14ac:dyDescent="0.2">
      <c r="A3" s="356"/>
      <c r="B3" s="469" t="s">
        <v>718</v>
      </c>
      <c r="C3" s="387"/>
    </row>
    <row r="4" spans="1:3" ht="15" customHeight="1" x14ac:dyDescent="0.2">
      <c r="A4" s="356"/>
      <c r="B4" s="360"/>
      <c r="C4" s="354"/>
    </row>
    <row r="5" spans="1:3" s="389" customFormat="1" ht="15" customHeight="1" x14ac:dyDescent="0.2">
      <c r="A5" s="356"/>
      <c r="B5" s="471" t="s">
        <v>695</v>
      </c>
      <c r="C5" s="354"/>
    </row>
    <row r="6" spans="1:3" s="389" customFormat="1" ht="51" x14ac:dyDescent="0.2">
      <c r="A6" s="356"/>
      <c r="B6" s="472" t="s">
        <v>719</v>
      </c>
      <c r="C6" s="354"/>
    </row>
    <row r="7" spans="1:3" s="389" customFormat="1" ht="15" customHeight="1" x14ac:dyDescent="0.2">
      <c r="A7" s="356"/>
      <c r="B7" s="379"/>
      <c r="C7" s="354"/>
    </row>
    <row r="8" spans="1:3" ht="15.75" x14ac:dyDescent="0.2">
      <c r="A8" s="356"/>
      <c r="B8" s="353" t="s">
        <v>645</v>
      </c>
      <c r="C8" s="390"/>
    </row>
    <row r="9" spans="1:3" ht="38.25" x14ac:dyDescent="0.2">
      <c r="A9" s="356"/>
      <c r="B9" s="360" t="s">
        <v>653</v>
      </c>
      <c r="C9" s="390"/>
    </row>
    <row r="10" spans="1:3" ht="69.75" customHeight="1" x14ac:dyDescent="0.2">
      <c r="A10" s="356"/>
      <c r="B10" s="360" t="s">
        <v>654</v>
      </c>
      <c r="C10" s="390"/>
    </row>
    <row r="11" spans="1:3" ht="15" customHeight="1" x14ac:dyDescent="0.2">
      <c r="A11" s="356"/>
      <c r="B11" s="351"/>
      <c r="C11" s="354"/>
    </row>
    <row r="12" spans="1:3" ht="15.75" x14ac:dyDescent="0.25">
      <c r="A12" s="356"/>
      <c r="B12" s="352" t="s">
        <v>646</v>
      </c>
      <c r="C12" s="354"/>
    </row>
    <row r="13" spans="1:3" ht="78.75" customHeight="1" x14ac:dyDescent="0.2">
      <c r="A13" s="356"/>
      <c r="B13" s="360" t="s">
        <v>655</v>
      </c>
      <c r="C13" s="390"/>
    </row>
    <row r="14" spans="1:3" ht="15" customHeight="1" x14ac:dyDescent="0.2">
      <c r="A14" s="356"/>
      <c r="B14" s="360"/>
      <c r="C14" s="390"/>
    </row>
    <row r="15" spans="1:3" ht="15.75" x14ac:dyDescent="0.2">
      <c r="A15" s="356"/>
      <c r="B15" s="353" t="s">
        <v>647</v>
      </c>
      <c r="C15" s="390"/>
    </row>
    <row r="16" spans="1:3" ht="63.75" x14ac:dyDescent="0.2">
      <c r="A16" s="356"/>
      <c r="B16" s="359" t="s">
        <v>656</v>
      </c>
      <c r="C16" s="390"/>
    </row>
    <row r="17" spans="1:4" x14ac:dyDescent="0.2">
      <c r="A17" s="356"/>
      <c r="B17" s="360"/>
      <c r="C17" s="390"/>
    </row>
    <row r="18" spans="1:4" ht="15.75" x14ac:dyDescent="0.2">
      <c r="A18" s="356"/>
      <c r="B18" s="353" t="s">
        <v>648</v>
      </c>
      <c r="C18" s="390"/>
    </row>
    <row r="19" spans="1:4" ht="76.5" x14ac:dyDescent="0.2">
      <c r="A19" s="356"/>
      <c r="B19" s="472" t="s">
        <v>720</v>
      </c>
      <c r="C19" s="390"/>
    </row>
    <row r="20" spans="1:4" x14ac:dyDescent="0.2">
      <c r="A20" s="356"/>
      <c r="B20" s="360"/>
      <c r="C20" s="390"/>
    </row>
    <row r="21" spans="1:4" ht="15.75" x14ac:dyDescent="0.2">
      <c r="A21" s="356"/>
      <c r="B21" s="353" t="s">
        <v>660</v>
      </c>
      <c r="C21" s="390"/>
    </row>
    <row r="22" spans="1:4" ht="15.75" customHeight="1" x14ac:dyDescent="0.2">
      <c r="A22" s="356"/>
      <c r="B22" s="359" t="s">
        <v>681</v>
      </c>
      <c r="C22" s="390"/>
    </row>
    <row r="23" spans="1:4" ht="25.5" x14ac:dyDescent="0.2">
      <c r="A23" s="356"/>
      <c r="B23" s="359" t="s">
        <v>682</v>
      </c>
      <c r="C23" s="390"/>
    </row>
    <row r="24" spans="1:4" s="389" customFormat="1" ht="63.75" x14ac:dyDescent="0.2">
      <c r="A24" s="356"/>
      <c r="B24" s="379" t="s">
        <v>690</v>
      </c>
      <c r="C24" s="390"/>
    </row>
    <row r="25" spans="1:4" s="388" customFormat="1" ht="51" x14ac:dyDescent="0.2">
      <c r="A25" s="356"/>
      <c r="B25" s="472" t="s">
        <v>721</v>
      </c>
      <c r="C25" s="390"/>
      <c r="D25"/>
    </row>
    <row r="26" spans="1:4" x14ac:dyDescent="0.2">
      <c r="A26" s="356"/>
      <c r="B26" s="360"/>
      <c r="C26" s="354"/>
    </row>
    <row r="27" spans="1:4" ht="15.75" x14ac:dyDescent="0.2">
      <c r="A27" s="356"/>
      <c r="B27" s="353" t="s">
        <v>649</v>
      </c>
      <c r="C27" s="354"/>
    </row>
    <row r="28" spans="1:4" ht="51" x14ac:dyDescent="0.2">
      <c r="A28" s="356"/>
      <c r="B28" s="350" t="s">
        <v>662</v>
      </c>
      <c r="C28" s="354"/>
    </row>
    <row r="29" spans="1:4" s="389" customFormat="1" x14ac:dyDescent="0.2">
      <c r="A29" s="356"/>
      <c r="B29" s="350"/>
      <c r="C29" s="354"/>
      <c r="D29"/>
    </row>
    <row r="30" spans="1:4" ht="15.75" x14ac:dyDescent="0.2">
      <c r="A30" s="356"/>
      <c r="B30" s="353" t="s">
        <v>661</v>
      </c>
      <c r="C30" s="354"/>
    </row>
    <row r="31" spans="1:4" ht="38.25" x14ac:dyDescent="0.2">
      <c r="A31" s="111"/>
      <c r="B31" s="350" t="s">
        <v>657</v>
      </c>
      <c r="C31" s="112"/>
    </row>
    <row r="32" spans="1:4" x14ac:dyDescent="0.2">
      <c r="A32" s="356"/>
      <c r="B32" s="357"/>
      <c r="C32" s="354"/>
    </row>
    <row r="33" spans="1:3" ht="15.75" x14ac:dyDescent="0.2">
      <c r="A33" s="356"/>
      <c r="B33" s="353" t="s">
        <v>658</v>
      </c>
      <c r="C33" s="354"/>
    </row>
    <row r="34" spans="1:3" ht="27.75" customHeight="1" x14ac:dyDescent="0.2">
      <c r="A34" s="356"/>
      <c r="B34" s="358" t="s">
        <v>659</v>
      </c>
      <c r="C34" s="354"/>
    </row>
    <row r="35" spans="1:3" ht="134.25" customHeight="1" x14ac:dyDescent="0.2">
      <c r="A35" s="356"/>
      <c r="B35" s="473" t="s">
        <v>722</v>
      </c>
      <c r="C35" s="354"/>
    </row>
    <row r="36" spans="1:3" s="389" customFormat="1" x14ac:dyDescent="0.2">
      <c r="A36" s="356"/>
      <c r="B36" s="351"/>
      <c r="C36" s="354"/>
    </row>
    <row r="37" spans="1:3" s="389" customFormat="1" ht="15.75" x14ac:dyDescent="0.2">
      <c r="A37" s="466"/>
      <c r="B37" s="471" t="s">
        <v>693</v>
      </c>
      <c r="C37" s="354"/>
    </row>
    <row r="38" spans="1:3" s="389" customFormat="1" ht="63.75" x14ac:dyDescent="0.2">
      <c r="A38" s="466"/>
      <c r="B38" s="473" t="s">
        <v>725</v>
      </c>
      <c r="C38" s="354"/>
    </row>
    <row r="39" spans="1:3" s="389" customFormat="1" x14ac:dyDescent="0.2">
      <c r="A39" s="466"/>
      <c r="B39" s="452"/>
      <c r="C39" s="354"/>
    </row>
    <row r="40" spans="1:3" ht="63.75" x14ac:dyDescent="0.2">
      <c r="A40" s="111"/>
      <c r="B40" s="350" t="s">
        <v>696</v>
      </c>
      <c r="C40" s="112"/>
    </row>
    <row r="41" spans="1:3" ht="15" customHeight="1" x14ac:dyDescent="0.2">
      <c r="A41" s="111"/>
      <c r="B41" s="353" t="s">
        <v>651</v>
      </c>
      <c r="C41" s="428"/>
    </row>
    <row r="42" spans="1:3" x14ac:dyDescent="0.2">
      <c r="A42" s="111"/>
      <c r="B42" s="350" t="s">
        <v>683</v>
      </c>
      <c r="C42" s="390"/>
    </row>
    <row r="43" spans="1:3" x14ac:dyDescent="0.2">
      <c r="A43" s="111"/>
      <c r="B43" s="350" t="s">
        <v>684</v>
      </c>
      <c r="C43" s="390"/>
    </row>
    <row r="44" spans="1:3" ht="89.25" x14ac:dyDescent="0.2">
      <c r="A44" s="111"/>
      <c r="B44" s="350" t="s">
        <v>692</v>
      </c>
      <c r="C44" s="390"/>
    </row>
    <row r="45" spans="1:3" ht="16.5" customHeight="1" x14ac:dyDescent="0.2">
      <c r="A45" s="111"/>
      <c r="B45" s="350" t="s">
        <v>685</v>
      </c>
      <c r="C45" s="390"/>
    </row>
    <row r="46" spans="1:3" ht="40.5" customHeight="1" x14ac:dyDescent="0.2">
      <c r="A46" s="111"/>
      <c r="B46" s="350" t="s">
        <v>723</v>
      </c>
      <c r="C46" s="390"/>
    </row>
    <row r="47" spans="1:3" ht="15" customHeight="1" x14ac:dyDescent="0.2">
      <c r="A47" s="111"/>
      <c r="B47" s="350"/>
      <c r="C47" s="112"/>
    </row>
    <row r="48" spans="1:3" x14ac:dyDescent="0.2">
      <c r="A48" s="113"/>
      <c r="B48" s="115"/>
      <c r="C48" s="116"/>
    </row>
  </sheetData>
  <sheetProtection sheet="1" objects="1" scenarios="1"/>
  <customSheetViews>
    <customSheetView guid="{63EE1149-38E3-45FD-A757-4655A3261696}" scale="70" showPageBreaks="1" showGridLines="0" printArea="1">
      <selection activeCell="B3" sqref="B3"/>
      <pageMargins left="0.7" right="0.7" top="0.75" bottom="0.75" header="0.3" footer="0.3"/>
      <pageSetup paperSize="9" scale="63" orientation="portrait" r:id="rId1"/>
    </customSheetView>
    <customSheetView guid="{050FE390-FCBA-423A-A57A-07214A914FBA}" scale="80" showPageBreaks="1" showGridLines="0" printArea="1">
      <selection activeCell="E14" sqref="E14"/>
      <pageMargins left="0.7" right="0.7" top="0.75" bottom="0.75" header="0.3" footer="0.3"/>
      <pageSetup paperSize="9" scale="63" orientation="portrait" r:id="rId2"/>
    </customSheetView>
  </customSheetViews>
  <pageMargins left="0.70866141732283472" right="0.70866141732283472" top="0.74803149606299213" bottom="0.74803149606299213" header="0.31496062992125984" footer="0.31496062992125984"/>
  <pageSetup paperSize="9" scale="84" fitToHeight="2" orientation="portrait" r:id="rId3"/>
  <headerFooter>
    <oddHeader>&amp;C &amp;"+,Regular"Commerce Commission Information Disclosure Template</oddHeader>
    <oddFooter>&amp;L&amp;"+,Regular" &amp;P&amp;C&amp;"+,Regular" &amp;F&amp;R&amp;"+,Regular" &amp;A</oddFooter>
  </headerFooter>
  <rowBreaks count="1" manualBreakCount="1">
    <brk id="26"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Z881"/>
  <sheetViews>
    <sheetView showGridLines="0" zoomScaleNormal="100" zoomScaleSheetLayoutView="70" workbookViewId="0"/>
  </sheetViews>
  <sheetFormatPr defaultRowHeight="12.75" x14ac:dyDescent="0.2"/>
  <cols>
    <col min="1" max="1" width="4.28515625" customWidth="1"/>
    <col min="2" max="2" width="3.28515625" style="22" customWidth="1"/>
    <col min="3" max="3" width="4.28515625" style="22" customWidth="1"/>
    <col min="4" max="5" width="2.42578125" customWidth="1"/>
    <col min="6" max="6" width="41.42578125" customWidth="1"/>
    <col min="8" max="10" width="16.7109375" customWidth="1"/>
    <col min="11" max="11" width="13.85546875" customWidth="1"/>
    <col min="12" max="12" width="2.7109375" customWidth="1"/>
    <col min="13" max="13" width="18.85546875" style="365" customWidth="1"/>
    <col min="25" max="25" width="3" customWidth="1"/>
  </cols>
  <sheetData>
    <row r="1" spans="1:26" x14ac:dyDescent="0.2">
      <c r="A1" s="124"/>
      <c r="B1" s="125"/>
      <c r="C1" s="125"/>
      <c r="D1" s="125"/>
      <c r="E1" s="125"/>
      <c r="F1" s="125"/>
      <c r="G1" s="125"/>
      <c r="H1" s="125"/>
      <c r="I1" s="125"/>
      <c r="J1" s="125"/>
      <c r="K1" s="125"/>
      <c r="L1" s="126"/>
      <c r="M1" s="369"/>
      <c r="N1" s="69"/>
      <c r="O1" s="69"/>
      <c r="P1" s="69"/>
      <c r="Q1" s="69"/>
      <c r="R1" s="69"/>
      <c r="S1" s="69"/>
      <c r="T1" s="69"/>
      <c r="U1" s="69"/>
      <c r="V1" s="69"/>
      <c r="W1" s="69"/>
      <c r="X1" s="69"/>
      <c r="Y1" s="69"/>
      <c r="Z1" s="70"/>
    </row>
    <row r="2" spans="1:26" ht="18" customHeight="1" x14ac:dyDescent="0.3">
      <c r="A2" s="127"/>
      <c r="B2" s="128"/>
      <c r="C2" s="128"/>
      <c r="D2" s="128"/>
      <c r="E2" s="128"/>
      <c r="F2" s="128"/>
      <c r="G2" s="128"/>
      <c r="H2" s="129" t="s">
        <v>32</v>
      </c>
      <c r="I2" s="486" t="str">
        <f>IF(NOT(ISBLANK(CoverSheet!$C$8)),CoverSheet!$C$8,"")</f>
        <v/>
      </c>
      <c r="J2" s="486"/>
      <c r="K2" s="486"/>
      <c r="L2" s="130"/>
      <c r="M2" s="370"/>
      <c r="N2" s="71"/>
      <c r="O2" s="71"/>
      <c r="P2" s="71"/>
      <c r="Q2" s="71"/>
      <c r="R2" s="71"/>
      <c r="S2" s="71"/>
      <c r="T2" s="71"/>
      <c r="U2" s="71"/>
      <c r="V2" s="71"/>
      <c r="W2" s="71"/>
      <c r="X2" s="71"/>
      <c r="Y2" s="72"/>
      <c r="Z2" s="70"/>
    </row>
    <row r="3" spans="1:26" ht="18" customHeight="1" x14ac:dyDescent="0.25">
      <c r="A3" s="127"/>
      <c r="B3" s="128"/>
      <c r="C3" s="128"/>
      <c r="D3" s="128"/>
      <c r="E3" s="128"/>
      <c r="F3" s="128"/>
      <c r="G3" s="128"/>
      <c r="H3" s="129" t="s">
        <v>348</v>
      </c>
      <c r="I3" s="487" t="str">
        <f>IF(ISNUMBER(CoverSheet!$C$12),CoverSheet!$C$12,"")</f>
        <v/>
      </c>
      <c r="J3" s="487"/>
      <c r="K3" s="487"/>
      <c r="L3" s="130"/>
      <c r="M3" s="370"/>
      <c r="N3" s="71"/>
      <c r="O3" s="71"/>
      <c r="P3" s="71"/>
      <c r="Q3" s="71"/>
      <c r="R3" s="71"/>
      <c r="S3" s="71"/>
      <c r="T3" s="71"/>
      <c r="U3" s="71"/>
      <c r="V3" s="71"/>
      <c r="W3" s="71"/>
      <c r="X3" s="71"/>
      <c r="Y3" s="72"/>
      <c r="Z3" s="70"/>
    </row>
    <row r="4" spans="1:26" ht="21" customHeight="1" x14ac:dyDescent="0.35">
      <c r="A4" s="185" t="s">
        <v>312</v>
      </c>
      <c r="B4" s="131"/>
      <c r="C4" s="131"/>
      <c r="D4" s="128"/>
      <c r="E4" s="128"/>
      <c r="F4" s="128"/>
      <c r="G4" s="128"/>
      <c r="H4" s="128"/>
      <c r="I4" s="128"/>
      <c r="J4" s="128"/>
      <c r="K4" s="128"/>
      <c r="L4" s="130"/>
      <c r="M4" s="370"/>
      <c r="N4" s="71"/>
      <c r="O4" s="71"/>
      <c r="P4" s="71"/>
      <c r="Q4" s="71"/>
      <c r="R4" s="71"/>
      <c r="S4" s="71"/>
      <c r="T4" s="71"/>
      <c r="U4" s="71"/>
      <c r="V4" s="71"/>
      <c r="W4" s="71"/>
      <c r="X4" s="71"/>
      <c r="Y4" s="71"/>
      <c r="Z4" s="70"/>
    </row>
    <row r="5" spans="1:26" ht="55.5" customHeight="1" x14ac:dyDescent="0.2">
      <c r="A5" s="484" t="s">
        <v>445</v>
      </c>
      <c r="B5" s="485"/>
      <c r="C5" s="485"/>
      <c r="D5" s="485"/>
      <c r="E5" s="485"/>
      <c r="F5" s="485"/>
      <c r="G5" s="485"/>
      <c r="H5" s="485"/>
      <c r="I5" s="485"/>
      <c r="J5" s="485"/>
      <c r="K5" s="485"/>
      <c r="L5" s="130"/>
      <c r="M5" s="371"/>
      <c r="N5" s="61"/>
      <c r="O5" s="61"/>
      <c r="P5" s="61"/>
      <c r="Q5" s="61"/>
      <c r="R5" s="61"/>
      <c r="S5" s="61"/>
      <c r="T5" s="61"/>
      <c r="U5" s="61"/>
      <c r="V5" s="61"/>
      <c r="W5" s="61"/>
      <c r="X5" s="61"/>
      <c r="Y5" s="71"/>
      <c r="Z5" s="70"/>
    </row>
    <row r="6" spans="1:26" ht="15" customHeight="1" x14ac:dyDescent="0.2">
      <c r="A6" s="265" t="s">
        <v>603</v>
      </c>
      <c r="B6" s="132"/>
      <c r="C6" s="133"/>
      <c r="D6" s="132"/>
      <c r="E6" s="132"/>
      <c r="F6" s="132"/>
      <c r="G6" s="132"/>
      <c r="H6" s="132"/>
      <c r="I6" s="132"/>
      <c r="J6" s="132"/>
      <c r="K6" s="132"/>
      <c r="L6" s="130"/>
      <c r="M6" s="370"/>
      <c r="N6" s="71"/>
      <c r="O6" s="71"/>
      <c r="P6" s="71"/>
      <c r="Q6" s="71"/>
      <c r="R6" s="71"/>
      <c r="S6" s="71"/>
      <c r="T6" s="71"/>
      <c r="U6" s="71"/>
      <c r="V6" s="71"/>
      <c r="W6" s="71"/>
      <c r="X6" s="71"/>
      <c r="Y6" s="71"/>
      <c r="Z6" s="70"/>
    </row>
    <row r="7" spans="1:26" ht="27" customHeight="1" x14ac:dyDescent="0.3">
      <c r="A7" s="122">
        <v>7</v>
      </c>
      <c r="B7" s="134"/>
      <c r="C7" s="135" t="s">
        <v>435</v>
      </c>
      <c r="D7" s="134"/>
      <c r="E7" s="135"/>
      <c r="F7" s="136"/>
      <c r="G7" s="136"/>
      <c r="H7" s="136"/>
      <c r="I7" s="136"/>
      <c r="J7" s="136"/>
      <c r="K7" s="136"/>
      <c r="L7" s="137"/>
      <c r="N7" s="73"/>
      <c r="O7" s="73"/>
      <c r="P7" s="73"/>
      <c r="Q7" s="73"/>
      <c r="R7" s="73"/>
      <c r="S7" s="73"/>
      <c r="T7" s="73"/>
      <c r="U7" s="73"/>
      <c r="V7" s="73"/>
      <c r="W7" s="73"/>
      <c r="X7" s="73"/>
      <c r="Y7" s="73"/>
      <c r="Z7" s="70"/>
    </row>
    <row r="8" spans="1:26" ht="66" customHeight="1" x14ac:dyDescent="0.2">
      <c r="A8" s="122">
        <v>8</v>
      </c>
      <c r="B8" s="134"/>
      <c r="C8" s="134"/>
      <c r="D8" s="134"/>
      <c r="E8" s="191"/>
      <c r="F8" s="191"/>
      <c r="G8" s="191"/>
      <c r="H8" s="159" t="s">
        <v>522</v>
      </c>
      <c r="I8" s="159" t="s">
        <v>313</v>
      </c>
      <c r="J8" s="191"/>
      <c r="K8" s="191"/>
      <c r="L8" s="139"/>
      <c r="N8" s="74"/>
      <c r="O8" s="74"/>
      <c r="P8" s="74"/>
      <c r="Q8" s="74"/>
      <c r="R8" s="74"/>
      <c r="S8" s="75"/>
      <c r="T8" s="75"/>
      <c r="U8" s="75"/>
      <c r="V8" s="75"/>
      <c r="W8" s="75"/>
      <c r="X8" s="75"/>
      <c r="Y8" s="75"/>
      <c r="Z8" s="70"/>
    </row>
    <row r="9" spans="1:26" ht="15" customHeight="1" x14ac:dyDescent="0.2">
      <c r="A9" s="122">
        <v>9</v>
      </c>
      <c r="B9" s="134"/>
      <c r="C9" s="134"/>
      <c r="D9" s="134"/>
      <c r="E9" s="57" t="s">
        <v>55</v>
      </c>
      <c r="F9" s="140"/>
      <c r="G9" s="141"/>
      <c r="H9" s="291">
        <f>IF('S8.Billed Quantities Revenues'!$E$24&lt;&gt;0,'S6b.Actual Expenditure Opex'!$J$19*1000/'S8.Billed Quantities Revenues'!$E$24,0)</f>
        <v>0</v>
      </c>
      <c r="I9" s="291">
        <f>IF('S9c.Pipeline Data'!$D$14&lt;&gt;0,'S6b.Actual Expenditure Opex'!$J$19*1000/'S9c.Pipeline Data'!$D$14,0)</f>
        <v>0</v>
      </c>
      <c r="J9" s="191"/>
      <c r="K9" s="191"/>
      <c r="L9" s="139"/>
      <c r="M9" s="365" t="s">
        <v>596</v>
      </c>
      <c r="N9" s="74"/>
      <c r="O9" s="74"/>
      <c r="P9" s="74"/>
      <c r="Q9" s="74"/>
      <c r="R9" s="74"/>
      <c r="S9" s="74"/>
      <c r="T9" s="74"/>
      <c r="U9" s="74"/>
      <c r="V9" s="74"/>
      <c r="W9" s="74"/>
      <c r="X9" s="74"/>
      <c r="Y9" s="74"/>
      <c r="Z9" s="70"/>
    </row>
    <row r="10" spans="1:26" ht="15" customHeight="1" x14ac:dyDescent="0.2">
      <c r="A10" s="122">
        <v>10</v>
      </c>
      <c r="B10" s="134"/>
      <c r="C10" s="134"/>
      <c r="D10" s="134"/>
      <c r="E10" s="141"/>
      <c r="F10" s="47" t="s">
        <v>513</v>
      </c>
      <c r="G10" s="141"/>
      <c r="H10" s="291">
        <f>IF('S8.Billed Quantities Revenues'!$E$24&lt;&gt;0,'S6b.Actual Expenditure Opex'!$J$13*1000/'S8.Billed Quantities Revenues'!$E$24,0)</f>
        <v>0</v>
      </c>
      <c r="I10" s="291">
        <f>IF('S9c.Pipeline Data'!$D$14&lt;&gt;0,'S6b.Actual Expenditure Opex'!$J$13*1000/'S9c.Pipeline Data'!$D$14,0)</f>
        <v>0</v>
      </c>
      <c r="J10" s="191"/>
      <c r="K10" s="191"/>
      <c r="L10" s="139"/>
      <c r="M10" s="365" t="s">
        <v>596</v>
      </c>
      <c r="N10" s="74"/>
      <c r="O10" s="74"/>
      <c r="P10" s="74"/>
      <c r="Q10" s="74"/>
      <c r="R10" s="74"/>
      <c r="S10" s="74"/>
      <c r="T10" s="74"/>
      <c r="U10" s="74"/>
      <c r="V10" s="74"/>
      <c r="W10" s="74"/>
      <c r="X10" s="74"/>
      <c r="Y10" s="74"/>
      <c r="Z10" s="70"/>
    </row>
    <row r="11" spans="1:26" ht="15" customHeight="1" x14ac:dyDescent="0.2">
      <c r="A11" s="122">
        <v>11</v>
      </c>
      <c r="B11" s="134"/>
      <c r="C11" s="134"/>
      <c r="D11" s="134"/>
      <c r="E11" s="141"/>
      <c r="F11" s="47" t="s">
        <v>514</v>
      </c>
      <c r="G11" s="141"/>
      <c r="H11" s="291">
        <f>IF('S8.Billed Quantities Revenues'!$E$24&lt;&gt;0,'S6b.Actual Expenditure Opex'!$J$17*1000/'S8.Billed Quantities Revenues'!$E$24,0)</f>
        <v>0</v>
      </c>
      <c r="I11" s="291">
        <f>IF('S9c.Pipeline Data'!$D$14&lt;&gt;0,'S6b.Actual Expenditure Opex'!$J$17*1000/'S9c.Pipeline Data'!$D$14,0)</f>
        <v>0</v>
      </c>
      <c r="J11" s="191"/>
      <c r="K11" s="191"/>
      <c r="L11" s="139"/>
      <c r="M11" s="365" t="s">
        <v>597</v>
      </c>
      <c r="N11" s="74"/>
      <c r="O11" s="74"/>
      <c r="P11" s="74"/>
      <c r="Q11" s="74"/>
      <c r="R11" s="74"/>
      <c r="S11" s="74"/>
      <c r="T11" s="74"/>
      <c r="U11" s="74"/>
      <c r="V11" s="74"/>
      <c r="W11" s="74"/>
      <c r="X11" s="74"/>
      <c r="Y11" s="74"/>
      <c r="Z11" s="70"/>
    </row>
    <row r="12" spans="1:26" ht="15" customHeight="1" x14ac:dyDescent="0.2">
      <c r="A12" s="122">
        <v>12</v>
      </c>
      <c r="B12" s="134"/>
      <c r="C12" s="134"/>
      <c r="D12" s="134"/>
      <c r="E12" s="141"/>
      <c r="F12" s="142"/>
      <c r="G12" s="191"/>
      <c r="H12" s="257"/>
      <c r="I12" s="257"/>
      <c r="J12" s="191"/>
      <c r="K12" s="191"/>
      <c r="L12" s="139"/>
      <c r="N12" s="74"/>
      <c r="O12" s="74"/>
      <c r="P12" s="74"/>
      <c r="Q12" s="74"/>
      <c r="R12" s="74"/>
      <c r="S12" s="74"/>
      <c r="T12" s="74"/>
      <c r="U12" s="74"/>
      <c r="V12" s="74"/>
      <c r="W12" s="74"/>
      <c r="X12" s="74"/>
      <c r="Y12" s="74"/>
      <c r="Z12" s="70"/>
    </row>
    <row r="13" spans="1:26" ht="15" customHeight="1" x14ac:dyDescent="0.2">
      <c r="A13" s="122">
        <v>13</v>
      </c>
      <c r="B13" s="134"/>
      <c r="C13" s="134"/>
      <c r="D13" s="134"/>
      <c r="E13" s="57" t="s">
        <v>497</v>
      </c>
      <c r="F13" s="143"/>
      <c r="G13" s="144"/>
      <c r="H13" s="291">
        <f>IF('S8.Billed Quantities Revenues'!$E$24&lt;&gt;0,'S6a.Actual Expenditure Capex'!$J$20*1000/'S8.Billed Quantities Revenues'!$E$24,0)</f>
        <v>0</v>
      </c>
      <c r="I13" s="291">
        <f>IF('S9c.Pipeline Data'!$D$14&lt;&gt;0,'S6a.Actual Expenditure Capex'!$J$20*1000/'S9c.Pipeline Data'!$D$14,0)</f>
        <v>0</v>
      </c>
      <c r="J13" s="191"/>
      <c r="K13" s="191"/>
      <c r="L13" s="139"/>
      <c r="M13" s="365" t="s">
        <v>596</v>
      </c>
      <c r="N13" s="74"/>
      <c r="O13" s="74"/>
      <c r="P13" s="74"/>
      <c r="Q13" s="74"/>
      <c r="R13" s="74"/>
      <c r="S13" s="73"/>
      <c r="T13" s="73"/>
      <c r="U13" s="73"/>
      <c r="V13" s="73"/>
      <c r="W13" s="73"/>
      <c r="X13" s="73"/>
      <c r="Y13" s="73"/>
      <c r="Z13" s="70"/>
    </row>
    <row r="14" spans="1:26" ht="15" customHeight="1" x14ac:dyDescent="0.2">
      <c r="A14" s="122">
        <v>14</v>
      </c>
      <c r="B14" s="134"/>
      <c r="C14" s="134"/>
      <c r="D14" s="134"/>
      <c r="E14" s="191"/>
      <c r="F14" s="47" t="s">
        <v>513</v>
      </c>
      <c r="G14" s="191"/>
      <c r="H14" s="291">
        <f>IF('S8.Billed Quantities Revenues'!$E$24&lt;&gt;0,'S6a.Actual Expenditure Capex'!$J$17*1000/'S8.Billed Quantities Revenues'!$E$24,0)</f>
        <v>0</v>
      </c>
      <c r="I14" s="291">
        <f>IF('S9c.Pipeline Data'!$D$14&lt;&gt;0,'S6a.Actual Expenditure Capex'!$J$17*1000/'S9c.Pipeline Data'!$D$14,0)</f>
        <v>0</v>
      </c>
      <c r="J14" s="191"/>
      <c r="K14" s="191"/>
      <c r="L14" s="139"/>
      <c r="M14" s="365" t="s">
        <v>596</v>
      </c>
      <c r="N14" s="74"/>
      <c r="O14" s="74"/>
      <c r="P14" s="74"/>
      <c r="Q14" s="74"/>
      <c r="R14" s="74"/>
      <c r="S14" s="73"/>
      <c r="T14" s="73"/>
      <c r="U14" s="73"/>
      <c r="V14" s="73"/>
      <c r="W14" s="73"/>
      <c r="X14" s="73"/>
      <c r="Y14" s="73"/>
      <c r="Z14" s="70"/>
    </row>
    <row r="15" spans="1:26" ht="15" customHeight="1" x14ac:dyDescent="0.2">
      <c r="A15" s="122">
        <v>15</v>
      </c>
      <c r="B15" s="134"/>
      <c r="C15" s="134"/>
      <c r="D15" s="134"/>
      <c r="E15" s="191"/>
      <c r="F15" s="47" t="s">
        <v>514</v>
      </c>
      <c r="G15" s="191"/>
      <c r="H15" s="291">
        <f>IF('S8.Billed Quantities Revenues'!$E$24&lt;&gt;0,'S6a.Actual Expenditure Capex'!$J$18*1000/'S8.Billed Quantities Revenues'!$E$24,0)</f>
        <v>0</v>
      </c>
      <c r="I15" s="291">
        <f>IF('S9c.Pipeline Data'!$D$14&lt;&gt;0,'S6a.Actual Expenditure Capex'!$J$18*1000/'S9c.Pipeline Data'!$D$14,0)</f>
        <v>0</v>
      </c>
      <c r="J15" s="191"/>
      <c r="K15" s="191"/>
      <c r="L15" s="139"/>
      <c r="M15" s="365" t="s">
        <v>596</v>
      </c>
      <c r="N15" s="74"/>
      <c r="O15" s="74"/>
      <c r="P15" s="74"/>
      <c r="Q15" s="74"/>
      <c r="R15" s="74"/>
      <c r="S15" s="74"/>
      <c r="T15" s="74"/>
      <c r="U15" s="74"/>
      <c r="V15" s="74"/>
      <c r="W15" s="74"/>
      <c r="X15" s="74"/>
      <c r="Y15" s="74"/>
      <c r="Z15" s="70"/>
    </row>
    <row r="16" spans="1:26" ht="15.75" customHeight="1" x14ac:dyDescent="0.2">
      <c r="A16" s="122">
        <v>16</v>
      </c>
      <c r="B16" s="134"/>
      <c r="C16" s="134"/>
      <c r="D16" s="134"/>
      <c r="E16" s="191"/>
      <c r="F16" s="191"/>
      <c r="G16" s="191"/>
      <c r="H16" s="191"/>
      <c r="I16" s="191"/>
      <c r="J16" s="191"/>
      <c r="K16" s="191"/>
      <c r="L16" s="145"/>
      <c r="N16" s="74"/>
      <c r="O16" s="74"/>
      <c r="P16" s="74"/>
      <c r="Q16" s="74"/>
      <c r="R16" s="74"/>
      <c r="S16" s="73"/>
      <c r="T16" s="73"/>
      <c r="U16" s="73"/>
      <c r="V16" s="73"/>
      <c r="W16" s="73"/>
      <c r="X16" s="73"/>
      <c r="Y16" s="73"/>
      <c r="Z16" s="70"/>
    </row>
    <row r="17" spans="1:26" s="22" customFormat="1" ht="15.75" customHeight="1" x14ac:dyDescent="0.3">
      <c r="A17" s="122">
        <v>17</v>
      </c>
      <c r="B17" s="134"/>
      <c r="C17" s="135" t="s">
        <v>517</v>
      </c>
      <c r="D17" s="134"/>
      <c r="E17" s="191"/>
      <c r="F17" s="191"/>
      <c r="G17" s="191"/>
      <c r="H17" s="191"/>
      <c r="I17" s="191"/>
      <c r="J17" s="191"/>
      <c r="K17" s="191"/>
      <c r="L17" s="145"/>
      <c r="M17" s="365"/>
      <c r="N17" s="74"/>
      <c r="O17" s="74"/>
      <c r="P17" s="74"/>
      <c r="Q17" s="74"/>
      <c r="R17" s="74"/>
      <c r="S17" s="73"/>
      <c r="T17" s="73"/>
      <c r="U17" s="73"/>
      <c r="V17" s="73"/>
      <c r="W17" s="73"/>
      <c r="X17" s="73"/>
      <c r="Y17" s="73"/>
      <c r="Z17" s="70"/>
    </row>
    <row r="18" spans="1:26" s="22" customFormat="1" ht="15.75" customHeight="1" x14ac:dyDescent="0.3">
      <c r="A18" s="122">
        <v>18</v>
      </c>
      <c r="B18" s="134"/>
      <c r="C18" s="135"/>
      <c r="D18" s="134"/>
      <c r="E18" s="191"/>
      <c r="F18" s="191"/>
      <c r="G18" s="191"/>
      <c r="H18" s="191"/>
      <c r="I18" s="191"/>
      <c r="J18" s="191"/>
      <c r="K18" s="191"/>
      <c r="L18" s="145"/>
      <c r="M18" s="365"/>
      <c r="N18" s="74"/>
      <c r="O18" s="74"/>
      <c r="P18" s="74"/>
      <c r="Q18" s="74"/>
      <c r="R18" s="74"/>
      <c r="S18" s="73"/>
      <c r="T18" s="73"/>
      <c r="U18" s="73"/>
      <c r="V18" s="73"/>
      <c r="W18" s="73"/>
      <c r="X18" s="73"/>
      <c r="Y18" s="73"/>
      <c r="Z18" s="70"/>
    </row>
    <row r="19" spans="1:26" s="22" customFormat="1" ht="15" customHeight="1" x14ac:dyDescent="0.2">
      <c r="A19" s="122">
        <v>19</v>
      </c>
      <c r="B19" s="134"/>
      <c r="C19" s="134"/>
      <c r="D19" s="134"/>
      <c r="E19" s="191"/>
      <c r="F19" s="191" t="s">
        <v>314</v>
      </c>
      <c r="G19" s="191"/>
      <c r="H19" s="291">
        <f>IF('S9c.Pipeline Data'!$D$14&lt;&gt;0,'S8.Billed Quantities Revenues'!$E$24/'S9c.Pipeline Data'!$D$14,0)</f>
        <v>0</v>
      </c>
      <c r="I19" s="192" t="s">
        <v>518</v>
      </c>
      <c r="J19" s="191"/>
      <c r="K19" s="191"/>
      <c r="L19" s="145"/>
      <c r="M19" s="365" t="s">
        <v>547</v>
      </c>
      <c r="N19" s="74"/>
      <c r="O19" s="74"/>
      <c r="P19" s="74"/>
      <c r="Q19" s="74"/>
      <c r="R19" s="74"/>
      <c r="S19" s="73"/>
      <c r="T19" s="73"/>
      <c r="U19" s="73"/>
      <c r="V19" s="73"/>
      <c r="W19" s="73"/>
      <c r="X19" s="73"/>
      <c r="Y19" s="73"/>
      <c r="Z19" s="70"/>
    </row>
    <row r="20" spans="1:26" s="22" customFormat="1" ht="15.75" customHeight="1" x14ac:dyDescent="0.2">
      <c r="A20" s="122">
        <v>20</v>
      </c>
      <c r="B20" s="134"/>
      <c r="C20" s="134"/>
      <c r="D20" s="134"/>
      <c r="E20" s="191"/>
      <c r="F20" s="191"/>
      <c r="G20" s="191"/>
      <c r="H20" s="191"/>
      <c r="I20" s="191"/>
      <c r="J20" s="191"/>
      <c r="K20" s="191"/>
      <c r="L20" s="145"/>
      <c r="M20" s="365"/>
      <c r="N20" s="74"/>
      <c r="O20" s="74"/>
      <c r="P20" s="74"/>
      <c r="Q20" s="74"/>
      <c r="R20" s="74"/>
      <c r="S20" s="73"/>
      <c r="T20" s="73"/>
      <c r="U20" s="73"/>
      <c r="V20" s="73"/>
      <c r="W20" s="73"/>
      <c r="X20" s="73"/>
      <c r="Y20" s="73"/>
      <c r="Z20" s="70"/>
    </row>
    <row r="21" spans="1:26" ht="15" customHeight="1" x14ac:dyDescent="0.3">
      <c r="A21" s="122">
        <v>21</v>
      </c>
      <c r="B21" s="134"/>
      <c r="C21" s="135" t="s">
        <v>520</v>
      </c>
      <c r="D21" s="146"/>
      <c r="E21" s="136"/>
      <c r="F21" s="147"/>
      <c r="G21" s="147"/>
      <c r="H21" s="138"/>
      <c r="I21" s="147"/>
      <c r="J21" s="147"/>
      <c r="K21" s="147"/>
      <c r="L21" s="139"/>
      <c r="N21" s="74"/>
      <c r="O21" s="74"/>
      <c r="P21" s="74"/>
      <c r="Q21" s="73"/>
      <c r="R21" s="74"/>
      <c r="S21" s="73"/>
      <c r="T21" s="74"/>
      <c r="U21" s="73"/>
      <c r="V21" s="76"/>
      <c r="W21" s="74"/>
      <c r="X21" s="74"/>
      <c r="Y21" s="73"/>
      <c r="Z21" s="70"/>
    </row>
    <row r="22" spans="1:26" ht="15" customHeight="1" x14ac:dyDescent="0.25">
      <c r="A22" s="122">
        <v>22</v>
      </c>
      <c r="B22" s="134"/>
      <c r="C22" s="134"/>
      <c r="D22" s="146"/>
      <c r="E22" s="147"/>
      <c r="F22" s="147"/>
      <c r="G22" s="147"/>
      <c r="H22" s="138" t="s">
        <v>18</v>
      </c>
      <c r="I22" s="138" t="s">
        <v>315</v>
      </c>
      <c r="J22" s="147"/>
      <c r="K22" s="147"/>
      <c r="L22" s="139"/>
      <c r="N22" s="74"/>
      <c r="O22" s="74"/>
      <c r="P22" s="74"/>
      <c r="Q22" s="73"/>
      <c r="R22" s="74"/>
      <c r="S22" s="73"/>
      <c r="T22" s="74"/>
      <c r="U22" s="73"/>
      <c r="V22" s="76"/>
      <c r="W22" s="74"/>
      <c r="X22" s="74"/>
      <c r="Y22" s="73"/>
      <c r="Z22" s="70"/>
    </row>
    <row r="23" spans="1:26" ht="15" customHeight="1" x14ac:dyDescent="0.2">
      <c r="A23" s="122">
        <v>23</v>
      </c>
      <c r="B23" s="134"/>
      <c r="C23" s="134"/>
      <c r="D23" s="134"/>
      <c r="E23" s="148"/>
      <c r="F23" s="47" t="s">
        <v>55</v>
      </c>
      <c r="G23" s="144"/>
      <c r="H23" s="291">
        <f>'S3.Regulatory Profit'!L15</f>
        <v>0</v>
      </c>
      <c r="I23" s="292">
        <f t="shared" ref="I23:I28" si="0">IF($H$29&lt;&gt;0,H23/$H$29,0)</f>
        <v>0</v>
      </c>
      <c r="J23" s="144"/>
      <c r="K23" s="144"/>
      <c r="L23" s="139"/>
      <c r="M23" s="365" t="s">
        <v>548</v>
      </c>
      <c r="N23" s="73"/>
      <c r="O23" s="74"/>
      <c r="P23" s="73"/>
      <c r="Q23" s="74"/>
      <c r="R23" s="73"/>
      <c r="S23" s="74"/>
      <c r="T23" s="74"/>
      <c r="U23" s="74"/>
      <c r="V23" s="74"/>
      <c r="W23" s="74"/>
      <c r="X23" s="74"/>
      <c r="Y23" s="74"/>
      <c r="Z23" s="70"/>
    </row>
    <row r="24" spans="1:26" ht="15" customHeight="1" x14ac:dyDescent="0.2">
      <c r="A24" s="122">
        <v>24</v>
      </c>
      <c r="B24" s="134"/>
      <c r="C24" s="134"/>
      <c r="D24" s="134"/>
      <c r="E24" s="148"/>
      <c r="F24" s="47" t="s">
        <v>230</v>
      </c>
      <c r="G24" s="144"/>
      <c r="H24" s="291">
        <f>'S3.Regulatory Profit'!L17</f>
        <v>0</v>
      </c>
      <c r="I24" s="292">
        <f t="shared" si="0"/>
        <v>0</v>
      </c>
      <c r="J24" s="144"/>
      <c r="K24" s="144"/>
      <c r="L24" s="139"/>
      <c r="M24" s="365" t="s">
        <v>548</v>
      </c>
      <c r="N24" s="73"/>
      <c r="O24" s="74"/>
      <c r="P24" s="73"/>
      <c r="Q24" s="74"/>
      <c r="R24" s="73"/>
      <c r="S24" s="74"/>
      <c r="T24" s="74"/>
      <c r="U24" s="74"/>
      <c r="V24" s="74"/>
      <c r="W24" s="74"/>
      <c r="X24" s="74"/>
      <c r="Y24" s="74"/>
      <c r="Z24" s="70"/>
    </row>
    <row r="25" spans="1:26" ht="15" customHeight="1" x14ac:dyDescent="0.25">
      <c r="A25" s="122">
        <v>25</v>
      </c>
      <c r="B25" s="134"/>
      <c r="C25" s="134"/>
      <c r="D25" s="146"/>
      <c r="E25" s="148"/>
      <c r="F25" s="47" t="s">
        <v>220</v>
      </c>
      <c r="G25" s="147"/>
      <c r="H25" s="291">
        <f>'S3.Regulatory Profit'!L21</f>
        <v>0</v>
      </c>
      <c r="I25" s="292">
        <f t="shared" si="0"/>
        <v>0</v>
      </c>
      <c r="J25" s="147"/>
      <c r="K25" s="147"/>
      <c r="L25" s="139"/>
      <c r="M25" s="365" t="s">
        <v>548</v>
      </c>
      <c r="N25" s="74"/>
      <c r="O25" s="74"/>
      <c r="P25" s="74"/>
      <c r="Q25" s="73"/>
      <c r="R25" s="74"/>
      <c r="S25" s="73"/>
      <c r="T25" s="74"/>
      <c r="U25" s="73"/>
      <c r="V25" s="76"/>
      <c r="W25" s="74"/>
      <c r="X25" s="74"/>
      <c r="Y25" s="73"/>
      <c r="Z25" s="70"/>
    </row>
    <row r="26" spans="1:26" ht="15" customHeight="1" x14ac:dyDescent="0.2">
      <c r="A26" s="122">
        <v>26</v>
      </c>
      <c r="B26" s="134"/>
      <c r="C26" s="134"/>
      <c r="D26" s="134"/>
      <c r="E26" s="148"/>
      <c r="F26" s="47" t="s">
        <v>344</v>
      </c>
      <c r="G26" s="144"/>
      <c r="H26" s="291">
        <f>'S3.Regulatory Profit'!L23</f>
        <v>0</v>
      </c>
      <c r="I26" s="292">
        <f t="shared" si="0"/>
        <v>0</v>
      </c>
      <c r="J26" s="144"/>
      <c r="K26" s="144"/>
      <c r="L26" s="139"/>
      <c r="M26" s="365" t="s">
        <v>548</v>
      </c>
      <c r="N26" s="73"/>
      <c r="O26" s="74"/>
      <c r="P26" s="73"/>
      <c r="Q26" s="74"/>
      <c r="R26" s="73"/>
      <c r="S26" s="74"/>
      <c r="T26" s="74"/>
      <c r="U26" s="74"/>
      <c r="V26" s="74"/>
      <c r="W26" s="74"/>
      <c r="X26" s="74"/>
      <c r="Y26" s="74"/>
      <c r="Z26" s="70"/>
    </row>
    <row r="27" spans="1:26" ht="15" customHeight="1" x14ac:dyDescent="0.2">
      <c r="A27" s="122">
        <v>27</v>
      </c>
      <c r="B27" s="134"/>
      <c r="C27" s="134"/>
      <c r="D27" s="134"/>
      <c r="E27" s="148"/>
      <c r="F27" s="47" t="s">
        <v>30</v>
      </c>
      <c r="G27" s="144"/>
      <c r="H27" s="291">
        <f>'S3.Regulatory Profit'!L31</f>
        <v>0</v>
      </c>
      <c r="I27" s="292">
        <f t="shared" si="0"/>
        <v>0</v>
      </c>
      <c r="J27" s="144"/>
      <c r="K27" s="144"/>
      <c r="L27" s="139"/>
      <c r="M27" s="365" t="s">
        <v>548</v>
      </c>
      <c r="N27" s="73"/>
      <c r="O27" s="74"/>
      <c r="P27" s="73"/>
      <c r="Q27" s="74"/>
      <c r="R27" s="73"/>
      <c r="S27" s="74"/>
      <c r="T27" s="74"/>
      <c r="U27" s="74"/>
      <c r="V27" s="74"/>
      <c r="W27" s="74"/>
      <c r="X27" s="74"/>
      <c r="Y27" s="74"/>
      <c r="Z27" s="70"/>
    </row>
    <row r="28" spans="1:26" ht="15" customHeight="1" x14ac:dyDescent="0.2">
      <c r="A28" s="122">
        <v>28</v>
      </c>
      <c r="B28" s="134"/>
      <c r="C28" s="134"/>
      <c r="D28" s="134"/>
      <c r="E28" s="148"/>
      <c r="F28" s="47" t="s">
        <v>316</v>
      </c>
      <c r="G28" s="144"/>
      <c r="H28" s="291">
        <f>'S3.Regulatory Profit'!L33</f>
        <v>0</v>
      </c>
      <c r="I28" s="292">
        <f t="shared" si="0"/>
        <v>0</v>
      </c>
      <c r="J28" s="144"/>
      <c r="K28" s="144"/>
      <c r="L28" s="139"/>
      <c r="M28" s="365" t="s">
        <v>548</v>
      </c>
      <c r="N28" s="73"/>
      <c r="O28" s="74"/>
      <c r="P28" s="73"/>
      <c r="Q28" s="74"/>
      <c r="R28" s="73"/>
      <c r="S28" s="74"/>
      <c r="T28" s="74"/>
      <c r="U28" s="74"/>
      <c r="V28" s="74"/>
      <c r="W28" s="74"/>
      <c r="X28" s="74"/>
      <c r="Y28" s="74"/>
      <c r="Z28" s="70"/>
    </row>
    <row r="29" spans="1:26" ht="15" customHeight="1" x14ac:dyDescent="0.25">
      <c r="A29" s="122">
        <v>29</v>
      </c>
      <c r="B29" s="134"/>
      <c r="C29" s="134"/>
      <c r="D29" s="146"/>
      <c r="E29" s="146"/>
      <c r="F29" s="47" t="s">
        <v>24</v>
      </c>
      <c r="G29" s="147"/>
      <c r="H29" s="291">
        <f>'S3.Regulatory Profit'!L13</f>
        <v>0</v>
      </c>
      <c r="I29" s="147"/>
      <c r="J29" s="147"/>
      <c r="K29" s="147"/>
      <c r="L29" s="139"/>
      <c r="M29" s="365" t="s">
        <v>548</v>
      </c>
      <c r="N29" s="74"/>
      <c r="O29" s="74"/>
      <c r="P29" s="74"/>
      <c r="Q29" s="73"/>
      <c r="R29" s="74"/>
      <c r="S29" s="73"/>
      <c r="T29" s="74"/>
      <c r="U29" s="73"/>
      <c r="V29" s="76"/>
      <c r="W29" s="74"/>
      <c r="X29" s="74"/>
      <c r="Y29" s="73"/>
      <c r="Z29" s="70"/>
    </row>
    <row r="30" spans="1:26" ht="15" customHeight="1" x14ac:dyDescent="0.2">
      <c r="A30" s="122">
        <v>30</v>
      </c>
      <c r="B30" s="134"/>
      <c r="C30" s="134"/>
      <c r="D30" s="134"/>
      <c r="E30" s="144"/>
      <c r="F30" s="144"/>
      <c r="G30" s="144"/>
      <c r="H30" s="144"/>
      <c r="I30" s="144"/>
      <c r="J30" s="144"/>
      <c r="K30" s="144"/>
      <c r="L30" s="139"/>
      <c r="N30" s="73"/>
      <c r="O30" s="74"/>
      <c r="P30" s="73"/>
      <c r="Q30" s="74"/>
      <c r="R30" s="73"/>
      <c r="S30" s="74"/>
      <c r="T30" s="74"/>
      <c r="U30" s="74"/>
      <c r="V30" s="74"/>
      <c r="W30" s="74"/>
      <c r="X30" s="74"/>
      <c r="Y30" s="74"/>
      <c r="Z30" s="70"/>
    </row>
    <row r="31" spans="1:26" ht="15" customHeight="1" x14ac:dyDescent="0.3">
      <c r="A31" s="122">
        <v>31</v>
      </c>
      <c r="B31" s="134"/>
      <c r="C31" s="135" t="s">
        <v>521</v>
      </c>
      <c r="D31" s="134"/>
      <c r="E31" s="136"/>
      <c r="F31" s="144"/>
      <c r="G31" s="144"/>
      <c r="H31" s="181"/>
      <c r="I31" s="144"/>
      <c r="J31" s="144"/>
      <c r="K31" s="144"/>
      <c r="L31" s="139"/>
      <c r="N31" s="73"/>
      <c r="O31" s="74"/>
      <c r="P31" s="73"/>
      <c r="Q31" s="74"/>
      <c r="R31" s="73"/>
      <c r="S31" s="74"/>
      <c r="T31" s="74"/>
      <c r="U31" s="74"/>
      <c r="V31" s="74"/>
      <c r="W31" s="74"/>
      <c r="X31" s="74"/>
      <c r="Y31" s="74"/>
      <c r="Z31" s="70"/>
    </row>
    <row r="32" spans="1:26" s="22" customFormat="1" ht="42.75" customHeight="1" x14ac:dyDescent="0.3">
      <c r="A32" s="122">
        <v>32</v>
      </c>
      <c r="B32" s="134"/>
      <c r="C32" s="135"/>
      <c r="D32" s="134"/>
      <c r="E32" s="136"/>
      <c r="F32" s="144"/>
      <c r="G32" s="144"/>
      <c r="H32" s="181" t="s">
        <v>519</v>
      </c>
      <c r="I32" s="144"/>
      <c r="J32" s="144"/>
      <c r="K32" s="144"/>
      <c r="L32" s="139"/>
      <c r="M32" s="365"/>
      <c r="N32" s="73"/>
      <c r="O32" s="74"/>
      <c r="P32" s="73"/>
      <c r="Q32" s="74"/>
      <c r="R32" s="73"/>
      <c r="S32" s="74"/>
      <c r="T32" s="74"/>
      <c r="U32" s="74"/>
      <c r="V32" s="74"/>
      <c r="W32" s="74"/>
      <c r="X32" s="74"/>
      <c r="Y32" s="74"/>
      <c r="Z32" s="70"/>
    </row>
    <row r="33" spans="1:26" ht="15" customHeight="1" x14ac:dyDescent="0.25">
      <c r="A33" s="122">
        <v>33</v>
      </c>
      <c r="B33" s="134"/>
      <c r="C33" s="134"/>
      <c r="D33" s="146"/>
      <c r="E33" s="144"/>
      <c r="F33" s="47" t="s">
        <v>450</v>
      </c>
      <c r="G33" s="147"/>
      <c r="H33" s="293">
        <f>IF('S9c.Pipeline Data'!D14&lt;&gt;0,S10a.Reliability!G29/('S9c.Pipeline Data'!D14/100),0)</f>
        <v>0</v>
      </c>
      <c r="I33" s="147"/>
      <c r="J33" s="147"/>
      <c r="K33" s="147"/>
      <c r="L33" s="139"/>
      <c r="M33" s="365" t="s">
        <v>549</v>
      </c>
      <c r="N33" s="74"/>
      <c r="O33" s="74"/>
      <c r="P33" s="74"/>
      <c r="Q33" s="73"/>
      <c r="R33" s="74"/>
      <c r="S33" s="73"/>
      <c r="T33" s="74"/>
      <c r="U33" s="73"/>
      <c r="V33" s="76"/>
      <c r="W33" s="74"/>
      <c r="X33" s="74"/>
      <c r="Y33" s="73"/>
      <c r="Z33" s="70"/>
    </row>
    <row r="34" spans="1:26" ht="15" customHeight="1" x14ac:dyDescent="0.2">
      <c r="A34" s="123"/>
      <c r="B34" s="149"/>
      <c r="C34" s="149"/>
      <c r="D34" s="149"/>
      <c r="E34" s="150"/>
      <c r="F34" s="151"/>
      <c r="G34" s="151"/>
      <c r="H34" s="151"/>
      <c r="I34" s="151"/>
      <c r="J34" s="151"/>
      <c r="K34" s="151"/>
      <c r="L34" s="152"/>
      <c r="N34" s="73"/>
      <c r="O34" s="74"/>
      <c r="P34" s="73"/>
      <c r="Q34" s="74"/>
      <c r="R34" s="73"/>
      <c r="S34" s="74"/>
      <c r="T34" s="74"/>
      <c r="U34" s="74"/>
      <c r="V34" s="74"/>
      <c r="W34" s="74"/>
      <c r="X34" s="74"/>
      <c r="Y34" s="74"/>
      <c r="Z34" s="70"/>
    </row>
    <row r="35" spans="1:26" ht="15" customHeight="1" x14ac:dyDescent="0.2">
      <c r="M35" s="372"/>
      <c r="N35" s="70"/>
      <c r="O35" s="70"/>
      <c r="P35" s="70"/>
      <c r="Q35" s="70"/>
      <c r="R35" s="70"/>
      <c r="S35" s="70"/>
      <c r="T35" s="70"/>
      <c r="U35" s="70"/>
      <c r="V35" s="70"/>
      <c r="W35" s="70"/>
      <c r="X35" s="70"/>
      <c r="Y35" s="70"/>
      <c r="Z35" s="70"/>
    </row>
    <row r="36" spans="1:26" ht="15" customHeight="1" x14ac:dyDescent="0.2">
      <c r="M36" s="372"/>
      <c r="N36" s="70"/>
      <c r="O36" s="70"/>
      <c r="P36" s="70"/>
      <c r="Q36" s="70"/>
      <c r="R36" s="70"/>
      <c r="S36" s="70"/>
      <c r="T36" s="70"/>
      <c r="U36" s="70"/>
      <c r="V36" s="70"/>
      <c r="W36" s="70"/>
      <c r="X36" s="70"/>
      <c r="Y36" s="70"/>
      <c r="Z36" s="70"/>
    </row>
    <row r="37" spans="1:26" ht="15" customHeight="1" x14ac:dyDescent="0.2"/>
    <row r="38" spans="1:26" ht="15" customHeight="1" x14ac:dyDescent="0.2"/>
    <row r="39" spans="1:26" ht="15" customHeight="1" x14ac:dyDescent="0.2"/>
    <row r="40" spans="1:26" ht="15" customHeight="1" x14ac:dyDescent="0.2"/>
    <row r="41" spans="1:26" ht="15" customHeight="1" x14ac:dyDescent="0.2"/>
    <row r="42" spans="1:26" ht="15" customHeight="1" x14ac:dyDescent="0.2"/>
    <row r="43" spans="1:26" ht="15" customHeight="1" x14ac:dyDescent="0.2"/>
    <row r="44" spans="1:26" ht="15" customHeight="1" x14ac:dyDescent="0.2"/>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sheetData>
  <sheetProtection sheet="1" objects="1" scenarios="1"/>
  <customSheetViews>
    <customSheetView guid="{63EE1149-38E3-45FD-A757-4655A3261696}" scale="80" showPageBreaks="1" showGridLines="0" fitToPage="1" printArea="1">
      <selection activeCell="H9" sqref="H9"/>
      <pageMargins left="0.70866141732283472" right="0.70866141732283472" top="0.74803149606299213" bottom="0.74803149606299213" header="0.31496062992125984" footer="0.31496062992125984"/>
      <pageSetup paperSize="9" scale="62" orientation="portrait" r:id="rId1"/>
    </customSheetView>
    <customSheetView guid="{050FE390-FCBA-423A-A57A-07214A914FBA}" scale="80" showPageBreaks="1" showGridLines="0" fitToPage="1" printArea="1" topLeftCell="A3">
      <selection activeCell="E14" sqref="E14"/>
      <pageMargins left="0.70866141732283472" right="0.70866141732283472" top="0.74803149606299213" bottom="0.74803149606299213" header="0.31496062992125984" footer="0.31496062992125984"/>
      <pageSetup paperSize="9" scale="62" orientation="portrait" r:id="rId2"/>
    </customSheetView>
  </customSheetViews>
  <mergeCells count="3">
    <mergeCell ref="A5:K5"/>
    <mergeCell ref="I2:K2"/>
    <mergeCell ref="I3:K3"/>
  </mergeCells>
  <pageMargins left="0.7" right="0.7" top="0.75" bottom="0.75" header="0.3" footer="0.3"/>
  <pageSetup paperSize="9" scale="73" orientation="portrait" r:id="rId3"/>
  <headerFooter>
    <oddHeader>&amp;C &amp;"+,Regular"Commerce Commission Information Disclosure Template</oddHeader>
    <oddFooter>&amp;L&amp;"+,Regular" &amp;P&amp;C&amp;"+,Regular" &amp;F&amp;R&amp;"+,Regular"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pageSetUpPr fitToPage="1"/>
  </sheetPr>
  <dimension ref="A1:S857"/>
  <sheetViews>
    <sheetView showGridLines="0" zoomScaleNormal="100" zoomScaleSheetLayoutView="85" workbookViewId="0"/>
  </sheetViews>
  <sheetFormatPr defaultRowHeight="12.75" x14ac:dyDescent="0.2"/>
  <cols>
    <col min="1" max="1" width="4" customWidth="1"/>
    <col min="2" max="2" width="4" style="22" customWidth="1"/>
    <col min="3" max="3" width="5.140625" customWidth="1"/>
    <col min="4" max="4" width="3.42578125" customWidth="1"/>
    <col min="5" max="5" width="2.7109375" customWidth="1"/>
    <col min="6" max="6" width="38.42578125" style="22" customWidth="1"/>
    <col min="7" max="12" width="16.140625" customWidth="1"/>
    <col min="13" max="13" width="2.7109375" customWidth="1"/>
    <col min="14" max="14" width="30" customWidth="1"/>
    <col min="16" max="16" width="18.42578125" style="365" customWidth="1"/>
    <col min="17" max="17" width="54.28515625" bestFit="1" customWidth="1"/>
  </cols>
  <sheetData>
    <row r="1" spans="1:19" x14ac:dyDescent="0.2">
      <c r="A1" s="2"/>
      <c r="B1" s="3"/>
      <c r="C1" s="3"/>
      <c r="D1" s="3"/>
      <c r="E1" s="3"/>
      <c r="F1" s="3"/>
      <c r="G1" s="3"/>
      <c r="H1" s="3"/>
      <c r="I1" s="3"/>
      <c r="J1" s="3"/>
      <c r="K1" s="3"/>
      <c r="L1" s="3"/>
      <c r="M1" s="4"/>
    </row>
    <row r="2" spans="1:19" ht="18" customHeight="1" x14ac:dyDescent="0.3">
      <c r="A2" s="5"/>
      <c r="B2" s="6"/>
      <c r="C2" s="6"/>
      <c r="D2" s="6"/>
      <c r="E2" s="6"/>
      <c r="F2" s="6"/>
      <c r="G2" s="6"/>
      <c r="H2" s="6"/>
      <c r="I2" s="92" t="s">
        <v>32</v>
      </c>
      <c r="J2" s="486" t="str">
        <f>IF(NOT(ISBLANK(CoverSheet!$C$8)),CoverSheet!$C$8,"")</f>
        <v/>
      </c>
      <c r="K2" s="486"/>
      <c r="L2" s="486"/>
      <c r="M2" s="8"/>
    </row>
    <row r="3" spans="1:19" ht="18" customHeight="1" x14ac:dyDescent="0.25">
      <c r="A3" s="5"/>
      <c r="B3" s="6"/>
      <c r="C3" s="6"/>
      <c r="D3" s="6"/>
      <c r="E3" s="6"/>
      <c r="F3" s="6"/>
      <c r="G3" s="6"/>
      <c r="H3" s="6"/>
      <c r="I3" s="92" t="s">
        <v>348</v>
      </c>
      <c r="J3" s="487" t="str">
        <f>IF(ISNUMBER(CoverSheet!$C$12),CoverSheet!$C$12,"")</f>
        <v/>
      </c>
      <c r="K3" s="487"/>
      <c r="L3" s="487"/>
      <c r="M3" s="8"/>
    </row>
    <row r="4" spans="1:19" ht="24.75" customHeight="1" x14ac:dyDescent="0.35">
      <c r="A4" s="186" t="s">
        <v>466</v>
      </c>
      <c r="B4" s="95"/>
      <c r="C4" s="6"/>
      <c r="D4" s="6"/>
      <c r="E4" s="6"/>
      <c r="F4" s="6"/>
      <c r="G4" s="6"/>
      <c r="H4" s="6"/>
      <c r="I4" s="6"/>
      <c r="J4" s="6"/>
      <c r="K4" s="6"/>
      <c r="L4" s="6"/>
      <c r="M4" s="8"/>
      <c r="O4" s="362"/>
      <c r="P4" s="373"/>
      <c r="Q4" s="362"/>
      <c r="R4" s="362"/>
      <c r="S4" s="362"/>
    </row>
    <row r="5" spans="1:19" s="22" customFormat="1" ht="65.25" customHeight="1" x14ac:dyDescent="0.2">
      <c r="A5" s="484" t="s">
        <v>614</v>
      </c>
      <c r="B5" s="485"/>
      <c r="C5" s="485"/>
      <c r="D5" s="485"/>
      <c r="E5" s="485"/>
      <c r="F5" s="485"/>
      <c r="G5" s="485"/>
      <c r="H5" s="485"/>
      <c r="I5" s="485"/>
      <c r="J5" s="485"/>
      <c r="K5" s="485"/>
      <c r="L5" s="485"/>
      <c r="M5" s="8"/>
      <c r="O5" s="362"/>
      <c r="P5" s="373"/>
      <c r="Q5" s="362"/>
      <c r="R5" s="362"/>
      <c r="S5" s="362"/>
    </row>
    <row r="6" spans="1:19" x14ac:dyDescent="0.2">
      <c r="A6" s="266" t="s">
        <v>603</v>
      </c>
      <c r="B6" s="278"/>
      <c r="C6" s="278"/>
      <c r="D6" s="278"/>
      <c r="E6" s="6"/>
      <c r="F6" s="6"/>
      <c r="G6" s="6"/>
      <c r="H6" s="6"/>
      <c r="I6" s="6"/>
      <c r="J6" s="6"/>
      <c r="K6" s="6"/>
      <c r="L6" s="6"/>
      <c r="M6" s="8"/>
    </row>
    <row r="7" spans="1:19" ht="30" customHeight="1" x14ac:dyDescent="0.3">
      <c r="A7" s="11">
        <v>7</v>
      </c>
      <c r="B7" s="195"/>
      <c r="C7" s="211" t="s">
        <v>467</v>
      </c>
      <c r="D7" s="196"/>
      <c r="E7" s="184"/>
      <c r="F7" s="184"/>
      <c r="G7" s="260"/>
      <c r="H7" s="260"/>
      <c r="I7" s="197"/>
      <c r="J7" s="271" t="s">
        <v>246</v>
      </c>
      <c r="K7" s="271" t="s">
        <v>33</v>
      </c>
      <c r="L7" s="271" t="s">
        <v>34</v>
      </c>
      <c r="M7" s="10"/>
    </row>
    <row r="8" spans="1:19" ht="15" customHeight="1" x14ac:dyDescent="0.2">
      <c r="A8" s="11">
        <v>8</v>
      </c>
      <c r="B8" s="195"/>
      <c r="C8" s="184"/>
      <c r="D8" s="184"/>
      <c r="E8" s="184"/>
      <c r="F8" s="184"/>
      <c r="G8" s="260"/>
      <c r="H8" s="260"/>
      <c r="I8" s="198" t="str">
        <f>IF(ISNUMBER(CoverSheet!#REF!),"for year ended","")</f>
        <v/>
      </c>
      <c r="J8" s="199" t="str">
        <f>IF(ISNUMBER(CoverSheet!$C$12),DATE(YEAR(CoverSheet!$C$12)-2,MONTH(CoverSheet!$C$12),DAY(CoverSheet!$C$12)),"")</f>
        <v/>
      </c>
      <c r="K8" s="199" t="str">
        <f>IF(ISNUMBER(CoverSheet!$C$12),DATE(YEAR(CoverSheet!$C$12)-1,MONTH(CoverSheet!$C$12),DAY(CoverSheet!$C$12)),"")</f>
        <v/>
      </c>
      <c r="L8" s="199" t="str">
        <f>IF(ISNUMBER(CoverSheet!$C$12),CoverSheet!$C$12,"")</f>
        <v/>
      </c>
      <c r="M8" s="10"/>
    </row>
    <row r="9" spans="1:19" ht="15" customHeight="1" thickBot="1" x14ac:dyDescent="0.3">
      <c r="A9" s="11">
        <v>9</v>
      </c>
      <c r="B9" s="195"/>
      <c r="C9" s="184"/>
      <c r="D9" s="193" t="s">
        <v>283</v>
      </c>
      <c r="E9" s="184"/>
      <c r="F9" s="184"/>
      <c r="G9" s="260"/>
      <c r="H9" s="260"/>
      <c r="I9" s="260"/>
      <c r="J9" s="271" t="s">
        <v>143</v>
      </c>
      <c r="K9" s="271" t="s">
        <v>143</v>
      </c>
      <c r="L9" s="271" t="s">
        <v>143</v>
      </c>
      <c r="M9" s="10"/>
    </row>
    <row r="10" spans="1:19" ht="15" customHeight="1" thickBot="1" x14ac:dyDescent="0.25">
      <c r="A10" s="11">
        <v>10</v>
      </c>
      <c r="B10" s="195"/>
      <c r="C10" s="184"/>
      <c r="D10" s="184"/>
      <c r="E10" s="201" t="s">
        <v>284</v>
      </c>
      <c r="F10" s="201"/>
      <c r="G10" s="260"/>
      <c r="H10" s="260"/>
      <c r="I10" s="260"/>
      <c r="J10" s="430"/>
      <c r="K10" s="430"/>
      <c r="L10" s="311">
        <f>K46</f>
        <v>0</v>
      </c>
      <c r="M10" s="10"/>
      <c r="O10" s="279"/>
      <c r="P10" s="365" t="s">
        <v>546</v>
      </c>
      <c r="Q10" s="453" t="s">
        <v>697</v>
      </c>
      <c r="R10" s="279"/>
      <c r="S10" s="279"/>
    </row>
    <row r="11" spans="1:19" ht="15" customHeight="1" thickBot="1" x14ac:dyDescent="0.25">
      <c r="A11" s="11">
        <v>11</v>
      </c>
      <c r="B11" s="195"/>
      <c r="C11" s="184"/>
      <c r="D11" s="184"/>
      <c r="E11" s="184"/>
      <c r="F11" s="184"/>
      <c r="G11" s="260"/>
      <c r="H11" s="260"/>
      <c r="I11" s="260"/>
      <c r="J11" s="270"/>
      <c r="K11" s="270"/>
      <c r="L11" s="270"/>
      <c r="M11" s="10"/>
      <c r="O11" s="279"/>
      <c r="Q11" s="454"/>
      <c r="R11" s="279"/>
      <c r="S11" s="279"/>
    </row>
    <row r="12" spans="1:19" ht="15" customHeight="1" thickBot="1" x14ac:dyDescent="0.25">
      <c r="A12" s="11">
        <v>12</v>
      </c>
      <c r="B12" s="195"/>
      <c r="C12" s="184"/>
      <c r="D12" s="184"/>
      <c r="E12" s="201" t="s">
        <v>285</v>
      </c>
      <c r="F12" s="201"/>
      <c r="G12" s="260"/>
      <c r="H12" s="260"/>
      <c r="I12" s="260"/>
      <c r="J12" s="430"/>
      <c r="K12" s="430"/>
      <c r="L12" s="430"/>
      <c r="M12" s="10"/>
      <c r="O12" s="279"/>
      <c r="Q12" s="453" t="s">
        <v>698</v>
      </c>
      <c r="R12" s="279"/>
      <c r="S12" s="279"/>
    </row>
    <row r="13" spans="1:19" ht="15" customHeight="1" x14ac:dyDescent="0.2">
      <c r="A13" s="11">
        <v>13</v>
      </c>
      <c r="B13" s="195"/>
      <c r="C13" s="184"/>
      <c r="D13" s="184"/>
      <c r="E13" s="183"/>
      <c r="F13" s="183" t="s">
        <v>286</v>
      </c>
      <c r="G13" s="268"/>
      <c r="H13" s="260"/>
      <c r="I13" s="260"/>
      <c r="J13" s="296"/>
      <c r="K13" s="296"/>
      <c r="L13" s="296"/>
      <c r="M13" s="10"/>
      <c r="O13" s="279"/>
      <c r="Q13" s="453" t="s">
        <v>699</v>
      </c>
      <c r="R13" s="279"/>
      <c r="S13" s="279"/>
    </row>
    <row r="14" spans="1:19" ht="15" customHeight="1" x14ac:dyDescent="0.2">
      <c r="A14" s="11">
        <v>14</v>
      </c>
      <c r="B14" s="195"/>
      <c r="C14" s="184"/>
      <c r="D14" s="184"/>
      <c r="E14" s="183"/>
      <c r="F14" s="183" t="s">
        <v>287</v>
      </c>
      <c r="G14" s="268"/>
      <c r="H14" s="260"/>
      <c r="I14" s="260"/>
      <c r="J14" s="296"/>
      <c r="K14" s="296"/>
      <c r="L14" s="296"/>
      <c r="M14" s="10"/>
      <c r="O14" s="279"/>
      <c r="Q14" s="453" t="s">
        <v>700</v>
      </c>
      <c r="R14" s="279"/>
      <c r="S14" s="279"/>
    </row>
    <row r="15" spans="1:19" ht="15" customHeight="1" x14ac:dyDescent="0.2">
      <c r="A15" s="11">
        <v>15</v>
      </c>
      <c r="B15" s="195"/>
      <c r="C15" s="184"/>
      <c r="D15" s="184"/>
      <c r="E15" s="184"/>
      <c r="F15" s="184"/>
      <c r="G15" s="260"/>
      <c r="H15" s="260"/>
      <c r="I15" s="260"/>
      <c r="J15" s="260"/>
      <c r="K15" s="260"/>
      <c r="L15" s="260"/>
      <c r="M15" s="10"/>
      <c r="Q15" s="45"/>
    </row>
    <row r="16" spans="1:19" ht="15" customHeight="1" x14ac:dyDescent="0.2">
      <c r="A16" s="11">
        <v>16</v>
      </c>
      <c r="B16" s="195"/>
      <c r="C16" s="184"/>
      <c r="D16" s="184"/>
      <c r="E16" s="184"/>
      <c r="F16" s="184"/>
      <c r="G16" s="260"/>
      <c r="H16" s="260"/>
      <c r="I16" s="260"/>
      <c r="J16" s="260"/>
      <c r="K16" s="260"/>
      <c r="L16" s="260"/>
      <c r="M16" s="10"/>
      <c r="Q16" s="45"/>
    </row>
    <row r="17" spans="1:17" ht="15" customHeight="1" thickBot="1" x14ac:dyDescent="0.3">
      <c r="A17" s="11">
        <v>17</v>
      </c>
      <c r="B17" s="195"/>
      <c r="C17" s="184"/>
      <c r="D17" s="193" t="s">
        <v>288</v>
      </c>
      <c r="E17" s="184"/>
      <c r="F17" s="184"/>
      <c r="G17" s="260"/>
      <c r="H17" s="260"/>
      <c r="I17" s="260"/>
      <c r="J17" s="260"/>
      <c r="K17" s="260"/>
      <c r="L17" s="260"/>
      <c r="M17" s="10"/>
      <c r="Q17" s="45"/>
    </row>
    <row r="18" spans="1:17" ht="15" customHeight="1" thickBot="1" x14ac:dyDescent="0.25">
      <c r="A18" s="11">
        <v>18</v>
      </c>
      <c r="B18" s="195"/>
      <c r="C18" s="184"/>
      <c r="D18" s="184"/>
      <c r="E18" s="201" t="s">
        <v>289</v>
      </c>
      <c r="F18" s="201"/>
      <c r="G18" s="260"/>
      <c r="H18" s="260"/>
      <c r="I18" s="260"/>
      <c r="J18" s="430"/>
      <c r="K18" s="430"/>
      <c r="L18" s="311">
        <f>K40</f>
        <v>0</v>
      </c>
      <c r="M18" s="10"/>
      <c r="P18" s="365" t="s">
        <v>550</v>
      </c>
      <c r="Q18" s="453" t="s">
        <v>701</v>
      </c>
    </row>
    <row r="19" spans="1:17" ht="15" customHeight="1" thickBot="1" x14ac:dyDescent="0.25">
      <c r="A19" s="11">
        <v>19</v>
      </c>
      <c r="B19" s="195"/>
      <c r="C19" s="184"/>
      <c r="D19" s="184"/>
      <c r="E19" s="184"/>
      <c r="F19" s="184"/>
      <c r="G19" s="260"/>
      <c r="H19" s="260"/>
      <c r="I19" s="260"/>
      <c r="J19" s="270"/>
      <c r="K19" s="270"/>
      <c r="L19" s="270"/>
      <c r="M19" s="10"/>
      <c r="Q19" s="454"/>
    </row>
    <row r="20" spans="1:17" ht="15" customHeight="1" thickBot="1" x14ac:dyDescent="0.25">
      <c r="A20" s="11">
        <v>20</v>
      </c>
      <c r="B20" s="195"/>
      <c r="C20" s="184"/>
      <c r="D20" s="184"/>
      <c r="E20" s="201" t="s">
        <v>290</v>
      </c>
      <c r="F20" s="201"/>
      <c r="G20" s="260"/>
      <c r="H20" s="260"/>
      <c r="I20" s="260"/>
      <c r="J20" s="430"/>
      <c r="K20" s="430"/>
      <c r="L20" s="430"/>
      <c r="M20" s="10"/>
      <c r="Q20" s="453" t="s">
        <v>702</v>
      </c>
    </row>
    <row r="21" spans="1:17" ht="15" customHeight="1" x14ac:dyDescent="0.2">
      <c r="A21" s="11">
        <v>21</v>
      </c>
      <c r="B21" s="195"/>
      <c r="C21" s="184"/>
      <c r="D21" s="184"/>
      <c r="E21" s="183"/>
      <c r="F21" s="183" t="s">
        <v>286</v>
      </c>
      <c r="G21" s="268"/>
      <c r="H21" s="260"/>
      <c r="I21" s="260"/>
      <c r="J21" s="296"/>
      <c r="K21" s="296"/>
      <c r="L21" s="296"/>
      <c r="M21" s="10"/>
      <c r="Q21" s="453" t="s">
        <v>703</v>
      </c>
    </row>
    <row r="22" spans="1:17" ht="15" customHeight="1" x14ac:dyDescent="0.2">
      <c r="A22" s="11">
        <v>22</v>
      </c>
      <c r="B22" s="195"/>
      <c r="C22" s="184"/>
      <c r="D22" s="184"/>
      <c r="E22" s="183"/>
      <c r="F22" s="183" t="s">
        <v>287</v>
      </c>
      <c r="G22" s="268"/>
      <c r="H22" s="260"/>
      <c r="I22" s="260"/>
      <c r="J22" s="296"/>
      <c r="K22" s="296"/>
      <c r="L22" s="296"/>
      <c r="M22" s="10"/>
      <c r="Q22" s="453" t="s">
        <v>704</v>
      </c>
    </row>
    <row r="23" spans="1:17" ht="15" customHeight="1" x14ac:dyDescent="0.2">
      <c r="A23" s="11">
        <v>23</v>
      </c>
      <c r="B23" s="195"/>
      <c r="C23" s="184"/>
      <c r="D23" s="184"/>
      <c r="E23" s="184"/>
      <c r="F23" s="184"/>
      <c r="G23" s="260"/>
      <c r="H23" s="260"/>
      <c r="I23" s="260"/>
      <c r="J23" s="260"/>
      <c r="K23" s="260"/>
      <c r="L23" s="260"/>
      <c r="M23" s="10"/>
    </row>
    <row r="24" spans="1:17" ht="15" customHeight="1" x14ac:dyDescent="0.2">
      <c r="A24" s="11">
        <v>24</v>
      </c>
      <c r="B24" s="195"/>
      <c r="C24" s="184"/>
      <c r="D24" s="184"/>
      <c r="E24" s="184"/>
      <c r="F24" s="184"/>
      <c r="G24" s="260"/>
      <c r="H24" s="260"/>
      <c r="I24" s="260"/>
      <c r="J24" s="260"/>
      <c r="K24" s="260"/>
      <c r="L24" s="260"/>
      <c r="M24" s="10"/>
    </row>
    <row r="25" spans="1:17" ht="30" customHeight="1" x14ac:dyDescent="0.3">
      <c r="A25" s="11">
        <v>25</v>
      </c>
      <c r="B25" s="195"/>
      <c r="C25" s="211" t="s">
        <v>468</v>
      </c>
      <c r="D25" s="196"/>
      <c r="E25" s="184"/>
      <c r="F25" s="184"/>
      <c r="G25" s="260"/>
      <c r="H25" s="260"/>
      <c r="I25" s="260"/>
      <c r="J25" s="260"/>
      <c r="K25" s="203" t="s">
        <v>18</v>
      </c>
      <c r="L25" s="260"/>
      <c r="M25" s="10"/>
      <c r="N25" s="349"/>
    </row>
    <row r="26" spans="1:17" ht="15" customHeight="1" thickBot="1" x14ac:dyDescent="0.25">
      <c r="A26" s="11">
        <v>26</v>
      </c>
      <c r="B26" s="195"/>
      <c r="C26" s="184"/>
      <c r="D26" s="184"/>
      <c r="E26" s="183"/>
      <c r="F26" s="183" t="s">
        <v>249</v>
      </c>
      <c r="G26" s="268"/>
      <c r="H26" s="260"/>
      <c r="I26" s="260"/>
      <c r="J26" s="294">
        <f>'S4.RAB Value (Rolled Forward)'!O10</f>
        <v>0</v>
      </c>
      <c r="K26" s="239"/>
      <c r="L26" s="239"/>
      <c r="M26" s="10"/>
      <c r="O26" s="45" t="s">
        <v>342</v>
      </c>
      <c r="P26" s="365" t="s">
        <v>601</v>
      </c>
    </row>
    <row r="27" spans="1:17" ht="15" customHeight="1" thickBot="1" x14ac:dyDescent="0.25">
      <c r="A27" s="11">
        <v>27</v>
      </c>
      <c r="B27" s="195"/>
      <c r="C27" s="184"/>
      <c r="D27" s="184"/>
      <c r="E27" s="201" t="s">
        <v>291</v>
      </c>
      <c r="F27" s="201"/>
      <c r="G27" s="197"/>
      <c r="H27" s="260"/>
      <c r="I27" s="260"/>
      <c r="J27" s="239"/>
      <c r="K27" s="304">
        <f>J26</f>
        <v>0</v>
      </c>
      <c r="L27" s="239"/>
      <c r="M27" s="10"/>
      <c r="N27" s="286" t="s">
        <v>606</v>
      </c>
      <c r="O27" s="377">
        <f>-K27</f>
        <v>0</v>
      </c>
      <c r="P27" s="365" t="s">
        <v>552</v>
      </c>
    </row>
    <row r="28" spans="1:17" ht="15" customHeight="1" x14ac:dyDescent="0.2">
      <c r="A28" s="11">
        <v>28</v>
      </c>
      <c r="B28" s="195"/>
      <c r="C28" s="184"/>
      <c r="D28" s="184"/>
      <c r="E28" s="184"/>
      <c r="F28" s="184"/>
      <c r="G28" s="260"/>
      <c r="H28" s="260"/>
      <c r="I28" s="260"/>
      <c r="J28" s="239"/>
      <c r="K28" s="239"/>
      <c r="L28" s="460"/>
      <c r="M28" s="10"/>
    </row>
    <row r="29" spans="1:17" ht="15" customHeight="1" x14ac:dyDescent="0.2">
      <c r="A29" s="11">
        <v>29</v>
      </c>
      <c r="B29" s="195"/>
      <c r="C29" s="184"/>
      <c r="D29" s="184"/>
      <c r="E29" s="183"/>
      <c r="F29" s="183" t="s">
        <v>26</v>
      </c>
      <c r="G29" s="268"/>
      <c r="H29" s="260"/>
      <c r="I29" s="260"/>
      <c r="J29" s="294">
        <f>'S3.Regulatory Profit'!L19</f>
        <v>0</v>
      </c>
      <c r="K29" s="239"/>
      <c r="L29" s="460"/>
      <c r="M29" s="10"/>
      <c r="P29" s="365" t="s">
        <v>548</v>
      </c>
    </row>
    <row r="30" spans="1:17" ht="15" customHeight="1" x14ac:dyDescent="0.2">
      <c r="A30" s="11">
        <v>30</v>
      </c>
      <c r="B30" s="195"/>
      <c r="C30" s="184"/>
      <c r="D30" s="204" t="s">
        <v>19</v>
      </c>
      <c r="E30" s="183"/>
      <c r="F30" s="183" t="s">
        <v>30</v>
      </c>
      <c r="G30" s="268"/>
      <c r="H30" s="260"/>
      <c r="I30" s="260"/>
      <c r="J30" s="294">
        <f>'S3.Regulatory Profit'!L31</f>
        <v>0</v>
      </c>
      <c r="K30" s="239"/>
      <c r="L30" s="460"/>
      <c r="M30" s="10"/>
      <c r="P30" s="365" t="s">
        <v>548</v>
      </c>
    </row>
    <row r="31" spans="1:17" ht="15" customHeight="1" x14ac:dyDescent="0.2">
      <c r="A31" s="11">
        <v>31</v>
      </c>
      <c r="B31" s="195"/>
      <c r="C31" s="184"/>
      <c r="D31" s="204" t="s">
        <v>19</v>
      </c>
      <c r="E31" s="183"/>
      <c r="F31" s="183" t="s">
        <v>2</v>
      </c>
      <c r="G31" s="268"/>
      <c r="H31" s="260"/>
      <c r="I31" s="260"/>
      <c r="J31" s="294">
        <f>'S4.RAB Value (Rolled Forward)'!O16</f>
        <v>0</v>
      </c>
      <c r="K31" s="239"/>
      <c r="L31" s="460"/>
      <c r="M31" s="10"/>
      <c r="P31" s="365" t="s">
        <v>551</v>
      </c>
    </row>
    <row r="32" spans="1:17" ht="15" customHeight="1" thickBot="1" x14ac:dyDescent="0.25">
      <c r="A32" s="11">
        <v>32</v>
      </c>
      <c r="B32" s="195"/>
      <c r="C32" s="184"/>
      <c r="D32" s="204" t="s">
        <v>20</v>
      </c>
      <c r="E32" s="183"/>
      <c r="F32" s="183" t="s">
        <v>40</v>
      </c>
      <c r="G32" s="268"/>
      <c r="H32" s="260"/>
      <c r="I32" s="260"/>
      <c r="J32" s="294">
        <f>'S4.RAB Value (Rolled Forward)'!O18</f>
        <v>0</v>
      </c>
      <c r="K32" s="239"/>
      <c r="L32" s="460"/>
      <c r="M32" s="10"/>
      <c r="P32" s="365" t="s">
        <v>551</v>
      </c>
    </row>
    <row r="33" spans="1:16" ht="15" customHeight="1" thickBot="1" x14ac:dyDescent="0.25">
      <c r="A33" s="11">
        <v>33</v>
      </c>
      <c r="B33" s="195"/>
      <c r="C33" s="184"/>
      <c r="D33" s="184"/>
      <c r="E33" s="201" t="s">
        <v>292</v>
      </c>
      <c r="F33" s="201"/>
      <c r="G33" s="260"/>
      <c r="H33" s="260"/>
      <c r="I33" s="260"/>
      <c r="J33" s="239"/>
      <c r="K33" s="304">
        <f>J29-J30-J31+J32</f>
        <v>0</v>
      </c>
      <c r="L33" s="460"/>
      <c r="M33" s="10"/>
      <c r="N33" s="286" t="s">
        <v>292</v>
      </c>
      <c r="O33" s="377">
        <f>K33</f>
        <v>0</v>
      </c>
    </row>
    <row r="34" spans="1:16" ht="15" customHeight="1" x14ac:dyDescent="0.2">
      <c r="A34" s="11">
        <v>34</v>
      </c>
      <c r="B34" s="195"/>
      <c r="C34" s="184"/>
      <c r="D34" s="184"/>
      <c r="E34" s="184"/>
      <c r="F34" s="184"/>
      <c r="G34" s="260"/>
      <c r="H34" s="260"/>
      <c r="I34" s="260"/>
      <c r="J34" s="239"/>
      <c r="K34" s="239"/>
      <c r="L34" s="460"/>
      <c r="M34" s="10"/>
    </row>
    <row r="35" spans="1:16" ht="15" customHeight="1" x14ac:dyDescent="0.2">
      <c r="A35" s="11">
        <v>35</v>
      </c>
      <c r="B35" s="195"/>
      <c r="C35" s="184"/>
      <c r="D35" s="184"/>
      <c r="E35" s="183"/>
      <c r="F35" s="183" t="s">
        <v>251</v>
      </c>
      <c r="G35" s="268"/>
      <c r="H35" s="260"/>
      <c r="I35" s="260"/>
      <c r="J35" s="294">
        <f>'S4.RAB Value (Rolled Forward)'!O24</f>
        <v>0</v>
      </c>
      <c r="K35" s="239"/>
      <c r="L35" s="460"/>
      <c r="M35" s="10"/>
      <c r="P35" s="365" t="s">
        <v>551</v>
      </c>
    </row>
    <row r="36" spans="1:16" ht="15" customHeight="1" x14ac:dyDescent="0.2">
      <c r="A36" s="11">
        <v>36</v>
      </c>
      <c r="B36" s="195"/>
      <c r="C36" s="184"/>
      <c r="D36" s="205" t="s">
        <v>19</v>
      </c>
      <c r="E36" s="183"/>
      <c r="F36" s="183" t="s">
        <v>259</v>
      </c>
      <c r="G36" s="268"/>
      <c r="H36" s="260"/>
      <c r="I36" s="260"/>
      <c r="J36" s="294">
        <f>'S4.RAB Value (Rolled Forward)'!O22</f>
        <v>0</v>
      </c>
      <c r="K36" s="239"/>
      <c r="L36" s="460"/>
      <c r="M36" s="10"/>
      <c r="P36" s="365" t="s">
        <v>551</v>
      </c>
    </row>
    <row r="37" spans="1:16" ht="15" customHeight="1" thickBot="1" x14ac:dyDescent="0.25">
      <c r="A37" s="11">
        <v>37</v>
      </c>
      <c r="B37" s="195"/>
      <c r="C37" s="184"/>
      <c r="D37" s="205" t="s">
        <v>19</v>
      </c>
      <c r="E37" s="183"/>
      <c r="F37" s="183" t="s">
        <v>7</v>
      </c>
      <c r="G37" s="268"/>
      <c r="H37" s="260"/>
      <c r="I37" s="260"/>
      <c r="J37" s="294">
        <f>'S4.RAB Value (Rolled Forward)'!O20</f>
        <v>0</v>
      </c>
      <c r="K37" s="239"/>
      <c r="L37" s="460"/>
      <c r="M37" s="10"/>
      <c r="O37" s="45" t="s">
        <v>342</v>
      </c>
      <c r="P37" s="365" t="s">
        <v>551</v>
      </c>
    </row>
    <row r="38" spans="1:16" ht="15" customHeight="1" thickBot="1" x14ac:dyDescent="0.25">
      <c r="A38" s="11">
        <v>38</v>
      </c>
      <c r="B38" s="195"/>
      <c r="C38" s="184"/>
      <c r="D38" s="205"/>
      <c r="E38" s="201" t="s">
        <v>293</v>
      </c>
      <c r="F38" s="201"/>
      <c r="G38" s="260"/>
      <c r="H38" s="260"/>
      <c r="I38" s="260"/>
      <c r="J38" s="239"/>
      <c r="K38" s="304">
        <f>J35-J36-J37</f>
        <v>0</v>
      </c>
      <c r="L38" s="460"/>
      <c r="M38" s="10"/>
      <c r="N38" s="286" t="s">
        <v>293</v>
      </c>
      <c r="O38" s="377">
        <f>K38</f>
        <v>0</v>
      </c>
    </row>
    <row r="39" spans="1:16" ht="15" customHeight="1" thickBot="1" x14ac:dyDescent="0.25">
      <c r="A39" s="11">
        <v>39</v>
      </c>
      <c r="B39" s="195"/>
      <c r="C39" s="184"/>
      <c r="D39" s="184"/>
      <c r="E39" s="184"/>
      <c r="F39" s="184"/>
      <c r="G39" s="260"/>
      <c r="H39" s="260"/>
      <c r="I39" s="260"/>
      <c r="J39" s="260"/>
      <c r="K39" s="260"/>
      <c r="L39" s="461"/>
      <c r="M39" s="10"/>
    </row>
    <row r="40" spans="1:16" ht="15" customHeight="1" thickBot="1" x14ac:dyDescent="0.25">
      <c r="A40" s="11">
        <v>40</v>
      </c>
      <c r="B40" s="195"/>
      <c r="C40" s="184"/>
      <c r="D40" s="200" t="s">
        <v>289</v>
      </c>
      <c r="E40" s="184"/>
      <c r="F40" s="184"/>
      <c r="G40" s="260"/>
      <c r="H40" s="260"/>
      <c r="I40" s="260"/>
      <c r="J40" s="260"/>
      <c r="K40" s="311">
        <f>(1+O40)^2-1</f>
        <v>0</v>
      </c>
      <c r="L40" s="461"/>
      <c r="M40" s="10"/>
      <c r="N40" s="286" t="s">
        <v>607</v>
      </c>
      <c r="O40" s="451">
        <f>IF(O27=0,0,IRR((O27,O33,O38)))</f>
        <v>0</v>
      </c>
      <c r="P40" s="365" t="s">
        <v>554</v>
      </c>
    </row>
    <row r="41" spans="1:16" ht="15" customHeight="1" x14ac:dyDescent="0.2">
      <c r="A41" s="11">
        <v>41</v>
      </c>
      <c r="B41" s="195"/>
      <c r="C41" s="184"/>
      <c r="D41" s="184"/>
      <c r="E41" s="184"/>
      <c r="F41" s="184"/>
      <c r="G41" s="260"/>
      <c r="H41" s="260"/>
      <c r="I41" s="260"/>
      <c r="J41" s="260"/>
      <c r="K41" s="260"/>
      <c r="L41" s="461"/>
      <c r="M41" s="10"/>
    </row>
    <row r="42" spans="1:16" ht="15" customHeight="1" x14ac:dyDescent="0.2">
      <c r="A42" s="11">
        <v>42</v>
      </c>
      <c r="B42" s="195"/>
      <c r="C42" s="184"/>
      <c r="D42" s="184"/>
      <c r="E42" s="183"/>
      <c r="F42" s="183" t="s">
        <v>294</v>
      </c>
      <c r="G42" s="268"/>
      <c r="H42" s="260"/>
      <c r="I42" s="260"/>
      <c r="J42" s="260"/>
      <c r="K42" s="206">
        <v>0.44</v>
      </c>
      <c r="L42" s="461"/>
      <c r="M42" s="10"/>
      <c r="P42" s="365" t="s">
        <v>589</v>
      </c>
    </row>
    <row r="43" spans="1:16" ht="15" customHeight="1" x14ac:dyDescent="0.2">
      <c r="A43" s="11">
        <v>43</v>
      </c>
      <c r="B43" s="195"/>
      <c r="C43" s="184"/>
      <c r="D43" s="184"/>
      <c r="E43" s="183"/>
      <c r="F43" s="183" t="s">
        <v>54</v>
      </c>
      <c r="G43" s="268"/>
      <c r="H43" s="260"/>
      <c r="I43" s="260"/>
      <c r="J43" s="260"/>
      <c r="K43" s="296"/>
      <c r="L43" s="461"/>
      <c r="M43" s="10"/>
    </row>
    <row r="44" spans="1:16" ht="15" customHeight="1" x14ac:dyDescent="0.2">
      <c r="A44" s="11">
        <v>44</v>
      </c>
      <c r="B44" s="195"/>
      <c r="C44" s="184"/>
      <c r="D44" s="184"/>
      <c r="E44" s="183"/>
      <c r="F44" s="183" t="s">
        <v>224</v>
      </c>
      <c r="G44" s="268"/>
      <c r="H44" s="260"/>
      <c r="I44" s="260"/>
      <c r="J44" s="260"/>
      <c r="K44" s="297"/>
      <c r="L44" s="461"/>
      <c r="M44" s="10"/>
    </row>
    <row r="45" spans="1:16" ht="15" customHeight="1" thickBot="1" x14ac:dyDescent="0.25">
      <c r="A45" s="11">
        <v>45</v>
      </c>
      <c r="B45" s="195"/>
      <c r="C45" s="184"/>
      <c r="D45" s="184"/>
      <c r="E45" s="184"/>
      <c r="F45" s="184"/>
      <c r="G45" s="260"/>
      <c r="H45" s="260"/>
      <c r="I45" s="260"/>
      <c r="J45" s="260"/>
      <c r="K45" s="260"/>
      <c r="L45" s="461"/>
      <c r="M45" s="10"/>
    </row>
    <row r="46" spans="1:16" ht="15" customHeight="1" thickBot="1" x14ac:dyDescent="0.25">
      <c r="A46" s="11">
        <v>46</v>
      </c>
      <c r="B46" s="195"/>
      <c r="C46" s="184"/>
      <c r="D46" s="200" t="s">
        <v>284</v>
      </c>
      <c r="E46" s="184"/>
      <c r="F46" s="184"/>
      <c r="G46" s="260"/>
      <c r="H46" s="260"/>
      <c r="I46" s="260"/>
      <c r="J46" s="260"/>
      <c r="K46" s="311">
        <f>K40-($K$42*$K$43*$K$44)</f>
        <v>0</v>
      </c>
      <c r="L46" s="462"/>
      <c r="M46" s="10"/>
      <c r="P46" s="365" t="s">
        <v>553</v>
      </c>
    </row>
    <row r="47" spans="1:16" s="22" customFormat="1" ht="15" customHeight="1" x14ac:dyDescent="0.2">
      <c r="A47" s="11">
        <v>47</v>
      </c>
      <c r="B47" s="195"/>
      <c r="C47" s="184"/>
      <c r="D47" s="201"/>
      <c r="E47" s="184"/>
      <c r="F47" s="184"/>
      <c r="G47" s="260"/>
      <c r="H47" s="260"/>
      <c r="I47" s="260"/>
      <c r="J47" s="260"/>
      <c r="K47" s="207"/>
      <c r="L47" s="260"/>
      <c r="M47" s="10"/>
      <c r="P47" s="365"/>
    </row>
    <row r="48" spans="1:16" ht="30" customHeight="1" x14ac:dyDescent="0.3">
      <c r="A48" s="11">
        <v>48</v>
      </c>
      <c r="B48" s="195"/>
      <c r="C48" s="211" t="s">
        <v>469</v>
      </c>
      <c r="D48" s="196"/>
      <c r="E48" s="184"/>
      <c r="F48" s="184"/>
      <c r="G48" s="260"/>
      <c r="H48" s="260"/>
      <c r="I48" s="260"/>
      <c r="J48" s="260"/>
      <c r="K48" s="260"/>
      <c r="L48" s="260"/>
      <c r="M48" s="10"/>
    </row>
    <row r="49" spans="1:17" ht="16.5" customHeight="1" x14ac:dyDescent="0.2">
      <c r="A49" s="11">
        <v>49</v>
      </c>
      <c r="B49" s="195"/>
      <c r="C49" s="184"/>
      <c r="D49" s="184"/>
      <c r="E49" s="201"/>
      <c r="F49" s="201"/>
      <c r="G49" s="490" t="s">
        <v>18</v>
      </c>
      <c r="H49" s="490"/>
      <c r="I49" s="490"/>
      <c r="J49" s="490"/>
      <c r="K49" s="490"/>
      <c r="L49" s="490"/>
      <c r="M49" s="10"/>
    </row>
    <row r="50" spans="1:17" ht="29.25" customHeight="1" thickBot="1" x14ac:dyDescent="0.25">
      <c r="A50" s="11">
        <v>50</v>
      </c>
      <c r="B50" s="195"/>
      <c r="C50" s="184"/>
      <c r="D50" s="184"/>
      <c r="E50" s="201" t="s">
        <v>295</v>
      </c>
      <c r="F50" s="184"/>
      <c r="G50" s="208" t="s">
        <v>24</v>
      </c>
      <c r="H50" s="208" t="s">
        <v>25</v>
      </c>
      <c r="I50" s="208" t="s">
        <v>635</v>
      </c>
      <c r="J50" s="208" t="s">
        <v>613</v>
      </c>
      <c r="K50" s="208" t="s">
        <v>40</v>
      </c>
      <c r="L50" s="208" t="s">
        <v>292</v>
      </c>
      <c r="M50" s="10"/>
      <c r="N50" s="339" t="s">
        <v>292</v>
      </c>
      <c r="O50" s="286"/>
    </row>
    <row r="51" spans="1:17" ht="15" customHeight="1" thickBot="1" x14ac:dyDescent="0.25">
      <c r="A51" s="11">
        <v>51</v>
      </c>
      <c r="B51" s="195"/>
      <c r="C51" s="184"/>
      <c r="D51" s="184"/>
      <c r="E51" s="184"/>
      <c r="F51" s="184" t="s">
        <v>533</v>
      </c>
      <c r="G51" s="298"/>
      <c r="H51" s="298"/>
      <c r="I51" s="298"/>
      <c r="J51" s="298"/>
      <c r="K51" s="298"/>
      <c r="L51" s="299">
        <f t="shared" ref="L51:L63" si="0">G51-H51-I51-J51+K51</f>
        <v>0</v>
      </c>
      <c r="M51" s="10"/>
      <c r="N51" s="339" t="s">
        <v>533</v>
      </c>
      <c r="O51" s="287">
        <f>L51</f>
        <v>0</v>
      </c>
    </row>
    <row r="52" spans="1:17" ht="15" customHeight="1" thickBot="1" x14ac:dyDescent="0.25">
      <c r="A52" s="11">
        <v>52</v>
      </c>
      <c r="B52" s="195"/>
      <c r="C52" s="184"/>
      <c r="D52" s="184"/>
      <c r="E52" s="184"/>
      <c r="F52" s="184" t="s">
        <v>534</v>
      </c>
      <c r="G52" s="298"/>
      <c r="H52" s="298"/>
      <c r="I52" s="298"/>
      <c r="J52" s="298"/>
      <c r="K52" s="298"/>
      <c r="L52" s="299">
        <f t="shared" si="0"/>
        <v>0</v>
      </c>
      <c r="M52" s="10"/>
      <c r="N52" s="339" t="s">
        <v>534</v>
      </c>
      <c r="O52" s="287">
        <f>L52</f>
        <v>0</v>
      </c>
    </row>
    <row r="53" spans="1:17" ht="15" customHeight="1" thickBot="1" x14ac:dyDescent="0.25">
      <c r="A53" s="11">
        <v>53</v>
      </c>
      <c r="B53" s="195"/>
      <c r="C53" s="184"/>
      <c r="D53" s="184"/>
      <c r="E53" s="184"/>
      <c r="F53" s="184" t="s">
        <v>535</v>
      </c>
      <c r="G53" s="298"/>
      <c r="H53" s="298"/>
      <c r="I53" s="298"/>
      <c r="J53" s="298"/>
      <c r="K53" s="298"/>
      <c r="L53" s="299">
        <f t="shared" si="0"/>
        <v>0</v>
      </c>
      <c r="M53" s="10"/>
      <c r="N53" s="339" t="s">
        <v>535</v>
      </c>
      <c r="O53" s="287">
        <f t="shared" ref="O53:O62" si="1">L53</f>
        <v>0</v>
      </c>
    </row>
    <row r="54" spans="1:17" ht="15" customHeight="1" thickBot="1" x14ac:dyDescent="0.25">
      <c r="A54" s="11">
        <v>54</v>
      </c>
      <c r="B54" s="195"/>
      <c r="C54" s="184"/>
      <c r="D54" s="184"/>
      <c r="E54" s="184"/>
      <c r="F54" s="184" t="s">
        <v>536</v>
      </c>
      <c r="G54" s="298"/>
      <c r="H54" s="298"/>
      <c r="I54" s="298"/>
      <c r="J54" s="298"/>
      <c r="K54" s="298"/>
      <c r="L54" s="299">
        <f t="shared" si="0"/>
        <v>0</v>
      </c>
      <c r="M54" s="10"/>
      <c r="N54" s="339" t="s">
        <v>536</v>
      </c>
      <c r="O54" s="287">
        <f t="shared" si="1"/>
        <v>0</v>
      </c>
    </row>
    <row r="55" spans="1:17" ht="15" customHeight="1" thickBot="1" x14ac:dyDescent="0.25">
      <c r="A55" s="11">
        <v>55</v>
      </c>
      <c r="B55" s="195"/>
      <c r="C55" s="184"/>
      <c r="D55" s="184"/>
      <c r="E55" s="184"/>
      <c r="F55" s="184" t="s">
        <v>537</v>
      </c>
      <c r="G55" s="298"/>
      <c r="H55" s="298"/>
      <c r="I55" s="298"/>
      <c r="J55" s="298"/>
      <c r="K55" s="298"/>
      <c r="L55" s="299">
        <f t="shared" si="0"/>
        <v>0</v>
      </c>
      <c r="M55" s="10"/>
      <c r="N55" s="339" t="s">
        <v>537</v>
      </c>
      <c r="O55" s="287">
        <f t="shared" si="1"/>
        <v>0</v>
      </c>
    </row>
    <row r="56" spans="1:17" ht="15" customHeight="1" thickBot="1" x14ac:dyDescent="0.25">
      <c r="A56" s="11">
        <v>56</v>
      </c>
      <c r="B56" s="195"/>
      <c r="C56" s="184"/>
      <c r="D56" s="184"/>
      <c r="E56" s="184"/>
      <c r="F56" s="184" t="s">
        <v>538</v>
      </c>
      <c r="G56" s="298"/>
      <c r="H56" s="298"/>
      <c r="I56" s="298"/>
      <c r="J56" s="298"/>
      <c r="K56" s="298"/>
      <c r="L56" s="299">
        <f t="shared" si="0"/>
        <v>0</v>
      </c>
      <c r="M56" s="10"/>
      <c r="N56" s="339" t="s">
        <v>538</v>
      </c>
      <c r="O56" s="287">
        <f t="shared" si="1"/>
        <v>0</v>
      </c>
    </row>
    <row r="57" spans="1:17" ht="15" customHeight="1" thickBot="1" x14ac:dyDescent="0.25">
      <c r="A57" s="11">
        <v>57</v>
      </c>
      <c r="B57" s="195"/>
      <c r="C57" s="184"/>
      <c r="D57" s="184"/>
      <c r="E57" s="184"/>
      <c r="F57" s="184" t="s">
        <v>539</v>
      </c>
      <c r="G57" s="298"/>
      <c r="H57" s="298"/>
      <c r="I57" s="298"/>
      <c r="J57" s="298"/>
      <c r="K57" s="298"/>
      <c r="L57" s="299">
        <f t="shared" si="0"/>
        <v>0</v>
      </c>
      <c r="M57" s="10"/>
      <c r="N57" s="339" t="s">
        <v>539</v>
      </c>
      <c r="O57" s="287">
        <f t="shared" si="1"/>
        <v>0</v>
      </c>
    </row>
    <row r="58" spans="1:17" ht="15" customHeight="1" thickBot="1" x14ac:dyDescent="0.25">
      <c r="A58" s="11">
        <v>58</v>
      </c>
      <c r="B58" s="195"/>
      <c r="C58" s="184"/>
      <c r="D58" s="184"/>
      <c r="E58" s="184"/>
      <c r="F58" s="184" t="s">
        <v>540</v>
      </c>
      <c r="G58" s="298"/>
      <c r="H58" s="298"/>
      <c r="I58" s="298"/>
      <c r="J58" s="298"/>
      <c r="K58" s="298"/>
      <c r="L58" s="299">
        <f t="shared" si="0"/>
        <v>0</v>
      </c>
      <c r="M58" s="10"/>
      <c r="N58" s="339" t="s">
        <v>540</v>
      </c>
      <c r="O58" s="287">
        <f t="shared" si="1"/>
        <v>0</v>
      </c>
    </row>
    <row r="59" spans="1:17" ht="15" customHeight="1" thickBot="1" x14ac:dyDescent="0.25">
      <c r="A59" s="11">
        <v>59</v>
      </c>
      <c r="B59" s="195"/>
      <c r="C59" s="184"/>
      <c r="D59" s="184"/>
      <c r="E59" s="184"/>
      <c r="F59" s="184" t="s">
        <v>541</v>
      </c>
      <c r="G59" s="298"/>
      <c r="H59" s="298"/>
      <c r="I59" s="298"/>
      <c r="J59" s="298"/>
      <c r="K59" s="298"/>
      <c r="L59" s="299">
        <f t="shared" si="0"/>
        <v>0</v>
      </c>
      <c r="M59" s="10"/>
      <c r="N59" s="339" t="s">
        <v>541</v>
      </c>
      <c r="O59" s="287">
        <f t="shared" si="1"/>
        <v>0</v>
      </c>
    </row>
    <row r="60" spans="1:17" ht="15" customHeight="1" thickBot="1" x14ac:dyDescent="0.25">
      <c r="A60" s="11">
        <v>60</v>
      </c>
      <c r="B60" s="195"/>
      <c r="C60" s="184"/>
      <c r="D60" s="184"/>
      <c r="E60" s="184"/>
      <c r="F60" s="184" t="s">
        <v>542</v>
      </c>
      <c r="G60" s="298"/>
      <c r="H60" s="298"/>
      <c r="I60" s="298"/>
      <c r="J60" s="298"/>
      <c r="K60" s="298"/>
      <c r="L60" s="299">
        <f t="shared" si="0"/>
        <v>0</v>
      </c>
      <c r="M60" s="10"/>
      <c r="N60" s="339" t="s">
        <v>542</v>
      </c>
      <c r="O60" s="287">
        <f t="shared" si="1"/>
        <v>0</v>
      </c>
    </row>
    <row r="61" spans="1:17" ht="15" customHeight="1" thickBot="1" x14ac:dyDescent="0.25">
      <c r="A61" s="11">
        <v>61</v>
      </c>
      <c r="B61" s="195"/>
      <c r="C61" s="184"/>
      <c r="D61" s="184"/>
      <c r="E61" s="184"/>
      <c r="F61" s="184" t="s">
        <v>543</v>
      </c>
      <c r="G61" s="298"/>
      <c r="H61" s="298"/>
      <c r="I61" s="298"/>
      <c r="J61" s="298"/>
      <c r="K61" s="298"/>
      <c r="L61" s="299">
        <f t="shared" si="0"/>
        <v>0</v>
      </c>
      <c r="M61" s="10"/>
      <c r="N61" s="339" t="s">
        <v>543</v>
      </c>
      <c r="O61" s="287">
        <f t="shared" si="1"/>
        <v>0</v>
      </c>
    </row>
    <row r="62" spans="1:17" ht="15" customHeight="1" thickBot="1" x14ac:dyDescent="0.25">
      <c r="A62" s="11">
        <v>62</v>
      </c>
      <c r="B62" s="195"/>
      <c r="C62" s="184"/>
      <c r="D62" s="184"/>
      <c r="E62" s="184"/>
      <c r="F62" s="184" t="s">
        <v>544</v>
      </c>
      <c r="G62" s="298"/>
      <c r="H62" s="300"/>
      <c r="I62" s="300"/>
      <c r="J62" s="300"/>
      <c r="K62" s="300"/>
      <c r="L62" s="301">
        <f t="shared" si="0"/>
        <v>0</v>
      </c>
      <c r="M62" s="10"/>
      <c r="N62" s="339" t="s">
        <v>544</v>
      </c>
      <c r="O62" s="287">
        <f t="shared" si="1"/>
        <v>0</v>
      </c>
      <c r="Q62" s="45"/>
    </row>
    <row r="63" spans="1:17" s="22" customFormat="1" ht="15" customHeight="1" x14ac:dyDescent="0.2">
      <c r="A63" s="11">
        <v>63</v>
      </c>
      <c r="B63" s="195"/>
      <c r="C63" s="184"/>
      <c r="D63" s="184"/>
      <c r="E63" s="177" t="s">
        <v>15</v>
      </c>
      <c r="F63" s="184"/>
      <c r="G63" s="295">
        <f>SUM(G51:G62)</f>
        <v>0</v>
      </c>
      <c r="H63" s="299">
        <f>SUM(H51:H62)</f>
        <v>0</v>
      </c>
      <c r="I63" s="299">
        <f>SUM(I51:I62)</f>
        <v>0</v>
      </c>
      <c r="J63" s="299">
        <f>SUM(J51:J62)</f>
        <v>0</v>
      </c>
      <c r="K63" s="299">
        <f>SUM(K51:K62)</f>
        <v>0</v>
      </c>
      <c r="L63" s="299">
        <f t="shared" si="0"/>
        <v>0</v>
      </c>
      <c r="M63" s="10"/>
      <c r="N63" s="45"/>
      <c r="O63" s="45"/>
      <c r="P63" s="365"/>
      <c r="Q63" s="45"/>
    </row>
    <row r="64" spans="1:17" ht="16.5" customHeight="1" x14ac:dyDescent="0.2">
      <c r="A64" s="11">
        <v>64</v>
      </c>
      <c r="B64" s="195"/>
      <c r="C64" s="260"/>
      <c r="D64" s="260"/>
      <c r="E64" s="197"/>
      <c r="F64" s="197"/>
      <c r="G64" s="209"/>
      <c r="H64" s="208"/>
      <c r="I64" s="208"/>
      <c r="J64" s="208"/>
      <c r="K64" s="208"/>
      <c r="L64" s="208"/>
      <c r="M64" s="10"/>
      <c r="N64" s="45"/>
      <c r="O64" s="45"/>
      <c r="Q64" s="45"/>
    </row>
    <row r="65" spans="1:17" ht="65.25" customHeight="1" thickBot="1" x14ac:dyDescent="0.25">
      <c r="A65" s="11">
        <v>65</v>
      </c>
      <c r="B65" s="195"/>
      <c r="C65" s="184"/>
      <c r="D65" s="184"/>
      <c r="E65" s="184"/>
      <c r="F65" s="184"/>
      <c r="G65" s="260"/>
      <c r="H65" s="208" t="s">
        <v>523</v>
      </c>
      <c r="I65" s="208" t="s">
        <v>259</v>
      </c>
      <c r="J65" s="208" t="s">
        <v>612</v>
      </c>
      <c r="K65" s="208" t="s">
        <v>296</v>
      </c>
      <c r="L65" s="208" t="s">
        <v>15</v>
      </c>
      <c r="M65" s="10"/>
      <c r="N65" s="45"/>
      <c r="O65" s="45" t="s">
        <v>342</v>
      </c>
      <c r="Q65" s="45"/>
    </row>
    <row r="66" spans="1:17" ht="15" customHeight="1" thickBot="1" x14ac:dyDescent="0.25">
      <c r="A66" s="11">
        <v>66</v>
      </c>
      <c r="B66" s="195"/>
      <c r="C66" s="184"/>
      <c r="D66" s="183"/>
      <c r="E66" s="184"/>
      <c r="F66" s="183" t="s">
        <v>363</v>
      </c>
      <c r="G66" s="260"/>
      <c r="H66" s="295">
        <f>J26</f>
        <v>0</v>
      </c>
      <c r="I66" s="239"/>
      <c r="J66" s="239"/>
      <c r="K66" s="298"/>
      <c r="L66" s="295">
        <f>H66+K66</f>
        <v>0</v>
      </c>
      <c r="M66" s="10"/>
      <c r="N66" s="45" t="s">
        <v>608</v>
      </c>
      <c r="O66" s="378">
        <f>-L66</f>
        <v>0</v>
      </c>
      <c r="P66" s="365" t="s">
        <v>552</v>
      </c>
      <c r="Q66" s="45"/>
    </row>
    <row r="67" spans="1:17" ht="15" customHeight="1" x14ac:dyDescent="0.2">
      <c r="A67" s="11">
        <v>67</v>
      </c>
      <c r="B67" s="195"/>
      <c r="C67" s="184"/>
      <c r="D67" s="183"/>
      <c r="E67" s="184"/>
      <c r="F67" s="184"/>
      <c r="G67" s="260"/>
      <c r="H67" s="239"/>
      <c r="I67" s="239"/>
      <c r="J67" s="239"/>
      <c r="K67" s="239"/>
      <c r="L67" s="239"/>
      <c r="M67" s="10"/>
      <c r="N67" s="45"/>
      <c r="O67" s="85"/>
      <c r="Q67" s="45"/>
    </row>
    <row r="68" spans="1:17" ht="15" customHeight="1" x14ac:dyDescent="0.2">
      <c r="A68" s="11">
        <v>68</v>
      </c>
      <c r="B68" s="195"/>
      <c r="C68" s="184"/>
      <c r="D68" s="183"/>
      <c r="E68" s="184"/>
      <c r="F68" s="183" t="s">
        <v>364</v>
      </c>
      <c r="G68" s="260"/>
      <c r="H68" s="295">
        <f>J35</f>
        <v>0</v>
      </c>
      <c r="I68" s="295">
        <f>'S4.RAB Value (Rolled Forward)'!O22</f>
        <v>0</v>
      </c>
      <c r="J68" s="295">
        <f>'S4.RAB Value (Rolled Forward)'!O20</f>
        <v>0</v>
      </c>
      <c r="K68" s="295">
        <f>G62</f>
        <v>0</v>
      </c>
      <c r="L68" s="302">
        <f>H68-I68-J68+K68</f>
        <v>0</v>
      </c>
      <c r="M68" s="10"/>
      <c r="N68" s="45"/>
      <c r="O68" s="45"/>
      <c r="P68" s="45"/>
      <c r="Q68" s="45"/>
    </row>
    <row r="69" spans="1:17" ht="15" customHeight="1" thickBot="1" x14ac:dyDescent="0.25">
      <c r="A69" s="11">
        <v>69</v>
      </c>
      <c r="B69" s="195"/>
      <c r="C69" s="184"/>
      <c r="D69" s="184"/>
      <c r="E69" s="184"/>
      <c r="F69" s="184" t="s">
        <v>365</v>
      </c>
      <c r="G69" s="260"/>
      <c r="H69" s="239"/>
      <c r="I69" s="239"/>
      <c r="J69" s="239"/>
      <c r="K69" s="239"/>
      <c r="L69" s="303">
        <f>L68-'S5c.TCSD Allowance'!I26</f>
        <v>0</v>
      </c>
      <c r="M69" s="10"/>
      <c r="N69" s="489" t="s">
        <v>609</v>
      </c>
      <c r="O69" s="85"/>
      <c r="P69" s="365" t="s">
        <v>555</v>
      </c>
      <c r="Q69" s="45"/>
    </row>
    <row r="70" spans="1:17" ht="15" customHeight="1" thickBot="1" x14ac:dyDescent="0.25">
      <c r="A70" s="11">
        <v>70</v>
      </c>
      <c r="B70" s="195"/>
      <c r="C70" s="184"/>
      <c r="D70" s="201"/>
      <c r="E70" s="201" t="s">
        <v>366</v>
      </c>
      <c r="F70" s="184"/>
      <c r="G70" s="260"/>
      <c r="H70" s="260"/>
      <c r="I70" s="260"/>
      <c r="J70" s="260"/>
      <c r="K70" s="260"/>
      <c r="L70" s="470" t="str">
        <f>IF(L63=0,"N/A",(1+$O$73)^12-1)</f>
        <v>N/A</v>
      </c>
      <c r="M70" s="10"/>
      <c r="N70" s="489"/>
      <c r="O70" s="45"/>
      <c r="Q70" s="45"/>
    </row>
    <row r="71" spans="1:17" ht="15" customHeight="1" thickBot="1" x14ac:dyDescent="0.25">
      <c r="A71" s="11">
        <v>71</v>
      </c>
      <c r="B71" s="195"/>
      <c r="C71" s="184"/>
      <c r="D71" s="201"/>
      <c r="E71" s="184"/>
      <c r="F71" s="184"/>
      <c r="G71" s="260"/>
      <c r="H71" s="260"/>
      <c r="I71" s="260"/>
      <c r="J71" s="260"/>
      <c r="K71" s="260"/>
      <c r="L71" s="260"/>
      <c r="M71" s="10"/>
      <c r="N71" s="489"/>
      <c r="O71" s="378">
        <f>L62+L69</f>
        <v>0</v>
      </c>
      <c r="Q71" s="45"/>
    </row>
    <row r="72" spans="1:17" ht="15" customHeight="1" thickBot="1" x14ac:dyDescent="0.25">
      <c r="A72" s="11">
        <v>72</v>
      </c>
      <c r="B72" s="195"/>
      <c r="C72" s="184"/>
      <c r="D72" s="201"/>
      <c r="E72" s="201" t="s">
        <v>367</v>
      </c>
      <c r="F72" s="184"/>
      <c r="G72" s="260"/>
      <c r="H72" s="260"/>
      <c r="I72" s="260"/>
      <c r="J72" s="260"/>
      <c r="K72" s="260"/>
      <c r="L72" s="474" t="str">
        <f>IF(L70="N/A","N/A",L70-($K$42*$K$43*$K$44))</f>
        <v>N/A</v>
      </c>
      <c r="M72" s="10"/>
      <c r="N72" s="45"/>
      <c r="O72" s="45"/>
      <c r="Q72" s="45"/>
    </row>
    <row r="73" spans="1:17" s="22" customFormat="1" ht="15" customHeight="1" thickBot="1" x14ac:dyDescent="0.25">
      <c r="A73" s="11">
        <v>73</v>
      </c>
      <c r="B73" s="195"/>
      <c r="C73" s="184"/>
      <c r="D73" s="201"/>
      <c r="E73" s="184"/>
      <c r="F73" s="184"/>
      <c r="G73" s="260"/>
      <c r="H73" s="260"/>
      <c r="I73" s="260"/>
      <c r="J73" s="260"/>
      <c r="K73" s="260"/>
      <c r="L73" s="207"/>
      <c r="M73" s="10"/>
      <c r="N73" s="45" t="s">
        <v>607</v>
      </c>
      <c r="O73" s="450">
        <f>IF(L68=0,0,IRR((O66,O51:O61,O71)))</f>
        <v>0</v>
      </c>
      <c r="P73" s="365"/>
      <c r="Q73" s="45"/>
    </row>
    <row r="74" spans="1:17" s="22" customFormat="1" ht="18.75" customHeight="1" x14ac:dyDescent="0.3">
      <c r="A74" s="11">
        <v>74</v>
      </c>
      <c r="B74" s="195"/>
      <c r="C74" s="211" t="s">
        <v>470</v>
      </c>
      <c r="D74" s="196"/>
      <c r="E74" s="200"/>
      <c r="F74" s="200"/>
      <c r="G74" s="47"/>
      <c r="H74" s="260"/>
      <c r="I74" s="260"/>
      <c r="J74" s="260"/>
      <c r="K74" s="260"/>
      <c r="L74" s="207"/>
      <c r="M74" s="10"/>
      <c r="N74" s="45"/>
      <c r="O74" s="45"/>
      <c r="P74" s="365"/>
      <c r="Q74" s="45"/>
    </row>
    <row r="75" spans="1:17" s="22" customFormat="1" ht="15" customHeight="1" thickBot="1" x14ac:dyDescent="0.25">
      <c r="A75" s="11">
        <v>75</v>
      </c>
      <c r="B75" s="195"/>
      <c r="C75" s="184"/>
      <c r="D75" s="196"/>
      <c r="E75" s="200"/>
      <c r="F75" s="200"/>
      <c r="G75" s="260"/>
      <c r="H75" s="260"/>
      <c r="I75" s="260"/>
      <c r="J75" s="260"/>
      <c r="K75" s="260"/>
      <c r="L75" s="207"/>
      <c r="M75" s="10"/>
      <c r="N75" s="45"/>
      <c r="O75" s="45"/>
      <c r="P75" s="365"/>
      <c r="Q75" s="45"/>
    </row>
    <row r="76" spans="1:17" s="22" customFormat="1" ht="15" customHeight="1" thickBot="1" x14ac:dyDescent="0.25">
      <c r="A76" s="11">
        <v>76</v>
      </c>
      <c r="B76" s="195"/>
      <c r="C76" s="184"/>
      <c r="D76" s="196"/>
      <c r="E76" s="210" t="s">
        <v>407</v>
      </c>
      <c r="F76" s="210"/>
      <c r="G76" s="260"/>
      <c r="H76" s="260"/>
      <c r="I76" s="260"/>
      <c r="J76" s="260"/>
      <c r="K76" s="260"/>
      <c r="L76" s="311">
        <f>IF(J26=0,0,('S3.Regulatory Profit'!L33/(J26+0.5*J31)))</f>
        <v>0</v>
      </c>
      <c r="M76" s="10"/>
      <c r="N76" s="45"/>
      <c r="O76" s="45"/>
      <c r="P76" s="365" t="s">
        <v>548</v>
      </c>
      <c r="Q76" s="45"/>
    </row>
    <row r="77" spans="1:17" s="22" customFormat="1" ht="12.75" customHeight="1" thickBot="1" x14ac:dyDescent="0.25">
      <c r="A77" s="11">
        <v>77</v>
      </c>
      <c r="B77" s="195"/>
      <c r="C77" s="184"/>
      <c r="D77" s="196"/>
      <c r="E77" s="210"/>
      <c r="F77" s="210"/>
      <c r="G77" s="260"/>
      <c r="H77" s="260"/>
      <c r="I77" s="260"/>
      <c r="J77" s="260"/>
      <c r="K77" s="260"/>
      <c r="L77" s="207"/>
      <c r="M77" s="10"/>
      <c r="N77" s="45"/>
      <c r="O77" s="45"/>
      <c r="P77" s="365"/>
      <c r="Q77" s="45"/>
    </row>
    <row r="78" spans="1:17" s="22" customFormat="1" ht="15" customHeight="1" thickBot="1" x14ac:dyDescent="0.25">
      <c r="A78" s="11">
        <v>78</v>
      </c>
      <c r="B78" s="195"/>
      <c r="C78" s="184"/>
      <c r="D78" s="196"/>
      <c r="E78" s="210" t="s">
        <v>408</v>
      </c>
      <c r="F78" s="210"/>
      <c r="G78" s="260"/>
      <c r="H78" s="260"/>
      <c r="I78" s="260"/>
      <c r="J78" s="260"/>
      <c r="K78" s="260"/>
      <c r="L78" s="311">
        <f>L76-($K$42*$K$43*$K$44)</f>
        <v>0</v>
      </c>
      <c r="M78" s="10"/>
      <c r="N78" s="45"/>
      <c r="O78" s="45"/>
      <c r="P78" s="365"/>
      <c r="Q78" s="45"/>
    </row>
    <row r="79" spans="1:17" s="22" customFormat="1" ht="34.5" customHeight="1" x14ac:dyDescent="0.2">
      <c r="A79" s="11">
        <v>79</v>
      </c>
      <c r="B79" s="195"/>
      <c r="C79" s="184"/>
      <c r="D79" s="488" t="s">
        <v>409</v>
      </c>
      <c r="E79" s="488"/>
      <c r="F79" s="488"/>
      <c r="G79" s="488"/>
      <c r="H79" s="488"/>
      <c r="I79" s="488"/>
      <c r="J79" s="488"/>
      <c r="K79" s="488"/>
      <c r="L79" s="488"/>
      <c r="M79" s="10"/>
      <c r="N79" s="45"/>
      <c r="O79" s="45"/>
      <c r="P79" s="365"/>
      <c r="Q79" s="45"/>
    </row>
    <row r="80" spans="1:17" s="22" customFormat="1" ht="12" customHeight="1" x14ac:dyDescent="0.2">
      <c r="A80" s="12"/>
      <c r="B80" s="97"/>
      <c r="C80" s="16"/>
      <c r="D80" s="25"/>
      <c r="E80" s="63"/>
      <c r="F80" s="63"/>
      <c r="G80" s="63"/>
      <c r="H80" s="63"/>
      <c r="I80" s="63"/>
      <c r="J80" s="63"/>
      <c r="K80" s="63"/>
      <c r="L80" s="64"/>
      <c r="M80" s="17"/>
      <c r="P80" s="365"/>
    </row>
    <row r="81" spans="1:16" s="22" customFormat="1" ht="15" customHeight="1" x14ac:dyDescent="0.2">
      <c r="A81" s="18"/>
      <c r="B81" s="18"/>
      <c r="C81" s="79"/>
      <c r="D81" s="62"/>
      <c r="E81" s="79"/>
      <c r="F81" s="79"/>
      <c r="G81" s="79"/>
      <c r="H81" s="79"/>
      <c r="I81" s="79"/>
      <c r="J81" s="79"/>
      <c r="K81" s="79"/>
      <c r="L81" s="82"/>
      <c r="M81" s="79"/>
      <c r="N81" s="70"/>
      <c r="P81" s="365"/>
    </row>
    <row r="82" spans="1:16" ht="15" customHeight="1" x14ac:dyDescent="0.2">
      <c r="A82" s="18"/>
      <c r="B82" s="18"/>
      <c r="C82" s="79"/>
      <c r="D82" s="79"/>
      <c r="E82" s="79"/>
      <c r="F82" s="79"/>
      <c r="G82" s="79"/>
      <c r="H82" s="79"/>
      <c r="I82" s="79"/>
      <c r="J82" s="79"/>
      <c r="K82" s="79"/>
      <c r="L82" s="79"/>
      <c r="M82" s="79"/>
      <c r="N82" s="70"/>
    </row>
    <row r="83" spans="1:16" ht="15" customHeight="1" x14ac:dyDescent="0.2"/>
    <row r="84" spans="1:16" ht="15" customHeight="1" x14ac:dyDescent="0.2"/>
    <row r="85" spans="1:16" ht="15" customHeight="1" x14ac:dyDescent="0.2"/>
    <row r="86" spans="1:16" ht="15" customHeight="1" x14ac:dyDescent="0.2"/>
    <row r="87" spans="1:16" ht="15" customHeight="1" x14ac:dyDescent="0.2"/>
    <row r="88" spans="1:16" ht="15" customHeight="1" x14ac:dyDescent="0.2"/>
    <row r="89" spans="1:16" ht="15" customHeight="1" x14ac:dyDescent="0.2"/>
    <row r="90" spans="1:16" ht="15" customHeight="1" x14ac:dyDescent="0.2"/>
    <row r="91" spans="1:16" ht="15" customHeight="1" x14ac:dyDescent="0.2"/>
    <row r="92" spans="1:16" ht="15" customHeight="1" x14ac:dyDescent="0.2"/>
    <row r="93" spans="1:16" ht="15" customHeight="1" x14ac:dyDescent="0.2"/>
    <row r="94" spans="1:16" ht="15" customHeight="1" x14ac:dyDescent="0.2"/>
    <row r="95" spans="1:16" ht="15" customHeight="1" x14ac:dyDescent="0.2"/>
    <row r="96" spans="1:1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sheetData>
  <sheetProtection sheet="1" objects="1" scenarios="1"/>
  <customSheetViews>
    <customSheetView guid="{63EE1149-38E3-45FD-A757-4655A3261696}" scale="80" showPageBreaks="1" showGridLines="0" fitToPage="1" printArea="1">
      <selection activeCell="C6" sqref="C6"/>
      <pageMargins left="0.70866141732283472" right="0.70866141732283472" top="0.74803149606299213" bottom="0.74803149606299213" header="0.31496062992125984" footer="0.31496062992125984"/>
      <pageSetup paperSize="9" scale="53" orientation="portrait"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53" orientation="portrait" r:id="rId2"/>
    </customSheetView>
  </customSheetViews>
  <mergeCells count="6">
    <mergeCell ref="A5:L5"/>
    <mergeCell ref="D79:L79"/>
    <mergeCell ref="J2:L2"/>
    <mergeCell ref="J3:L3"/>
    <mergeCell ref="N69:N71"/>
    <mergeCell ref="G49:L49"/>
  </mergeCells>
  <dataValidations disablePrompts="1" count="1">
    <dataValidation allowBlank="1" showErrorMessage="1" sqref="K43:K44"/>
  </dataValidations>
  <pageMargins left="0.7" right="0.7" top="0.75" bottom="0.75" header="0.3" footer="0.3"/>
  <pageSetup paperSize="9" scale="62" fitToHeight="0" orientation="portrait" r:id="rId3"/>
  <headerFooter>
    <oddHeader>&amp;C &amp;"+,Regular"Commerce Commission Information Disclosure Template</oddHeader>
    <oddFooter>&amp;L&amp;"+,Regular" &amp;P&amp;C&amp;"+,Regular" &amp;F&amp;R&amp;"+,Regular" &amp;A</oddFooter>
  </headerFooter>
  <rowBreaks count="1" manualBreakCount="1">
    <brk id="4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9CCFF"/>
    <pageSetUpPr fitToPage="1"/>
  </sheetPr>
  <dimension ref="A1:N856"/>
  <sheetViews>
    <sheetView showGridLines="0" zoomScaleNormal="100" zoomScaleSheetLayoutView="70" workbookViewId="0"/>
  </sheetViews>
  <sheetFormatPr defaultRowHeight="12.75" x14ac:dyDescent="0.2"/>
  <cols>
    <col min="1" max="1" width="4" customWidth="1"/>
    <col min="2" max="2" width="3.140625" customWidth="1"/>
    <col min="3" max="3" width="3.140625" style="22" customWidth="1"/>
    <col min="4" max="4" width="2.28515625" style="22" customWidth="1"/>
    <col min="5" max="5" width="1.7109375" style="22" customWidth="1"/>
    <col min="6" max="6" width="17.42578125" customWidth="1"/>
    <col min="7" max="7" width="15.5703125" customWidth="1"/>
    <col min="8" max="8" width="42.85546875" customWidth="1"/>
    <col min="9" max="9" width="19" customWidth="1"/>
    <col min="10" max="12" width="16.140625" customWidth="1"/>
    <col min="13" max="13" width="2.7109375" customWidth="1"/>
    <col min="14" max="14" width="17.5703125" style="365" customWidth="1"/>
    <col min="15" max="15" width="10.140625" customWidth="1"/>
    <col min="16" max="16" width="10.5703125" customWidth="1"/>
    <col min="17" max="17" width="12.5703125" customWidth="1"/>
    <col min="18" max="18" width="2.5703125" customWidth="1"/>
    <col min="19" max="19" width="2.7109375" customWidth="1"/>
  </cols>
  <sheetData>
    <row r="1" spans="1:14" x14ac:dyDescent="0.2">
      <c r="A1" s="2"/>
      <c r="B1" s="3"/>
      <c r="C1" s="3"/>
      <c r="D1" s="3"/>
      <c r="E1" s="3"/>
      <c r="F1" s="3"/>
      <c r="G1" s="3"/>
      <c r="H1" s="3"/>
      <c r="I1" s="3"/>
      <c r="J1" s="3"/>
      <c r="K1" s="3"/>
      <c r="L1" s="3"/>
      <c r="M1" s="4"/>
    </row>
    <row r="2" spans="1:14" ht="18" customHeight="1" x14ac:dyDescent="0.3">
      <c r="A2" s="5"/>
      <c r="B2" s="6"/>
      <c r="C2" s="6"/>
      <c r="D2" s="6"/>
      <c r="E2" s="6"/>
      <c r="F2" s="6"/>
      <c r="G2" s="6"/>
      <c r="H2" s="6"/>
      <c r="I2" s="94" t="s">
        <v>32</v>
      </c>
      <c r="J2" s="486" t="str">
        <f>IF(NOT(ISBLANK(CoverSheet!$C$8)),CoverSheet!$C$8,"")</f>
        <v/>
      </c>
      <c r="K2" s="486"/>
      <c r="L2" s="486"/>
      <c r="M2" s="8"/>
    </row>
    <row r="3" spans="1:14" ht="18" customHeight="1" x14ac:dyDescent="0.25">
      <c r="A3" s="5"/>
      <c r="B3" s="6"/>
      <c r="C3" s="6"/>
      <c r="D3" s="6"/>
      <c r="E3" s="6"/>
      <c r="F3" s="6"/>
      <c r="G3" s="6"/>
      <c r="H3" s="6"/>
      <c r="I3" s="94" t="s">
        <v>348</v>
      </c>
      <c r="J3" s="487" t="str">
        <f>IF(ISNUMBER(CoverSheet!$C$12),CoverSheet!$C$12,"")</f>
        <v/>
      </c>
      <c r="K3" s="487"/>
      <c r="L3" s="487"/>
      <c r="M3" s="8"/>
    </row>
    <row r="4" spans="1:14" ht="21" customHeight="1" x14ac:dyDescent="0.35">
      <c r="A4" s="185" t="s">
        <v>483</v>
      </c>
      <c r="B4" s="6"/>
      <c r="C4" s="6"/>
      <c r="D4" s="6"/>
      <c r="E4" s="6"/>
      <c r="F4" s="6"/>
      <c r="G4" s="6"/>
      <c r="H4" s="6"/>
      <c r="I4" s="6"/>
      <c r="J4" s="6"/>
      <c r="K4" s="6"/>
      <c r="L4" s="6"/>
      <c r="M4" s="8"/>
    </row>
    <row r="5" spans="1:14" s="216" customFormat="1" ht="66.75" customHeight="1" x14ac:dyDescent="0.2">
      <c r="A5" s="484" t="s">
        <v>338</v>
      </c>
      <c r="B5" s="485"/>
      <c r="C5" s="485"/>
      <c r="D5" s="485"/>
      <c r="E5" s="485"/>
      <c r="F5" s="485"/>
      <c r="G5" s="485"/>
      <c r="H5" s="485"/>
      <c r="I5" s="485"/>
      <c r="J5" s="485"/>
      <c r="K5" s="485"/>
      <c r="L5" s="214"/>
      <c r="M5" s="215"/>
      <c r="N5" s="367"/>
    </row>
    <row r="6" spans="1:14" x14ac:dyDescent="0.2">
      <c r="A6" s="266" t="s">
        <v>603</v>
      </c>
      <c r="B6" s="278"/>
      <c r="C6" s="278"/>
      <c r="D6" s="278"/>
      <c r="E6" s="278"/>
      <c r="F6" s="278"/>
      <c r="G6" s="6"/>
      <c r="H6" s="6"/>
      <c r="I6" s="6"/>
      <c r="J6" s="6"/>
      <c r="K6" s="6"/>
      <c r="L6" s="6"/>
      <c r="M6" s="8"/>
    </row>
    <row r="7" spans="1:14" ht="30" customHeight="1" x14ac:dyDescent="0.3">
      <c r="A7" s="11">
        <v>7</v>
      </c>
      <c r="B7" s="9"/>
      <c r="C7" s="135" t="s">
        <v>484</v>
      </c>
      <c r="D7" s="212"/>
      <c r="E7" s="212"/>
      <c r="F7" s="212"/>
      <c r="G7" s="260"/>
      <c r="H7" s="260"/>
      <c r="I7" s="260"/>
      <c r="J7" s="260"/>
      <c r="K7" s="260"/>
      <c r="L7" s="34" t="s">
        <v>18</v>
      </c>
      <c r="M7" s="10"/>
    </row>
    <row r="8" spans="1:14" ht="19.5" customHeight="1" x14ac:dyDescent="0.2">
      <c r="A8" s="11">
        <v>8</v>
      </c>
      <c r="B8" s="9"/>
      <c r="C8" s="260"/>
      <c r="D8" s="260"/>
      <c r="E8" s="197" t="s">
        <v>23</v>
      </c>
      <c r="F8" s="197"/>
      <c r="G8" s="260"/>
      <c r="H8" s="260"/>
      <c r="I8" s="260"/>
      <c r="J8" s="260"/>
      <c r="K8" s="260"/>
      <c r="L8" s="260"/>
      <c r="M8" s="10"/>
    </row>
    <row r="9" spans="1:14" ht="15" customHeight="1" x14ac:dyDescent="0.2">
      <c r="A9" s="11">
        <v>9</v>
      </c>
      <c r="B9" s="9"/>
      <c r="C9" s="260"/>
      <c r="D9" s="260"/>
      <c r="E9" s="260"/>
      <c r="F9" s="260" t="s">
        <v>419</v>
      </c>
      <c r="G9" s="260"/>
      <c r="H9" s="260"/>
      <c r="I9" s="260"/>
      <c r="J9" s="260"/>
      <c r="K9" s="260"/>
      <c r="L9" s="295">
        <f>'S8.Billed Quantities Revenues'!D41</f>
        <v>0</v>
      </c>
      <c r="M9" s="10"/>
      <c r="N9" s="365" t="s">
        <v>573</v>
      </c>
    </row>
    <row r="10" spans="1:14" ht="15" customHeight="1" x14ac:dyDescent="0.2">
      <c r="A10" s="11">
        <v>10</v>
      </c>
      <c r="B10" s="9"/>
      <c r="C10" s="260"/>
      <c r="D10" s="213" t="s">
        <v>20</v>
      </c>
      <c r="E10" s="260"/>
      <c r="F10" s="260" t="s">
        <v>451</v>
      </c>
      <c r="G10" s="260"/>
      <c r="H10" s="260"/>
      <c r="I10" s="260"/>
      <c r="J10" s="260"/>
      <c r="K10" s="260"/>
      <c r="L10" s="298"/>
      <c r="M10" s="10"/>
    </row>
    <row r="11" spans="1:14" ht="15" customHeight="1" x14ac:dyDescent="0.2">
      <c r="A11" s="11">
        <v>11</v>
      </c>
      <c r="B11" s="9"/>
      <c r="C11" s="260"/>
      <c r="D11" s="213" t="s">
        <v>20</v>
      </c>
      <c r="E11" s="260"/>
      <c r="F11" s="260" t="s">
        <v>452</v>
      </c>
      <c r="G11" s="260"/>
      <c r="H11" s="260"/>
      <c r="I11" s="260"/>
      <c r="J11" s="260"/>
      <c r="K11" s="260"/>
      <c r="L11" s="298"/>
      <c r="M11" s="10"/>
    </row>
    <row r="12" spans="1:14" ht="15" customHeight="1" thickBot="1" x14ac:dyDescent="0.25">
      <c r="A12" s="11">
        <v>12</v>
      </c>
      <c r="B12" s="9"/>
      <c r="C12" s="260"/>
      <c r="D12" s="260"/>
      <c r="E12" s="260"/>
      <c r="F12" s="260"/>
      <c r="G12" s="260"/>
      <c r="H12" s="260"/>
      <c r="I12" s="260"/>
      <c r="J12" s="260"/>
      <c r="K12" s="260"/>
      <c r="L12" s="239"/>
      <c r="M12" s="10"/>
    </row>
    <row r="13" spans="1:14" ht="15" customHeight="1" thickBot="1" x14ac:dyDescent="0.25">
      <c r="A13" s="11">
        <v>13</v>
      </c>
      <c r="B13" s="9"/>
      <c r="C13" s="260"/>
      <c r="D13" s="260"/>
      <c r="E13" s="33" t="s">
        <v>24</v>
      </c>
      <c r="F13" s="260"/>
      <c r="G13" s="260"/>
      <c r="H13" s="260"/>
      <c r="I13" s="260"/>
      <c r="J13" s="260"/>
      <c r="K13" s="260"/>
      <c r="L13" s="304">
        <f>L9+L10+L11</f>
        <v>0</v>
      </c>
      <c r="M13" s="10"/>
      <c r="N13" s="365" t="s">
        <v>576</v>
      </c>
    </row>
    <row r="14" spans="1:14" ht="20.100000000000001" customHeight="1" x14ac:dyDescent="0.2">
      <c r="A14" s="11">
        <v>14</v>
      </c>
      <c r="B14" s="49"/>
      <c r="C14" s="197"/>
      <c r="D14" s="197"/>
      <c r="E14" s="197" t="s">
        <v>25</v>
      </c>
      <c r="F14" s="197"/>
      <c r="G14" s="197"/>
      <c r="H14" s="260"/>
      <c r="I14" s="260"/>
      <c r="J14" s="260"/>
      <c r="K14" s="260"/>
      <c r="L14" s="239"/>
      <c r="M14" s="10"/>
    </row>
    <row r="15" spans="1:14" ht="15" customHeight="1" x14ac:dyDescent="0.2">
      <c r="A15" s="11">
        <v>15</v>
      </c>
      <c r="B15" s="9"/>
      <c r="C15" s="260"/>
      <c r="D15" s="213" t="s">
        <v>19</v>
      </c>
      <c r="E15" s="55"/>
      <c r="F15" s="260" t="s">
        <v>55</v>
      </c>
      <c r="G15" s="260"/>
      <c r="H15" s="260"/>
      <c r="I15" s="260"/>
      <c r="J15" s="260"/>
      <c r="K15" s="260"/>
      <c r="L15" s="298"/>
      <c r="M15" s="10"/>
      <c r="N15" s="365" t="s">
        <v>576</v>
      </c>
    </row>
    <row r="16" spans="1:14" ht="15" customHeight="1" x14ac:dyDescent="0.2">
      <c r="A16" s="11">
        <v>16</v>
      </c>
      <c r="B16" s="9"/>
      <c r="C16" s="260"/>
      <c r="D16" s="260"/>
      <c r="E16" s="260"/>
      <c r="F16" s="55"/>
      <c r="G16" s="260"/>
      <c r="H16" s="260"/>
      <c r="I16" s="260"/>
      <c r="J16" s="260"/>
      <c r="K16" s="260"/>
      <c r="L16" s="239"/>
      <c r="M16" s="10"/>
    </row>
    <row r="17" spans="1:14" ht="15" customHeight="1" x14ac:dyDescent="0.2">
      <c r="A17" s="11">
        <v>17</v>
      </c>
      <c r="B17" s="9"/>
      <c r="C17" s="260"/>
      <c r="D17" s="213" t="s">
        <v>19</v>
      </c>
      <c r="E17" s="55"/>
      <c r="F17" s="260" t="s">
        <v>230</v>
      </c>
      <c r="G17" s="260"/>
      <c r="H17" s="260"/>
      <c r="I17" s="260"/>
      <c r="J17" s="260"/>
      <c r="K17" s="260"/>
      <c r="L17" s="295">
        <f>L45</f>
        <v>0</v>
      </c>
      <c r="M17" s="10"/>
      <c r="N17" s="365" t="s">
        <v>577</v>
      </c>
    </row>
    <row r="18" spans="1:14" ht="15" customHeight="1" thickBot="1" x14ac:dyDescent="0.25">
      <c r="A18" s="11">
        <v>18</v>
      </c>
      <c r="B18" s="9"/>
      <c r="C18" s="260"/>
      <c r="D18" s="260"/>
      <c r="E18" s="260"/>
      <c r="F18" s="260"/>
      <c r="G18" s="260"/>
      <c r="H18" s="260"/>
      <c r="I18" s="260"/>
      <c r="J18" s="260"/>
      <c r="K18" s="260"/>
      <c r="L18" s="239"/>
      <c r="M18" s="10"/>
    </row>
    <row r="19" spans="1:14" ht="15" customHeight="1" thickBot="1" x14ac:dyDescent="0.25">
      <c r="A19" s="11">
        <v>19</v>
      </c>
      <c r="B19" s="9"/>
      <c r="C19" s="260"/>
      <c r="D19" s="260"/>
      <c r="E19" s="197" t="s">
        <v>26</v>
      </c>
      <c r="F19" s="197"/>
      <c r="G19" s="260"/>
      <c r="H19" s="260"/>
      <c r="I19" s="260"/>
      <c r="J19" s="260"/>
      <c r="K19" s="260"/>
      <c r="L19" s="304">
        <f>L13-L15-L17</f>
        <v>0</v>
      </c>
      <c r="M19" s="10"/>
      <c r="N19" s="365" t="s">
        <v>580</v>
      </c>
    </row>
    <row r="20" spans="1:14" ht="15" customHeight="1" x14ac:dyDescent="0.2">
      <c r="A20" s="11">
        <v>20</v>
      </c>
      <c r="B20" s="9"/>
      <c r="C20" s="260"/>
      <c r="D20" s="260"/>
      <c r="E20" s="260"/>
      <c r="F20" s="260"/>
      <c r="G20" s="260"/>
      <c r="H20" s="260"/>
      <c r="I20" s="260"/>
      <c r="J20" s="260"/>
      <c r="K20" s="260"/>
      <c r="L20" s="239"/>
      <c r="M20" s="10"/>
    </row>
    <row r="21" spans="1:14" ht="15" customHeight="1" x14ac:dyDescent="0.2">
      <c r="A21" s="11">
        <v>21</v>
      </c>
      <c r="B21" s="9"/>
      <c r="C21" s="260"/>
      <c r="D21" s="213" t="s">
        <v>19</v>
      </c>
      <c r="E21" s="55"/>
      <c r="F21" s="260" t="s">
        <v>220</v>
      </c>
      <c r="G21" s="260"/>
      <c r="H21" s="260"/>
      <c r="I21" s="260"/>
      <c r="J21" s="260"/>
      <c r="K21" s="260"/>
      <c r="L21" s="295">
        <f>'S4.RAB Value (Rolled Forward)'!O83</f>
        <v>0</v>
      </c>
      <c r="M21" s="10"/>
      <c r="N21" s="365" t="s">
        <v>578</v>
      </c>
    </row>
    <row r="22" spans="1:14" ht="15" customHeight="1" x14ac:dyDescent="0.2">
      <c r="A22" s="11">
        <v>22</v>
      </c>
      <c r="B22" s="9"/>
      <c r="C22" s="260"/>
      <c r="D22" s="260"/>
      <c r="E22" s="260"/>
      <c r="F22" s="55"/>
      <c r="G22" s="260"/>
      <c r="H22" s="260"/>
      <c r="I22" s="260"/>
      <c r="J22" s="260"/>
      <c r="K22" s="260"/>
      <c r="L22" s="239"/>
      <c r="M22" s="10"/>
    </row>
    <row r="23" spans="1:14" ht="15" customHeight="1" x14ac:dyDescent="0.2">
      <c r="A23" s="11">
        <v>23</v>
      </c>
      <c r="B23" s="9"/>
      <c r="C23" s="260"/>
      <c r="D23" s="213" t="s">
        <v>20</v>
      </c>
      <c r="E23" s="55"/>
      <c r="F23" s="260" t="s">
        <v>362</v>
      </c>
      <c r="G23" s="260"/>
      <c r="H23" s="260"/>
      <c r="I23" s="260"/>
      <c r="J23" s="260"/>
      <c r="K23" s="260"/>
      <c r="L23" s="295">
        <f>'S4.RAB Value (Rolled Forward)'!O64</f>
        <v>0</v>
      </c>
      <c r="M23" s="10"/>
      <c r="N23" s="365" t="s">
        <v>578</v>
      </c>
    </row>
    <row r="24" spans="1:14" s="22" customFormat="1" ht="15" customHeight="1" thickBot="1" x14ac:dyDescent="0.25">
      <c r="A24" s="11">
        <v>24</v>
      </c>
      <c r="B24" s="9"/>
      <c r="C24" s="260"/>
      <c r="D24" s="260"/>
      <c r="E24" s="260"/>
      <c r="F24" s="260"/>
      <c r="G24" s="260"/>
      <c r="H24" s="260"/>
      <c r="I24" s="260"/>
      <c r="J24" s="260"/>
      <c r="K24" s="260"/>
      <c r="L24" s="264"/>
      <c r="M24" s="10"/>
      <c r="N24" s="365"/>
    </row>
    <row r="25" spans="1:14" s="22" customFormat="1" ht="15" customHeight="1" thickBot="1" x14ac:dyDescent="0.25">
      <c r="A25" s="11">
        <v>25</v>
      </c>
      <c r="B25" s="9"/>
      <c r="C25" s="260"/>
      <c r="D25" s="260"/>
      <c r="E25" s="33" t="s">
        <v>329</v>
      </c>
      <c r="F25" s="33"/>
      <c r="G25" s="260"/>
      <c r="H25" s="260"/>
      <c r="I25" s="260"/>
      <c r="J25" s="260"/>
      <c r="K25" s="260"/>
      <c r="L25" s="304">
        <f>L19-L21+L23</f>
        <v>0</v>
      </c>
      <c r="M25" s="10"/>
      <c r="N25" s="365"/>
    </row>
    <row r="26" spans="1:14" s="22" customFormat="1" ht="15" customHeight="1" x14ac:dyDescent="0.2">
      <c r="A26" s="11">
        <v>26</v>
      </c>
      <c r="B26" s="9"/>
      <c r="C26" s="260"/>
      <c r="D26" s="260"/>
      <c r="E26" s="260"/>
      <c r="F26" s="260"/>
      <c r="G26" s="260"/>
      <c r="H26" s="260"/>
      <c r="I26" s="260"/>
      <c r="J26" s="260"/>
      <c r="K26" s="260"/>
      <c r="L26" s="264"/>
      <c r="M26" s="10"/>
      <c r="N26" s="365"/>
    </row>
    <row r="27" spans="1:14" s="22" customFormat="1" ht="15" customHeight="1" x14ac:dyDescent="0.2">
      <c r="A27" s="11">
        <v>27</v>
      </c>
      <c r="B27" s="9"/>
      <c r="C27" s="260"/>
      <c r="D27" s="213" t="s">
        <v>19</v>
      </c>
      <c r="E27" s="55"/>
      <c r="F27" s="260" t="s">
        <v>282</v>
      </c>
      <c r="G27" s="260"/>
      <c r="H27" s="260"/>
      <c r="I27" s="260"/>
      <c r="J27" s="260"/>
      <c r="K27" s="260"/>
      <c r="L27" s="295">
        <f>'S5c.TCSD Allowance'!I26</f>
        <v>0</v>
      </c>
      <c r="M27" s="10"/>
      <c r="N27" s="365" t="s">
        <v>555</v>
      </c>
    </row>
    <row r="28" spans="1:14" ht="15" customHeight="1" thickBot="1" x14ac:dyDescent="0.25">
      <c r="A28" s="11">
        <v>28</v>
      </c>
      <c r="B28" s="9"/>
      <c r="C28" s="260"/>
      <c r="D28" s="260"/>
      <c r="E28" s="260"/>
      <c r="F28" s="260"/>
      <c r="G28" s="260"/>
      <c r="H28" s="260"/>
      <c r="I28" s="260"/>
      <c r="J28" s="260"/>
      <c r="K28" s="260"/>
      <c r="L28" s="239"/>
      <c r="M28" s="10"/>
    </row>
    <row r="29" spans="1:14" ht="15" customHeight="1" thickBot="1" x14ac:dyDescent="0.25">
      <c r="A29" s="11">
        <v>29</v>
      </c>
      <c r="B29" s="9"/>
      <c r="C29" s="260"/>
      <c r="D29" s="260"/>
      <c r="E29" s="197" t="s">
        <v>231</v>
      </c>
      <c r="F29" s="197"/>
      <c r="G29" s="260"/>
      <c r="H29" s="260"/>
      <c r="I29" s="260"/>
      <c r="J29" s="260"/>
      <c r="K29" s="260"/>
      <c r="L29" s="304">
        <f>L25-L27</f>
        <v>0</v>
      </c>
      <c r="M29" s="10"/>
      <c r="N29" s="365" t="s">
        <v>589</v>
      </c>
    </row>
    <row r="30" spans="1:14" ht="15" customHeight="1" x14ac:dyDescent="0.2">
      <c r="A30" s="11">
        <v>30</v>
      </c>
      <c r="B30" s="9"/>
      <c r="C30" s="260"/>
      <c r="D30" s="260"/>
      <c r="E30" s="260"/>
      <c r="F30" s="260"/>
      <c r="G30" s="260"/>
      <c r="H30" s="260"/>
      <c r="I30" s="260"/>
      <c r="J30" s="260"/>
      <c r="K30" s="260"/>
      <c r="L30" s="239"/>
      <c r="M30" s="10"/>
    </row>
    <row r="31" spans="1:14" ht="15" customHeight="1" x14ac:dyDescent="0.2">
      <c r="A31" s="11">
        <v>31</v>
      </c>
      <c r="B31" s="9"/>
      <c r="C31" s="260"/>
      <c r="D31" s="213" t="s">
        <v>19</v>
      </c>
      <c r="E31" s="260"/>
      <c r="F31" s="260" t="s">
        <v>30</v>
      </c>
      <c r="G31" s="260"/>
      <c r="H31" s="260"/>
      <c r="I31" s="260"/>
      <c r="J31" s="260"/>
      <c r="K31" s="260"/>
      <c r="L31" s="295">
        <f>'S5a.Regulatory Tax Allowance'!L33</f>
        <v>0</v>
      </c>
      <c r="M31" s="10"/>
      <c r="N31" s="365" t="s">
        <v>581</v>
      </c>
    </row>
    <row r="32" spans="1:14" ht="15" customHeight="1" thickBot="1" x14ac:dyDescent="0.25">
      <c r="A32" s="11">
        <v>32</v>
      </c>
      <c r="B32" s="9"/>
      <c r="C32" s="260"/>
      <c r="D32" s="260"/>
      <c r="E32" s="260"/>
      <c r="F32" s="260"/>
      <c r="G32" s="260"/>
      <c r="H32" s="260"/>
      <c r="I32" s="260"/>
      <c r="J32" s="260"/>
      <c r="K32" s="260"/>
      <c r="L32" s="239"/>
      <c r="M32" s="10"/>
    </row>
    <row r="33" spans="1:14" ht="15" customHeight="1" thickBot="1" x14ac:dyDescent="0.25">
      <c r="A33" s="11">
        <v>33</v>
      </c>
      <c r="B33" s="9"/>
      <c r="C33" s="260"/>
      <c r="D33" s="260"/>
      <c r="E33" s="197" t="s">
        <v>35</v>
      </c>
      <c r="F33" s="197"/>
      <c r="G33" s="260"/>
      <c r="H33" s="260"/>
      <c r="I33" s="260"/>
      <c r="J33" s="260"/>
      <c r="K33" s="260"/>
      <c r="L33" s="305">
        <f>L29-L31</f>
        <v>0</v>
      </c>
      <c r="M33" s="10"/>
      <c r="N33" s="365" t="s">
        <v>576</v>
      </c>
    </row>
    <row r="34" spans="1:14" s="252" customFormat="1" ht="15" customHeight="1" x14ac:dyDescent="0.2">
      <c r="A34" s="11">
        <v>34</v>
      </c>
      <c r="B34" s="9"/>
      <c r="C34" s="260"/>
      <c r="D34" s="260"/>
      <c r="E34" s="197"/>
      <c r="F34" s="197"/>
      <c r="G34" s="260"/>
      <c r="H34" s="260"/>
      <c r="I34" s="260"/>
      <c r="J34" s="260"/>
      <c r="K34" s="260"/>
      <c r="L34" s="93"/>
      <c r="M34" s="10"/>
      <c r="N34" s="365"/>
    </row>
    <row r="35" spans="1:14" s="32" customFormat="1" ht="30" customHeight="1" x14ac:dyDescent="0.3">
      <c r="A35" s="11">
        <v>41</v>
      </c>
      <c r="B35" s="33"/>
      <c r="C35" s="135" t="s">
        <v>485</v>
      </c>
      <c r="D35" s="212"/>
      <c r="E35" s="33"/>
      <c r="F35" s="212"/>
      <c r="G35" s="33"/>
      <c r="H35" s="33"/>
      <c r="I35" s="33"/>
      <c r="J35" s="33"/>
      <c r="K35" s="34"/>
      <c r="L35" s="34" t="s">
        <v>18</v>
      </c>
      <c r="M35" s="35"/>
      <c r="N35" s="368"/>
    </row>
    <row r="36" spans="1:14" ht="15" customHeight="1" x14ac:dyDescent="0.2">
      <c r="A36" s="11">
        <v>42</v>
      </c>
      <c r="B36" s="260"/>
      <c r="C36" s="260"/>
      <c r="D36" s="260"/>
      <c r="E36" s="51" t="s">
        <v>232</v>
      </c>
      <c r="F36" s="51"/>
      <c r="G36" s="47"/>
      <c r="H36" s="47"/>
      <c r="I36" s="260"/>
      <c r="J36" s="260"/>
      <c r="K36" s="260"/>
      <c r="L36" s="260"/>
      <c r="M36" s="10"/>
    </row>
    <row r="37" spans="1:14" ht="15" customHeight="1" x14ac:dyDescent="0.2">
      <c r="A37" s="11">
        <v>43</v>
      </c>
      <c r="B37" s="260"/>
      <c r="C37" s="260"/>
      <c r="D37" s="260"/>
      <c r="E37" s="260"/>
      <c r="F37" s="47" t="s">
        <v>233</v>
      </c>
      <c r="G37" s="47"/>
      <c r="H37" s="47"/>
      <c r="I37" s="260"/>
      <c r="J37" s="260"/>
      <c r="K37" s="298"/>
      <c r="L37" s="260"/>
      <c r="M37" s="10"/>
    </row>
    <row r="38" spans="1:14" ht="15" customHeight="1" x14ac:dyDescent="0.2">
      <c r="A38" s="11">
        <v>44</v>
      </c>
      <c r="B38" s="260"/>
      <c r="C38" s="260"/>
      <c r="D38" s="260"/>
      <c r="E38" s="260"/>
      <c r="F38" s="47" t="s">
        <v>234</v>
      </c>
      <c r="G38" s="47"/>
      <c r="H38" s="47"/>
      <c r="I38" s="260"/>
      <c r="J38" s="260"/>
      <c r="K38" s="298"/>
      <c r="L38" s="260"/>
      <c r="M38" s="10"/>
    </row>
    <row r="39" spans="1:14" ht="15" customHeight="1" x14ac:dyDescent="0.2">
      <c r="A39" s="11">
        <v>45</v>
      </c>
      <c r="B39" s="260"/>
      <c r="C39" s="260"/>
      <c r="D39" s="260"/>
      <c r="E39" s="260"/>
      <c r="F39" s="47" t="s">
        <v>235</v>
      </c>
      <c r="G39" s="47"/>
      <c r="H39" s="47"/>
      <c r="I39" s="260"/>
      <c r="J39" s="260"/>
      <c r="K39" s="298"/>
      <c r="L39" s="260"/>
      <c r="M39" s="10"/>
    </row>
    <row r="40" spans="1:14" ht="15" customHeight="1" x14ac:dyDescent="0.2">
      <c r="A40" s="11">
        <v>46</v>
      </c>
      <c r="B40" s="260"/>
      <c r="C40" s="260"/>
      <c r="D40" s="260"/>
      <c r="E40" s="333" t="s">
        <v>205</v>
      </c>
      <c r="F40" s="333"/>
      <c r="G40" s="217"/>
      <c r="H40" s="217"/>
      <c r="I40" s="260"/>
      <c r="J40" s="260"/>
      <c r="K40" s="260"/>
      <c r="L40" s="260"/>
      <c r="M40" s="10"/>
    </row>
    <row r="41" spans="1:14" ht="15" customHeight="1" x14ac:dyDescent="0.2">
      <c r="A41" s="11">
        <v>47</v>
      </c>
      <c r="B41" s="260"/>
      <c r="C41" s="260"/>
      <c r="D41" s="260"/>
      <c r="E41" s="260"/>
      <c r="F41" s="47" t="s">
        <v>236</v>
      </c>
      <c r="G41" s="47"/>
      <c r="H41" s="47"/>
      <c r="I41" s="260"/>
      <c r="J41" s="260"/>
      <c r="K41" s="298"/>
      <c r="L41" s="260"/>
      <c r="M41" s="10"/>
    </row>
    <row r="42" spans="1:14" ht="15" customHeight="1" x14ac:dyDescent="0.2">
      <c r="A42" s="11">
        <v>48</v>
      </c>
      <c r="B42" s="260"/>
      <c r="C42" s="260"/>
      <c r="D42" s="260"/>
      <c r="E42" s="260"/>
      <c r="F42" s="47" t="s">
        <v>237</v>
      </c>
      <c r="G42" s="47"/>
      <c r="H42" s="47"/>
      <c r="I42" s="260"/>
      <c r="J42" s="260"/>
      <c r="K42" s="298"/>
      <c r="L42" s="260"/>
      <c r="M42" s="10"/>
    </row>
    <row r="43" spans="1:14" ht="15" customHeight="1" x14ac:dyDescent="0.2">
      <c r="A43" s="11">
        <v>49</v>
      </c>
      <c r="B43" s="260"/>
      <c r="C43" s="260"/>
      <c r="D43" s="260"/>
      <c r="E43" s="260"/>
      <c r="F43" s="47" t="s">
        <v>238</v>
      </c>
      <c r="G43" s="47"/>
      <c r="H43" s="47"/>
      <c r="I43" s="260"/>
      <c r="J43" s="260"/>
      <c r="K43" s="298"/>
      <c r="L43" s="260"/>
      <c r="M43" s="10"/>
    </row>
    <row r="44" spans="1:14" ht="15" customHeight="1" thickBot="1" x14ac:dyDescent="0.25">
      <c r="A44" s="11">
        <v>50</v>
      </c>
      <c r="B44" s="260"/>
      <c r="C44" s="260"/>
      <c r="D44" s="260"/>
      <c r="E44" s="260"/>
      <c r="F44" s="47" t="s">
        <v>239</v>
      </c>
      <c r="G44" s="47"/>
      <c r="H44" s="47"/>
      <c r="I44" s="260"/>
      <c r="J44" s="260"/>
      <c r="K44" s="298"/>
      <c r="L44" s="260"/>
      <c r="M44" s="10"/>
    </row>
    <row r="45" spans="1:14" ht="15" customHeight="1" thickBot="1" x14ac:dyDescent="0.25">
      <c r="A45" s="11">
        <v>51</v>
      </c>
      <c r="B45" s="260"/>
      <c r="C45" s="260"/>
      <c r="D45" s="260"/>
      <c r="E45" s="33" t="s">
        <v>230</v>
      </c>
      <c r="F45" s="33"/>
      <c r="G45" s="33"/>
      <c r="H45" s="260"/>
      <c r="I45" s="260"/>
      <c r="J45" s="260"/>
      <c r="K45" s="260"/>
      <c r="L45" s="304">
        <f>SUM(K37:K39,K41:K44)</f>
        <v>0</v>
      </c>
      <c r="M45" s="10"/>
    </row>
    <row r="46" spans="1:14" ht="15" customHeight="1" x14ac:dyDescent="0.2">
      <c r="A46" s="11">
        <v>52</v>
      </c>
      <c r="B46" s="260"/>
      <c r="C46" s="260"/>
      <c r="D46" s="260"/>
      <c r="E46" s="260"/>
      <c r="F46" s="260"/>
      <c r="G46" s="260"/>
      <c r="H46" s="260"/>
      <c r="I46" s="260"/>
      <c r="J46" s="260"/>
      <c r="K46" s="260"/>
      <c r="L46" s="260"/>
      <c r="M46" s="10"/>
    </row>
    <row r="47" spans="1:14" s="32" customFormat="1" ht="30" customHeight="1" x14ac:dyDescent="0.3">
      <c r="A47" s="11">
        <v>53</v>
      </c>
      <c r="B47" s="33"/>
      <c r="C47" s="135" t="s">
        <v>486</v>
      </c>
      <c r="D47" s="212"/>
      <c r="E47" s="33"/>
      <c r="F47" s="212"/>
      <c r="G47" s="33"/>
      <c r="H47" s="33"/>
      <c r="I47" s="33"/>
      <c r="J47" s="33"/>
      <c r="K47" s="492" t="s">
        <v>18</v>
      </c>
      <c r="L47" s="492"/>
      <c r="M47" s="35"/>
      <c r="N47" s="368"/>
    </row>
    <row r="48" spans="1:14" ht="15" customHeight="1" x14ac:dyDescent="0.2">
      <c r="A48" s="11">
        <v>54</v>
      </c>
      <c r="B48" s="260"/>
      <c r="C48" s="260"/>
      <c r="D48" s="260"/>
      <c r="E48" s="260"/>
      <c r="F48" s="260"/>
      <c r="G48" s="260"/>
      <c r="H48" s="260"/>
      <c r="I48" s="260"/>
      <c r="J48" s="260"/>
      <c r="K48" s="34" t="s">
        <v>33</v>
      </c>
      <c r="L48" s="34" t="s">
        <v>240</v>
      </c>
      <c r="M48" s="10"/>
    </row>
    <row r="49" spans="1:13" ht="15" customHeight="1" x14ac:dyDescent="0.2">
      <c r="A49" s="11">
        <v>55</v>
      </c>
      <c r="B49" s="260"/>
      <c r="C49" s="260"/>
      <c r="D49" s="260"/>
      <c r="E49" s="260"/>
      <c r="F49" s="260"/>
      <c r="G49" s="260"/>
      <c r="H49" s="260"/>
      <c r="I49" s="260"/>
      <c r="J49" s="260"/>
      <c r="K49" s="218" t="str">
        <f>IF(ISNUMBER(CoverSheet!$C$12),DATE(YEAR(CoverSheet!$C$12)-1,MONTH(CoverSheet!$C$12),DAY(CoverSheet!$C$12)),"")</f>
        <v/>
      </c>
      <c r="L49" s="218" t="str">
        <f>J3</f>
        <v/>
      </c>
      <c r="M49" s="10"/>
    </row>
    <row r="50" spans="1:13" ht="15" customHeight="1" x14ac:dyDescent="0.2">
      <c r="A50" s="11">
        <v>56</v>
      </c>
      <c r="B50" s="260"/>
      <c r="C50" s="260"/>
      <c r="D50" s="260"/>
      <c r="E50" s="260"/>
      <c r="F50" s="47" t="s">
        <v>241</v>
      </c>
      <c r="G50" s="47"/>
      <c r="H50" s="260"/>
      <c r="I50" s="260"/>
      <c r="J50" s="260"/>
      <c r="K50" s="298"/>
      <c r="L50" s="298"/>
      <c r="M50" s="10"/>
    </row>
    <row r="51" spans="1:13" ht="15" customHeight="1" x14ac:dyDescent="0.2">
      <c r="A51" s="11">
        <v>57</v>
      </c>
      <c r="B51" s="260"/>
      <c r="C51" s="260"/>
      <c r="D51" s="260"/>
      <c r="E51" s="260"/>
      <c r="F51" s="47" t="s">
        <v>242</v>
      </c>
      <c r="G51" s="47"/>
      <c r="H51" s="260"/>
      <c r="I51" s="260"/>
      <c r="J51" s="260"/>
      <c r="K51" s="298"/>
      <c r="L51" s="298"/>
      <c r="M51" s="10"/>
    </row>
    <row r="52" spans="1:13" ht="15" customHeight="1" x14ac:dyDescent="0.2">
      <c r="A52" s="11">
        <v>58</v>
      </c>
      <c r="B52" s="260"/>
      <c r="C52" s="260"/>
      <c r="D52" s="260"/>
      <c r="E52" s="260"/>
      <c r="F52" s="260"/>
      <c r="G52" s="260"/>
      <c r="H52" s="260"/>
      <c r="I52" s="260"/>
      <c r="J52" s="260"/>
      <c r="K52" s="260"/>
      <c r="L52" s="260"/>
      <c r="M52" s="10"/>
    </row>
    <row r="53" spans="1:13" ht="15" customHeight="1" x14ac:dyDescent="0.2">
      <c r="A53" s="11">
        <v>59</v>
      </c>
      <c r="B53" s="260"/>
      <c r="C53" s="260"/>
      <c r="D53" s="260"/>
      <c r="E53" s="260"/>
      <c r="F53" s="47" t="s">
        <v>332</v>
      </c>
      <c r="G53" s="47"/>
      <c r="H53" s="260"/>
      <c r="I53" s="260"/>
      <c r="J53" s="260"/>
      <c r="K53" s="260"/>
      <c r="L53" s="298"/>
      <c r="M53" s="10"/>
    </row>
    <row r="54" spans="1:13" ht="15" customHeight="1" x14ac:dyDescent="0.2">
      <c r="A54" s="11">
        <v>60</v>
      </c>
      <c r="B54" s="260"/>
      <c r="C54" s="260"/>
      <c r="D54" s="260"/>
      <c r="E54" s="260"/>
      <c r="F54" s="260"/>
      <c r="G54" s="260"/>
      <c r="H54" s="260"/>
      <c r="I54" s="260"/>
      <c r="J54" s="260"/>
      <c r="K54" s="260"/>
      <c r="L54" s="260"/>
      <c r="M54" s="10"/>
    </row>
    <row r="55" spans="1:13" ht="49.5" customHeight="1" x14ac:dyDescent="0.2">
      <c r="A55" s="11">
        <v>61</v>
      </c>
      <c r="B55" s="260"/>
      <c r="C55" s="260"/>
      <c r="D55" s="260"/>
      <c r="E55" s="260"/>
      <c r="F55" s="260"/>
      <c r="G55" s="260"/>
      <c r="H55" s="260"/>
      <c r="I55" s="260"/>
      <c r="J55" s="260"/>
      <c r="K55" s="208" t="s">
        <v>333</v>
      </c>
      <c r="L55" s="208" t="s">
        <v>334</v>
      </c>
      <c r="M55" s="10"/>
    </row>
    <row r="56" spans="1:13" ht="15" customHeight="1" x14ac:dyDescent="0.2">
      <c r="A56" s="11">
        <v>62</v>
      </c>
      <c r="B56" s="260"/>
      <c r="C56" s="260"/>
      <c r="D56" s="260"/>
      <c r="E56" s="260"/>
      <c r="F56" s="47" t="s">
        <v>243</v>
      </c>
      <c r="G56" s="219" t="str">
        <f>IF(ISNUMBER(CoverSheet!$C$12),DATE(YEAR(CoverSheet!$C$12)-5,MONTH(CoverSheet!$C$12),DAY(CoverSheet!$C$12)),"[year]")</f>
        <v>[year]</v>
      </c>
      <c r="H56" s="219"/>
      <c r="I56" s="260"/>
      <c r="J56" s="260"/>
      <c r="K56" s="298"/>
      <c r="L56" s="298"/>
      <c r="M56" s="10"/>
    </row>
    <row r="57" spans="1:13" ht="15" customHeight="1" x14ac:dyDescent="0.2">
      <c r="A57" s="11">
        <v>63</v>
      </c>
      <c r="B57" s="260"/>
      <c r="C57" s="260"/>
      <c r="D57" s="260"/>
      <c r="E57" s="260"/>
      <c r="F57" s="47" t="s">
        <v>244</v>
      </c>
      <c r="G57" s="219" t="str">
        <f>IF(ISNUMBER(CoverSheet!$C$12),DATE(YEAR(CoverSheet!$C$12)-4,MONTH(CoverSheet!$C$12),DAY(CoverSheet!$C$12)),"[year]")</f>
        <v>[year]</v>
      </c>
      <c r="H57" s="219"/>
      <c r="I57" s="260"/>
      <c r="J57" s="260"/>
      <c r="K57" s="298"/>
      <c r="L57" s="298"/>
      <c r="M57" s="10"/>
    </row>
    <row r="58" spans="1:13" ht="15" customHeight="1" x14ac:dyDescent="0.2">
      <c r="A58" s="11">
        <v>64</v>
      </c>
      <c r="B58" s="260"/>
      <c r="C58" s="260"/>
      <c r="D58" s="260"/>
      <c r="E58" s="260"/>
      <c r="F58" s="47" t="s">
        <v>245</v>
      </c>
      <c r="G58" s="219" t="str">
        <f>IF(ISNUMBER(CoverSheet!$C$12),DATE(YEAR(CoverSheet!$C$12)-3,MONTH(CoverSheet!$C$12),DAY(CoverSheet!$C$12)),"[year]")</f>
        <v>[year]</v>
      </c>
      <c r="H58" s="219"/>
      <c r="I58" s="260"/>
      <c r="J58" s="260"/>
      <c r="K58" s="298"/>
      <c r="L58" s="298"/>
      <c r="M58" s="10"/>
    </row>
    <row r="59" spans="1:13" ht="15" customHeight="1" x14ac:dyDescent="0.2">
      <c r="A59" s="11">
        <v>65</v>
      </c>
      <c r="B59" s="260"/>
      <c r="C59" s="260"/>
      <c r="D59" s="260"/>
      <c r="E59" s="260"/>
      <c r="F59" s="47" t="s">
        <v>246</v>
      </c>
      <c r="G59" s="219" t="str">
        <f>IF(ISNUMBER(CoverSheet!$C$12),DATE(YEAR(CoverSheet!$C$12)-2,MONTH(CoverSheet!$C$12),DAY(CoverSheet!$C$12)),"[year]")</f>
        <v>[year]</v>
      </c>
      <c r="H59" s="219"/>
      <c r="I59" s="260"/>
      <c r="J59" s="260"/>
      <c r="K59" s="298"/>
      <c r="L59" s="298"/>
      <c r="M59" s="10"/>
    </row>
    <row r="60" spans="1:13" ht="15" customHeight="1" thickBot="1" x14ac:dyDescent="0.25">
      <c r="A60" s="11">
        <v>66</v>
      </c>
      <c r="B60" s="260"/>
      <c r="C60" s="260"/>
      <c r="D60" s="260"/>
      <c r="E60" s="260"/>
      <c r="F60" s="47" t="s">
        <v>33</v>
      </c>
      <c r="G60" s="219" t="str">
        <f>IF(ISNUMBER(CoverSheet!$C$12),DATE(YEAR(CoverSheet!$C$12)-1,MONTH(CoverSheet!$C$12),DAY(CoverSheet!$C$12)),"[year]")</f>
        <v>[year]</v>
      </c>
      <c r="H60" s="219"/>
      <c r="I60" s="260"/>
      <c r="J60" s="260"/>
      <c r="K60" s="298"/>
      <c r="L60" s="298"/>
      <c r="M60" s="10"/>
    </row>
    <row r="61" spans="1:13" ht="15" customHeight="1" thickBot="1" x14ac:dyDescent="0.25">
      <c r="A61" s="11">
        <v>67</v>
      </c>
      <c r="B61" s="260"/>
      <c r="C61" s="260"/>
      <c r="D61" s="260"/>
      <c r="E61" s="33" t="s">
        <v>247</v>
      </c>
      <c r="F61" s="33"/>
      <c r="G61" s="260"/>
      <c r="H61" s="260"/>
      <c r="I61" s="260"/>
      <c r="J61" s="260"/>
      <c r="K61" s="260"/>
      <c r="L61" s="304">
        <f>SUM(L56:L60)</f>
        <v>0</v>
      </c>
      <c r="M61" s="10"/>
    </row>
    <row r="62" spans="1:13" ht="15" customHeight="1" thickBot="1" x14ac:dyDescent="0.25">
      <c r="A62" s="11">
        <v>68</v>
      </c>
      <c r="B62" s="260"/>
      <c r="C62" s="260"/>
      <c r="D62" s="260"/>
      <c r="E62" s="260"/>
      <c r="F62" s="260"/>
      <c r="G62" s="260"/>
      <c r="H62" s="260"/>
      <c r="I62" s="260"/>
      <c r="J62" s="260"/>
      <c r="K62" s="260"/>
      <c r="L62" s="260"/>
      <c r="M62" s="10"/>
    </row>
    <row r="63" spans="1:13" ht="15" customHeight="1" thickBot="1" x14ac:dyDescent="0.25">
      <c r="A63" s="11">
        <v>69</v>
      </c>
      <c r="B63" s="260"/>
      <c r="C63" s="260"/>
      <c r="D63" s="260"/>
      <c r="E63" s="33" t="s">
        <v>236</v>
      </c>
      <c r="F63" s="33"/>
      <c r="G63" s="260"/>
      <c r="H63" s="260"/>
      <c r="I63" s="260"/>
      <c r="J63" s="260"/>
      <c r="K63" s="260"/>
      <c r="L63" s="304">
        <f>IF(L61&gt;0,L61,0)</f>
        <v>0</v>
      </c>
      <c r="M63" s="10"/>
    </row>
    <row r="64" spans="1:13" ht="30" customHeight="1" x14ac:dyDescent="0.3">
      <c r="A64" s="11">
        <v>70</v>
      </c>
      <c r="B64" s="260"/>
      <c r="C64" s="135" t="s">
        <v>487</v>
      </c>
      <c r="D64" s="212"/>
      <c r="E64" s="260"/>
      <c r="F64" s="212"/>
      <c r="G64" s="260"/>
      <c r="H64" s="260"/>
      <c r="I64" s="260"/>
      <c r="J64" s="260"/>
      <c r="K64" s="260"/>
      <c r="L64" s="260"/>
      <c r="M64" s="10"/>
    </row>
    <row r="65" spans="1:13" ht="15" customHeight="1" x14ac:dyDescent="0.2">
      <c r="A65" s="11">
        <v>71</v>
      </c>
      <c r="B65" s="260"/>
      <c r="C65" s="260"/>
      <c r="D65" s="260"/>
      <c r="E65" s="268"/>
      <c r="F65" s="269" t="s">
        <v>27</v>
      </c>
      <c r="G65" s="268"/>
      <c r="H65" s="260"/>
      <c r="I65" s="260"/>
      <c r="J65" s="260"/>
      <c r="K65" s="260"/>
      <c r="L65" s="298"/>
      <c r="M65" s="10"/>
    </row>
    <row r="66" spans="1:13" ht="30.75" customHeight="1" x14ac:dyDescent="0.2">
      <c r="A66" s="11">
        <v>72</v>
      </c>
      <c r="B66" s="260"/>
      <c r="C66" s="260"/>
      <c r="D66" s="260"/>
      <c r="E66" s="260"/>
      <c r="F66" s="491" t="s">
        <v>330</v>
      </c>
      <c r="G66" s="491"/>
      <c r="H66" s="491"/>
      <c r="I66" s="491"/>
      <c r="J66" s="491"/>
      <c r="K66" s="491"/>
      <c r="L66" s="491"/>
      <c r="M66" s="10"/>
    </row>
    <row r="67" spans="1:13" ht="30" customHeight="1" x14ac:dyDescent="0.3">
      <c r="A67" s="11">
        <v>73</v>
      </c>
      <c r="B67" s="260"/>
      <c r="C67" s="135" t="s">
        <v>488</v>
      </c>
      <c r="D67" s="212"/>
      <c r="E67" s="260"/>
      <c r="F67" s="212"/>
      <c r="G67" s="260"/>
      <c r="H67" s="260"/>
      <c r="I67" s="260"/>
      <c r="J67" s="260"/>
      <c r="K67" s="260"/>
      <c r="L67" s="260"/>
      <c r="M67" s="10"/>
    </row>
    <row r="68" spans="1:13" ht="15" customHeight="1" x14ac:dyDescent="0.2">
      <c r="A68" s="11">
        <v>74</v>
      </c>
      <c r="B68" s="260"/>
      <c r="C68" s="260"/>
      <c r="D68" s="260"/>
      <c r="E68" s="260"/>
      <c r="F68" s="269" t="s">
        <v>248</v>
      </c>
      <c r="G68" s="268"/>
      <c r="H68" s="260"/>
      <c r="I68" s="260"/>
      <c r="J68" s="260"/>
      <c r="K68" s="298"/>
      <c r="L68" s="260"/>
      <c r="M68" s="10"/>
    </row>
    <row r="69" spans="1:13" ht="15" customHeight="1" x14ac:dyDescent="0.2">
      <c r="A69" s="12"/>
      <c r="B69" s="16"/>
      <c r="C69" s="16"/>
      <c r="D69" s="16"/>
      <c r="E69" s="16"/>
      <c r="F69" s="16"/>
      <c r="G69" s="16"/>
      <c r="H69" s="16"/>
      <c r="I69" s="16"/>
      <c r="J69" s="16"/>
      <c r="K69" s="16"/>
      <c r="L69" s="16"/>
      <c r="M69" s="17"/>
    </row>
    <row r="70" spans="1:13" ht="15" customHeight="1" x14ac:dyDescent="0.2"/>
    <row r="71" spans="1:13" ht="15" customHeight="1" x14ac:dyDescent="0.2"/>
    <row r="72" spans="1:13" ht="15" customHeight="1" x14ac:dyDescent="0.2"/>
    <row r="73" spans="1:13" ht="15" customHeight="1" x14ac:dyDescent="0.2"/>
    <row r="74" spans="1:13" ht="15" customHeight="1" x14ac:dyDescent="0.2"/>
    <row r="75" spans="1:13" ht="15" customHeight="1" x14ac:dyDescent="0.2"/>
    <row r="76" spans="1:13" ht="15" customHeight="1" x14ac:dyDescent="0.2"/>
    <row r="77" spans="1:13" ht="15" customHeight="1" x14ac:dyDescent="0.2"/>
    <row r="78" spans="1:13" ht="15" customHeight="1" x14ac:dyDescent="0.2"/>
    <row r="79" spans="1:13" ht="15" customHeight="1" x14ac:dyDescent="0.2"/>
    <row r="80" spans="1:13"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sheetData>
  <sheetProtection sheet="1" objects="1" scenarios="1"/>
  <customSheetViews>
    <customSheetView guid="{63EE1149-38E3-45FD-A757-4655A3261696}" scale="80" showPageBreaks="1" showGridLines="0" fitToPage="1" printArea="1" topLeftCell="A34">
      <selection activeCell="H56" sqref="H56"/>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1"/>
    </customSheetView>
    <customSheetView guid="{050FE390-FCBA-423A-A57A-07214A914FBA}" scale="80" showPageBreaks="1" showGridLines="0" fitToPage="1" printArea="1" topLeftCell="A33">
      <selection activeCell="E14" sqref="E14"/>
      <colBreaks count="1" manualBreakCount="1">
        <brk id="13" max="1048575" man="1"/>
      </colBreaks>
      <pageMargins left="0.70866141732283472" right="0.70866141732283472" top="0.74803149606299213" bottom="0.74803149606299213" header="0.31496062992125984" footer="0.31496062992125984"/>
      <pageSetup paperSize="9" scale="58" orientation="portrait" r:id="rId2"/>
    </customSheetView>
  </customSheetViews>
  <mergeCells count="5">
    <mergeCell ref="A5:K5"/>
    <mergeCell ref="F66:L66"/>
    <mergeCell ref="J2:L2"/>
    <mergeCell ref="J3:L3"/>
    <mergeCell ref="K47:L47"/>
  </mergeCells>
  <pageMargins left="0.7" right="0.7" top="0.75" bottom="0.75" header="0.3" footer="0.3"/>
  <pageSetup paperSize="9" scale="58" orientation="portrait" r:id="rId3"/>
  <headerFooter>
    <oddHeader>&amp;C &amp;"+,Regular"Commerce Commission Information Disclosure Template</oddHeader>
    <oddFooter>&amp;L&amp;"+,Regular" &amp;P&amp;C&amp;"+,Regular" &amp;F&amp;R&amp;"+,Regular"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T868"/>
  <sheetViews>
    <sheetView showGridLines="0" zoomScaleNormal="100" workbookViewId="0"/>
  </sheetViews>
  <sheetFormatPr defaultRowHeight="12.75" x14ac:dyDescent="0.2"/>
  <cols>
    <col min="1" max="1" width="5" style="1" customWidth="1"/>
    <col min="2" max="2" width="3.140625" style="1" customWidth="1"/>
    <col min="3" max="3" width="4.140625" style="1" customWidth="1"/>
    <col min="4" max="4" width="4" style="1" customWidth="1"/>
    <col min="5" max="5" width="3" style="1" customWidth="1"/>
    <col min="6" max="6" width="45.85546875" style="1" customWidth="1"/>
    <col min="7" max="15" width="16.140625" style="1" customWidth="1"/>
    <col min="16" max="16" width="2.7109375" style="1" customWidth="1"/>
    <col min="17" max="17" width="26.140625" style="363" customWidth="1"/>
    <col min="18" max="19" width="9.140625" style="1" customWidth="1"/>
    <col min="20" max="20" width="14.85546875" style="1" customWidth="1"/>
    <col min="21" max="21" width="0.5703125" style="1" customWidth="1"/>
    <col min="22" max="22" width="14.85546875" style="1" customWidth="1"/>
    <col min="23" max="23" width="0.5703125" style="1" customWidth="1"/>
    <col min="24" max="24" width="14.85546875" style="1" customWidth="1"/>
    <col min="25" max="25" width="0.5703125" style="1" customWidth="1"/>
    <col min="26" max="26" width="14.85546875" style="1" customWidth="1"/>
    <col min="27" max="27" width="0.5703125" style="1" customWidth="1"/>
    <col min="28" max="16384" width="9.140625" style="1"/>
  </cols>
  <sheetData>
    <row r="1" spans="1:18" x14ac:dyDescent="0.2">
      <c r="A1" s="2"/>
      <c r="B1" s="3"/>
      <c r="C1" s="3"/>
      <c r="D1" s="3"/>
      <c r="E1" s="3"/>
      <c r="F1" s="3"/>
      <c r="G1" s="3"/>
      <c r="H1" s="3"/>
      <c r="I1" s="3"/>
      <c r="J1" s="3"/>
      <c r="K1" s="3"/>
      <c r="L1" s="3"/>
      <c r="M1" s="3"/>
      <c r="N1" s="3"/>
      <c r="O1" s="3"/>
      <c r="P1" s="4"/>
    </row>
    <row r="2" spans="1:18" ht="18" customHeight="1" x14ac:dyDescent="0.3">
      <c r="A2" s="5"/>
      <c r="B2" s="6"/>
      <c r="C2" s="6"/>
      <c r="D2" s="6"/>
      <c r="E2" s="6"/>
      <c r="F2" s="6"/>
      <c r="G2" s="6"/>
      <c r="H2" s="94"/>
      <c r="I2" s="94"/>
      <c r="J2" s="94"/>
      <c r="K2" s="94"/>
      <c r="L2" s="94" t="s">
        <v>32</v>
      </c>
      <c r="M2" s="486" t="str">
        <f>IF(NOT(ISBLANK(CoverSheet!$C$8)),CoverSheet!$C$8,"")</f>
        <v/>
      </c>
      <c r="N2" s="486"/>
      <c r="O2" s="486"/>
      <c r="P2" s="8"/>
    </row>
    <row r="3" spans="1:18" ht="18" customHeight="1" x14ac:dyDescent="0.25">
      <c r="A3" s="5"/>
      <c r="B3" s="6"/>
      <c r="C3" s="6"/>
      <c r="D3" s="6"/>
      <c r="E3" s="6"/>
      <c r="F3" s="6"/>
      <c r="G3" s="6"/>
      <c r="H3" s="94"/>
      <c r="I3" s="94"/>
      <c r="J3" s="94"/>
      <c r="K3" s="94"/>
      <c r="L3" s="94" t="s">
        <v>348</v>
      </c>
      <c r="M3" s="487" t="str">
        <f>IF(ISNUMBER(CoverSheet!$C$12),CoverSheet!$C$12,"")</f>
        <v/>
      </c>
      <c r="N3" s="487"/>
      <c r="O3" s="487"/>
      <c r="P3" s="8"/>
    </row>
    <row r="4" spans="1:18" ht="21" customHeight="1" x14ac:dyDescent="0.35">
      <c r="A4" s="185" t="s">
        <v>345</v>
      </c>
      <c r="B4" s="6"/>
      <c r="C4" s="6"/>
      <c r="D4" s="6"/>
      <c r="E4" s="6"/>
      <c r="F4" s="6"/>
      <c r="G4" s="6"/>
      <c r="H4" s="6"/>
      <c r="I4" s="6"/>
      <c r="J4" s="6"/>
      <c r="K4" s="6"/>
      <c r="L4" s="6"/>
      <c r="M4" s="6"/>
      <c r="N4" s="6"/>
      <c r="O4" s="6"/>
      <c r="P4" s="8"/>
    </row>
    <row r="5" spans="1:18" s="230" customFormat="1" ht="55.5" customHeight="1" x14ac:dyDescent="0.2">
      <c r="A5" s="484" t="s">
        <v>474</v>
      </c>
      <c r="B5" s="485"/>
      <c r="C5" s="485"/>
      <c r="D5" s="485"/>
      <c r="E5" s="485"/>
      <c r="F5" s="485"/>
      <c r="G5" s="485"/>
      <c r="H5" s="485"/>
      <c r="I5" s="485"/>
      <c r="J5" s="485"/>
      <c r="K5" s="485"/>
      <c r="L5" s="485"/>
      <c r="M5" s="485"/>
      <c r="N5" s="485"/>
      <c r="O5" s="214"/>
      <c r="P5" s="215"/>
      <c r="Q5" s="364"/>
    </row>
    <row r="6" spans="1:18" x14ac:dyDescent="0.2">
      <c r="A6" s="266" t="s">
        <v>603</v>
      </c>
      <c r="B6" s="278"/>
      <c r="C6" s="6"/>
      <c r="D6" s="6"/>
      <c r="E6" s="6"/>
      <c r="F6" s="6"/>
      <c r="G6" s="6"/>
      <c r="H6" s="6"/>
      <c r="I6" s="6"/>
      <c r="J6" s="6"/>
      <c r="K6" s="6"/>
      <c r="L6" s="6"/>
      <c r="M6" s="6"/>
      <c r="N6" s="6"/>
      <c r="O6" s="6"/>
      <c r="P6" s="8"/>
    </row>
    <row r="7" spans="1:18" ht="30" customHeight="1" x14ac:dyDescent="0.3">
      <c r="A7" s="23">
        <v>7</v>
      </c>
      <c r="B7" s="197"/>
      <c r="C7" s="211" t="s">
        <v>300</v>
      </c>
      <c r="D7" s="201"/>
      <c r="E7" s="201"/>
      <c r="F7" s="201"/>
      <c r="G7" s="203"/>
      <c r="H7" s="203"/>
      <c r="I7" s="203"/>
      <c r="J7" s="203"/>
      <c r="K7" s="203" t="s">
        <v>45</v>
      </c>
      <c r="L7" s="203" t="s">
        <v>45</v>
      </c>
      <c r="M7" s="203" t="s">
        <v>45</v>
      </c>
      <c r="N7" s="203" t="s">
        <v>45</v>
      </c>
      <c r="O7" s="203" t="s">
        <v>45</v>
      </c>
      <c r="P7" s="119"/>
      <c r="Q7" s="365"/>
    </row>
    <row r="8" spans="1:18" ht="15" customHeight="1" x14ac:dyDescent="0.2">
      <c r="A8" s="23">
        <v>8</v>
      </c>
      <c r="B8" s="197"/>
      <c r="C8" s="201"/>
      <c r="D8" s="201"/>
      <c r="E8" s="201"/>
      <c r="F8" s="201"/>
      <c r="G8" s="203"/>
      <c r="H8" s="203"/>
      <c r="I8" s="203"/>
      <c r="J8" s="336" t="str">
        <f>IF(ISNUMBER(CoverSheet!$C$12),"for year ended","")</f>
        <v/>
      </c>
      <c r="K8" s="447" t="str">
        <f>IF(ISNUMBER(CoverSheet!$C$12),DATE(YEAR(CoverSheet!$C$12)-4,MONTH(CoverSheet!$C$12),DAY(CoverSheet!$C$12)),"CY-4")</f>
        <v>CY-4</v>
      </c>
      <c r="L8" s="447" t="str">
        <f>IF(ISNUMBER(CoverSheet!$C$12),DATE(YEAR(CoverSheet!$C$12)-3,MONTH(CoverSheet!$C$12),DAY(CoverSheet!$C$12)),"CY-3")</f>
        <v>CY-3</v>
      </c>
      <c r="M8" s="447" t="str">
        <f>IF(ISNUMBER(CoverSheet!$C$12),DATE(YEAR(CoverSheet!$C$12)-2,MONTH(CoverSheet!$C$12),DAY(CoverSheet!$C$12)),"CY-2")</f>
        <v>CY-2</v>
      </c>
      <c r="N8" s="447" t="str">
        <f>IF(ISNUMBER(CoverSheet!$C$12),DATE(YEAR(CoverSheet!$C$12)-1,MONTH(CoverSheet!$C$12),DAY(CoverSheet!$C$12)),"CY-1")</f>
        <v>CY-1</v>
      </c>
      <c r="O8" s="447" t="str">
        <f>IF(ISNUMBER(CoverSheet!$C$12),DATE(YEAR(CoverSheet!$C$12),MONTH(CoverSheet!$C$12),DAY(CoverSheet!$C$12)),"CY")</f>
        <v>CY</v>
      </c>
      <c r="P8" s="119"/>
      <c r="Q8" s="365"/>
    </row>
    <row r="9" spans="1:18" ht="15" customHeight="1" thickBot="1" x14ac:dyDescent="0.25">
      <c r="A9" s="23">
        <v>9</v>
      </c>
      <c r="B9" s="197"/>
      <c r="C9" s="201"/>
      <c r="D9" s="201"/>
      <c r="E9" s="201"/>
      <c r="F9" s="201"/>
      <c r="G9" s="203"/>
      <c r="H9" s="203"/>
      <c r="I9" s="203"/>
      <c r="J9" s="203"/>
      <c r="K9" s="203" t="s">
        <v>18</v>
      </c>
      <c r="L9" s="203" t="s">
        <v>18</v>
      </c>
      <c r="M9" s="203" t="s">
        <v>18</v>
      </c>
      <c r="N9" s="203" t="s">
        <v>18</v>
      </c>
      <c r="O9" s="203" t="s">
        <v>18</v>
      </c>
      <c r="P9" s="119"/>
      <c r="Q9" s="365"/>
    </row>
    <row r="10" spans="1:18" ht="15" customHeight="1" thickBot="1" x14ac:dyDescent="0.25">
      <c r="A10" s="23">
        <v>10</v>
      </c>
      <c r="B10" s="197"/>
      <c r="C10" s="201"/>
      <c r="D10" s="201"/>
      <c r="E10" s="201" t="s">
        <v>249</v>
      </c>
      <c r="F10" s="201"/>
      <c r="G10" s="203"/>
      <c r="H10" s="203"/>
      <c r="I10" s="203"/>
      <c r="J10" s="203"/>
      <c r="K10" s="298"/>
      <c r="L10" s="304">
        <f>K24</f>
        <v>0</v>
      </c>
      <c r="M10" s="304">
        <f>L24</f>
        <v>0</v>
      </c>
      <c r="N10" s="304">
        <f>M24</f>
        <v>0</v>
      </c>
      <c r="O10" s="304">
        <f>N24</f>
        <v>0</v>
      </c>
      <c r="P10" s="119"/>
      <c r="Q10" s="365" t="s">
        <v>579</v>
      </c>
      <c r="R10" s="455" t="s">
        <v>705</v>
      </c>
    </row>
    <row r="11" spans="1:18" ht="15" customHeight="1" thickBot="1" x14ac:dyDescent="0.25">
      <c r="A11" s="23">
        <v>11</v>
      </c>
      <c r="B11" s="197"/>
      <c r="C11" s="201"/>
      <c r="D11" s="201"/>
      <c r="E11" s="201"/>
      <c r="F11" s="201"/>
      <c r="G11" s="197"/>
      <c r="H11" s="197"/>
      <c r="I11" s="197"/>
      <c r="J11" s="197"/>
      <c r="K11" s="261"/>
      <c r="L11" s="261"/>
      <c r="M11" s="261"/>
      <c r="N11" s="261"/>
      <c r="O11" s="261"/>
      <c r="P11" s="26"/>
      <c r="Q11" s="365"/>
      <c r="R11" s="455"/>
    </row>
    <row r="12" spans="1:18" ht="15" customHeight="1" thickBot="1" x14ac:dyDescent="0.25">
      <c r="A12" s="23">
        <v>12</v>
      </c>
      <c r="B12" s="197"/>
      <c r="C12" s="204"/>
      <c r="D12" s="204" t="s">
        <v>19</v>
      </c>
      <c r="E12" s="201" t="s">
        <v>220</v>
      </c>
      <c r="F12" s="201"/>
      <c r="G12" s="203"/>
      <c r="H12" s="203"/>
      <c r="I12" s="203"/>
      <c r="J12" s="203"/>
      <c r="K12" s="298"/>
      <c r="L12" s="298"/>
      <c r="M12" s="298"/>
      <c r="N12" s="298"/>
      <c r="O12" s="304">
        <f>O30</f>
        <v>0</v>
      </c>
      <c r="P12" s="119"/>
      <c r="Q12" s="365" t="s">
        <v>556</v>
      </c>
      <c r="R12" s="455" t="s">
        <v>706</v>
      </c>
    </row>
    <row r="13" spans="1:18" ht="15" customHeight="1" thickBot="1" x14ac:dyDescent="0.25">
      <c r="A13" s="23">
        <v>13</v>
      </c>
      <c r="B13" s="197"/>
      <c r="C13" s="204"/>
      <c r="D13" s="201"/>
      <c r="E13" s="201"/>
      <c r="F13" s="201"/>
      <c r="G13" s="203"/>
      <c r="H13" s="203"/>
      <c r="I13" s="203"/>
      <c r="J13" s="203"/>
      <c r="K13" s="261"/>
      <c r="L13" s="261"/>
      <c r="M13" s="261"/>
      <c r="N13" s="261"/>
      <c r="O13" s="261"/>
      <c r="P13" s="119"/>
      <c r="Q13" s="365"/>
      <c r="R13" s="455"/>
    </row>
    <row r="14" spans="1:18" ht="15" customHeight="1" thickBot="1" x14ac:dyDescent="0.25">
      <c r="A14" s="23">
        <v>14</v>
      </c>
      <c r="B14" s="197"/>
      <c r="C14" s="204"/>
      <c r="D14" s="204" t="s">
        <v>20</v>
      </c>
      <c r="E14" s="201" t="s">
        <v>344</v>
      </c>
      <c r="F14" s="201"/>
      <c r="G14" s="203"/>
      <c r="H14" s="203"/>
      <c r="I14" s="203"/>
      <c r="J14" s="203"/>
      <c r="K14" s="298"/>
      <c r="L14" s="298"/>
      <c r="M14" s="298"/>
      <c r="N14" s="298"/>
      <c r="O14" s="304">
        <f>O32</f>
        <v>0</v>
      </c>
      <c r="P14" s="119"/>
      <c r="Q14" s="365" t="s">
        <v>557</v>
      </c>
      <c r="R14" s="455" t="s">
        <v>707</v>
      </c>
    </row>
    <row r="15" spans="1:18" ht="15" customHeight="1" thickBot="1" x14ac:dyDescent="0.25">
      <c r="A15" s="23">
        <v>15</v>
      </c>
      <c r="B15" s="197"/>
      <c r="C15" s="204"/>
      <c r="D15" s="201"/>
      <c r="E15" s="201"/>
      <c r="F15" s="201"/>
      <c r="G15" s="203"/>
      <c r="H15" s="203"/>
      <c r="I15" s="203"/>
      <c r="J15" s="203"/>
      <c r="K15" s="261"/>
      <c r="L15" s="261"/>
      <c r="M15" s="261"/>
      <c r="N15" s="261"/>
      <c r="O15" s="261"/>
      <c r="P15" s="119"/>
      <c r="Q15" s="365"/>
      <c r="R15" s="455"/>
    </row>
    <row r="16" spans="1:18" ht="15" customHeight="1" thickBot="1" x14ac:dyDescent="0.25">
      <c r="A16" s="23">
        <v>16</v>
      </c>
      <c r="B16" s="197"/>
      <c r="C16" s="204"/>
      <c r="D16" s="204" t="s">
        <v>20</v>
      </c>
      <c r="E16" s="201" t="s">
        <v>6</v>
      </c>
      <c r="F16" s="201"/>
      <c r="G16" s="197"/>
      <c r="H16" s="197"/>
      <c r="I16" s="197"/>
      <c r="J16" s="197"/>
      <c r="K16" s="298"/>
      <c r="L16" s="298"/>
      <c r="M16" s="298"/>
      <c r="N16" s="298"/>
      <c r="O16" s="304">
        <f>O37</f>
        <v>0</v>
      </c>
      <c r="P16" s="26"/>
      <c r="Q16" s="365" t="s">
        <v>582</v>
      </c>
      <c r="R16" s="455" t="s">
        <v>708</v>
      </c>
    </row>
    <row r="17" spans="1:18" ht="15" customHeight="1" thickBot="1" x14ac:dyDescent="0.25">
      <c r="A17" s="23">
        <v>17</v>
      </c>
      <c r="B17" s="197"/>
      <c r="C17" s="204"/>
      <c r="D17" s="201"/>
      <c r="E17" s="201"/>
      <c r="F17" s="201"/>
      <c r="G17" s="197"/>
      <c r="H17" s="197"/>
      <c r="I17" s="197"/>
      <c r="J17" s="197"/>
      <c r="K17" s="261"/>
      <c r="L17" s="261"/>
      <c r="M17" s="261"/>
      <c r="N17" s="261"/>
      <c r="O17" s="261"/>
      <c r="P17" s="26"/>
      <c r="Q17" s="365"/>
      <c r="R17" s="455"/>
    </row>
    <row r="18" spans="1:18" ht="15" customHeight="1" thickBot="1" x14ac:dyDescent="0.25">
      <c r="A18" s="23">
        <v>18</v>
      </c>
      <c r="B18" s="197"/>
      <c r="C18" s="204"/>
      <c r="D18" s="204" t="s">
        <v>19</v>
      </c>
      <c r="E18" s="201" t="s">
        <v>40</v>
      </c>
      <c r="F18" s="201"/>
      <c r="G18" s="203"/>
      <c r="H18" s="203"/>
      <c r="I18" s="203"/>
      <c r="J18" s="203"/>
      <c r="K18" s="298"/>
      <c r="L18" s="298"/>
      <c r="M18" s="298"/>
      <c r="N18" s="298"/>
      <c r="O18" s="304">
        <f>O42</f>
        <v>0</v>
      </c>
      <c r="P18" s="119"/>
      <c r="Q18" s="365" t="s">
        <v>583</v>
      </c>
      <c r="R18" s="455" t="s">
        <v>709</v>
      </c>
    </row>
    <row r="19" spans="1:18" ht="15" customHeight="1" thickBot="1" x14ac:dyDescent="0.25">
      <c r="A19" s="23">
        <v>19</v>
      </c>
      <c r="B19" s="197"/>
      <c r="C19" s="204"/>
      <c r="D19" s="201"/>
      <c r="E19" s="201"/>
      <c r="F19" s="201"/>
      <c r="G19" s="203"/>
      <c r="H19" s="203"/>
      <c r="I19" s="203"/>
      <c r="J19" s="203"/>
      <c r="K19" s="261"/>
      <c r="L19" s="261"/>
      <c r="M19" s="261"/>
      <c r="N19" s="261"/>
      <c r="O19" s="261"/>
      <c r="P19" s="119"/>
      <c r="Q19" s="365"/>
      <c r="R19" s="455"/>
    </row>
    <row r="20" spans="1:18" ht="15" customHeight="1" thickBot="1" x14ac:dyDescent="0.25">
      <c r="A20" s="23">
        <v>20</v>
      </c>
      <c r="B20" s="197"/>
      <c r="C20" s="204"/>
      <c r="D20" s="204" t="s">
        <v>20</v>
      </c>
      <c r="E20" s="201" t="s">
        <v>7</v>
      </c>
      <c r="F20" s="201"/>
      <c r="G20" s="203"/>
      <c r="H20" s="203"/>
      <c r="I20" s="203"/>
      <c r="J20" s="203"/>
      <c r="K20" s="298"/>
      <c r="L20" s="298"/>
      <c r="M20" s="298"/>
      <c r="N20" s="298"/>
      <c r="O20" s="304">
        <f>O44</f>
        <v>0</v>
      </c>
      <c r="P20" s="119"/>
      <c r="Q20" s="365" t="s">
        <v>584</v>
      </c>
      <c r="R20" s="455" t="s">
        <v>710</v>
      </c>
    </row>
    <row r="21" spans="1:18" ht="15" customHeight="1" thickBot="1" x14ac:dyDescent="0.25">
      <c r="A21" s="23">
        <v>21</v>
      </c>
      <c r="B21" s="197"/>
      <c r="C21" s="204"/>
      <c r="D21" s="201"/>
      <c r="E21" s="201"/>
      <c r="F21" s="201"/>
      <c r="G21" s="203"/>
      <c r="H21" s="203"/>
      <c r="I21" s="203"/>
      <c r="J21" s="203"/>
      <c r="K21" s="261"/>
      <c r="L21" s="261"/>
      <c r="M21" s="261"/>
      <c r="N21" s="261"/>
      <c r="O21" s="261"/>
      <c r="P21" s="119"/>
      <c r="Q21" s="365"/>
      <c r="R21" s="455"/>
    </row>
    <row r="22" spans="1:18" ht="15" customHeight="1" thickBot="1" x14ac:dyDescent="0.25">
      <c r="A22" s="23">
        <v>22</v>
      </c>
      <c r="B22" s="197"/>
      <c r="C22" s="204"/>
      <c r="D22" s="204" t="s">
        <v>20</v>
      </c>
      <c r="E22" s="201" t="s">
        <v>259</v>
      </c>
      <c r="F22" s="201"/>
      <c r="G22" s="197"/>
      <c r="H22" s="197"/>
      <c r="I22" s="197"/>
      <c r="J22" s="197"/>
      <c r="K22" s="298"/>
      <c r="L22" s="298"/>
      <c r="M22" s="298"/>
      <c r="N22" s="298"/>
      <c r="O22" s="304">
        <f>O46</f>
        <v>0</v>
      </c>
      <c r="P22" s="26"/>
      <c r="Q22" s="365" t="s">
        <v>585</v>
      </c>
      <c r="R22" s="455" t="s">
        <v>711</v>
      </c>
    </row>
    <row r="23" spans="1:18" ht="15" customHeight="1" thickBot="1" x14ac:dyDescent="0.25">
      <c r="A23" s="23">
        <v>23</v>
      </c>
      <c r="B23" s="197"/>
      <c r="C23" s="201"/>
      <c r="D23" s="201"/>
      <c r="E23" s="201"/>
      <c r="F23" s="201"/>
      <c r="G23" s="203"/>
      <c r="H23" s="203"/>
      <c r="I23" s="203"/>
      <c r="J23" s="203"/>
      <c r="K23" s="261"/>
      <c r="L23" s="261"/>
      <c r="M23" s="261"/>
      <c r="N23" s="261"/>
      <c r="O23" s="261"/>
      <c r="P23" s="119"/>
      <c r="Q23" s="365"/>
      <c r="R23" s="455"/>
    </row>
    <row r="24" spans="1:18" ht="15" customHeight="1" thickBot="1" x14ac:dyDescent="0.25">
      <c r="A24" s="23">
        <v>24</v>
      </c>
      <c r="B24" s="197"/>
      <c r="C24" s="201"/>
      <c r="D24" s="201"/>
      <c r="E24" s="201" t="s">
        <v>260</v>
      </c>
      <c r="F24" s="201"/>
      <c r="G24" s="203"/>
      <c r="H24" s="203"/>
      <c r="I24" s="203"/>
      <c r="J24" s="203"/>
      <c r="K24" s="304">
        <f>K10-K12+K14+K16-K18+K20+K22</f>
        <v>0</v>
      </c>
      <c r="L24" s="304">
        <f>L10-L12+L14+L16-L18+L20+L22</f>
        <v>0</v>
      </c>
      <c r="M24" s="304">
        <f>M10-M12+M14+M16-M18+M20+M22</f>
        <v>0</v>
      </c>
      <c r="N24" s="304">
        <f>N10-N12+N14+N16-N18+N20+N22</f>
        <v>0</v>
      </c>
      <c r="O24" s="304">
        <f>O10-O12+O14+O16-O18+O20+O22</f>
        <v>0</v>
      </c>
      <c r="P24" s="119"/>
      <c r="Q24" s="365" t="s">
        <v>586</v>
      </c>
      <c r="R24" s="455" t="s">
        <v>712</v>
      </c>
    </row>
    <row r="25" spans="1:18" ht="30" customHeight="1" x14ac:dyDescent="0.3">
      <c r="A25" s="23">
        <v>25</v>
      </c>
      <c r="B25" s="197"/>
      <c r="C25" s="211" t="s">
        <v>301</v>
      </c>
      <c r="D25" s="201"/>
      <c r="E25" s="201"/>
      <c r="F25" s="201"/>
      <c r="G25" s="203"/>
      <c r="H25" s="203"/>
      <c r="I25" s="203"/>
      <c r="J25" s="197"/>
      <c r="K25" s="197"/>
      <c r="L25" s="197"/>
      <c r="M25" s="197"/>
      <c r="N25" s="197"/>
      <c r="O25" s="197"/>
      <c r="P25" s="119"/>
      <c r="Q25" s="365"/>
      <c r="R25" s="455"/>
    </row>
    <row r="26" spans="1:18" ht="15" customHeight="1" x14ac:dyDescent="0.2">
      <c r="A26" s="23">
        <v>26</v>
      </c>
      <c r="B26" s="197"/>
      <c r="C26" s="201"/>
      <c r="D26" s="201"/>
      <c r="E26" s="201"/>
      <c r="F26" s="201"/>
      <c r="G26" s="203"/>
      <c r="H26" s="203"/>
      <c r="I26" s="203"/>
      <c r="J26" s="197"/>
      <c r="K26" s="197"/>
      <c r="L26" s="502" t="s">
        <v>49</v>
      </c>
      <c r="M26" s="502"/>
      <c r="N26" s="502" t="s">
        <v>45</v>
      </c>
      <c r="O26" s="502"/>
      <c r="P26" s="119"/>
      <c r="Q26" s="365"/>
      <c r="R26" s="455"/>
    </row>
    <row r="27" spans="1:18" ht="15" customHeight="1" thickBot="1" x14ac:dyDescent="0.25">
      <c r="A27" s="23">
        <v>27</v>
      </c>
      <c r="B27" s="197"/>
      <c r="C27" s="201"/>
      <c r="D27" s="201"/>
      <c r="E27" s="201"/>
      <c r="F27" s="201"/>
      <c r="G27" s="197"/>
      <c r="H27" s="197"/>
      <c r="I27" s="197"/>
      <c r="J27" s="197"/>
      <c r="K27" s="197"/>
      <c r="L27" s="203" t="s">
        <v>18</v>
      </c>
      <c r="M27" s="203" t="s">
        <v>18</v>
      </c>
      <c r="N27" s="203" t="s">
        <v>18</v>
      </c>
      <c r="O27" s="203" t="s">
        <v>18</v>
      </c>
      <c r="P27" s="26"/>
      <c r="Q27" s="365"/>
      <c r="R27" s="455"/>
    </row>
    <row r="28" spans="1:18" ht="15" customHeight="1" thickBot="1" x14ac:dyDescent="0.25">
      <c r="A28" s="23">
        <v>28</v>
      </c>
      <c r="B28" s="197"/>
      <c r="C28" s="201"/>
      <c r="D28" s="201"/>
      <c r="E28" s="201" t="s">
        <v>249</v>
      </c>
      <c r="F28" s="201"/>
      <c r="G28" s="203"/>
      <c r="H28" s="203"/>
      <c r="I28" s="203"/>
      <c r="J28" s="197"/>
      <c r="K28" s="197"/>
      <c r="L28" s="261"/>
      <c r="M28" s="298"/>
      <c r="N28" s="261"/>
      <c r="O28" s="304">
        <f>O10</f>
        <v>0</v>
      </c>
      <c r="P28" s="119"/>
      <c r="Q28" s="365" t="s">
        <v>558</v>
      </c>
      <c r="R28" s="455" t="s">
        <v>713</v>
      </c>
    </row>
    <row r="29" spans="1:18" ht="15" customHeight="1" thickBot="1" x14ac:dyDescent="0.25">
      <c r="A29" s="23">
        <v>29</v>
      </c>
      <c r="B29" s="197"/>
      <c r="C29" s="204"/>
      <c r="D29" s="204" t="s">
        <v>19</v>
      </c>
      <c r="E29" s="201"/>
      <c r="F29" s="201"/>
      <c r="G29" s="203"/>
      <c r="H29" s="203"/>
      <c r="I29" s="203"/>
      <c r="J29" s="197"/>
      <c r="K29" s="197"/>
      <c r="L29" s="261"/>
      <c r="M29" s="261"/>
      <c r="N29" s="261"/>
      <c r="O29" s="261"/>
      <c r="P29" s="119"/>
      <c r="Q29" s="365"/>
    </row>
    <row r="30" spans="1:18" ht="15" customHeight="1" thickBot="1" x14ac:dyDescent="0.25">
      <c r="A30" s="23">
        <v>30</v>
      </c>
      <c r="B30" s="197"/>
      <c r="C30" s="204"/>
      <c r="D30" s="201"/>
      <c r="E30" s="201" t="s">
        <v>220</v>
      </c>
      <c r="F30" s="201"/>
      <c r="G30" s="203"/>
      <c r="H30" s="203"/>
      <c r="I30" s="203"/>
      <c r="J30" s="197"/>
      <c r="K30" s="197"/>
      <c r="L30" s="261"/>
      <c r="M30" s="304">
        <f>M83</f>
        <v>0</v>
      </c>
      <c r="N30" s="261"/>
      <c r="O30" s="304">
        <f>O83</f>
        <v>0</v>
      </c>
      <c r="P30" s="119"/>
      <c r="Q30" s="365" t="s">
        <v>560</v>
      </c>
    </row>
    <row r="31" spans="1:18" ht="15" customHeight="1" thickBot="1" x14ac:dyDescent="0.25">
      <c r="A31" s="23">
        <v>31</v>
      </c>
      <c r="B31" s="197"/>
      <c r="C31" s="204"/>
      <c r="D31" s="204" t="s">
        <v>20</v>
      </c>
      <c r="E31" s="201"/>
      <c r="F31" s="201"/>
      <c r="G31" s="203"/>
      <c r="H31" s="203"/>
      <c r="I31" s="203"/>
      <c r="J31" s="197"/>
      <c r="K31" s="197"/>
      <c r="L31" s="261"/>
      <c r="M31" s="261"/>
      <c r="N31" s="261"/>
      <c r="O31" s="261"/>
      <c r="P31" s="119"/>
      <c r="Q31" s="365"/>
    </row>
    <row r="32" spans="1:18" ht="15" customHeight="1" thickBot="1" x14ac:dyDescent="0.25">
      <c r="A32" s="23">
        <v>32</v>
      </c>
      <c r="B32" s="197"/>
      <c r="C32" s="204"/>
      <c r="D32" s="201"/>
      <c r="E32" s="201" t="s">
        <v>344</v>
      </c>
      <c r="F32" s="201"/>
      <c r="G32" s="197"/>
      <c r="H32" s="197"/>
      <c r="I32" s="197"/>
      <c r="J32" s="197"/>
      <c r="K32" s="197"/>
      <c r="L32" s="261"/>
      <c r="M32" s="304">
        <f>M64</f>
        <v>0</v>
      </c>
      <c r="N32" s="261"/>
      <c r="O32" s="304">
        <f>O64</f>
        <v>0</v>
      </c>
      <c r="P32" s="26"/>
      <c r="Q32" s="365" t="s">
        <v>561</v>
      </c>
    </row>
    <row r="33" spans="1:18" ht="15" customHeight="1" x14ac:dyDescent="0.2">
      <c r="A33" s="23">
        <v>33</v>
      </c>
      <c r="B33" s="197"/>
      <c r="C33" s="204"/>
      <c r="D33" s="204" t="s">
        <v>20</v>
      </c>
      <c r="E33" s="201"/>
      <c r="F33" s="201"/>
      <c r="G33" s="203"/>
      <c r="H33" s="203"/>
      <c r="I33" s="203"/>
      <c r="J33" s="197"/>
      <c r="K33" s="197"/>
      <c r="L33" s="261"/>
      <c r="M33" s="261"/>
      <c r="N33" s="261"/>
      <c r="O33" s="261"/>
      <c r="P33" s="119"/>
      <c r="Q33" s="365"/>
    </row>
    <row r="34" spans="1:18" ht="15" customHeight="1" x14ac:dyDescent="0.2">
      <c r="A34" s="23">
        <v>34</v>
      </c>
      <c r="B34" s="197"/>
      <c r="C34" s="204"/>
      <c r="D34" s="223"/>
      <c r="E34" s="231"/>
      <c r="F34" s="184" t="s">
        <v>37</v>
      </c>
      <c r="G34" s="203"/>
      <c r="H34" s="203"/>
      <c r="I34" s="203"/>
      <c r="J34" s="197"/>
      <c r="K34" s="197"/>
      <c r="L34" s="298"/>
      <c r="M34" s="261"/>
      <c r="N34" s="298"/>
      <c r="O34" s="261"/>
      <c r="P34" s="119"/>
      <c r="Q34" s="365"/>
    </row>
    <row r="35" spans="1:18" ht="15" customHeight="1" x14ac:dyDescent="0.2">
      <c r="A35" s="23">
        <v>35</v>
      </c>
      <c r="B35" s="197"/>
      <c r="C35" s="204"/>
      <c r="D35" s="223"/>
      <c r="E35" s="231"/>
      <c r="F35" s="184" t="s">
        <v>4</v>
      </c>
      <c r="G35" s="203"/>
      <c r="H35" s="203"/>
      <c r="I35" s="203"/>
      <c r="J35" s="197"/>
      <c r="K35" s="197"/>
      <c r="L35" s="298"/>
      <c r="M35" s="261"/>
      <c r="N35" s="298"/>
      <c r="O35" s="261"/>
      <c r="P35" s="119"/>
      <c r="Q35" s="365"/>
    </row>
    <row r="36" spans="1:18" ht="15" customHeight="1" thickBot="1" x14ac:dyDescent="0.25">
      <c r="A36" s="23">
        <v>36</v>
      </c>
      <c r="B36" s="197"/>
      <c r="C36" s="204"/>
      <c r="D36" s="223"/>
      <c r="E36" s="231"/>
      <c r="F36" s="184" t="s">
        <v>38</v>
      </c>
      <c r="G36" s="203"/>
      <c r="H36" s="203"/>
      <c r="I36" s="203"/>
      <c r="J36" s="197"/>
      <c r="K36" s="197"/>
      <c r="L36" s="298"/>
      <c r="M36" s="261"/>
      <c r="N36" s="298"/>
      <c r="O36" s="261"/>
      <c r="P36" s="119"/>
      <c r="Q36" s="365"/>
    </row>
    <row r="37" spans="1:18" ht="15" customHeight="1" thickBot="1" x14ac:dyDescent="0.25">
      <c r="A37" s="23">
        <v>37</v>
      </c>
      <c r="B37" s="197"/>
      <c r="C37" s="204"/>
      <c r="D37" s="201"/>
      <c r="E37" s="201" t="s">
        <v>6</v>
      </c>
      <c r="F37" s="201"/>
      <c r="G37" s="197"/>
      <c r="H37" s="197"/>
      <c r="I37" s="197"/>
      <c r="J37" s="197"/>
      <c r="K37" s="197"/>
      <c r="L37" s="261"/>
      <c r="M37" s="304">
        <f>SUM(L34:L36)</f>
        <v>0</v>
      </c>
      <c r="N37" s="261"/>
      <c r="O37" s="304">
        <f>SUM(N34:N36)</f>
        <v>0</v>
      </c>
      <c r="P37" s="26"/>
      <c r="Q37" s="365" t="s">
        <v>562</v>
      </c>
    </row>
    <row r="38" spans="1:18" ht="15" customHeight="1" x14ac:dyDescent="0.2">
      <c r="A38" s="23">
        <v>38</v>
      </c>
      <c r="B38" s="197"/>
      <c r="C38" s="204"/>
      <c r="D38" s="204" t="s">
        <v>21</v>
      </c>
      <c r="E38" s="201"/>
      <c r="F38" s="201"/>
      <c r="G38" s="197"/>
      <c r="H38" s="197"/>
      <c r="I38" s="197"/>
      <c r="J38" s="197"/>
      <c r="K38" s="197"/>
      <c r="L38" s="261"/>
      <c r="M38" s="261"/>
      <c r="N38" s="261"/>
      <c r="O38" s="261"/>
      <c r="P38" s="26"/>
      <c r="Q38" s="365"/>
    </row>
    <row r="39" spans="1:18" ht="15" customHeight="1" x14ac:dyDescent="0.2">
      <c r="A39" s="23">
        <v>39</v>
      </c>
      <c r="B39" s="197"/>
      <c r="C39" s="204"/>
      <c r="D39" s="223"/>
      <c r="E39" s="231"/>
      <c r="F39" s="184" t="s">
        <v>250</v>
      </c>
      <c r="G39" s="203"/>
      <c r="H39" s="203"/>
      <c r="I39" s="203"/>
      <c r="J39" s="197"/>
      <c r="K39" s="197"/>
      <c r="L39" s="298"/>
      <c r="M39" s="261"/>
      <c r="N39" s="298"/>
      <c r="O39" s="261"/>
      <c r="P39" s="119"/>
      <c r="Q39" s="365"/>
    </row>
    <row r="40" spans="1:18" ht="15" customHeight="1" x14ac:dyDescent="0.2">
      <c r="A40" s="23">
        <v>40</v>
      </c>
      <c r="B40" s="197"/>
      <c r="C40" s="204"/>
      <c r="D40" s="223"/>
      <c r="E40" s="231"/>
      <c r="F40" s="184" t="s">
        <v>0</v>
      </c>
      <c r="G40" s="203"/>
      <c r="H40" s="203"/>
      <c r="I40" s="203"/>
      <c r="J40" s="197"/>
      <c r="K40" s="197"/>
      <c r="L40" s="298"/>
      <c r="M40" s="261"/>
      <c r="N40" s="298"/>
      <c r="O40" s="261"/>
      <c r="P40" s="119"/>
      <c r="Q40" s="365"/>
    </row>
    <row r="41" spans="1:18" ht="15" customHeight="1" thickBot="1" x14ac:dyDescent="0.25">
      <c r="A41" s="23">
        <v>41</v>
      </c>
      <c r="B41" s="197"/>
      <c r="C41" s="204"/>
      <c r="D41" s="223"/>
      <c r="E41" s="231"/>
      <c r="F41" s="184" t="s">
        <v>1</v>
      </c>
      <c r="G41" s="203"/>
      <c r="H41" s="203"/>
      <c r="I41" s="203"/>
      <c r="J41" s="197"/>
      <c r="K41" s="197"/>
      <c r="L41" s="298"/>
      <c r="M41" s="261"/>
      <c r="N41" s="298"/>
      <c r="O41" s="261"/>
      <c r="P41" s="119"/>
      <c r="Q41" s="365"/>
    </row>
    <row r="42" spans="1:18" ht="15" customHeight="1" thickBot="1" x14ac:dyDescent="0.25">
      <c r="A42" s="23">
        <v>42</v>
      </c>
      <c r="B42" s="197"/>
      <c r="C42" s="204"/>
      <c r="D42" s="201"/>
      <c r="E42" s="201" t="s">
        <v>40</v>
      </c>
      <c r="F42" s="201"/>
      <c r="G42" s="203"/>
      <c r="H42" s="203"/>
      <c r="I42" s="203"/>
      <c r="J42" s="197"/>
      <c r="K42" s="197"/>
      <c r="L42" s="261"/>
      <c r="M42" s="304">
        <f>SUM(L39:L41)</f>
        <v>0</v>
      </c>
      <c r="N42" s="261"/>
      <c r="O42" s="304">
        <f>SUM(N39:N41)</f>
        <v>0</v>
      </c>
      <c r="P42" s="119"/>
      <c r="Q42" s="365" t="s">
        <v>554</v>
      </c>
    </row>
    <row r="43" spans="1:18" ht="15" customHeight="1" x14ac:dyDescent="0.2">
      <c r="A43" s="23">
        <v>43</v>
      </c>
      <c r="B43" s="197"/>
      <c r="C43" s="204"/>
      <c r="D43" s="201"/>
      <c r="E43" s="201"/>
      <c r="F43" s="201"/>
      <c r="G43" s="203"/>
      <c r="H43" s="203"/>
      <c r="I43" s="203"/>
      <c r="J43" s="197"/>
      <c r="K43" s="197"/>
      <c r="L43" s="261"/>
      <c r="M43" s="261"/>
      <c r="N43" s="261"/>
      <c r="O43" s="261"/>
      <c r="P43" s="119"/>
      <c r="Q43" s="365"/>
    </row>
    <row r="44" spans="1:18" ht="15" customHeight="1" x14ac:dyDescent="0.2">
      <c r="A44" s="23">
        <v>44</v>
      </c>
      <c r="B44" s="197"/>
      <c r="C44" s="204"/>
      <c r="D44" s="204" t="s">
        <v>20</v>
      </c>
      <c r="E44" s="201" t="s">
        <v>7</v>
      </c>
      <c r="F44" s="201"/>
      <c r="G44" s="203"/>
      <c r="H44" s="203"/>
      <c r="I44" s="203"/>
      <c r="J44" s="197"/>
      <c r="K44" s="197"/>
      <c r="L44" s="261"/>
      <c r="M44" s="298"/>
      <c r="N44" s="261"/>
      <c r="O44" s="298"/>
      <c r="P44" s="119"/>
      <c r="Q44" s="365" t="s">
        <v>563</v>
      </c>
    </row>
    <row r="45" spans="1:18" ht="15" customHeight="1" x14ac:dyDescent="0.2">
      <c r="A45" s="23">
        <v>45</v>
      </c>
      <c r="B45" s="197"/>
      <c r="C45" s="204"/>
      <c r="D45" s="201"/>
      <c r="E45" s="201"/>
      <c r="F45" s="201"/>
      <c r="G45" s="203"/>
      <c r="H45" s="203"/>
      <c r="I45" s="203"/>
      <c r="J45" s="197"/>
      <c r="K45" s="197"/>
      <c r="L45" s="261"/>
      <c r="M45" s="261"/>
      <c r="N45" s="261"/>
      <c r="O45" s="261"/>
      <c r="P45" s="119"/>
      <c r="Q45" s="365"/>
    </row>
    <row r="46" spans="1:18" ht="15" customHeight="1" x14ac:dyDescent="0.2">
      <c r="A46" s="23">
        <v>46</v>
      </c>
      <c r="B46" s="197"/>
      <c r="C46" s="204"/>
      <c r="D46" s="204" t="s">
        <v>20</v>
      </c>
      <c r="E46" s="201" t="s">
        <v>259</v>
      </c>
      <c r="F46" s="201"/>
      <c r="G46" s="203"/>
      <c r="H46" s="203"/>
      <c r="I46" s="203"/>
      <c r="J46" s="197"/>
      <c r="K46" s="197"/>
      <c r="L46" s="261"/>
      <c r="M46" s="261"/>
      <c r="N46" s="261"/>
      <c r="O46" s="295">
        <f>O48-(O28-O30+O32+O37-O42+O44)</f>
        <v>0</v>
      </c>
      <c r="P46" s="119"/>
      <c r="Q46" s="365" t="s">
        <v>564</v>
      </c>
      <c r="R46" s="62"/>
    </row>
    <row r="47" spans="1:18" ht="15" customHeight="1" thickBot="1" x14ac:dyDescent="0.25">
      <c r="A47" s="23">
        <v>47</v>
      </c>
      <c r="B47" s="197"/>
      <c r="C47" s="201"/>
      <c r="D47" s="201"/>
      <c r="E47" s="201"/>
      <c r="F47" s="201"/>
      <c r="G47" s="197"/>
      <c r="H47" s="197"/>
      <c r="I47" s="197"/>
      <c r="J47" s="197"/>
      <c r="K47" s="197"/>
      <c r="L47" s="261"/>
      <c r="M47" s="261"/>
      <c r="N47" s="261"/>
      <c r="O47" s="261"/>
      <c r="P47" s="119"/>
      <c r="Q47" s="365"/>
      <c r="R47" s="280"/>
    </row>
    <row r="48" spans="1:18" ht="15" customHeight="1" thickBot="1" x14ac:dyDescent="0.25">
      <c r="A48" s="23">
        <v>48</v>
      </c>
      <c r="B48" s="197"/>
      <c r="C48" s="201"/>
      <c r="D48" s="201" t="s">
        <v>260</v>
      </c>
      <c r="E48" s="201"/>
      <c r="F48" s="201"/>
      <c r="G48" s="197"/>
      <c r="H48" s="197"/>
      <c r="I48" s="203"/>
      <c r="J48" s="197"/>
      <c r="K48" s="197"/>
      <c r="L48" s="261"/>
      <c r="M48" s="304">
        <f>M28-M30+M32+M37-M42+M44</f>
        <v>0</v>
      </c>
      <c r="N48" s="261"/>
      <c r="O48" s="304">
        <f>'S5e.Asset Allocations'!J41</f>
        <v>0</v>
      </c>
      <c r="P48" s="26"/>
      <c r="Q48" s="365" t="s">
        <v>559</v>
      </c>
      <c r="R48" s="280"/>
    </row>
    <row r="49" spans="1:18" ht="10.5" customHeight="1" x14ac:dyDescent="0.2">
      <c r="A49" s="23">
        <v>49</v>
      </c>
      <c r="B49" s="197"/>
      <c r="C49" s="197"/>
      <c r="D49" s="197"/>
      <c r="E49" s="197"/>
      <c r="F49" s="197"/>
      <c r="G49" s="197"/>
      <c r="H49" s="197"/>
      <c r="I49" s="197"/>
      <c r="J49" s="197"/>
      <c r="K49" s="197"/>
      <c r="L49" s="197"/>
      <c r="M49" s="197"/>
      <c r="N49" s="197"/>
      <c r="O49" s="197"/>
      <c r="P49" s="26"/>
      <c r="Q49" s="365"/>
      <c r="R49" s="62"/>
    </row>
    <row r="50" spans="1:18" ht="38.25" customHeight="1" x14ac:dyDescent="0.2">
      <c r="A50" s="23">
        <v>50</v>
      </c>
      <c r="B50" s="197"/>
      <c r="C50" s="505" t="s">
        <v>261</v>
      </c>
      <c r="D50" s="505"/>
      <c r="E50" s="505"/>
      <c r="F50" s="505"/>
      <c r="G50" s="505"/>
      <c r="H50" s="505"/>
      <c r="I50" s="505"/>
      <c r="J50" s="505"/>
      <c r="K50" s="505"/>
      <c r="L50" s="505"/>
      <c r="M50" s="505"/>
      <c r="N50" s="505"/>
      <c r="O50" s="505"/>
      <c r="P50" s="26"/>
      <c r="Q50" s="365"/>
    </row>
    <row r="51" spans="1:18" ht="15.75" customHeight="1" x14ac:dyDescent="0.2">
      <c r="A51" s="23"/>
      <c r="B51" s="197"/>
      <c r="C51" s="272"/>
      <c r="D51" s="272"/>
      <c r="E51" s="272"/>
      <c r="F51" s="272"/>
      <c r="G51" s="272"/>
      <c r="H51" s="272"/>
      <c r="I51" s="272"/>
      <c r="J51" s="272"/>
      <c r="K51" s="272"/>
      <c r="L51" s="272"/>
      <c r="M51" s="272"/>
      <c r="N51" s="272"/>
      <c r="O51" s="272"/>
      <c r="P51" s="26"/>
      <c r="Q51" s="365"/>
    </row>
    <row r="52" spans="1:18" ht="30" customHeight="1" x14ac:dyDescent="0.3">
      <c r="A52" s="23">
        <v>58</v>
      </c>
      <c r="B52" s="221"/>
      <c r="C52" s="135" t="s">
        <v>525</v>
      </c>
      <c r="D52" s="197"/>
      <c r="E52" s="197"/>
      <c r="F52" s="197"/>
      <c r="G52" s="197"/>
      <c r="H52" s="203"/>
      <c r="I52" s="203"/>
      <c r="J52" s="197"/>
      <c r="K52" s="197"/>
      <c r="L52" s="197"/>
      <c r="M52" s="197"/>
      <c r="N52" s="197"/>
      <c r="O52" s="197"/>
      <c r="P52" s="26"/>
      <c r="Q52" s="365"/>
    </row>
    <row r="53" spans="1:18" ht="15" customHeight="1" x14ac:dyDescent="0.2">
      <c r="A53" s="23">
        <v>59</v>
      </c>
      <c r="B53" s="197"/>
      <c r="C53" s="197"/>
      <c r="D53" s="197"/>
      <c r="E53" s="197"/>
      <c r="F53" s="197"/>
      <c r="G53" s="197"/>
      <c r="H53" s="197"/>
      <c r="I53" s="197"/>
      <c r="J53" s="197"/>
      <c r="K53" s="197"/>
      <c r="L53" s="197"/>
      <c r="M53" s="197"/>
      <c r="N53" s="197"/>
      <c r="O53" s="197"/>
      <c r="P53" s="119"/>
      <c r="Q53" s="365"/>
    </row>
    <row r="54" spans="1:18" ht="15" customHeight="1" x14ac:dyDescent="0.25">
      <c r="A54" s="23">
        <v>60</v>
      </c>
      <c r="B54" s="197"/>
      <c r="C54" s="197"/>
      <c r="D54" s="226"/>
      <c r="E54" s="226"/>
      <c r="F54" s="344" t="s">
        <v>637</v>
      </c>
      <c r="G54" s="197"/>
      <c r="H54" s="197"/>
      <c r="I54" s="197"/>
      <c r="J54" s="197"/>
      <c r="K54" s="197"/>
      <c r="L54" s="197"/>
      <c r="M54" s="197"/>
      <c r="N54" s="197"/>
      <c r="O54" s="298"/>
      <c r="P54" s="26"/>
      <c r="Q54" s="365"/>
      <c r="R54" s="456" t="s">
        <v>714</v>
      </c>
    </row>
    <row r="55" spans="1:18" ht="15" customHeight="1" x14ac:dyDescent="0.25">
      <c r="A55" s="23">
        <v>61</v>
      </c>
      <c r="B55" s="197"/>
      <c r="C55" s="197"/>
      <c r="D55" s="226"/>
      <c r="E55" s="226"/>
      <c r="F55" s="344" t="s">
        <v>638</v>
      </c>
      <c r="G55" s="197"/>
      <c r="H55" s="222"/>
      <c r="I55" s="222"/>
      <c r="J55" s="197"/>
      <c r="K55" s="197"/>
      <c r="L55" s="197"/>
      <c r="M55" s="197"/>
      <c r="N55" s="197"/>
      <c r="O55" s="298"/>
      <c r="P55" s="26"/>
      <c r="Q55" s="365"/>
      <c r="R55" s="456" t="s">
        <v>714</v>
      </c>
    </row>
    <row r="56" spans="1:18" ht="15" customHeight="1" x14ac:dyDescent="0.2">
      <c r="A56" s="23">
        <v>62</v>
      </c>
      <c r="B56" s="197"/>
      <c r="C56" s="197"/>
      <c r="D56" s="226"/>
      <c r="E56" s="226"/>
      <c r="F56" s="260" t="s">
        <v>51</v>
      </c>
      <c r="G56" s="197"/>
      <c r="H56" s="203"/>
      <c r="I56" s="203"/>
      <c r="J56" s="197"/>
      <c r="K56" s="197"/>
      <c r="L56" s="197"/>
      <c r="M56" s="197"/>
      <c r="N56" s="197"/>
      <c r="O56" s="262">
        <f>IF(O54&lt;&gt;0,O54/O55-1,0)</f>
        <v>0</v>
      </c>
      <c r="P56" s="120"/>
      <c r="Q56" s="365"/>
    </row>
    <row r="57" spans="1:18" ht="15" customHeight="1" x14ac:dyDescent="0.2">
      <c r="A57" s="23">
        <v>63</v>
      </c>
      <c r="B57" s="197"/>
      <c r="C57" s="197"/>
      <c r="D57" s="197"/>
      <c r="E57" s="197"/>
      <c r="F57" s="197"/>
      <c r="G57" s="197"/>
      <c r="H57" s="197"/>
      <c r="I57" s="197"/>
      <c r="J57" s="197"/>
      <c r="K57" s="197"/>
      <c r="L57" s="197"/>
      <c r="M57" s="197"/>
      <c r="N57" s="197"/>
      <c r="O57" s="197"/>
      <c r="P57" s="119"/>
      <c r="Q57" s="365"/>
    </row>
    <row r="58" spans="1:18" ht="15" customHeight="1" x14ac:dyDescent="0.2">
      <c r="A58" s="23">
        <v>64</v>
      </c>
      <c r="B58" s="197"/>
      <c r="C58" s="197"/>
      <c r="D58" s="197"/>
      <c r="E58" s="197"/>
      <c r="F58" s="197"/>
      <c r="G58" s="197"/>
      <c r="H58" s="197"/>
      <c r="I58" s="197"/>
      <c r="J58" s="197"/>
      <c r="K58" s="197"/>
      <c r="L58" s="502" t="s">
        <v>49</v>
      </c>
      <c r="M58" s="502"/>
      <c r="N58" s="502" t="s">
        <v>45</v>
      </c>
      <c r="O58" s="502"/>
      <c r="P58" s="26"/>
      <c r="Q58" s="365"/>
    </row>
    <row r="59" spans="1:18" ht="15" customHeight="1" x14ac:dyDescent="0.2">
      <c r="A59" s="23">
        <v>65</v>
      </c>
      <c r="B59" s="197"/>
      <c r="C59" s="197"/>
      <c r="D59" s="197"/>
      <c r="E59" s="197"/>
      <c r="F59" s="197"/>
      <c r="G59" s="197"/>
      <c r="H59" s="222"/>
      <c r="I59" s="222"/>
      <c r="J59" s="197"/>
      <c r="K59" s="197"/>
      <c r="L59" s="203" t="s">
        <v>18</v>
      </c>
      <c r="M59" s="203" t="s">
        <v>18</v>
      </c>
      <c r="N59" s="203" t="s">
        <v>18</v>
      </c>
      <c r="O59" s="203" t="s">
        <v>18</v>
      </c>
      <c r="P59" s="26"/>
      <c r="Q59" s="365"/>
    </row>
    <row r="60" spans="1:18" ht="15" customHeight="1" x14ac:dyDescent="0.2">
      <c r="A60" s="23">
        <v>66</v>
      </c>
      <c r="B60" s="197"/>
      <c r="C60" s="197"/>
      <c r="D60" s="226"/>
      <c r="E60" s="226"/>
      <c r="F60" s="260" t="s">
        <v>249</v>
      </c>
      <c r="G60" s="197"/>
      <c r="H60" s="203"/>
      <c r="I60" s="203"/>
      <c r="J60" s="197"/>
      <c r="K60" s="197"/>
      <c r="L60" s="298"/>
      <c r="M60" s="261"/>
      <c r="N60" s="298"/>
      <c r="O60" s="261"/>
      <c r="P60" s="120"/>
      <c r="Q60" s="365"/>
    </row>
    <row r="61" spans="1:18" ht="15" customHeight="1" x14ac:dyDescent="0.2">
      <c r="A61" s="23">
        <v>67</v>
      </c>
      <c r="B61" s="197"/>
      <c r="C61" s="225"/>
      <c r="D61" s="225" t="s">
        <v>19</v>
      </c>
      <c r="E61" s="226"/>
      <c r="F61" s="260" t="s">
        <v>252</v>
      </c>
      <c r="G61" s="197"/>
      <c r="H61" s="222"/>
      <c r="I61" s="222"/>
      <c r="J61" s="197"/>
      <c r="K61" s="197"/>
      <c r="L61" s="298"/>
      <c r="M61" s="261"/>
      <c r="N61" s="298"/>
      <c r="O61" s="261"/>
      <c r="P61" s="119"/>
      <c r="Q61" s="365"/>
    </row>
    <row r="62" spans="1:18" ht="15" customHeight="1" x14ac:dyDescent="0.2">
      <c r="A62" s="23">
        <v>68</v>
      </c>
      <c r="B62" s="197"/>
      <c r="C62" s="197"/>
      <c r="D62" s="226"/>
      <c r="E62" s="226"/>
      <c r="F62" s="226"/>
      <c r="G62" s="197"/>
      <c r="H62" s="203"/>
      <c r="I62" s="203"/>
      <c r="J62" s="197"/>
      <c r="K62" s="197"/>
      <c r="L62" s="261"/>
      <c r="M62" s="261"/>
      <c r="N62" s="261"/>
      <c r="O62" s="261"/>
      <c r="P62" s="120"/>
      <c r="Q62" s="365"/>
    </row>
    <row r="63" spans="1:18" ht="15" customHeight="1" thickBot="1" x14ac:dyDescent="0.25">
      <c r="A63" s="23">
        <v>69</v>
      </c>
      <c r="B63" s="197"/>
      <c r="C63" s="197"/>
      <c r="D63" s="226"/>
      <c r="E63" s="226"/>
      <c r="F63" s="260" t="s">
        <v>268</v>
      </c>
      <c r="G63" s="197"/>
      <c r="H63" s="197"/>
      <c r="I63" s="197"/>
      <c r="J63" s="197"/>
      <c r="K63" s="197"/>
      <c r="L63" s="295">
        <f>L60-L61</f>
        <v>0</v>
      </c>
      <c r="M63" s="261"/>
      <c r="N63" s="295">
        <f>N60-N61</f>
        <v>0</v>
      </c>
      <c r="O63" s="261"/>
      <c r="P63" s="119"/>
      <c r="Q63" s="365"/>
    </row>
    <row r="64" spans="1:18" ht="15" customHeight="1" thickBot="1" x14ac:dyDescent="0.25">
      <c r="A64" s="23">
        <v>70</v>
      </c>
      <c r="B64" s="197"/>
      <c r="C64" s="197"/>
      <c r="D64" s="226"/>
      <c r="E64" s="33" t="s">
        <v>344</v>
      </c>
      <c r="F64" s="260"/>
      <c r="G64" s="197"/>
      <c r="H64" s="197"/>
      <c r="I64" s="197"/>
      <c r="J64" s="197"/>
      <c r="K64" s="197"/>
      <c r="L64" s="261"/>
      <c r="M64" s="304">
        <f>IF(ISNUMBER($O$56),L63*$O$56,0)</f>
        <v>0</v>
      </c>
      <c r="N64" s="261"/>
      <c r="O64" s="304">
        <f>IF(ISNUMBER($O$56),N63*$O$56,0)</f>
        <v>0</v>
      </c>
      <c r="P64" s="26"/>
      <c r="Q64" s="365" t="s">
        <v>587</v>
      </c>
    </row>
    <row r="65" spans="1:18" ht="15" customHeight="1" x14ac:dyDescent="0.2">
      <c r="A65" s="23">
        <v>71</v>
      </c>
      <c r="B65" s="197"/>
      <c r="C65" s="197"/>
      <c r="D65" s="226"/>
      <c r="E65" s="33"/>
      <c r="F65" s="260"/>
      <c r="G65" s="197"/>
      <c r="H65" s="197"/>
      <c r="I65" s="197"/>
      <c r="J65" s="197"/>
      <c r="K65" s="197"/>
      <c r="L65" s="197"/>
      <c r="M65" s="99"/>
      <c r="N65" s="197"/>
      <c r="O65" s="99"/>
      <c r="P65" s="26"/>
      <c r="Q65" s="365"/>
    </row>
    <row r="66" spans="1:18" ht="30" customHeight="1" x14ac:dyDescent="0.3">
      <c r="A66" s="23">
        <v>72</v>
      </c>
      <c r="B66" s="221"/>
      <c r="C66" s="135" t="s">
        <v>527</v>
      </c>
      <c r="D66" s="197"/>
      <c r="E66" s="197"/>
      <c r="F66" s="197"/>
      <c r="G66" s="197"/>
      <c r="H66" s="222"/>
      <c r="I66" s="222"/>
      <c r="J66" s="197"/>
      <c r="K66" s="197"/>
      <c r="L66" s="197"/>
      <c r="M66" s="197"/>
      <c r="N66" s="197"/>
      <c r="O66" s="197"/>
      <c r="P66" s="26"/>
      <c r="Q66" s="365"/>
    </row>
    <row r="67" spans="1:18" ht="32.25" customHeight="1" x14ac:dyDescent="0.2">
      <c r="A67" s="23">
        <v>73</v>
      </c>
      <c r="B67" s="197"/>
      <c r="C67" s="197"/>
      <c r="D67" s="197"/>
      <c r="E67" s="197"/>
      <c r="F67" s="197"/>
      <c r="G67" s="197"/>
      <c r="H67" s="203"/>
      <c r="I67" s="203"/>
      <c r="J67" s="197"/>
      <c r="K67" s="197"/>
      <c r="L67" s="504" t="s">
        <v>47</v>
      </c>
      <c r="M67" s="504"/>
      <c r="N67" s="504" t="s">
        <v>48</v>
      </c>
      <c r="O67" s="504"/>
      <c r="P67" s="120"/>
      <c r="Q67" s="365"/>
    </row>
    <row r="68" spans="1:18" ht="15" customHeight="1" x14ac:dyDescent="0.2">
      <c r="A68" s="23">
        <v>74</v>
      </c>
      <c r="B68" s="197"/>
      <c r="C68" s="197"/>
      <c r="D68" s="232"/>
      <c r="E68" s="57" t="s">
        <v>269</v>
      </c>
      <c r="F68" s="232"/>
      <c r="G68" s="197"/>
      <c r="H68" s="197"/>
      <c r="I68" s="197"/>
      <c r="J68" s="197"/>
      <c r="K68" s="197"/>
      <c r="L68" s="261"/>
      <c r="M68" s="298"/>
      <c r="N68" s="261"/>
      <c r="O68" s="298"/>
      <c r="P68" s="119"/>
      <c r="Q68" s="365"/>
      <c r="R68" s="455" t="s">
        <v>715</v>
      </c>
    </row>
    <row r="69" spans="1:18" ht="15" customHeight="1" x14ac:dyDescent="0.2">
      <c r="A69" s="23">
        <v>75</v>
      </c>
      <c r="B69" s="197"/>
      <c r="C69" s="225"/>
      <c r="D69" s="225" t="s">
        <v>20</v>
      </c>
      <c r="E69" s="226"/>
      <c r="F69" s="260" t="s">
        <v>36</v>
      </c>
      <c r="G69" s="197"/>
      <c r="H69" s="197"/>
      <c r="I69" s="197"/>
      <c r="J69" s="197"/>
      <c r="K69" s="197"/>
      <c r="L69" s="298"/>
      <c r="M69" s="261"/>
      <c r="N69" s="295">
        <f>'S6a.Actual Expenditure Capex'!J25</f>
        <v>0</v>
      </c>
      <c r="O69" s="261"/>
      <c r="P69" s="26"/>
      <c r="Q69" s="365" t="s">
        <v>611</v>
      </c>
    </row>
    <row r="70" spans="1:18" ht="15" customHeight="1" x14ac:dyDescent="0.2">
      <c r="A70" s="23">
        <v>76</v>
      </c>
      <c r="B70" s="197"/>
      <c r="C70" s="225"/>
      <c r="D70" s="225" t="s">
        <v>19</v>
      </c>
      <c r="E70" s="226"/>
      <c r="F70" s="260" t="s">
        <v>2</v>
      </c>
      <c r="G70" s="197"/>
      <c r="H70" s="222"/>
      <c r="I70" s="222"/>
      <c r="J70" s="197"/>
      <c r="K70" s="197"/>
      <c r="L70" s="295">
        <f>M37</f>
        <v>0</v>
      </c>
      <c r="M70" s="261"/>
      <c r="N70" s="295">
        <f>O37</f>
        <v>0</v>
      </c>
      <c r="O70" s="261"/>
      <c r="P70" s="26"/>
      <c r="Q70" s="365"/>
    </row>
    <row r="71" spans="1:18" ht="15" customHeight="1" thickBot="1" x14ac:dyDescent="0.25">
      <c r="A71" s="23">
        <v>77</v>
      </c>
      <c r="B71" s="197"/>
      <c r="C71" s="225"/>
      <c r="D71" s="225" t="s">
        <v>20</v>
      </c>
      <c r="E71" s="226"/>
      <c r="F71" s="260" t="s">
        <v>259</v>
      </c>
      <c r="G71" s="197"/>
      <c r="H71" s="203"/>
      <c r="I71" s="203"/>
      <c r="J71" s="197"/>
      <c r="K71" s="197"/>
      <c r="L71" s="261"/>
      <c r="M71" s="261"/>
      <c r="N71" s="298"/>
      <c r="O71" s="261"/>
      <c r="P71" s="120"/>
      <c r="Q71" s="365"/>
    </row>
    <row r="72" spans="1:18" ht="15" customHeight="1" thickBot="1" x14ac:dyDescent="0.25">
      <c r="A72" s="23">
        <v>78</v>
      </c>
      <c r="B72" s="197"/>
      <c r="C72" s="197"/>
      <c r="D72" s="226"/>
      <c r="E72" s="57" t="s">
        <v>270</v>
      </c>
      <c r="F72" s="232"/>
      <c r="G72" s="197"/>
      <c r="H72" s="197"/>
      <c r="I72" s="197"/>
      <c r="J72" s="197"/>
      <c r="K72" s="197"/>
      <c r="L72" s="261"/>
      <c r="M72" s="304">
        <f>M68+L69-L70</f>
        <v>0</v>
      </c>
      <c r="N72" s="261"/>
      <c r="O72" s="304">
        <f>O68+N69-N70+N71</f>
        <v>0</v>
      </c>
      <c r="P72" s="119"/>
      <c r="Q72" s="365"/>
    </row>
    <row r="73" spans="1:18" ht="15" customHeight="1" thickBot="1" x14ac:dyDescent="0.25">
      <c r="A73" s="23">
        <v>79</v>
      </c>
      <c r="B73" s="197"/>
      <c r="C73" s="197"/>
      <c r="D73" s="197"/>
      <c r="E73" s="197"/>
      <c r="F73" s="197"/>
      <c r="G73" s="197"/>
      <c r="H73" s="197"/>
      <c r="I73" s="197"/>
      <c r="J73" s="197"/>
      <c r="K73" s="197"/>
      <c r="L73" s="261"/>
      <c r="M73" s="261"/>
      <c r="N73" s="261"/>
      <c r="O73" s="261"/>
      <c r="P73" s="26"/>
      <c r="Q73" s="365"/>
    </row>
    <row r="74" spans="1:18" ht="15" customHeight="1" thickBot="1" x14ac:dyDescent="0.25">
      <c r="A74" s="23">
        <v>80</v>
      </c>
      <c r="B74" s="197"/>
      <c r="C74" s="197"/>
      <c r="D74" s="232"/>
      <c r="E74" s="232"/>
      <c r="F74" s="232" t="s">
        <v>271</v>
      </c>
      <c r="G74" s="197"/>
      <c r="H74" s="222"/>
      <c r="I74" s="222"/>
      <c r="J74" s="197"/>
      <c r="K74" s="197"/>
      <c r="L74" s="261"/>
      <c r="M74" s="261"/>
      <c r="N74" s="261"/>
      <c r="O74" s="281"/>
      <c r="P74" s="26"/>
      <c r="Q74" s="365"/>
    </row>
    <row r="75" spans="1:18" ht="15" customHeight="1" x14ac:dyDescent="0.2">
      <c r="A75" s="23"/>
      <c r="B75" s="197"/>
      <c r="C75" s="197"/>
      <c r="D75" s="232"/>
      <c r="E75" s="232"/>
      <c r="F75" s="232"/>
      <c r="G75" s="197"/>
      <c r="H75" s="222"/>
      <c r="I75" s="222"/>
      <c r="J75" s="197"/>
      <c r="K75" s="197"/>
      <c r="L75" s="197"/>
      <c r="M75" s="197"/>
      <c r="N75" s="197"/>
      <c r="O75" s="197"/>
      <c r="P75" s="26"/>
      <c r="Q75" s="365"/>
    </row>
    <row r="76" spans="1:18" ht="30" customHeight="1" x14ac:dyDescent="0.3">
      <c r="A76" s="23">
        <v>88</v>
      </c>
      <c r="B76" s="221"/>
      <c r="C76" s="211" t="s">
        <v>526</v>
      </c>
      <c r="D76" s="201"/>
      <c r="E76" s="201"/>
      <c r="F76" s="201"/>
      <c r="G76" s="197"/>
      <c r="H76" s="197"/>
      <c r="I76" s="197"/>
      <c r="J76" s="197"/>
      <c r="K76" s="197"/>
      <c r="L76" s="197"/>
      <c r="M76" s="197"/>
      <c r="N76" s="197"/>
      <c r="O76" s="197"/>
      <c r="P76" s="26"/>
      <c r="Q76" s="365"/>
    </row>
    <row r="77" spans="1:18" ht="15" customHeight="1" x14ac:dyDescent="0.2">
      <c r="A77" s="23">
        <v>89</v>
      </c>
      <c r="B77" s="197"/>
      <c r="C77" s="201"/>
      <c r="D77" s="201"/>
      <c r="E77" s="201"/>
      <c r="F77" s="201"/>
      <c r="G77" s="197"/>
      <c r="H77" s="222"/>
      <c r="I77" s="222"/>
      <c r="J77" s="197"/>
      <c r="K77" s="197"/>
      <c r="L77" s="502" t="s">
        <v>49</v>
      </c>
      <c r="M77" s="502"/>
      <c r="N77" s="502" t="s">
        <v>45</v>
      </c>
      <c r="O77" s="502"/>
      <c r="P77" s="26"/>
      <c r="Q77" s="365"/>
    </row>
    <row r="78" spans="1:18" ht="15" customHeight="1" x14ac:dyDescent="0.2">
      <c r="A78" s="23">
        <v>90</v>
      </c>
      <c r="B78" s="197"/>
      <c r="C78" s="201"/>
      <c r="D78" s="201"/>
      <c r="E78" s="201"/>
      <c r="F78" s="201"/>
      <c r="G78" s="197"/>
      <c r="H78" s="203"/>
      <c r="I78" s="203"/>
      <c r="J78" s="197"/>
      <c r="K78" s="197"/>
      <c r="L78" s="203" t="s">
        <v>18</v>
      </c>
      <c r="M78" s="203" t="s">
        <v>18</v>
      </c>
      <c r="N78" s="203" t="s">
        <v>18</v>
      </c>
      <c r="O78" s="203" t="s">
        <v>18</v>
      </c>
      <c r="P78" s="120"/>
      <c r="Q78" s="365"/>
    </row>
    <row r="79" spans="1:18" ht="15" customHeight="1" x14ac:dyDescent="0.2">
      <c r="A79" s="23">
        <v>91</v>
      </c>
      <c r="B79" s="197"/>
      <c r="C79" s="201"/>
      <c r="D79" s="223"/>
      <c r="E79" s="184"/>
      <c r="F79" s="184" t="s">
        <v>262</v>
      </c>
      <c r="G79" s="197"/>
      <c r="H79" s="197"/>
      <c r="I79" s="197"/>
      <c r="J79" s="197"/>
      <c r="K79" s="197"/>
      <c r="L79" s="298"/>
      <c r="M79" s="261"/>
      <c r="N79" s="298"/>
      <c r="O79" s="261"/>
      <c r="P79" s="119"/>
      <c r="Q79" s="365"/>
    </row>
    <row r="80" spans="1:18" ht="15" customHeight="1" x14ac:dyDescent="0.2">
      <c r="A80" s="23">
        <v>92</v>
      </c>
      <c r="B80" s="197"/>
      <c r="C80" s="201"/>
      <c r="D80" s="223"/>
      <c r="E80" s="184"/>
      <c r="F80" s="184" t="s">
        <v>524</v>
      </c>
      <c r="G80" s="197"/>
      <c r="H80" s="197"/>
      <c r="I80" s="197"/>
      <c r="J80" s="197"/>
      <c r="K80" s="197"/>
      <c r="L80" s="298"/>
      <c r="M80" s="261"/>
      <c r="N80" s="298"/>
      <c r="O80" s="261"/>
      <c r="P80" s="26"/>
      <c r="Q80" s="365"/>
    </row>
    <row r="81" spans="1:20" ht="15" customHeight="1" x14ac:dyDescent="0.2">
      <c r="A81" s="23">
        <v>93</v>
      </c>
      <c r="B81" s="197"/>
      <c r="C81" s="201"/>
      <c r="D81" s="223"/>
      <c r="E81" s="184"/>
      <c r="F81" s="184" t="s">
        <v>263</v>
      </c>
      <c r="G81" s="197"/>
      <c r="H81" s="222"/>
      <c r="I81" s="222"/>
      <c r="J81" s="197"/>
      <c r="K81" s="197"/>
      <c r="L81" s="298"/>
      <c r="M81" s="261"/>
      <c r="N81" s="298"/>
      <c r="O81" s="261"/>
      <c r="P81" s="26"/>
      <c r="Q81" s="365"/>
    </row>
    <row r="82" spans="1:20" ht="15" customHeight="1" thickBot="1" x14ac:dyDescent="0.25">
      <c r="A82" s="23">
        <v>94</v>
      </c>
      <c r="B82" s="197"/>
      <c r="C82" s="201"/>
      <c r="D82" s="223"/>
      <c r="E82" s="184"/>
      <c r="F82" s="184" t="s">
        <v>264</v>
      </c>
      <c r="G82" s="197"/>
      <c r="H82" s="203"/>
      <c r="I82" s="203"/>
      <c r="J82" s="197"/>
      <c r="K82" s="197"/>
      <c r="L82" s="298"/>
      <c r="M82" s="261"/>
      <c r="N82" s="298"/>
      <c r="O82" s="261"/>
      <c r="P82" s="120"/>
      <c r="Q82" s="365"/>
    </row>
    <row r="83" spans="1:20" ht="15" customHeight="1" thickBot="1" x14ac:dyDescent="0.25">
      <c r="A83" s="23">
        <v>95</v>
      </c>
      <c r="B83" s="197"/>
      <c r="C83" s="201"/>
      <c r="D83" s="201"/>
      <c r="E83" s="201" t="s">
        <v>220</v>
      </c>
      <c r="F83" s="201"/>
      <c r="G83" s="197"/>
      <c r="H83" s="197"/>
      <c r="I83" s="197"/>
      <c r="J83" s="197"/>
      <c r="K83" s="197"/>
      <c r="L83" s="261"/>
      <c r="M83" s="304">
        <f>SUM(L79:L82)</f>
        <v>0</v>
      </c>
      <c r="N83" s="261"/>
      <c r="O83" s="304">
        <f>SUM(N79:N82)</f>
        <v>0</v>
      </c>
      <c r="P83" s="119"/>
      <c r="Q83" s="365" t="s">
        <v>587</v>
      </c>
    </row>
    <row r="84" spans="1:20" ht="15" customHeight="1" x14ac:dyDescent="0.2">
      <c r="A84" s="23">
        <v>96</v>
      </c>
      <c r="B84" s="197"/>
      <c r="C84" s="201"/>
      <c r="D84" s="201"/>
      <c r="E84" s="201"/>
      <c r="F84" s="201"/>
      <c r="G84" s="197"/>
      <c r="H84" s="197"/>
      <c r="I84" s="197"/>
      <c r="J84" s="197"/>
      <c r="K84" s="197"/>
      <c r="L84" s="197"/>
      <c r="M84" s="197"/>
      <c r="N84" s="197"/>
      <c r="O84" s="197"/>
      <c r="P84" s="26"/>
      <c r="Q84" s="365"/>
    </row>
    <row r="85" spans="1:20" ht="31.5" customHeight="1" x14ac:dyDescent="0.3">
      <c r="A85" s="23">
        <v>97</v>
      </c>
      <c r="B85" s="221"/>
      <c r="C85" s="211" t="s">
        <v>528</v>
      </c>
      <c r="D85" s="201"/>
      <c r="E85" s="201"/>
      <c r="F85" s="201"/>
      <c r="G85" s="197"/>
      <c r="H85" s="222"/>
      <c r="I85" s="222"/>
      <c r="J85" s="197"/>
      <c r="K85" s="503" t="s">
        <v>41</v>
      </c>
      <c r="L85" s="503"/>
      <c r="M85" s="503"/>
      <c r="N85" s="503"/>
      <c r="O85" s="503"/>
      <c r="P85" s="26"/>
      <c r="Q85" s="365"/>
    </row>
    <row r="86" spans="1:20" ht="84.75" customHeight="1" x14ac:dyDescent="0.2">
      <c r="A86" s="23">
        <v>98</v>
      </c>
      <c r="B86" s="197"/>
      <c r="C86" s="197"/>
      <c r="D86" s="197"/>
      <c r="E86" s="197"/>
      <c r="F86" s="197" t="s">
        <v>545</v>
      </c>
      <c r="G86" s="197"/>
      <c r="H86" s="203"/>
      <c r="I86" s="203"/>
      <c r="J86" s="493" t="s">
        <v>265</v>
      </c>
      <c r="K86" s="493"/>
      <c r="L86" s="493"/>
      <c r="M86" s="159" t="s">
        <v>46</v>
      </c>
      <c r="N86" s="159" t="s">
        <v>266</v>
      </c>
      <c r="O86" s="159" t="s">
        <v>267</v>
      </c>
      <c r="P86" s="120"/>
      <c r="Q86" s="365"/>
    </row>
    <row r="87" spans="1:20" ht="15" customHeight="1" x14ac:dyDescent="0.2">
      <c r="A87" s="23">
        <v>99</v>
      </c>
      <c r="B87" s="197"/>
      <c r="C87" s="197"/>
      <c r="D87" s="197"/>
      <c r="E87" s="197"/>
      <c r="F87" s="494"/>
      <c r="G87" s="495"/>
      <c r="H87" s="496"/>
      <c r="I87" s="222"/>
      <c r="J87" s="498"/>
      <c r="K87" s="499"/>
      <c r="L87" s="500"/>
      <c r="M87" s="298"/>
      <c r="N87" s="298"/>
      <c r="O87" s="298"/>
      <c r="P87" s="119"/>
      <c r="Q87" s="365"/>
    </row>
    <row r="88" spans="1:20" ht="15" customHeight="1" x14ac:dyDescent="0.2">
      <c r="A88" s="23">
        <v>100</v>
      </c>
      <c r="B88" s="197"/>
      <c r="C88" s="197"/>
      <c r="D88" s="197"/>
      <c r="E88" s="197"/>
      <c r="F88" s="494"/>
      <c r="G88" s="495"/>
      <c r="H88" s="496"/>
      <c r="I88" s="203"/>
      <c r="J88" s="498"/>
      <c r="K88" s="499"/>
      <c r="L88" s="500"/>
      <c r="M88" s="298"/>
      <c r="N88" s="298"/>
      <c r="O88" s="298"/>
      <c r="P88" s="120"/>
      <c r="Q88" s="365"/>
    </row>
    <row r="89" spans="1:20" ht="15" customHeight="1" x14ac:dyDescent="0.2">
      <c r="A89" s="23">
        <v>101</v>
      </c>
      <c r="B89" s="197"/>
      <c r="C89" s="197"/>
      <c r="D89" s="197"/>
      <c r="E89" s="197"/>
      <c r="F89" s="494"/>
      <c r="G89" s="495"/>
      <c r="H89" s="496"/>
      <c r="I89" s="197"/>
      <c r="J89" s="498"/>
      <c r="K89" s="499"/>
      <c r="L89" s="500"/>
      <c r="M89" s="298"/>
      <c r="N89" s="298"/>
      <c r="O89" s="298"/>
      <c r="P89" s="119"/>
      <c r="Q89" s="365"/>
    </row>
    <row r="90" spans="1:20" ht="15" customHeight="1" x14ac:dyDescent="0.2">
      <c r="A90" s="23">
        <v>102</v>
      </c>
      <c r="B90" s="197"/>
      <c r="C90" s="197"/>
      <c r="D90" s="197"/>
      <c r="E90" s="197"/>
      <c r="F90" s="494"/>
      <c r="G90" s="495"/>
      <c r="H90" s="496"/>
      <c r="I90" s="197"/>
      <c r="J90" s="498"/>
      <c r="K90" s="499"/>
      <c r="L90" s="500"/>
      <c r="M90" s="298"/>
      <c r="N90" s="298"/>
      <c r="O90" s="298"/>
      <c r="P90" s="26"/>
      <c r="Q90" s="365"/>
    </row>
    <row r="91" spans="1:20" ht="15" customHeight="1" x14ac:dyDescent="0.2">
      <c r="A91" s="23">
        <v>103</v>
      </c>
      <c r="B91" s="197"/>
      <c r="C91" s="197"/>
      <c r="D91" s="197"/>
      <c r="E91" s="197"/>
      <c r="F91" s="494"/>
      <c r="G91" s="495"/>
      <c r="H91" s="496"/>
      <c r="I91" s="222"/>
      <c r="J91" s="498"/>
      <c r="K91" s="499"/>
      <c r="L91" s="500"/>
      <c r="M91" s="298"/>
      <c r="N91" s="298"/>
      <c r="O91" s="298"/>
      <c r="P91" s="26"/>
      <c r="Q91" s="365"/>
    </row>
    <row r="92" spans="1:20" ht="15" customHeight="1" x14ac:dyDescent="0.2">
      <c r="A92" s="23">
        <v>104</v>
      </c>
      <c r="B92" s="197"/>
      <c r="C92" s="197"/>
      <c r="D92" s="197"/>
      <c r="E92" s="197"/>
      <c r="F92" s="494"/>
      <c r="G92" s="495"/>
      <c r="H92" s="496"/>
      <c r="I92" s="203"/>
      <c r="J92" s="498"/>
      <c r="K92" s="499"/>
      <c r="L92" s="500"/>
      <c r="M92" s="298"/>
      <c r="N92" s="298"/>
      <c r="O92" s="298"/>
      <c r="P92" s="120"/>
      <c r="Q92" s="365"/>
    </row>
    <row r="93" spans="1:20" ht="15" customHeight="1" x14ac:dyDescent="0.2">
      <c r="A93" s="23">
        <v>105</v>
      </c>
      <c r="B93" s="197"/>
      <c r="C93" s="197"/>
      <c r="D93" s="197"/>
      <c r="E93" s="197"/>
      <c r="F93" s="494"/>
      <c r="G93" s="495"/>
      <c r="H93" s="496"/>
      <c r="I93" s="197"/>
      <c r="J93" s="498"/>
      <c r="K93" s="499"/>
      <c r="L93" s="500"/>
      <c r="M93" s="298"/>
      <c r="N93" s="298"/>
      <c r="O93" s="298"/>
      <c r="P93" s="119"/>
      <c r="Q93" s="365"/>
    </row>
    <row r="94" spans="1:20" ht="15" customHeight="1" x14ac:dyDescent="0.2">
      <c r="A94" s="23">
        <v>106</v>
      </c>
      <c r="B94" s="197"/>
      <c r="C94" s="197"/>
      <c r="D94" s="197"/>
      <c r="E94" s="197"/>
      <c r="F94" s="494"/>
      <c r="G94" s="495"/>
      <c r="H94" s="496"/>
      <c r="I94" s="197"/>
      <c r="J94" s="498"/>
      <c r="K94" s="499"/>
      <c r="L94" s="500"/>
      <c r="M94" s="298"/>
      <c r="N94" s="298"/>
      <c r="O94" s="298"/>
      <c r="P94" s="26"/>
      <c r="Q94" s="365"/>
    </row>
    <row r="95" spans="1:20" ht="15" customHeight="1" x14ac:dyDescent="0.2">
      <c r="A95" s="23">
        <v>107</v>
      </c>
      <c r="B95" s="197"/>
      <c r="C95" s="197"/>
      <c r="D95" s="197"/>
      <c r="E95" s="197"/>
      <c r="F95" s="251" t="s">
        <v>668</v>
      </c>
      <c r="G95" s="197"/>
      <c r="H95" s="203"/>
      <c r="I95" s="203"/>
      <c r="J95" s="197"/>
      <c r="K95" s="197"/>
      <c r="L95" s="197"/>
      <c r="M95" s="197"/>
      <c r="N95" s="197"/>
      <c r="O95" s="197"/>
      <c r="P95" s="26"/>
      <c r="Q95" s="365"/>
    </row>
    <row r="96" spans="1:20" ht="30" customHeight="1" thickBot="1" x14ac:dyDescent="0.35">
      <c r="A96" s="23">
        <v>108</v>
      </c>
      <c r="B96" s="221"/>
      <c r="C96" s="135" t="s">
        <v>302</v>
      </c>
      <c r="D96" s="197"/>
      <c r="E96" s="197"/>
      <c r="F96" s="197"/>
      <c r="G96" s="224"/>
      <c r="H96" s="501" t="s">
        <v>41</v>
      </c>
      <c r="I96" s="501"/>
      <c r="J96" s="501"/>
      <c r="K96" s="501"/>
      <c r="L96" s="501"/>
      <c r="M96" s="501"/>
      <c r="N96" s="501"/>
      <c r="O96" s="501"/>
      <c r="P96" s="10"/>
      <c r="Q96" s="365"/>
      <c r="R96" s="497" t="s">
        <v>667</v>
      </c>
      <c r="S96" s="497"/>
      <c r="T96" s="399"/>
    </row>
    <row r="97" spans="1:20" ht="52.5" customHeight="1" thickBot="1" x14ac:dyDescent="0.25">
      <c r="A97" s="23">
        <v>109</v>
      </c>
      <c r="B97" s="197"/>
      <c r="C97" s="197"/>
      <c r="D97" s="197"/>
      <c r="E97" s="197"/>
      <c r="F97" s="197"/>
      <c r="G97" s="224"/>
      <c r="H97" s="224" t="s">
        <v>72</v>
      </c>
      <c r="I97" s="224" t="s">
        <v>162</v>
      </c>
      <c r="J97" s="224" t="s">
        <v>166</v>
      </c>
      <c r="K97" s="224" t="s">
        <v>77</v>
      </c>
      <c r="L97" s="224" t="s">
        <v>494</v>
      </c>
      <c r="M97" s="376" t="s">
        <v>76</v>
      </c>
      <c r="N97" s="224" t="s">
        <v>347</v>
      </c>
      <c r="O97" s="224" t="s">
        <v>193</v>
      </c>
      <c r="P97" s="10"/>
      <c r="Q97" s="365"/>
      <c r="R97" s="402" t="s">
        <v>675</v>
      </c>
      <c r="S97" s="403" t="s">
        <v>676</v>
      </c>
    </row>
    <row r="98" spans="1:20" ht="15" customHeight="1" x14ac:dyDescent="0.2">
      <c r="A98" s="23">
        <v>110</v>
      </c>
      <c r="B98" s="197"/>
      <c r="C98" s="197"/>
      <c r="D98" s="197"/>
      <c r="E98" s="197" t="s">
        <v>249</v>
      </c>
      <c r="F98" s="197"/>
      <c r="G98" s="197"/>
      <c r="H98" s="298"/>
      <c r="I98" s="298"/>
      <c r="J98" s="298"/>
      <c r="K98" s="298"/>
      <c r="L98" s="335"/>
      <c r="M98" s="335"/>
      <c r="N98" s="298"/>
      <c r="O98" s="295">
        <f>SUM(H98:N98)</f>
        <v>0</v>
      </c>
      <c r="P98" s="10"/>
      <c r="Q98" s="365"/>
      <c r="R98" s="404">
        <f>O28</f>
        <v>0</v>
      </c>
      <c r="S98" s="406" t="b">
        <f>ROUND(O98,0)=ROUND(R98,0)</f>
        <v>1</v>
      </c>
      <c r="T98" s="399"/>
    </row>
    <row r="99" spans="1:20" ht="15" customHeight="1" x14ac:dyDescent="0.2">
      <c r="A99" s="23">
        <v>111</v>
      </c>
      <c r="B99" s="197"/>
      <c r="C99" s="225"/>
      <c r="D99" s="225" t="s">
        <v>19</v>
      </c>
      <c r="E99" s="226"/>
      <c r="F99" s="260" t="s">
        <v>220</v>
      </c>
      <c r="G99" s="224"/>
      <c r="H99" s="298"/>
      <c r="I99" s="298"/>
      <c r="J99" s="298"/>
      <c r="K99" s="298"/>
      <c r="L99" s="335"/>
      <c r="M99" s="335"/>
      <c r="N99" s="298"/>
      <c r="O99" s="295">
        <f t="shared" ref="O99:O105" si="0">SUM(H99:N99)</f>
        <v>0</v>
      </c>
      <c r="P99" s="10"/>
      <c r="Q99" s="365"/>
      <c r="R99" s="404">
        <f>O30</f>
        <v>0</v>
      </c>
      <c r="S99" s="407" t="b">
        <f t="shared" ref="S99:S106" si="1">ROUND(O99,0)=ROUND(R99,0)</f>
        <v>1</v>
      </c>
      <c r="T99" s="400"/>
    </row>
    <row r="100" spans="1:20" ht="15" customHeight="1" x14ac:dyDescent="0.2">
      <c r="A100" s="23">
        <v>112</v>
      </c>
      <c r="B100" s="197"/>
      <c r="C100" s="225"/>
      <c r="D100" s="225" t="s">
        <v>20</v>
      </c>
      <c r="E100" s="226"/>
      <c r="F100" s="260" t="s">
        <v>344</v>
      </c>
      <c r="G100" s="224"/>
      <c r="H100" s="298"/>
      <c r="I100" s="298"/>
      <c r="J100" s="298"/>
      <c r="K100" s="298"/>
      <c r="L100" s="335"/>
      <c r="M100" s="335"/>
      <c r="N100" s="298"/>
      <c r="O100" s="295">
        <f t="shared" si="0"/>
        <v>0</v>
      </c>
      <c r="P100" s="10"/>
      <c r="Q100" s="365"/>
      <c r="R100" s="404">
        <f>O32</f>
        <v>0</v>
      </c>
      <c r="S100" s="407" t="b">
        <f t="shared" si="1"/>
        <v>1</v>
      </c>
      <c r="T100" s="399"/>
    </row>
    <row r="101" spans="1:20" ht="15" customHeight="1" x14ac:dyDescent="0.2">
      <c r="A101" s="23">
        <v>113</v>
      </c>
      <c r="B101" s="197"/>
      <c r="C101" s="225"/>
      <c r="D101" s="225" t="s">
        <v>20</v>
      </c>
      <c r="E101" s="226"/>
      <c r="F101" s="260" t="s">
        <v>2</v>
      </c>
      <c r="G101" s="197"/>
      <c r="H101" s="298"/>
      <c r="I101" s="298"/>
      <c r="J101" s="298"/>
      <c r="K101" s="298"/>
      <c r="L101" s="335"/>
      <c r="M101" s="335"/>
      <c r="N101" s="298"/>
      <c r="O101" s="295">
        <f t="shared" si="0"/>
        <v>0</v>
      </c>
      <c r="P101" s="10"/>
      <c r="Q101" s="365"/>
      <c r="R101" s="404">
        <f>O37</f>
        <v>0</v>
      </c>
      <c r="S101" s="407" t="b">
        <f t="shared" si="1"/>
        <v>1</v>
      </c>
      <c r="T101" s="400"/>
    </row>
    <row r="102" spans="1:20" ht="15" customHeight="1" x14ac:dyDescent="0.2">
      <c r="A102" s="23">
        <v>114</v>
      </c>
      <c r="B102" s="197"/>
      <c r="C102" s="225"/>
      <c r="D102" s="225" t="s">
        <v>19</v>
      </c>
      <c r="E102" s="226"/>
      <c r="F102" s="260" t="s">
        <v>40</v>
      </c>
      <c r="G102" s="224"/>
      <c r="H102" s="298"/>
      <c r="I102" s="298"/>
      <c r="J102" s="298"/>
      <c r="K102" s="298"/>
      <c r="L102" s="335"/>
      <c r="M102" s="335"/>
      <c r="N102" s="298"/>
      <c r="O102" s="295">
        <f t="shared" si="0"/>
        <v>0</v>
      </c>
      <c r="P102" s="10"/>
      <c r="Q102" s="365"/>
      <c r="R102" s="404">
        <f>O42</f>
        <v>0</v>
      </c>
      <c r="S102" s="407" t="b">
        <f t="shared" si="1"/>
        <v>1</v>
      </c>
      <c r="T102" s="399"/>
    </row>
    <row r="103" spans="1:20" ht="15" customHeight="1" x14ac:dyDescent="0.2">
      <c r="A103" s="23">
        <v>115</v>
      </c>
      <c r="B103" s="197"/>
      <c r="C103" s="225"/>
      <c r="D103" s="225" t="s">
        <v>20</v>
      </c>
      <c r="E103" s="226"/>
      <c r="F103" s="260" t="s">
        <v>7</v>
      </c>
      <c r="G103" s="224"/>
      <c r="H103" s="298"/>
      <c r="I103" s="298"/>
      <c r="J103" s="298"/>
      <c r="K103" s="298"/>
      <c r="L103" s="335"/>
      <c r="M103" s="335"/>
      <c r="N103" s="298"/>
      <c r="O103" s="295">
        <f t="shared" si="0"/>
        <v>0</v>
      </c>
      <c r="P103" s="10"/>
      <c r="Q103" s="365"/>
      <c r="R103" s="404">
        <f>O44</f>
        <v>0</v>
      </c>
      <c r="S103" s="407" t="b">
        <f t="shared" si="1"/>
        <v>1</v>
      </c>
      <c r="T103" s="400"/>
    </row>
    <row r="104" spans="1:20" ht="15" customHeight="1" x14ac:dyDescent="0.2">
      <c r="A104" s="23">
        <v>116</v>
      </c>
      <c r="B104" s="197"/>
      <c r="C104" s="225"/>
      <c r="D104" s="225" t="s">
        <v>20</v>
      </c>
      <c r="E104" s="226"/>
      <c r="F104" s="260" t="s">
        <v>259</v>
      </c>
      <c r="G104" s="197"/>
      <c r="H104" s="298"/>
      <c r="I104" s="298"/>
      <c r="J104" s="298"/>
      <c r="K104" s="298"/>
      <c r="L104" s="335"/>
      <c r="M104" s="335"/>
      <c r="N104" s="298"/>
      <c r="O104" s="295">
        <f t="shared" si="0"/>
        <v>0</v>
      </c>
      <c r="P104" s="10"/>
      <c r="Q104" s="365"/>
      <c r="R104" s="404">
        <f>O46</f>
        <v>0</v>
      </c>
      <c r="S104" s="407" t="b">
        <f t="shared" si="1"/>
        <v>1</v>
      </c>
      <c r="T104" s="399"/>
    </row>
    <row r="105" spans="1:20" ht="15" customHeight="1" thickBot="1" x14ac:dyDescent="0.25">
      <c r="A105" s="23">
        <v>117</v>
      </c>
      <c r="B105" s="197"/>
      <c r="C105" s="225"/>
      <c r="D105" s="225" t="s">
        <v>20</v>
      </c>
      <c r="E105" s="226"/>
      <c r="F105" s="260" t="s">
        <v>343</v>
      </c>
      <c r="G105" s="224"/>
      <c r="H105" s="298"/>
      <c r="I105" s="298"/>
      <c r="J105" s="298"/>
      <c r="K105" s="298"/>
      <c r="L105" s="335"/>
      <c r="M105" s="335"/>
      <c r="N105" s="298"/>
      <c r="O105" s="295">
        <f t="shared" si="0"/>
        <v>0</v>
      </c>
      <c r="P105" s="10"/>
      <c r="Q105" s="365"/>
      <c r="R105" s="401"/>
      <c r="S105" s="407"/>
      <c r="T105" s="400"/>
    </row>
    <row r="106" spans="1:20" ht="15" customHeight="1" thickBot="1" x14ac:dyDescent="0.25">
      <c r="A106" s="23">
        <v>118</v>
      </c>
      <c r="B106" s="197"/>
      <c r="C106" s="197"/>
      <c r="D106" s="197"/>
      <c r="E106" s="197" t="s">
        <v>251</v>
      </c>
      <c r="F106" s="197"/>
      <c r="G106" s="224"/>
      <c r="H106" s="304">
        <f t="shared" ref="H106:O106" si="2">H98-H99+H100+H101-H102+H103+H104+H105</f>
        <v>0</v>
      </c>
      <c r="I106" s="304">
        <f t="shared" si="2"/>
        <v>0</v>
      </c>
      <c r="J106" s="304">
        <f t="shared" si="2"/>
        <v>0</v>
      </c>
      <c r="K106" s="304">
        <f t="shared" si="2"/>
        <v>0</v>
      </c>
      <c r="L106" s="304">
        <f t="shared" si="2"/>
        <v>0</v>
      </c>
      <c r="M106" s="304">
        <f t="shared" si="2"/>
        <v>0</v>
      </c>
      <c r="N106" s="304">
        <f t="shared" si="2"/>
        <v>0</v>
      </c>
      <c r="O106" s="304">
        <f t="shared" si="2"/>
        <v>0</v>
      </c>
      <c r="P106" s="10"/>
      <c r="Q106" s="365"/>
      <c r="R106" s="405">
        <f>O48</f>
        <v>0</v>
      </c>
      <c r="S106" s="408" t="b">
        <f t="shared" si="1"/>
        <v>1</v>
      </c>
      <c r="T106" s="399"/>
    </row>
    <row r="107" spans="1:20" ht="15" customHeight="1" x14ac:dyDescent="0.2">
      <c r="A107" s="23">
        <v>119</v>
      </c>
      <c r="B107" s="197"/>
      <c r="C107" s="197"/>
      <c r="D107" s="197"/>
      <c r="E107" s="197"/>
      <c r="F107" s="197"/>
      <c r="G107" s="197"/>
      <c r="H107" s="197"/>
      <c r="I107" s="197"/>
      <c r="J107" s="197"/>
      <c r="K107" s="197"/>
      <c r="L107" s="197"/>
      <c r="M107" s="260"/>
      <c r="N107" s="260"/>
      <c r="O107" s="260"/>
      <c r="P107" s="10"/>
      <c r="Q107" s="365"/>
      <c r="R107" s="400"/>
      <c r="S107" s="400"/>
      <c r="T107" s="400"/>
    </row>
    <row r="108" spans="1:20" ht="15" customHeight="1" x14ac:dyDescent="0.2">
      <c r="A108" s="23">
        <v>120</v>
      </c>
      <c r="B108" s="197"/>
      <c r="C108" s="197"/>
      <c r="D108" s="197"/>
      <c r="E108" s="197" t="s">
        <v>272</v>
      </c>
      <c r="F108" s="197"/>
      <c r="G108" s="197"/>
      <c r="H108" s="197"/>
      <c r="I108" s="197"/>
      <c r="J108" s="197"/>
      <c r="K108" s="197"/>
      <c r="L108" s="197"/>
      <c r="M108" s="260"/>
      <c r="N108" s="260"/>
      <c r="O108" s="260"/>
      <c r="P108" s="10"/>
      <c r="Q108" s="365"/>
      <c r="R108" s="399"/>
      <c r="S108" s="399"/>
      <c r="T108" s="399"/>
    </row>
    <row r="109" spans="1:20" ht="15" customHeight="1" x14ac:dyDescent="0.2">
      <c r="A109" s="23">
        <v>121</v>
      </c>
      <c r="B109" s="197"/>
      <c r="C109" s="197"/>
      <c r="D109" s="197"/>
      <c r="E109" s="226"/>
      <c r="F109" s="260" t="s">
        <v>273</v>
      </c>
      <c r="G109" s="224"/>
      <c r="H109" s="385"/>
      <c r="I109" s="385"/>
      <c r="J109" s="385"/>
      <c r="K109" s="385"/>
      <c r="L109" s="386"/>
      <c r="M109" s="386"/>
      <c r="N109" s="385"/>
      <c r="O109" s="227" t="s">
        <v>434</v>
      </c>
      <c r="P109" s="10"/>
      <c r="Q109" s="365"/>
      <c r="R109" s="400"/>
      <c r="S109" s="400"/>
      <c r="T109" s="400"/>
    </row>
    <row r="110" spans="1:20" ht="15" customHeight="1" x14ac:dyDescent="0.2">
      <c r="A110" s="23">
        <v>122</v>
      </c>
      <c r="B110" s="197"/>
      <c r="C110" s="197"/>
      <c r="D110" s="197"/>
      <c r="E110" s="226"/>
      <c r="F110" s="260" t="s">
        <v>274</v>
      </c>
      <c r="G110" s="224"/>
      <c r="H110" s="385"/>
      <c r="I110" s="385"/>
      <c r="J110" s="385"/>
      <c r="K110" s="385"/>
      <c r="L110" s="386"/>
      <c r="M110" s="386"/>
      <c r="N110" s="385"/>
      <c r="O110" s="227" t="s">
        <v>434</v>
      </c>
      <c r="P110" s="10"/>
      <c r="Q110" s="365"/>
      <c r="R110" s="400"/>
      <c r="S110" s="400"/>
      <c r="T110" s="400"/>
    </row>
    <row r="111" spans="1:20" ht="15" customHeight="1" x14ac:dyDescent="0.2">
      <c r="A111" s="24"/>
      <c r="B111" s="228"/>
      <c r="C111" s="228"/>
      <c r="D111" s="228"/>
      <c r="E111" s="228"/>
      <c r="F111" s="228"/>
      <c r="G111" s="228"/>
      <c r="H111" s="228"/>
      <c r="I111" s="228"/>
      <c r="J111" s="228"/>
      <c r="K111" s="228"/>
      <c r="L111" s="228"/>
      <c r="M111" s="229"/>
      <c r="N111" s="229"/>
      <c r="O111" s="229"/>
      <c r="P111" s="17"/>
      <c r="Q111" s="365"/>
      <c r="R111" s="400"/>
      <c r="S111" s="400"/>
      <c r="T111" s="400"/>
    </row>
    <row r="112" spans="1:20" ht="15" customHeight="1" x14ac:dyDescent="0.2">
      <c r="Q112" s="366"/>
    </row>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sheetData>
  <sheetProtection sheet="1" objects="1" scenarios="1" formatRows="0" insertRows="0"/>
  <customSheetViews>
    <customSheetView guid="{63EE1149-38E3-45FD-A757-4655A3261696}" scale="80" showPageBreaks="1" showGridLines="0" printArea="1">
      <selection activeCell="H86" sqref="H86"/>
      <pageMargins left="0.70866141732283472" right="0.70866141732283472" top="0.74803149606299213" bottom="0.74803149606299213" header="0.31496062992125984" footer="0.31496062992125984"/>
      <pageSetup paperSize="9" scale="34" fitToHeight="2" orientation="portrait" r:id="rId1"/>
    </customSheetView>
    <customSheetView guid="{050FE390-FCBA-423A-A57A-07214A914FBA}" scale="80" showPageBreaks="1" showGridLines="0" printArea="1" topLeftCell="A39">
      <selection activeCell="E58" sqref="E58"/>
      <pageMargins left="0.70866141732283472" right="0.70866141732283472" top="0.74803149606299213" bottom="0.74803149606299213" header="0.31496062992125984" footer="0.31496062992125984"/>
      <pageSetup paperSize="9" scale="34" fitToHeight="2" orientation="portrait" r:id="rId2"/>
    </customSheetView>
  </customSheetViews>
  <mergeCells count="32">
    <mergeCell ref="M2:O2"/>
    <mergeCell ref="M3:O3"/>
    <mergeCell ref="A5:N5"/>
    <mergeCell ref="F88:H88"/>
    <mergeCell ref="F89:H89"/>
    <mergeCell ref="N26:O26"/>
    <mergeCell ref="L58:M58"/>
    <mergeCell ref="F87:H87"/>
    <mergeCell ref="N77:O77"/>
    <mergeCell ref="K85:O85"/>
    <mergeCell ref="L26:M26"/>
    <mergeCell ref="L67:M67"/>
    <mergeCell ref="N67:O67"/>
    <mergeCell ref="L77:M77"/>
    <mergeCell ref="C50:O50"/>
    <mergeCell ref="N58:O58"/>
    <mergeCell ref="J86:L86"/>
    <mergeCell ref="F90:H90"/>
    <mergeCell ref="R96:S96"/>
    <mergeCell ref="F92:H92"/>
    <mergeCell ref="J87:L87"/>
    <mergeCell ref="J88:L88"/>
    <mergeCell ref="J89:L89"/>
    <mergeCell ref="J90:L90"/>
    <mergeCell ref="J91:L91"/>
    <mergeCell ref="J92:L92"/>
    <mergeCell ref="H96:O96"/>
    <mergeCell ref="F91:H91"/>
    <mergeCell ref="F93:H93"/>
    <mergeCell ref="F94:H94"/>
    <mergeCell ref="J93:L93"/>
    <mergeCell ref="J94:L94"/>
  </mergeCells>
  <conditionalFormatting sqref="O98:O105">
    <cfRule type="expression" dxfId="18" priority="8" stopIfTrue="1">
      <formula>$S$98&lt;&gt;TRUE</formula>
    </cfRule>
  </conditionalFormatting>
  <conditionalFormatting sqref="O99">
    <cfRule type="expression" dxfId="17" priority="7" stopIfTrue="1">
      <formula>$S$99&lt;&gt;TRUE</formula>
    </cfRule>
  </conditionalFormatting>
  <conditionalFormatting sqref="O100">
    <cfRule type="expression" dxfId="16" priority="6" stopIfTrue="1">
      <formula>$S$100&lt;&gt;TRUE</formula>
    </cfRule>
  </conditionalFormatting>
  <conditionalFormatting sqref="O101">
    <cfRule type="expression" dxfId="15" priority="5" stopIfTrue="1">
      <formula>$S$101&lt;&gt;TRUE</formula>
    </cfRule>
  </conditionalFormatting>
  <conditionalFormatting sqref="O102">
    <cfRule type="expression" dxfId="14" priority="4" stopIfTrue="1">
      <formula>$S$102&lt;&gt;TRUE</formula>
    </cfRule>
  </conditionalFormatting>
  <conditionalFormatting sqref="O103">
    <cfRule type="expression" dxfId="13" priority="3" stopIfTrue="1">
      <formula>$S$103&lt;&gt;TRUE</formula>
    </cfRule>
  </conditionalFormatting>
  <conditionalFormatting sqref="O104">
    <cfRule type="expression" dxfId="12" priority="2" stopIfTrue="1">
      <formula>$S$104&lt;&gt;TRUE</formula>
    </cfRule>
  </conditionalFormatting>
  <conditionalFormatting sqref="O106">
    <cfRule type="expression" dxfId="11" priority="1" stopIfTrue="1">
      <formula>$S$106&lt;&gt;TRUE</formula>
    </cfRule>
  </conditionalFormatting>
  <dataValidations count="1">
    <dataValidation allowBlank="1" showInputMessage="1" showErrorMessage="1" prompt="Please enter text" sqref="F87:H94 J87:L94"/>
  </dataValidations>
  <pageMargins left="0.7" right="0.7" top="0.75" bottom="0.75" header="0.3" footer="0.3"/>
  <pageSetup paperSize="9" scale="55" fitToHeight="3" orientation="landscape" r:id="rId3"/>
  <headerFooter>
    <oddHeader>&amp;C &amp;"+,Regular"Commerce Commission Information Disclosure Template</oddHeader>
    <oddFooter>&amp;L&amp;"+,Regular" &amp;P&amp;C&amp;"+,Regular" &amp;F&amp;R&amp;"+,Regular" &amp;A</oddFooter>
  </headerFooter>
  <rowBreaks count="2" manualBreakCount="2">
    <brk id="51" max="15" man="1"/>
    <brk id="75" max="1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9CCFF"/>
  </sheetPr>
  <dimension ref="A1:O869"/>
  <sheetViews>
    <sheetView showGridLines="0" zoomScaleNormal="100" zoomScaleSheetLayoutView="70" workbookViewId="0"/>
  </sheetViews>
  <sheetFormatPr defaultRowHeight="12.75" x14ac:dyDescent="0.2"/>
  <cols>
    <col min="1" max="1" width="4.28515625" customWidth="1"/>
    <col min="2" max="2" width="3.140625" customWidth="1"/>
    <col min="3" max="3" width="6" customWidth="1"/>
    <col min="4" max="4" width="6" style="22" customWidth="1"/>
    <col min="5" max="5" width="2.42578125" style="22" customWidth="1"/>
    <col min="6" max="6" width="19.85546875" customWidth="1"/>
    <col min="7" max="7" width="11.28515625" style="22" customWidth="1"/>
    <col min="8" max="8" width="6.85546875" style="22" customWidth="1"/>
    <col min="9" max="9" width="18.85546875" customWidth="1"/>
    <col min="10" max="10" width="22.5703125" customWidth="1"/>
    <col min="11" max="12" width="16.140625" customWidth="1"/>
    <col min="13" max="13" width="2.7109375" customWidth="1"/>
    <col min="14" max="14" width="15" style="372" customWidth="1"/>
    <col min="15" max="15" width="46.5703125" style="70" bestFit="1" customWidth="1"/>
    <col min="16" max="16384" width="9.140625" style="70"/>
  </cols>
  <sheetData>
    <row r="1" spans="1:15" s="77" customFormat="1" x14ac:dyDescent="0.2">
      <c r="A1" s="2"/>
      <c r="B1" s="3"/>
      <c r="C1" s="3"/>
      <c r="D1" s="3"/>
      <c r="E1" s="3"/>
      <c r="F1" s="3"/>
      <c r="G1" s="3"/>
      <c r="H1" s="3"/>
      <c r="I1" s="3"/>
      <c r="J1" s="3"/>
      <c r="K1" s="3"/>
      <c r="L1" s="3"/>
      <c r="M1" s="4"/>
      <c r="N1" s="374"/>
    </row>
    <row r="2" spans="1:15" s="77" customFormat="1" ht="18" customHeight="1" x14ac:dyDescent="0.3">
      <c r="A2" s="5"/>
      <c r="B2" s="6"/>
      <c r="C2" s="6"/>
      <c r="D2" s="6"/>
      <c r="E2" s="6"/>
      <c r="F2" s="6"/>
      <c r="G2" s="6"/>
      <c r="H2" s="6"/>
      <c r="I2" s="94" t="s">
        <v>32</v>
      </c>
      <c r="J2" s="486" t="str">
        <f>IF(NOT(ISBLANK(CoverSheet!$C$8)),CoverSheet!$C$8,"")</f>
        <v/>
      </c>
      <c r="K2" s="486"/>
      <c r="L2" s="486"/>
      <c r="M2" s="8"/>
      <c r="N2" s="374"/>
    </row>
    <row r="3" spans="1:15" s="77" customFormat="1" ht="18" customHeight="1" x14ac:dyDescent="0.25">
      <c r="A3" s="5"/>
      <c r="B3" s="6"/>
      <c r="C3" s="6"/>
      <c r="D3" s="6"/>
      <c r="E3" s="6"/>
      <c r="F3" s="6"/>
      <c r="G3" s="6"/>
      <c r="H3" s="6"/>
      <c r="I3" s="94" t="s">
        <v>348</v>
      </c>
      <c r="J3" s="487" t="str">
        <f>IF(ISNUMBER(CoverSheet!$C$12),CoverSheet!$C$12,"")</f>
        <v/>
      </c>
      <c r="K3" s="487"/>
      <c r="L3" s="487"/>
      <c r="M3" s="8"/>
      <c r="N3" s="374"/>
    </row>
    <row r="4" spans="1:15" s="77" customFormat="1" ht="21" customHeight="1" x14ac:dyDescent="0.35">
      <c r="A4" s="186" t="s">
        <v>219</v>
      </c>
      <c r="B4" s="6"/>
      <c r="C4" s="6"/>
      <c r="D4" s="6"/>
      <c r="E4" s="6"/>
      <c r="F4" s="6"/>
      <c r="G4" s="6"/>
      <c r="H4" s="6"/>
      <c r="I4" s="6"/>
      <c r="J4" s="6"/>
      <c r="K4" s="6"/>
      <c r="L4" s="6"/>
      <c r="M4" s="8"/>
      <c r="N4" s="374"/>
    </row>
    <row r="5" spans="1:15" s="77" customFormat="1" ht="72.75" customHeight="1" x14ac:dyDescent="0.2">
      <c r="A5" s="506" t="s">
        <v>482</v>
      </c>
      <c r="B5" s="507"/>
      <c r="C5" s="507"/>
      <c r="D5" s="507"/>
      <c r="E5" s="507"/>
      <c r="F5" s="507"/>
      <c r="G5" s="507"/>
      <c r="H5" s="507"/>
      <c r="I5" s="507"/>
      <c r="J5" s="507"/>
      <c r="K5" s="507"/>
      <c r="L5" s="507"/>
      <c r="M5" s="8"/>
      <c r="N5" s="374"/>
    </row>
    <row r="6" spans="1:15" s="77" customFormat="1" x14ac:dyDescent="0.2">
      <c r="A6" s="266" t="s">
        <v>603</v>
      </c>
      <c r="B6" s="278"/>
      <c r="C6" s="6"/>
      <c r="D6" s="6"/>
      <c r="E6" s="6"/>
      <c r="F6" s="6"/>
      <c r="G6" s="6"/>
      <c r="H6" s="6"/>
      <c r="I6" s="6"/>
      <c r="J6" s="6"/>
      <c r="K6" s="6"/>
      <c r="L6" s="6"/>
      <c r="M6" s="8"/>
      <c r="N6" s="374"/>
    </row>
    <row r="7" spans="1:15" ht="31.5" customHeight="1" thickBot="1" x14ac:dyDescent="0.35">
      <c r="A7" s="11">
        <v>7</v>
      </c>
      <c r="B7" s="9"/>
      <c r="C7" s="58" t="s">
        <v>303</v>
      </c>
      <c r="D7" s="58"/>
      <c r="E7" s="58"/>
      <c r="F7" s="9"/>
      <c r="G7" s="9"/>
      <c r="H7" s="9"/>
      <c r="I7" s="9"/>
      <c r="J7" s="9"/>
      <c r="K7" s="9"/>
      <c r="L7" s="273" t="s">
        <v>18</v>
      </c>
      <c r="M7" s="10"/>
      <c r="N7" s="365"/>
    </row>
    <row r="8" spans="1:15" ht="15" customHeight="1" thickBot="1" x14ac:dyDescent="0.25">
      <c r="A8" s="11">
        <v>8</v>
      </c>
      <c r="B8" s="9"/>
      <c r="C8" s="9"/>
      <c r="D8" s="9"/>
      <c r="E8" s="33" t="s">
        <v>43</v>
      </c>
      <c r="F8" s="9"/>
      <c r="G8" s="9"/>
      <c r="H8" s="9"/>
      <c r="I8" s="9"/>
      <c r="J8" s="9"/>
      <c r="K8" s="9"/>
      <c r="L8" s="306">
        <f>'S3.Regulatory Profit'!L29</f>
        <v>0</v>
      </c>
      <c r="M8" s="10"/>
      <c r="N8" s="365" t="s">
        <v>548</v>
      </c>
    </row>
    <row r="9" spans="1:15" ht="15" customHeight="1" x14ac:dyDescent="0.2">
      <c r="A9" s="11">
        <v>9</v>
      </c>
      <c r="B9" s="9"/>
      <c r="C9" s="9"/>
      <c r="D9" s="9"/>
      <c r="E9" s="9"/>
      <c r="F9" s="9"/>
      <c r="G9" s="9"/>
      <c r="H9" s="9"/>
      <c r="I9" s="9"/>
      <c r="J9" s="9"/>
      <c r="K9" s="9"/>
      <c r="L9" s="9"/>
      <c r="M9" s="10"/>
      <c r="N9" s="365"/>
    </row>
    <row r="10" spans="1:15" ht="15" customHeight="1" x14ac:dyDescent="0.2">
      <c r="A10" s="11">
        <v>10</v>
      </c>
      <c r="B10" s="9"/>
      <c r="C10" s="20"/>
      <c r="D10" s="20" t="s">
        <v>20</v>
      </c>
      <c r="E10" s="20"/>
      <c r="F10" s="47" t="s">
        <v>220</v>
      </c>
      <c r="G10" s="47"/>
      <c r="H10" s="47"/>
      <c r="I10" s="9"/>
      <c r="J10" s="9"/>
      <c r="K10" s="307"/>
      <c r="L10" s="9"/>
      <c r="M10" s="10"/>
      <c r="N10" s="365"/>
    </row>
    <row r="11" spans="1:15" ht="15" customHeight="1" x14ac:dyDescent="0.2">
      <c r="A11" s="11">
        <v>11</v>
      </c>
      <c r="B11" s="9"/>
      <c r="C11" s="20"/>
      <c r="D11" s="20" t="s">
        <v>19</v>
      </c>
      <c r="E11" s="20"/>
      <c r="F11" s="47" t="s">
        <v>39</v>
      </c>
      <c r="G11" s="47"/>
      <c r="H11" s="47"/>
      <c r="I11" s="9"/>
      <c r="J11" s="9"/>
      <c r="K11" s="307"/>
      <c r="L11" s="9"/>
      <c r="M11" s="10"/>
      <c r="N11" s="365"/>
    </row>
    <row r="12" spans="1:15" ht="15" customHeight="1" x14ac:dyDescent="0.2">
      <c r="A12" s="11">
        <v>12</v>
      </c>
      <c r="B12" s="9"/>
      <c r="C12" s="46"/>
      <c r="D12" s="46"/>
      <c r="E12" s="51" t="s">
        <v>323</v>
      </c>
      <c r="F12" s="51"/>
      <c r="G12" s="51"/>
      <c r="H12" s="51"/>
      <c r="I12" s="9"/>
      <c r="J12" s="9"/>
      <c r="K12" s="9"/>
      <c r="L12" s="9"/>
      <c r="M12" s="10"/>
      <c r="N12" s="365"/>
    </row>
    <row r="13" spans="1:15" ht="15" customHeight="1" x14ac:dyDescent="0.2">
      <c r="A13" s="11">
        <v>13</v>
      </c>
      <c r="B13" s="48"/>
      <c r="C13" s="46"/>
      <c r="D13" s="46" t="s">
        <v>20</v>
      </c>
      <c r="E13" s="46"/>
      <c r="F13" s="47" t="s">
        <v>319</v>
      </c>
      <c r="G13" s="47"/>
      <c r="H13" s="47"/>
      <c r="I13" s="47"/>
      <c r="J13" s="9"/>
      <c r="K13" s="307"/>
      <c r="L13" s="9" t="s">
        <v>28</v>
      </c>
      <c r="M13" s="10"/>
      <c r="N13" s="365"/>
      <c r="O13" s="449"/>
    </row>
    <row r="14" spans="1:15" ht="15" customHeight="1" x14ac:dyDescent="0.2">
      <c r="A14" s="11">
        <v>14</v>
      </c>
      <c r="B14" s="53"/>
      <c r="C14" s="54"/>
      <c r="D14" s="54"/>
      <c r="E14" s="54"/>
      <c r="F14" s="47" t="s">
        <v>320</v>
      </c>
      <c r="G14" s="47"/>
      <c r="H14" s="47"/>
      <c r="I14" s="47"/>
      <c r="J14" s="9"/>
      <c r="K14" s="307"/>
      <c r="L14" s="9" t="s">
        <v>28</v>
      </c>
      <c r="M14" s="10"/>
      <c r="N14" s="365"/>
    </row>
    <row r="15" spans="1:15" ht="15" customHeight="1" x14ac:dyDescent="0.2">
      <c r="A15" s="11">
        <v>15</v>
      </c>
      <c r="B15" s="53"/>
      <c r="C15" s="54"/>
      <c r="D15" s="54"/>
      <c r="E15" s="54"/>
      <c r="F15" s="50"/>
      <c r="G15" s="50"/>
      <c r="H15" s="50"/>
      <c r="I15" s="47"/>
      <c r="J15" s="9"/>
      <c r="K15" s="9"/>
      <c r="L15" s="9"/>
      <c r="M15" s="10"/>
      <c r="N15" s="365"/>
    </row>
    <row r="16" spans="1:15" ht="15" customHeight="1" x14ac:dyDescent="0.2">
      <c r="A16" s="11">
        <v>16</v>
      </c>
      <c r="B16" s="53"/>
      <c r="C16" s="54"/>
      <c r="D16" s="46" t="s">
        <v>19</v>
      </c>
      <c r="E16" s="46"/>
      <c r="F16" s="47" t="s">
        <v>321</v>
      </c>
      <c r="G16" s="47"/>
      <c r="H16" s="47"/>
      <c r="I16" s="47"/>
      <c r="J16" s="9"/>
      <c r="K16" s="307"/>
      <c r="L16" s="9" t="s">
        <v>28</v>
      </c>
      <c r="M16" s="10"/>
      <c r="N16" s="365"/>
      <c r="O16" s="457"/>
    </row>
    <row r="17" spans="1:15" ht="15" customHeight="1" x14ac:dyDescent="0.2">
      <c r="A17" s="11">
        <v>18</v>
      </c>
      <c r="B17" s="53"/>
      <c r="C17" s="54"/>
      <c r="D17" s="54"/>
      <c r="E17" s="54"/>
      <c r="F17" s="47" t="s">
        <v>322</v>
      </c>
      <c r="G17" s="47"/>
      <c r="H17" s="47"/>
      <c r="I17" s="47"/>
      <c r="J17" s="9"/>
      <c r="K17" s="307"/>
      <c r="L17" s="9" t="s">
        <v>28</v>
      </c>
      <c r="M17" s="10"/>
      <c r="N17" s="365"/>
    </row>
    <row r="18" spans="1:15" ht="15" customHeight="1" x14ac:dyDescent="0.2">
      <c r="A18" s="11">
        <v>19</v>
      </c>
      <c r="B18" s="53"/>
      <c r="C18" s="46"/>
      <c r="D18" s="46"/>
      <c r="E18" s="46"/>
      <c r="F18" s="51"/>
      <c r="G18" s="51"/>
      <c r="H18" s="51"/>
      <c r="I18" s="47"/>
      <c r="J18" s="9"/>
      <c r="K18" s="9"/>
      <c r="L18" s="308">
        <f>SUM(K13:K14)-SUM(K16:K17)</f>
        <v>0</v>
      </c>
      <c r="M18" s="10"/>
      <c r="N18" s="365"/>
    </row>
    <row r="19" spans="1:15" ht="15" customHeight="1" x14ac:dyDescent="0.2">
      <c r="A19" s="11">
        <v>20</v>
      </c>
      <c r="B19" s="53"/>
      <c r="C19" s="46"/>
      <c r="D19" s="46"/>
      <c r="E19" s="51" t="s">
        <v>324</v>
      </c>
      <c r="F19" s="51"/>
      <c r="G19" s="51"/>
      <c r="H19" s="51"/>
      <c r="I19" s="47"/>
      <c r="J19" s="9"/>
      <c r="K19" s="9"/>
      <c r="L19" s="39"/>
      <c r="M19" s="10"/>
      <c r="N19" s="365"/>
      <c r="O19" s="457"/>
    </row>
    <row r="20" spans="1:15" ht="15" customHeight="1" x14ac:dyDescent="0.2">
      <c r="A20" s="11">
        <v>21</v>
      </c>
      <c r="B20" s="53"/>
      <c r="C20" s="54"/>
      <c r="D20" s="46" t="s">
        <v>20</v>
      </c>
      <c r="E20" s="54"/>
      <c r="F20" s="47" t="s">
        <v>319</v>
      </c>
      <c r="G20" s="47"/>
      <c r="H20" s="47"/>
      <c r="I20" s="47"/>
      <c r="J20" s="9"/>
      <c r="K20" s="307"/>
      <c r="L20" s="9" t="s">
        <v>28</v>
      </c>
      <c r="M20" s="10"/>
      <c r="N20" s="365"/>
      <c r="O20" s="457" t="s">
        <v>717</v>
      </c>
    </row>
    <row r="21" spans="1:15" ht="15" customHeight="1" x14ac:dyDescent="0.2">
      <c r="A21" s="11">
        <v>22</v>
      </c>
      <c r="B21" s="53"/>
      <c r="C21" s="54"/>
      <c r="D21" s="54"/>
      <c r="E21" s="54"/>
      <c r="F21" s="47" t="s">
        <v>320</v>
      </c>
      <c r="G21" s="47"/>
      <c r="H21" s="47"/>
      <c r="I21" s="47"/>
      <c r="J21" s="9"/>
      <c r="K21" s="307"/>
      <c r="L21" s="9" t="s">
        <v>28</v>
      </c>
      <c r="M21" s="10"/>
      <c r="N21" s="365"/>
    </row>
    <row r="22" spans="1:15" ht="15" customHeight="1" x14ac:dyDescent="0.2">
      <c r="A22" s="11">
        <v>23</v>
      </c>
      <c r="B22" s="53"/>
      <c r="C22" s="54"/>
      <c r="D22" s="54"/>
      <c r="E22" s="54"/>
      <c r="F22" s="50"/>
      <c r="G22" s="50"/>
      <c r="H22" s="50"/>
      <c r="I22" s="47"/>
      <c r="J22" s="9"/>
      <c r="K22" s="9"/>
      <c r="L22" s="9"/>
      <c r="M22" s="10"/>
      <c r="N22" s="365"/>
    </row>
    <row r="23" spans="1:15" ht="15" customHeight="1" x14ac:dyDescent="0.2">
      <c r="A23" s="11">
        <v>24</v>
      </c>
      <c r="B23" s="53"/>
      <c r="C23" s="54"/>
      <c r="D23" s="46" t="s">
        <v>19</v>
      </c>
      <c r="E23" s="46"/>
      <c r="F23" s="47" t="s">
        <v>321</v>
      </c>
      <c r="G23" s="47"/>
      <c r="H23" s="47"/>
      <c r="I23" s="47"/>
      <c r="J23" s="9"/>
      <c r="K23" s="307"/>
      <c r="L23" s="9" t="s">
        <v>28</v>
      </c>
      <c r="M23" s="10"/>
      <c r="N23" s="365"/>
    </row>
    <row r="24" spans="1:15" ht="15" customHeight="1" x14ac:dyDescent="0.2">
      <c r="A24" s="11">
        <v>25</v>
      </c>
      <c r="B24" s="53"/>
      <c r="C24" s="54"/>
      <c r="D24" s="54"/>
      <c r="E24" s="54"/>
      <c r="F24" s="47" t="s">
        <v>322</v>
      </c>
      <c r="G24" s="47"/>
      <c r="H24" s="47"/>
      <c r="I24" s="47"/>
      <c r="J24" s="9"/>
      <c r="K24" s="307"/>
      <c r="L24" s="9" t="s">
        <v>28</v>
      </c>
      <c r="M24" s="10"/>
      <c r="N24" s="365"/>
    </row>
    <row r="25" spans="1:15" ht="15" customHeight="1" x14ac:dyDescent="0.2">
      <c r="A25" s="11">
        <v>26</v>
      </c>
      <c r="B25" s="53"/>
      <c r="C25" s="54"/>
      <c r="D25" s="54"/>
      <c r="E25" s="54"/>
      <c r="F25" s="47"/>
      <c r="G25" s="47"/>
      <c r="H25" s="47"/>
      <c r="I25" s="47"/>
      <c r="J25" s="9"/>
      <c r="K25" s="9"/>
      <c r="L25" s="308">
        <f>SUM(K20:K21)-SUM(K23:K24)</f>
        <v>0</v>
      </c>
      <c r="M25" s="10"/>
      <c r="N25" s="365"/>
    </row>
    <row r="26" spans="1:15" ht="15" customHeight="1" x14ac:dyDescent="0.2">
      <c r="A26" s="11">
        <v>27</v>
      </c>
      <c r="B26" s="9"/>
      <c r="C26" s="46"/>
      <c r="D26" s="46" t="s">
        <v>19</v>
      </c>
      <c r="E26" s="46"/>
      <c r="F26" s="47" t="s">
        <v>5</v>
      </c>
      <c r="G26" s="47"/>
      <c r="H26" s="47"/>
      <c r="I26" s="9"/>
      <c r="J26" s="9"/>
      <c r="K26" s="9"/>
      <c r="L26" s="308">
        <f>(('S2.Return on Investment'!K42*'S2.Return on Investment'!K43*'S2.Return on Investment'!K27)+'S5c.TCSD Allowance'!I26)/SQRT(1+'S2.Return on Investment'!K43)</f>
        <v>0</v>
      </c>
      <c r="M26" s="10"/>
      <c r="N26" s="365" t="s">
        <v>565</v>
      </c>
    </row>
    <row r="27" spans="1:15" ht="15" customHeight="1" x14ac:dyDescent="0.2">
      <c r="A27" s="11">
        <v>28</v>
      </c>
      <c r="B27" s="9"/>
      <c r="C27" s="20"/>
      <c r="D27" s="20"/>
      <c r="E27" s="20"/>
      <c r="F27" s="9"/>
      <c r="G27" s="9"/>
      <c r="H27" s="9"/>
      <c r="I27" s="9"/>
      <c r="J27" s="9"/>
      <c r="K27" s="9"/>
      <c r="L27" s="9"/>
      <c r="M27" s="10"/>
      <c r="N27" s="365"/>
    </row>
    <row r="28" spans="1:15" ht="15" customHeight="1" x14ac:dyDescent="0.2">
      <c r="A28" s="11">
        <v>29</v>
      </c>
      <c r="B28" s="9"/>
      <c r="C28" s="20"/>
      <c r="D28" s="20"/>
      <c r="E28" s="20"/>
      <c r="F28" s="9" t="s">
        <v>221</v>
      </c>
      <c r="G28" s="9"/>
      <c r="H28" s="9"/>
      <c r="I28" s="9"/>
      <c r="J28" s="9"/>
      <c r="K28" s="9"/>
      <c r="L28" s="308">
        <f>L8+K10-K11+L18+L25-L26</f>
        <v>0</v>
      </c>
      <c r="M28" s="10"/>
      <c r="N28" s="365"/>
    </row>
    <row r="29" spans="1:15" ht="15" customHeight="1" x14ac:dyDescent="0.2">
      <c r="A29" s="11">
        <v>30</v>
      </c>
      <c r="B29" s="9"/>
      <c r="C29" s="20"/>
      <c r="D29" s="20" t="s">
        <v>19</v>
      </c>
      <c r="E29" s="20"/>
      <c r="F29" s="9" t="s">
        <v>222</v>
      </c>
      <c r="G29" s="9"/>
      <c r="H29" s="9"/>
      <c r="I29" s="9"/>
      <c r="J29" s="9"/>
      <c r="K29" s="307"/>
      <c r="L29" s="9"/>
      <c r="M29" s="10" t="s">
        <v>29</v>
      </c>
      <c r="N29" s="365"/>
    </row>
    <row r="30" spans="1:15" ht="15" customHeight="1" x14ac:dyDescent="0.2">
      <c r="A30" s="11">
        <v>31</v>
      </c>
      <c r="B30" s="9"/>
      <c r="C30" s="20"/>
      <c r="D30" s="20"/>
      <c r="E30" s="20"/>
      <c r="F30" s="260" t="s">
        <v>223</v>
      </c>
      <c r="G30" s="9"/>
      <c r="H30" s="9"/>
      <c r="I30" s="9"/>
      <c r="J30" s="9"/>
      <c r="K30" s="9"/>
      <c r="L30" s="308">
        <f>IF(L28&lt;0,0,MAX(L28-K29,0))</f>
        <v>0</v>
      </c>
      <c r="M30" s="10" t="s">
        <v>29</v>
      </c>
      <c r="N30" s="365"/>
    </row>
    <row r="31" spans="1:15" ht="15" customHeight="1" x14ac:dyDescent="0.2">
      <c r="A31" s="11">
        <v>32</v>
      </c>
      <c r="B31" s="9"/>
      <c r="C31" s="20"/>
      <c r="D31" s="20"/>
      <c r="E31" s="20"/>
      <c r="F31" s="9"/>
      <c r="G31" s="9"/>
      <c r="H31" s="9"/>
      <c r="I31" s="9"/>
      <c r="J31" s="9"/>
      <c r="K31" s="9"/>
      <c r="L31" s="9"/>
      <c r="M31" s="10"/>
      <c r="N31" s="365"/>
    </row>
    <row r="32" spans="1:15" ht="15" customHeight="1" thickBot="1" x14ac:dyDescent="0.25">
      <c r="A32" s="11">
        <v>33</v>
      </c>
      <c r="B32" s="9"/>
      <c r="C32" s="9"/>
      <c r="D32" s="9"/>
      <c r="E32" s="9"/>
      <c r="F32" s="9" t="s">
        <v>224</v>
      </c>
      <c r="G32" s="9"/>
      <c r="H32" s="9"/>
      <c r="I32" s="9"/>
      <c r="J32" s="9"/>
      <c r="K32" s="309"/>
      <c r="L32" s="9"/>
      <c r="M32" s="10"/>
      <c r="N32" s="365"/>
    </row>
    <row r="33" spans="1:15" ht="15" customHeight="1" thickBot="1" x14ac:dyDescent="0.25">
      <c r="A33" s="11">
        <v>34</v>
      </c>
      <c r="B33" s="9"/>
      <c r="C33" s="9"/>
      <c r="D33" s="9"/>
      <c r="E33" s="33" t="s">
        <v>30</v>
      </c>
      <c r="F33" s="33"/>
      <c r="G33" s="9"/>
      <c r="H33" s="9"/>
      <c r="I33" s="9"/>
      <c r="J33" s="9"/>
      <c r="K33" s="9"/>
      <c r="L33" s="304">
        <f>IF(L30&lt;0,0,L30*K32)</f>
        <v>0</v>
      </c>
      <c r="M33" s="10" t="s">
        <v>29</v>
      </c>
      <c r="N33" s="365" t="s">
        <v>587</v>
      </c>
    </row>
    <row r="34" spans="1:15" ht="15" customHeight="1" x14ac:dyDescent="0.2">
      <c r="A34" s="11">
        <v>35</v>
      </c>
      <c r="B34" s="9"/>
      <c r="C34" s="9"/>
      <c r="D34" s="9"/>
      <c r="E34" s="9"/>
      <c r="F34" s="9"/>
      <c r="G34" s="9"/>
      <c r="H34" s="9"/>
      <c r="I34" s="9"/>
      <c r="J34" s="9"/>
      <c r="K34" s="9"/>
      <c r="L34" s="99"/>
      <c r="M34" s="10"/>
      <c r="N34" s="365"/>
    </row>
    <row r="35" spans="1:15" ht="15" customHeight="1" x14ac:dyDescent="0.2">
      <c r="A35" s="11">
        <v>36</v>
      </c>
      <c r="B35" s="9"/>
      <c r="C35" s="9" t="s">
        <v>328</v>
      </c>
      <c r="D35" s="15"/>
      <c r="E35" s="15"/>
      <c r="F35" s="9"/>
      <c r="G35" s="9"/>
      <c r="H35" s="9"/>
      <c r="I35" s="9"/>
      <c r="J35" s="9"/>
      <c r="K35" s="9"/>
      <c r="L35" s="9"/>
      <c r="M35" s="10"/>
      <c r="N35" s="365"/>
    </row>
    <row r="36" spans="1:15" ht="15" customHeight="1" x14ac:dyDescent="0.2">
      <c r="A36" s="11">
        <v>37</v>
      </c>
      <c r="B36" s="9"/>
      <c r="C36" s="260"/>
      <c r="D36" s="52"/>
      <c r="E36" s="52"/>
      <c r="F36" s="9"/>
      <c r="G36" s="9"/>
      <c r="H36" s="9"/>
      <c r="I36" s="9"/>
      <c r="J36" s="9"/>
      <c r="K36" s="9"/>
      <c r="L36" s="9"/>
      <c r="M36" s="10"/>
      <c r="N36" s="365"/>
    </row>
    <row r="37" spans="1:15" ht="15" customHeight="1" x14ac:dyDescent="0.25">
      <c r="A37" s="11">
        <v>38</v>
      </c>
      <c r="B37" s="9"/>
      <c r="C37" s="14"/>
      <c r="D37" s="14"/>
      <c r="E37" s="14"/>
      <c r="F37" s="9"/>
      <c r="G37" s="9"/>
      <c r="H37" s="9"/>
      <c r="I37" s="9"/>
      <c r="J37" s="9"/>
      <c r="K37" s="9"/>
      <c r="L37" s="9"/>
      <c r="M37" s="10"/>
      <c r="N37" s="365"/>
    </row>
    <row r="38" spans="1:15" ht="15" customHeight="1" x14ac:dyDescent="0.3">
      <c r="A38" s="11">
        <v>39</v>
      </c>
      <c r="B38" s="9"/>
      <c r="C38" s="58" t="s">
        <v>304</v>
      </c>
      <c r="D38" s="58"/>
      <c r="E38" s="58"/>
      <c r="F38" s="9"/>
      <c r="G38" s="9"/>
      <c r="H38" s="9"/>
      <c r="I38" s="9"/>
      <c r="J38" s="9"/>
      <c r="K38" s="9"/>
      <c r="L38" s="9"/>
      <c r="M38" s="10"/>
      <c r="N38" s="365"/>
    </row>
    <row r="39" spans="1:15" ht="15.75" x14ac:dyDescent="0.25">
      <c r="A39" s="11">
        <v>40</v>
      </c>
      <c r="B39" s="9"/>
      <c r="C39" s="14"/>
      <c r="D39" s="14"/>
      <c r="E39" s="14"/>
      <c r="F39" s="47" t="s">
        <v>650</v>
      </c>
      <c r="G39" s="47"/>
      <c r="H39" s="47"/>
      <c r="I39" s="9"/>
      <c r="J39" s="9"/>
      <c r="K39" s="9"/>
      <c r="L39" s="9"/>
      <c r="M39" s="10"/>
      <c r="N39" s="365"/>
    </row>
    <row r="40" spans="1:15" ht="15" customHeight="1" x14ac:dyDescent="0.2">
      <c r="A40" s="11">
        <v>41</v>
      </c>
      <c r="B40" s="9"/>
      <c r="C40" s="9"/>
      <c r="D40" s="9"/>
      <c r="E40" s="9"/>
      <c r="F40" s="9"/>
      <c r="G40" s="9"/>
      <c r="H40" s="9"/>
      <c r="I40" s="9"/>
      <c r="J40" s="9"/>
      <c r="K40" s="9"/>
      <c r="L40" s="9"/>
      <c r="M40" s="10"/>
      <c r="N40" s="365"/>
    </row>
    <row r="41" spans="1:15" ht="15" customHeight="1" x14ac:dyDescent="0.3">
      <c r="A41" s="11">
        <v>42</v>
      </c>
      <c r="B41" s="9"/>
      <c r="C41" s="58" t="s">
        <v>305</v>
      </c>
      <c r="D41" s="58"/>
      <c r="E41" s="58"/>
      <c r="F41" s="9"/>
      <c r="G41" s="9"/>
      <c r="H41" s="9"/>
      <c r="I41" s="9"/>
      <c r="J41" s="9"/>
      <c r="K41" s="9"/>
      <c r="L41" s="273" t="s">
        <v>18</v>
      </c>
      <c r="M41" s="10"/>
      <c r="N41" s="365"/>
    </row>
    <row r="42" spans="1:15" ht="15" customHeight="1" x14ac:dyDescent="0.2">
      <c r="A42" s="11">
        <v>43</v>
      </c>
      <c r="B42" s="9"/>
      <c r="C42" s="9"/>
      <c r="D42" s="9"/>
      <c r="E42" s="9"/>
      <c r="F42" s="9"/>
      <c r="G42" s="9"/>
      <c r="H42" s="9"/>
      <c r="I42" s="9"/>
      <c r="J42" s="9"/>
      <c r="K42" s="9"/>
      <c r="L42" s="9"/>
      <c r="M42" s="10"/>
      <c r="N42" s="365"/>
    </row>
    <row r="43" spans="1:15" ht="15" customHeight="1" x14ac:dyDescent="0.2">
      <c r="A43" s="11">
        <v>44</v>
      </c>
      <c r="B43" s="9"/>
      <c r="C43" s="9"/>
      <c r="D43" s="9"/>
      <c r="E43" s="84" t="s">
        <v>225</v>
      </c>
      <c r="F43" s="84"/>
      <c r="G43" s="84"/>
      <c r="H43" s="84"/>
      <c r="I43" s="9"/>
      <c r="J43" s="9"/>
      <c r="K43" s="307"/>
      <c r="L43" s="9"/>
      <c r="M43" s="10"/>
      <c r="N43" s="448"/>
      <c r="O43" s="458" t="s">
        <v>716</v>
      </c>
    </row>
    <row r="44" spans="1:15" ht="15" customHeight="1" x14ac:dyDescent="0.2">
      <c r="A44" s="11">
        <v>45</v>
      </c>
      <c r="B44" s="9"/>
      <c r="C44" s="31"/>
      <c r="D44" s="156" t="s">
        <v>20</v>
      </c>
      <c r="E44" s="31"/>
      <c r="F44" s="338" t="s">
        <v>226</v>
      </c>
      <c r="G44" s="13"/>
      <c r="H44" s="13"/>
      <c r="I44" s="9"/>
      <c r="J44" s="9"/>
      <c r="K44" s="307"/>
      <c r="L44" s="9"/>
      <c r="M44" s="10"/>
      <c r="N44" s="365"/>
    </row>
    <row r="45" spans="1:15" ht="15" customHeight="1" thickBot="1" x14ac:dyDescent="0.25">
      <c r="A45" s="11">
        <v>46</v>
      </c>
      <c r="B45" s="9"/>
      <c r="C45" s="31"/>
      <c r="D45" s="156" t="s">
        <v>19</v>
      </c>
      <c r="E45" s="31"/>
      <c r="F45" s="338" t="s">
        <v>222</v>
      </c>
      <c r="G45" s="13"/>
      <c r="H45" s="13"/>
      <c r="I45" s="9"/>
      <c r="J45" s="9"/>
      <c r="K45" s="307"/>
      <c r="L45" s="9"/>
      <c r="M45" s="10"/>
      <c r="N45" s="365"/>
    </row>
    <row r="46" spans="1:15" ht="15" customHeight="1" thickBot="1" x14ac:dyDescent="0.25">
      <c r="A46" s="11">
        <v>47</v>
      </c>
      <c r="B46" s="9"/>
      <c r="C46" s="9"/>
      <c r="D46" s="9"/>
      <c r="E46" s="84" t="s">
        <v>227</v>
      </c>
      <c r="F46" s="84"/>
      <c r="G46" s="84"/>
      <c r="H46" s="84"/>
      <c r="I46" s="9"/>
      <c r="J46" s="9"/>
      <c r="K46" s="9"/>
      <c r="L46" s="304">
        <f>K43+K44-K45</f>
        <v>0</v>
      </c>
      <c r="M46" s="10"/>
      <c r="N46" s="365"/>
    </row>
    <row r="47" spans="1:15" ht="30" customHeight="1" x14ac:dyDescent="0.3">
      <c r="A47" s="11">
        <v>48</v>
      </c>
      <c r="B47" s="9"/>
      <c r="C47" s="58" t="s">
        <v>325</v>
      </c>
      <c r="D47" s="58"/>
      <c r="E47" s="58"/>
      <c r="F47" s="9"/>
      <c r="G47" s="9"/>
      <c r="H47" s="9"/>
      <c r="I47" s="9"/>
      <c r="J47" s="9"/>
      <c r="K47" s="9"/>
      <c r="L47" s="9"/>
      <c r="M47" s="10"/>
      <c r="N47" s="365"/>
    </row>
    <row r="48" spans="1:15" ht="15" customHeight="1" x14ac:dyDescent="0.2">
      <c r="A48" s="11">
        <v>49</v>
      </c>
      <c r="B48" s="9"/>
      <c r="C48" s="9"/>
      <c r="D48" s="9"/>
      <c r="E48" s="9"/>
      <c r="F48" s="9"/>
      <c r="G48" s="9"/>
      <c r="H48" s="9"/>
      <c r="I48" s="9"/>
      <c r="J48" s="9"/>
      <c r="K48" s="273" t="s">
        <v>18</v>
      </c>
      <c r="L48" s="9"/>
      <c r="M48" s="10"/>
      <c r="N48" s="365"/>
    </row>
    <row r="49" spans="1:15" ht="15" customHeight="1" x14ac:dyDescent="0.2">
      <c r="A49" s="11">
        <v>50</v>
      </c>
      <c r="B49" s="9"/>
      <c r="C49" s="9"/>
      <c r="D49" s="9"/>
      <c r="E49" s="33" t="s">
        <v>326</v>
      </c>
      <c r="F49" s="33"/>
      <c r="G49" s="33"/>
      <c r="H49" s="33"/>
      <c r="I49" s="9"/>
      <c r="J49" s="9"/>
      <c r="K49" s="307"/>
      <c r="L49" s="9"/>
      <c r="M49" s="10"/>
      <c r="N49" s="448"/>
      <c r="O49" s="458" t="s">
        <v>716</v>
      </c>
    </row>
    <row r="50" spans="1:15" ht="15" customHeight="1" x14ac:dyDescent="0.2">
      <c r="A50" s="11">
        <v>51</v>
      </c>
      <c r="B50" s="9"/>
      <c r="C50" s="260"/>
      <c r="D50" s="156" t="s">
        <v>19</v>
      </c>
      <c r="E50" s="260"/>
      <c r="F50" s="83" t="s">
        <v>39</v>
      </c>
      <c r="G50" s="83"/>
      <c r="H50" s="83"/>
      <c r="I50" s="9"/>
      <c r="J50" s="9"/>
      <c r="K50" s="307"/>
      <c r="L50" s="9"/>
      <c r="M50" s="10"/>
      <c r="N50" s="365"/>
    </row>
    <row r="51" spans="1:15" ht="15" customHeight="1" x14ac:dyDescent="0.2">
      <c r="A51" s="11">
        <v>52</v>
      </c>
      <c r="B51" s="9"/>
      <c r="C51" s="260"/>
      <c r="D51" s="156" t="s">
        <v>20</v>
      </c>
      <c r="E51" s="260"/>
      <c r="F51" s="47" t="s">
        <v>228</v>
      </c>
      <c r="G51" s="47"/>
      <c r="H51" s="47"/>
      <c r="I51" s="9"/>
      <c r="J51" s="9"/>
      <c r="K51" s="307"/>
      <c r="L51" s="9"/>
      <c r="M51" s="10"/>
      <c r="N51" s="365"/>
    </row>
    <row r="52" spans="1:15" ht="15" customHeight="1" x14ac:dyDescent="0.2">
      <c r="A52" s="11">
        <v>53</v>
      </c>
      <c r="B52" s="9"/>
      <c r="C52" s="260"/>
      <c r="D52" s="156" t="s">
        <v>19</v>
      </c>
      <c r="E52" s="260"/>
      <c r="F52" s="47" t="s">
        <v>229</v>
      </c>
      <c r="G52" s="47"/>
      <c r="H52" s="47"/>
      <c r="I52" s="9"/>
      <c r="J52" s="9"/>
      <c r="K52" s="307"/>
      <c r="L52" s="9"/>
      <c r="M52" s="10"/>
      <c r="N52" s="365"/>
    </row>
    <row r="53" spans="1:15" ht="15" customHeight="1" x14ac:dyDescent="0.2">
      <c r="A53" s="11">
        <v>54</v>
      </c>
      <c r="B53" s="9"/>
      <c r="C53" s="260"/>
      <c r="D53" s="156" t="s">
        <v>20</v>
      </c>
      <c r="E53" s="260"/>
      <c r="F53" s="47" t="s">
        <v>7</v>
      </c>
      <c r="G53" s="47"/>
      <c r="H53" s="47"/>
      <c r="I53" s="9"/>
      <c r="J53" s="9"/>
      <c r="K53" s="307"/>
      <c r="L53" s="9"/>
      <c r="M53" s="10"/>
      <c r="N53" s="365"/>
    </row>
    <row r="54" spans="1:15" ht="15" customHeight="1" thickBot="1" x14ac:dyDescent="0.25">
      <c r="A54" s="11">
        <v>55</v>
      </c>
      <c r="B54" s="9"/>
      <c r="C54" s="260"/>
      <c r="D54" s="156" t="s">
        <v>20</v>
      </c>
      <c r="E54" s="260"/>
      <c r="F54" s="47" t="s">
        <v>678</v>
      </c>
      <c r="G54" s="47"/>
      <c r="H54" s="47"/>
      <c r="I54" s="9"/>
      <c r="J54" s="9"/>
      <c r="K54" s="307"/>
      <c r="L54" s="9"/>
      <c r="M54" s="10"/>
      <c r="N54" s="365"/>
    </row>
    <row r="55" spans="1:15" ht="15" customHeight="1" thickBot="1" x14ac:dyDescent="0.25">
      <c r="A55" s="11">
        <v>56</v>
      </c>
      <c r="B55" s="9"/>
      <c r="C55" s="9"/>
      <c r="D55" s="9"/>
      <c r="E55" s="33" t="s">
        <v>327</v>
      </c>
      <c r="F55" s="33"/>
      <c r="G55" s="33"/>
      <c r="H55" s="33"/>
      <c r="I55" s="9"/>
      <c r="J55" s="9"/>
      <c r="K55" s="9"/>
      <c r="L55" s="304">
        <f>K49-K50+K51-K52+K53+K54</f>
        <v>0</v>
      </c>
      <c r="M55" s="10"/>
      <c r="N55" s="365"/>
    </row>
    <row r="56" spans="1:15" ht="15" customHeight="1" x14ac:dyDescent="0.2">
      <c r="A56" s="12"/>
      <c r="B56" s="16"/>
      <c r="C56" s="16"/>
      <c r="D56" s="16"/>
      <c r="E56" s="16"/>
      <c r="F56" s="16"/>
      <c r="G56" s="16"/>
      <c r="H56" s="16"/>
      <c r="I56" s="16"/>
      <c r="J56" s="16"/>
      <c r="K56" s="16"/>
      <c r="L56" s="16"/>
      <c r="M56" s="17"/>
      <c r="N56" s="365"/>
    </row>
    <row r="57" spans="1:15" ht="15" customHeight="1" x14ac:dyDescent="0.2"/>
    <row r="58" spans="1:15" ht="15" customHeight="1" x14ac:dyDescent="0.2"/>
    <row r="59" spans="1:15" ht="15" customHeight="1" x14ac:dyDescent="0.2"/>
    <row r="60" spans="1:15" ht="15" customHeight="1" x14ac:dyDescent="0.2"/>
    <row r="61" spans="1:15" ht="15" customHeight="1" x14ac:dyDescent="0.2"/>
    <row r="62" spans="1:15" ht="15" customHeight="1" x14ac:dyDescent="0.2"/>
    <row r="63" spans="1:15" ht="15" customHeight="1" x14ac:dyDescent="0.2"/>
    <row r="64" spans="1:15"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sheetData>
  <sheetProtection sheet="1" objects="1" scenarios="1"/>
  <customSheetViews>
    <customSheetView guid="{63EE1149-38E3-45FD-A757-4655A3261696}" scale="80" showGridLines="0" fitToPage="1">
      <selection activeCell="C12" sqref="C12"/>
      <pageMargins left="0.70866141732283472" right="0.70866141732283472" top="0.74803149606299213" bottom="0.74803149606299213" header="0.31496062992125984" footer="0.31496062992125984"/>
      <pageSetup paperSize="9" scale="72" orientation="portrait" r:id="rId1"/>
    </customSheetView>
    <customSheetView guid="{050FE390-FCBA-423A-A57A-07214A914FBA}" scale="80" showGridLines="0" fitToPage="1" topLeftCell="A3">
      <selection activeCell="E14" sqref="E14"/>
      <pageMargins left="0.70866141732283472" right="0.70866141732283472" top="0.74803149606299213" bottom="0.74803149606299213" header="0.31496062992125984" footer="0.31496062992125984"/>
      <pageSetup paperSize="9" scale="72" orientation="portrait" r:id="rId2"/>
    </customSheetView>
  </customSheetViews>
  <mergeCells count="3">
    <mergeCell ref="A5:L5"/>
    <mergeCell ref="J2:L2"/>
    <mergeCell ref="J3:L3"/>
  </mergeCells>
  <pageMargins left="0.7" right="0.7" top="0.75" bottom="0.75" header="0.3" footer="0.3"/>
  <pageSetup paperSize="9" scale="69" orientation="portrait" r:id="rId3"/>
  <headerFooter>
    <oddHeader>&amp;C &amp;"+,Regular"Commerce Commission Information Disclosure Template</oddHeader>
    <oddFooter>&amp;L&amp;"+,Regular" &amp;P&amp;C&amp;"+,Regular" &amp;F&amp;R&amp;"+,Regular"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9CCFF"/>
    <pageSetUpPr fitToPage="1"/>
  </sheetPr>
  <dimension ref="A1:L894"/>
  <sheetViews>
    <sheetView showGridLines="0" zoomScaleNormal="100" zoomScaleSheetLayoutView="70" workbookViewId="0"/>
  </sheetViews>
  <sheetFormatPr defaultRowHeight="12.75" x14ac:dyDescent="0.2"/>
  <cols>
    <col min="1" max="1" width="4.140625" customWidth="1"/>
    <col min="2" max="2" width="2.85546875" customWidth="1"/>
    <col min="3" max="4" width="3.85546875" style="22" customWidth="1"/>
    <col min="5" max="5" width="2.85546875" style="22" customWidth="1"/>
    <col min="6" max="6" width="39.42578125" customWidth="1"/>
    <col min="7" max="7" width="14.28515625" style="22" customWidth="1"/>
    <col min="8" max="8" width="32.7109375" customWidth="1"/>
    <col min="9" max="9" width="16.140625" customWidth="1"/>
    <col min="10" max="10" width="11.7109375" customWidth="1"/>
    <col min="11" max="11" width="43.7109375" customWidth="1"/>
    <col min="12" max="12" width="2.7109375" customWidth="1"/>
    <col min="13" max="16384" width="9.140625" style="70"/>
  </cols>
  <sheetData>
    <row r="1" spans="1:12" s="77" customFormat="1" x14ac:dyDescent="0.2">
      <c r="A1" s="2"/>
      <c r="B1" s="3"/>
      <c r="C1" s="3"/>
      <c r="D1" s="3"/>
      <c r="E1" s="3"/>
      <c r="F1" s="3"/>
      <c r="G1" s="3"/>
      <c r="H1" s="3"/>
      <c r="I1" s="3"/>
      <c r="J1" s="3"/>
      <c r="K1" s="3"/>
      <c r="L1" s="4"/>
    </row>
    <row r="2" spans="1:12" s="77" customFormat="1" ht="18" customHeight="1" x14ac:dyDescent="0.3">
      <c r="A2" s="5"/>
      <c r="B2" s="6"/>
      <c r="C2" s="6"/>
      <c r="D2" s="6"/>
      <c r="E2" s="6"/>
      <c r="F2" s="6"/>
      <c r="G2" s="6"/>
      <c r="H2" s="94" t="s">
        <v>32</v>
      </c>
      <c r="I2" s="512" t="str">
        <f>IF(NOT(ISBLANK(CoverSheet!$C$8)),CoverSheet!$C$8,"")</f>
        <v/>
      </c>
      <c r="J2" s="513"/>
      <c r="K2" s="514"/>
      <c r="L2" s="8"/>
    </row>
    <row r="3" spans="1:12" s="77" customFormat="1" ht="18" customHeight="1" x14ac:dyDescent="0.25">
      <c r="A3" s="5"/>
      <c r="B3" s="6"/>
      <c r="C3" s="6"/>
      <c r="D3" s="6"/>
      <c r="E3" s="6"/>
      <c r="F3" s="6"/>
      <c r="G3" s="6"/>
      <c r="H3" s="94" t="s">
        <v>348</v>
      </c>
      <c r="I3" s="515" t="str">
        <f>IF(ISNUMBER(CoverSheet!$C$12),CoverSheet!$C$12,"")</f>
        <v/>
      </c>
      <c r="J3" s="516"/>
      <c r="K3" s="517"/>
      <c r="L3" s="8"/>
    </row>
    <row r="4" spans="1:12" s="78" customFormat="1" ht="21" customHeight="1" x14ac:dyDescent="0.35">
      <c r="A4" s="186" t="s">
        <v>218</v>
      </c>
      <c r="B4" s="27"/>
      <c r="C4" s="27"/>
      <c r="D4" s="27"/>
      <c r="E4" s="27"/>
      <c r="F4" s="27"/>
      <c r="G4" s="27"/>
      <c r="H4" s="27"/>
      <c r="I4" s="27"/>
      <c r="J4" s="27"/>
      <c r="K4" s="27"/>
      <c r="L4" s="28"/>
    </row>
    <row r="5" spans="1:12" s="78" customFormat="1" ht="39.75" customHeight="1" x14ac:dyDescent="0.25">
      <c r="A5" s="484" t="s">
        <v>346</v>
      </c>
      <c r="B5" s="485"/>
      <c r="C5" s="485"/>
      <c r="D5" s="485"/>
      <c r="E5" s="485"/>
      <c r="F5" s="485"/>
      <c r="G5" s="485"/>
      <c r="H5" s="485"/>
      <c r="I5" s="485"/>
      <c r="J5" s="485"/>
      <c r="K5" s="485"/>
      <c r="L5" s="28"/>
    </row>
    <row r="6" spans="1:12" s="77" customFormat="1" x14ac:dyDescent="0.2">
      <c r="A6" s="266" t="s">
        <v>603</v>
      </c>
      <c r="B6" s="107"/>
      <c r="C6" s="107"/>
      <c r="D6" s="107"/>
      <c r="E6" s="107"/>
      <c r="F6" s="107"/>
      <c r="G6" s="107"/>
      <c r="H6" s="6"/>
      <c r="I6" s="6"/>
      <c r="J6" s="6"/>
      <c r="K6" s="6"/>
      <c r="L6" s="8"/>
    </row>
    <row r="7" spans="1:12" ht="30" customHeight="1" x14ac:dyDescent="0.3">
      <c r="A7" s="11">
        <v>7</v>
      </c>
      <c r="B7" s="14"/>
      <c r="C7" s="58" t="s">
        <v>436</v>
      </c>
      <c r="D7" s="58"/>
      <c r="E7" s="58"/>
      <c r="F7" s="58"/>
      <c r="G7" s="58"/>
      <c r="H7" s="9"/>
      <c r="I7" s="105" t="s">
        <v>18</v>
      </c>
      <c r="J7" s="9"/>
      <c r="K7" s="9"/>
      <c r="L7" s="10"/>
    </row>
    <row r="8" spans="1:12" ht="15" customHeight="1" x14ac:dyDescent="0.2">
      <c r="A8" s="11">
        <v>8</v>
      </c>
      <c r="B8" s="9"/>
      <c r="C8" s="9"/>
      <c r="D8" s="9"/>
      <c r="E8" s="9"/>
      <c r="F8" s="9" t="s">
        <v>24</v>
      </c>
      <c r="G8" s="13"/>
      <c r="H8" s="9"/>
      <c r="I8" s="307"/>
      <c r="J8" s="9"/>
      <c r="K8" s="9"/>
      <c r="L8" s="10"/>
    </row>
    <row r="9" spans="1:12" ht="15" customHeight="1" x14ac:dyDescent="0.2">
      <c r="A9" s="11">
        <v>9</v>
      </c>
      <c r="B9" s="9"/>
      <c r="C9" s="9"/>
      <c r="D9" s="9"/>
      <c r="E9" s="9"/>
      <c r="F9" s="9" t="s">
        <v>55</v>
      </c>
      <c r="G9" s="13"/>
      <c r="H9" s="9"/>
      <c r="I9" s="307"/>
      <c r="J9" s="9"/>
      <c r="K9" s="9"/>
      <c r="L9" s="10"/>
    </row>
    <row r="10" spans="1:12" ht="15" customHeight="1" x14ac:dyDescent="0.2">
      <c r="A10" s="11">
        <v>10</v>
      </c>
      <c r="B10" s="9"/>
      <c r="C10" s="9"/>
      <c r="D10" s="9"/>
      <c r="E10" s="9"/>
      <c r="F10" s="9" t="s">
        <v>36</v>
      </c>
      <c r="G10" s="13"/>
      <c r="H10" s="9"/>
      <c r="I10" s="307"/>
      <c r="J10" s="9"/>
      <c r="K10" s="9"/>
      <c r="L10" s="10"/>
    </row>
    <row r="11" spans="1:12" ht="15" customHeight="1" x14ac:dyDescent="0.2">
      <c r="A11" s="11">
        <v>11</v>
      </c>
      <c r="B11" s="9"/>
      <c r="C11" s="9"/>
      <c r="D11" s="9"/>
      <c r="E11" s="9"/>
      <c r="F11" s="9" t="s">
        <v>56</v>
      </c>
      <c r="G11" s="13"/>
      <c r="H11" s="9"/>
      <c r="I11" s="307"/>
      <c r="J11" s="9"/>
      <c r="K11" s="9"/>
      <c r="L11" s="10"/>
    </row>
    <row r="12" spans="1:12" ht="15" customHeight="1" x14ac:dyDescent="0.2">
      <c r="A12" s="11">
        <v>12</v>
      </c>
      <c r="B12" s="9"/>
      <c r="C12" s="9"/>
      <c r="D12" s="9"/>
      <c r="E12" s="9"/>
      <c r="F12" s="9" t="s">
        <v>44</v>
      </c>
      <c r="G12" s="13"/>
      <c r="H12" s="9"/>
      <c r="I12" s="307"/>
      <c r="J12" s="9"/>
      <c r="K12" s="9"/>
      <c r="L12" s="10"/>
    </row>
    <row r="13" spans="1:12" ht="30" customHeight="1" x14ac:dyDescent="0.3">
      <c r="A13" s="11">
        <v>13</v>
      </c>
      <c r="B13" s="14"/>
      <c r="C13" s="58" t="s">
        <v>437</v>
      </c>
      <c r="D13" s="14"/>
      <c r="E13" s="14"/>
      <c r="F13" s="58"/>
      <c r="G13" s="58"/>
      <c r="H13" s="9"/>
      <c r="I13" s="9"/>
      <c r="J13" s="9"/>
      <c r="K13" s="9"/>
      <c r="L13" s="10"/>
    </row>
    <row r="14" spans="1:12" ht="19.5" customHeight="1" x14ac:dyDescent="0.2">
      <c r="A14" s="11">
        <v>14</v>
      </c>
      <c r="B14" s="9"/>
      <c r="C14" s="9"/>
      <c r="D14" s="9"/>
      <c r="E14" s="9"/>
      <c r="F14" s="409" t="s">
        <v>669</v>
      </c>
      <c r="G14" s="105"/>
      <c r="H14" s="518" t="s">
        <v>670</v>
      </c>
      <c r="I14" s="518"/>
      <c r="J14" s="518"/>
      <c r="K14" s="518"/>
      <c r="L14" s="10"/>
    </row>
    <row r="15" spans="1:12" ht="15" customHeight="1" x14ac:dyDescent="0.3">
      <c r="A15" s="11">
        <v>15</v>
      </c>
      <c r="B15" s="9"/>
      <c r="C15" s="9"/>
      <c r="D15" s="9"/>
      <c r="E15" s="9"/>
      <c r="F15" s="342"/>
      <c r="G15" s="58"/>
      <c r="H15" s="511"/>
      <c r="I15" s="511"/>
      <c r="J15" s="511"/>
      <c r="K15" s="511"/>
      <c r="L15" s="10"/>
    </row>
    <row r="16" spans="1:12" ht="15" customHeight="1" x14ac:dyDescent="0.2">
      <c r="A16" s="11">
        <v>16</v>
      </c>
      <c r="B16" s="9"/>
      <c r="C16" s="9"/>
      <c r="D16" s="9"/>
      <c r="E16" s="9"/>
      <c r="F16" s="342"/>
      <c r="G16" s="13"/>
      <c r="H16" s="511"/>
      <c r="I16" s="511"/>
      <c r="J16" s="511"/>
      <c r="K16" s="511"/>
      <c r="L16" s="10"/>
    </row>
    <row r="17" spans="1:12" ht="15" customHeight="1" x14ac:dyDescent="0.2">
      <c r="A17" s="11">
        <v>17</v>
      </c>
      <c r="B17" s="9"/>
      <c r="C17" s="9"/>
      <c r="D17" s="9"/>
      <c r="E17" s="9"/>
      <c r="F17" s="342"/>
      <c r="G17" s="13"/>
      <c r="H17" s="511"/>
      <c r="I17" s="511"/>
      <c r="J17" s="511"/>
      <c r="K17" s="511"/>
      <c r="L17" s="10"/>
    </row>
    <row r="18" spans="1:12" ht="15" customHeight="1" x14ac:dyDescent="0.2">
      <c r="A18" s="11">
        <v>18</v>
      </c>
      <c r="B18" s="9"/>
      <c r="C18" s="9"/>
      <c r="D18" s="9"/>
      <c r="E18" s="9"/>
      <c r="F18" s="342"/>
      <c r="G18" s="13"/>
      <c r="H18" s="511"/>
      <c r="I18" s="511"/>
      <c r="J18" s="511"/>
      <c r="K18" s="511"/>
      <c r="L18" s="10"/>
    </row>
    <row r="19" spans="1:12" ht="15" customHeight="1" x14ac:dyDescent="0.2">
      <c r="A19" s="11">
        <v>19</v>
      </c>
      <c r="B19" s="9"/>
      <c r="C19" s="9"/>
      <c r="D19" s="9"/>
      <c r="E19" s="9"/>
      <c r="F19" s="342"/>
      <c r="G19" s="13"/>
      <c r="H19" s="511"/>
      <c r="I19" s="511"/>
      <c r="J19" s="511"/>
      <c r="K19" s="511"/>
      <c r="L19" s="10"/>
    </row>
    <row r="20" spans="1:12" ht="15" customHeight="1" x14ac:dyDescent="0.2">
      <c r="A20" s="11">
        <v>20</v>
      </c>
      <c r="B20" s="9"/>
      <c r="C20" s="9"/>
      <c r="D20" s="9"/>
      <c r="E20" s="9"/>
      <c r="F20" s="342"/>
      <c r="G20" s="13"/>
      <c r="H20" s="511"/>
      <c r="I20" s="511"/>
      <c r="J20" s="511"/>
      <c r="K20" s="511"/>
      <c r="L20" s="10"/>
    </row>
    <row r="21" spans="1:12" ht="15" customHeight="1" x14ac:dyDescent="0.2">
      <c r="A21" s="11"/>
      <c r="B21" s="9"/>
      <c r="C21" s="9"/>
      <c r="D21" s="9"/>
      <c r="E21" s="9"/>
      <c r="F21" s="55" t="s">
        <v>668</v>
      </c>
      <c r="G21" s="9"/>
      <c r="H21" s="9"/>
      <c r="I21" s="9"/>
      <c r="J21" s="9"/>
      <c r="K21" s="9"/>
      <c r="L21" s="10"/>
    </row>
    <row r="22" spans="1:12" ht="30" customHeight="1" x14ac:dyDescent="0.3">
      <c r="A22" s="11">
        <v>21</v>
      </c>
      <c r="B22" s="14"/>
      <c r="C22" s="58" t="s">
        <v>438</v>
      </c>
      <c r="D22" s="14"/>
      <c r="E22" s="14"/>
      <c r="F22" s="58"/>
      <c r="G22" s="58"/>
      <c r="H22" s="9"/>
      <c r="I22" s="9"/>
      <c r="J22" s="9"/>
      <c r="K22" s="9"/>
      <c r="L22" s="10"/>
    </row>
    <row r="23" spans="1:12" s="90" customFormat="1" ht="38.25" x14ac:dyDescent="0.2">
      <c r="A23" s="87">
        <v>22</v>
      </c>
      <c r="B23" s="88"/>
      <c r="C23" s="88"/>
      <c r="D23" s="88"/>
      <c r="E23" s="88"/>
      <c r="F23" s="104" t="s">
        <v>669</v>
      </c>
      <c r="G23" s="157" t="s">
        <v>671</v>
      </c>
      <c r="H23" s="510" t="s">
        <v>672</v>
      </c>
      <c r="I23" s="510"/>
      <c r="J23" s="157" t="s">
        <v>673</v>
      </c>
      <c r="K23" s="157" t="s">
        <v>674</v>
      </c>
      <c r="L23" s="89"/>
    </row>
    <row r="24" spans="1:12" ht="15" customHeight="1" x14ac:dyDescent="0.2">
      <c r="A24" s="11">
        <v>23</v>
      </c>
      <c r="B24" s="9"/>
      <c r="C24" s="9"/>
      <c r="D24" s="9"/>
      <c r="E24" s="9"/>
      <c r="F24" s="342"/>
      <c r="G24" s="103" t="s">
        <v>341</v>
      </c>
      <c r="H24" s="508"/>
      <c r="I24" s="509"/>
      <c r="J24" s="307"/>
      <c r="K24" s="343"/>
      <c r="L24" s="10"/>
    </row>
    <row r="25" spans="1:12" ht="15" customHeight="1" x14ac:dyDescent="0.2">
      <c r="A25" s="11">
        <v>24</v>
      </c>
      <c r="B25" s="9"/>
      <c r="C25" s="9"/>
      <c r="D25" s="9"/>
      <c r="E25" s="9"/>
      <c r="F25" s="342"/>
      <c r="G25" s="289" t="s">
        <v>341</v>
      </c>
      <c r="H25" s="508"/>
      <c r="I25" s="509"/>
      <c r="J25" s="307"/>
      <c r="K25" s="343"/>
      <c r="L25" s="10"/>
    </row>
    <row r="26" spans="1:12" ht="15" customHeight="1" x14ac:dyDescent="0.2">
      <c r="A26" s="11">
        <v>25</v>
      </c>
      <c r="B26" s="9"/>
      <c r="C26" s="9"/>
      <c r="D26" s="9"/>
      <c r="E26" s="9"/>
      <c r="F26" s="342"/>
      <c r="G26" s="289" t="s">
        <v>341</v>
      </c>
      <c r="H26" s="508"/>
      <c r="I26" s="509"/>
      <c r="J26" s="307"/>
      <c r="K26" s="343"/>
      <c r="L26" s="10"/>
    </row>
    <row r="27" spans="1:12" ht="15" customHeight="1" x14ac:dyDescent="0.2">
      <c r="A27" s="11">
        <v>26</v>
      </c>
      <c r="B27" s="9"/>
      <c r="C27" s="9"/>
      <c r="D27" s="9"/>
      <c r="E27" s="9"/>
      <c r="F27" s="342"/>
      <c r="G27" s="289" t="s">
        <v>341</v>
      </c>
      <c r="H27" s="508"/>
      <c r="I27" s="509"/>
      <c r="J27" s="307"/>
      <c r="K27" s="343"/>
      <c r="L27" s="10"/>
    </row>
    <row r="28" spans="1:12" ht="15" customHeight="1" x14ac:dyDescent="0.2">
      <c r="A28" s="11">
        <v>27</v>
      </c>
      <c r="B28" s="9"/>
      <c r="C28" s="9"/>
      <c r="D28" s="9"/>
      <c r="E28" s="9"/>
      <c r="F28" s="342"/>
      <c r="G28" s="289" t="s">
        <v>341</v>
      </c>
      <c r="H28" s="508"/>
      <c r="I28" s="509"/>
      <c r="J28" s="307"/>
      <c r="K28" s="343"/>
      <c r="L28" s="10"/>
    </row>
    <row r="29" spans="1:12" ht="15" customHeight="1" x14ac:dyDescent="0.2">
      <c r="A29" s="11">
        <v>28</v>
      </c>
      <c r="B29" s="9"/>
      <c r="C29" s="9"/>
      <c r="D29" s="9"/>
      <c r="E29" s="9"/>
      <c r="F29" s="342"/>
      <c r="G29" s="289" t="s">
        <v>341</v>
      </c>
      <c r="H29" s="508"/>
      <c r="I29" s="509"/>
      <c r="J29" s="307"/>
      <c r="K29" s="343"/>
      <c r="L29" s="10"/>
    </row>
    <row r="30" spans="1:12" ht="15" customHeight="1" x14ac:dyDescent="0.2">
      <c r="A30" s="11">
        <v>29</v>
      </c>
      <c r="B30" s="9"/>
      <c r="C30" s="9"/>
      <c r="D30" s="9"/>
      <c r="E30" s="9"/>
      <c r="F30" s="342"/>
      <c r="G30" s="289" t="s">
        <v>341</v>
      </c>
      <c r="H30" s="508"/>
      <c r="I30" s="509"/>
      <c r="J30" s="307"/>
      <c r="K30" s="343"/>
      <c r="L30" s="10"/>
    </row>
    <row r="31" spans="1:12" ht="15" customHeight="1" x14ac:dyDescent="0.2">
      <c r="A31" s="11">
        <v>30</v>
      </c>
      <c r="B31" s="9"/>
      <c r="C31" s="9"/>
      <c r="D31" s="9"/>
      <c r="E31" s="9"/>
      <c r="F31" s="342"/>
      <c r="G31" s="289" t="s">
        <v>341</v>
      </c>
      <c r="H31" s="508"/>
      <c r="I31" s="509"/>
      <c r="J31" s="307"/>
      <c r="K31" s="343"/>
      <c r="L31" s="10"/>
    </row>
    <row r="32" spans="1:12" ht="15" customHeight="1" x14ac:dyDescent="0.2">
      <c r="A32" s="11">
        <v>31</v>
      </c>
      <c r="B32" s="9"/>
      <c r="C32" s="9"/>
      <c r="D32" s="9"/>
      <c r="E32" s="9"/>
      <c r="F32" s="342"/>
      <c r="G32" s="289" t="s">
        <v>341</v>
      </c>
      <c r="H32" s="508"/>
      <c r="I32" s="509"/>
      <c r="J32" s="307"/>
      <c r="K32" s="343"/>
      <c r="L32" s="10"/>
    </row>
    <row r="33" spans="1:12" ht="15" customHeight="1" x14ac:dyDescent="0.2">
      <c r="A33" s="11">
        <v>32</v>
      </c>
      <c r="B33" s="9"/>
      <c r="C33" s="9"/>
      <c r="D33" s="9"/>
      <c r="E33" s="9"/>
      <c r="F33" s="342"/>
      <c r="G33" s="289" t="s">
        <v>341</v>
      </c>
      <c r="H33" s="508"/>
      <c r="I33" s="509"/>
      <c r="J33" s="307"/>
      <c r="K33" s="343"/>
      <c r="L33" s="10"/>
    </row>
    <row r="34" spans="1:12" ht="15" customHeight="1" x14ac:dyDescent="0.2">
      <c r="A34" s="11">
        <v>33</v>
      </c>
      <c r="B34" s="9"/>
      <c r="C34" s="9"/>
      <c r="D34" s="9"/>
      <c r="E34" s="9"/>
      <c r="F34" s="342"/>
      <c r="G34" s="289" t="s">
        <v>341</v>
      </c>
      <c r="H34" s="508"/>
      <c r="I34" s="509"/>
      <c r="J34" s="307"/>
      <c r="K34" s="343"/>
      <c r="L34" s="10"/>
    </row>
    <row r="35" spans="1:12" ht="15" customHeight="1" x14ac:dyDescent="0.2">
      <c r="A35" s="11">
        <v>34</v>
      </c>
      <c r="B35" s="9"/>
      <c r="C35" s="9"/>
      <c r="D35" s="9"/>
      <c r="E35" s="9"/>
      <c r="F35" s="342"/>
      <c r="G35" s="289" t="s">
        <v>341</v>
      </c>
      <c r="H35" s="508"/>
      <c r="I35" s="509"/>
      <c r="J35" s="307"/>
      <c r="K35" s="343"/>
      <c r="L35" s="10"/>
    </row>
    <row r="36" spans="1:12" ht="15" customHeight="1" x14ac:dyDescent="0.2">
      <c r="A36" s="11">
        <v>35</v>
      </c>
      <c r="B36" s="9"/>
      <c r="C36" s="9"/>
      <c r="D36" s="9"/>
      <c r="E36" s="9"/>
      <c r="F36" s="342"/>
      <c r="G36" s="289" t="s">
        <v>341</v>
      </c>
      <c r="H36" s="508"/>
      <c r="I36" s="509"/>
      <c r="J36" s="307"/>
      <c r="K36" s="343"/>
      <c r="L36" s="10"/>
    </row>
    <row r="37" spans="1:12" ht="15" customHeight="1" x14ac:dyDescent="0.2">
      <c r="A37" s="11">
        <v>36</v>
      </c>
      <c r="B37" s="9"/>
      <c r="C37" s="9"/>
      <c r="D37" s="9"/>
      <c r="E37" s="9"/>
      <c r="F37" s="342"/>
      <c r="G37" s="289" t="s">
        <v>341</v>
      </c>
      <c r="H37" s="508"/>
      <c r="I37" s="509"/>
      <c r="J37" s="307"/>
      <c r="K37" s="343"/>
      <c r="L37" s="10"/>
    </row>
    <row r="38" spans="1:12" ht="15" customHeight="1" x14ac:dyDescent="0.2">
      <c r="A38" s="11">
        <v>37</v>
      </c>
      <c r="B38" s="9"/>
      <c r="C38" s="9"/>
      <c r="D38" s="9"/>
      <c r="E38" s="9"/>
      <c r="F38" s="342"/>
      <c r="G38" s="289" t="s">
        <v>341</v>
      </c>
      <c r="H38" s="508"/>
      <c r="I38" s="509"/>
      <c r="J38" s="307"/>
      <c r="K38" s="343"/>
      <c r="L38" s="10"/>
    </row>
    <row r="39" spans="1:12" ht="15" customHeight="1" x14ac:dyDescent="0.2">
      <c r="A39" s="11"/>
      <c r="B39" s="9"/>
      <c r="C39" s="9"/>
      <c r="D39" s="9"/>
      <c r="E39" s="9"/>
      <c r="F39" s="55" t="s">
        <v>668</v>
      </c>
      <c r="G39" s="9"/>
      <c r="H39" s="9"/>
      <c r="I39" s="9"/>
      <c r="J39" s="9"/>
      <c r="K39" s="9"/>
      <c r="L39" s="10"/>
    </row>
    <row r="40" spans="1:12" ht="15" customHeight="1" x14ac:dyDescent="0.2">
      <c r="A40" s="12"/>
      <c r="B40" s="16"/>
      <c r="C40" s="16"/>
      <c r="D40" s="16"/>
      <c r="E40" s="16"/>
      <c r="F40" s="16"/>
      <c r="G40" s="16"/>
      <c r="H40" s="16"/>
      <c r="I40" s="16"/>
      <c r="J40" s="16"/>
      <c r="K40" s="16"/>
      <c r="L40" s="17"/>
    </row>
    <row r="41" spans="1:12" ht="15" customHeight="1" x14ac:dyDescent="0.2"/>
    <row r="42" spans="1:12" ht="15" customHeight="1" x14ac:dyDescent="0.2"/>
    <row r="43" spans="1:12" ht="15" customHeight="1" x14ac:dyDescent="0.2"/>
    <row r="44" spans="1:12" ht="15" customHeight="1" x14ac:dyDescent="0.2"/>
    <row r="45" spans="1:12" ht="15" customHeight="1" x14ac:dyDescent="0.2"/>
    <row r="46" spans="1:12" ht="15" customHeight="1" x14ac:dyDescent="0.2"/>
    <row r="47" spans="1:12" ht="15" customHeight="1" x14ac:dyDescent="0.2"/>
    <row r="48" spans="1: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sheetData>
  <sheetProtection sheet="1" objects="1" scenarios="1" formatRows="0" insertRows="0"/>
  <customSheetViews>
    <customSheetView guid="{63EE1149-38E3-45FD-A757-4655A3261696}" scale="80" showPageBreaks="1" showGridLines="0" fitToPage="1" printArea="1">
      <selection activeCell="F10" sqref="F10"/>
      <pageMargins left="0.70866141732283472" right="0.70866141732283472" top="0.74803149606299213" bottom="0.74803149606299213" header="0.31496062992125984" footer="0.31496062992125984"/>
      <pageSetup paperSize="9" scale="54" orientation="portrait" r:id="rId1"/>
    </customSheetView>
    <customSheetView guid="{050FE390-FCBA-423A-A57A-07214A914FBA}" scale="80" showPageBreaks="1" showGridLines="0" fitToPage="1" printArea="1" topLeftCell="A6">
      <selection activeCell="E14" sqref="E14"/>
      <pageMargins left="0.70866141732283472" right="0.70866141732283472" top="0.74803149606299213" bottom="0.74803149606299213" header="0.31496062992125984" footer="0.31496062992125984"/>
      <pageSetup paperSize="9" scale="54" orientation="portrait" r:id="rId2"/>
    </customSheetView>
  </customSheetViews>
  <mergeCells count="26">
    <mergeCell ref="H19:K19"/>
    <mergeCell ref="H20:K20"/>
    <mergeCell ref="H18:K18"/>
    <mergeCell ref="H17:K17"/>
    <mergeCell ref="I2:K2"/>
    <mergeCell ref="I3:K3"/>
    <mergeCell ref="H15:K15"/>
    <mergeCell ref="H14:K14"/>
    <mergeCell ref="H16:K16"/>
    <mergeCell ref="A5:K5"/>
    <mergeCell ref="H29:I29"/>
    <mergeCell ref="H36:I36"/>
    <mergeCell ref="H37:I37"/>
    <mergeCell ref="H38:I38"/>
    <mergeCell ref="H23:I23"/>
    <mergeCell ref="H30:I30"/>
    <mergeCell ref="H31:I31"/>
    <mergeCell ref="H32:I32"/>
    <mergeCell ref="H33:I33"/>
    <mergeCell ref="H34:I34"/>
    <mergeCell ref="H35:I35"/>
    <mergeCell ref="H24:I24"/>
    <mergeCell ref="H25:I25"/>
    <mergeCell ref="H26:I26"/>
    <mergeCell ref="H27:I27"/>
    <mergeCell ref="H28:I28"/>
  </mergeCells>
  <dataValidations count="4">
    <dataValidation allowBlank="1" showInputMessage="1" showErrorMessage="1" prompt="Please enter text" sqref="F24:F38 F15:F20 H24:I38 H15:K20 K24:K38"/>
    <dataValidation type="list" allowBlank="1" showInputMessage="1" showErrorMessage="1" prompt="Please select from available drop-down options" sqref="G24:G38">
      <formula1>"Opex,Sales,Capex,[Select one]"</formula1>
    </dataValidation>
    <dataValidation allowBlank="1" showInputMessage="1" sqref="F39:K39"/>
    <dataValidation allowBlank="1" prompt="Please enter text" sqref="F21 H21:K21"/>
  </dataValidations>
  <pageMargins left="0.7" right="0.7" top="0.75" bottom="0.75" header="0.3" footer="0.3"/>
  <pageSetup paperSize="9" scale="54" fitToHeight="0" orientation="portrait" r:id="rId3"/>
  <headerFooter>
    <oddHeader>&amp;C &amp;"+,Regular"Commerce Commission Information Disclosure Template</oddHeader>
    <oddFooter>&amp;L&amp;"+,Regular" &amp;P&amp;C&amp;"+,Regular" &amp;F&amp;R&amp;"+,Regular"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27</vt:i4>
      </vt:variant>
    </vt:vector>
  </HeadingPairs>
  <TitlesOfParts>
    <vt:vector size="49" baseType="lpstr">
      <vt:lpstr>CoverSheet</vt:lpstr>
      <vt:lpstr>TOC</vt:lpstr>
      <vt:lpstr>Guidelines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 Exp</vt:lpstr>
      <vt:lpstr>S8.Billed Quantities Revenues</vt:lpstr>
      <vt:lpstr>S9a.Asset Register</vt:lpstr>
      <vt:lpstr>S9b.Asset Age Profile</vt:lpstr>
      <vt:lpstr>S9c.Pipeline Data</vt:lpstr>
      <vt:lpstr>S9d.Demand</vt:lpstr>
      <vt:lpstr>S10a.Reliability</vt:lpstr>
      <vt:lpstr>S10b.Integrity </vt:lpstr>
      <vt:lpstr>CoverSheet!Print_Area</vt:lpstr>
      <vt:lpstr>Guidelines!Print_Area</vt:lpstr>
      <vt:lpstr>'S1.Analytical Ratios'!Print_Area</vt:lpstr>
      <vt:lpstr>S10a.Reliability!Print_Area</vt:lpstr>
      <vt:lpstr>'S10b.Integrity '!Print_Area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 Exp'!Print_Area</vt:lpstr>
      <vt:lpstr>'S8.Billed Quantities Revenues'!Print_Area</vt:lpstr>
      <vt:lpstr>'S9a.Asset Register'!Print_Area</vt:lpstr>
      <vt:lpstr>'S9b.Asset Age Profile'!Print_Area</vt:lpstr>
      <vt:lpstr>'S9c.Pipeline Data'!Print_Area</vt:lpstr>
      <vt:lpstr>S9d.Demand!Print_Area</vt:lpstr>
      <vt:lpstr>TOC!Print_Area</vt:lpstr>
      <vt:lpstr>Guidelines!Print_Titles</vt:lpstr>
      <vt:lpstr>'S2.Return on Investment'!Print_Titles</vt:lpstr>
      <vt:lpstr>'S4.RAB Value (Rolled Forward)'!Print_Titles</vt:lpstr>
      <vt:lpstr>'S5d.Cost Allocations'!Print_Titles</vt:lpstr>
      <vt:lpstr>'S6a.Actual Expenditure Capex'!Print_Titles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Leighton Wong</cp:lastModifiedBy>
  <cp:lastPrinted>2014-04-07T21:37:53Z</cp:lastPrinted>
  <dcterms:created xsi:type="dcterms:W3CDTF">2010-01-15T02:39:26Z</dcterms:created>
  <dcterms:modified xsi:type="dcterms:W3CDTF">2014-05-06T21:33:43Z</dcterms:modified>
</cp:coreProperties>
</file>