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8085" yWindow="165" windowWidth="6315" windowHeight="9210" tabRatio="883"/>
  </bookViews>
  <sheets>
    <sheet name="Cover sheet" sheetId="8" r:id="rId1"/>
    <sheet name="WACC estimates" sheetId="5" r:id="rId2"/>
    <sheet name="Risk-free rate" sheetId="6" r:id="rId3"/>
  </sheets>
  <calcPr calcId="145621"/>
</workbook>
</file>

<file path=xl/calcChain.xml><?xml version="1.0" encoding="utf-8"?>
<calcChain xmlns="http://schemas.openxmlformats.org/spreadsheetml/2006/main">
  <c r="D141" i="6" l="1"/>
  <c r="C141" i="6"/>
  <c r="O34" i="5"/>
  <c r="O35" i="5" s="1"/>
  <c r="I19" i="5" l="1"/>
  <c r="H29" i="5"/>
  <c r="H28" i="5"/>
  <c r="H27" i="5"/>
  <c r="H26" i="5"/>
  <c r="H15" i="5"/>
  <c r="I18" i="5" l="1"/>
  <c r="D19" i="5" l="1"/>
  <c r="D18" i="5" l="1"/>
  <c r="N19" i="5"/>
  <c r="N18" i="5"/>
  <c r="B136" i="6" l="1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79" i="6"/>
  <c r="H78" i="6" l="1"/>
  <c r="H77" i="6"/>
  <c r="H76" i="6"/>
  <c r="H75" i="6"/>
  <c r="H79" i="6" l="1"/>
  <c r="H83" i="6"/>
  <c r="H87" i="6"/>
  <c r="H91" i="6"/>
  <c r="H95" i="6"/>
  <c r="H99" i="6"/>
  <c r="H103" i="6"/>
  <c r="H107" i="6"/>
  <c r="H111" i="6"/>
  <c r="H115" i="6"/>
  <c r="H119" i="6"/>
  <c r="H123" i="6"/>
  <c r="H127" i="6"/>
  <c r="H131" i="6"/>
  <c r="H135" i="6"/>
  <c r="H80" i="6"/>
  <c r="H84" i="6"/>
  <c r="H88" i="6"/>
  <c r="H92" i="6"/>
  <c r="H96" i="6"/>
  <c r="H100" i="6"/>
  <c r="H104" i="6"/>
  <c r="H108" i="6"/>
  <c r="H112" i="6"/>
  <c r="H116" i="6"/>
  <c r="H120" i="6"/>
  <c r="H124" i="6"/>
  <c r="H128" i="6"/>
  <c r="H132" i="6"/>
  <c r="H136" i="6"/>
  <c r="H81" i="6"/>
  <c r="H85" i="6"/>
  <c r="H89" i="6"/>
  <c r="H93" i="6"/>
  <c r="H97" i="6"/>
  <c r="H101" i="6"/>
  <c r="H105" i="6"/>
  <c r="H109" i="6"/>
  <c r="H113" i="6"/>
  <c r="H117" i="6"/>
  <c r="H121" i="6"/>
  <c r="H125" i="6"/>
  <c r="H129" i="6"/>
  <c r="H133" i="6"/>
  <c r="H82" i="6"/>
  <c r="H86" i="6"/>
  <c r="H90" i="6"/>
  <c r="H94" i="6"/>
  <c r="H98" i="6"/>
  <c r="H102" i="6"/>
  <c r="H106" i="6"/>
  <c r="H110" i="6"/>
  <c r="H114" i="6"/>
  <c r="H118" i="6"/>
  <c r="H122" i="6"/>
  <c r="H126" i="6"/>
  <c r="H130" i="6"/>
  <c r="H134" i="6"/>
  <c r="H138" i="6"/>
  <c r="H137" i="6"/>
  <c r="I78" i="6" l="1"/>
  <c r="I77" i="6"/>
  <c r="I76" i="6"/>
  <c r="I75" i="6"/>
  <c r="I136" i="6" l="1"/>
  <c r="I120" i="6"/>
  <c r="I104" i="6"/>
  <c r="I88" i="6"/>
  <c r="I135" i="6"/>
  <c r="I119" i="6"/>
  <c r="I103" i="6"/>
  <c r="I87" i="6"/>
  <c r="I132" i="6"/>
  <c r="I116" i="6"/>
  <c r="I100" i="6"/>
  <c r="I84" i="6"/>
  <c r="I131" i="6"/>
  <c r="I115" i="6"/>
  <c r="I99" i="6"/>
  <c r="I83" i="6"/>
  <c r="I128" i="6"/>
  <c r="I112" i="6"/>
  <c r="I96" i="6"/>
  <c r="I80" i="6"/>
  <c r="I124" i="6"/>
  <c r="I108" i="6"/>
  <c r="I92" i="6"/>
  <c r="I123" i="6"/>
  <c r="I107" i="6"/>
  <c r="I91" i="6"/>
  <c r="I130" i="6"/>
  <c r="I114" i="6"/>
  <c r="I98" i="6"/>
  <c r="I82" i="6"/>
  <c r="I133" i="6"/>
  <c r="I117" i="6"/>
  <c r="I101" i="6"/>
  <c r="I85" i="6"/>
  <c r="I127" i="6"/>
  <c r="I122" i="6"/>
  <c r="I102" i="6"/>
  <c r="I125" i="6"/>
  <c r="I105" i="6"/>
  <c r="I81" i="6"/>
  <c r="I111" i="6"/>
  <c r="I118" i="6"/>
  <c r="I94" i="6"/>
  <c r="I121" i="6"/>
  <c r="I97" i="6"/>
  <c r="I95" i="6"/>
  <c r="I134" i="6"/>
  <c r="I110" i="6"/>
  <c r="I90" i="6"/>
  <c r="I113" i="6"/>
  <c r="I93" i="6"/>
  <c r="I79" i="6"/>
  <c r="I126" i="6"/>
  <c r="I106" i="6"/>
  <c r="I86" i="6"/>
  <c r="I129" i="6"/>
  <c r="I109" i="6"/>
  <c r="I89" i="6"/>
  <c r="I138" i="6"/>
  <c r="I137" i="6"/>
  <c r="I141" i="6" l="1"/>
  <c r="J77" i="6" l="1"/>
  <c r="J76" i="6"/>
  <c r="J75" i="6"/>
  <c r="J132" i="6" l="1"/>
  <c r="J116" i="6"/>
  <c r="J100" i="6"/>
  <c r="J84" i="6"/>
  <c r="J131" i="6"/>
  <c r="J115" i="6"/>
  <c r="J99" i="6"/>
  <c r="J128" i="6"/>
  <c r="J112" i="6"/>
  <c r="J96" i="6"/>
  <c r="J80" i="6"/>
  <c r="J127" i="6"/>
  <c r="J111" i="6"/>
  <c r="J95" i="6"/>
  <c r="J124" i="6"/>
  <c r="J108" i="6"/>
  <c r="J92" i="6"/>
  <c r="J136" i="6"/>
  <c r="J120" i="6"/>
  <c r="J104" i="6"/>
  <c r="J88" i="6"/>
  <c r="J135" i="6"/>
  <c r="J119" i="6"/>
  <c r="J103" i="6"/>
  <c r="J122" i="6"/>
  <c r="J106" i="6"/>
  <c r="J90" i="6"/>
  <c r="J125" i="6"/>
  <c r="J109" i="6"/>
  <c r="J93" i="6"/>
  <c r="J87" i="6"/>
  <c r="J123" i="6"/>
  <c r="J134" i="6"/>
  <c r="J114" i="6"/>
  <c r="J94" i="6"/>
  <c r="J117" i="6"/>
  <c r="J97" i="6"/>
  <c r="J83" i="6"/>
  <c r="J107" i="6"/>
  <c r="J130" i="6"/>
  <c r="J110" i="6"/>
  <c r="J86" i="6"/>
  <c r="J133" i="6"/>
  <c r="J113" i="6"/>
  <c r="J89" i="6"/>
  <c r="J79" i="6"/>
  <c r="J91" i="6"/>
  <c r="J126" i="6"/>
  <c r="J102" i="6"/>
  <c r="J82" i="6"/>
  <c r="J129" i="6"/>
  <c r="J105" i="6"/>
  <c r="J85" i="6"/>
  <c r="J118" i="6"/>
  <c r="J98" i="6"/>
  <c r="J121" i="6"/>
  <c r="J101" i="6"/>
  <c r="J81" i="6"/>
  <c r="J138" i="6"/>
  <c r="J137" i="6"/>
  <c r="J141" i="6" l="1"/>
  <c r="B77" i="6" l="1"/>
  <c r="G77" i="6"/>
  <c r="F77" i="6"/>
  <c r="E77" i="6"/>
  <c r="D77" i="6"/>
  <c r="C77" i="6"/>
  <c r="G124" i="6" l="1"/>
  <c r="G108" i="6"/>
  <c r="G92" i="6"/>
  <c r="G123" i="6"/>
  <c r="G107" i="6"/>
  <c r="G91" i="6"/>
  <c r="G136" i="6"/>
  <c r="G120" i="6"/>
  <c r="G104" i="6"/>
  <c r="G88" i="6"/>
  <c r="G135" i="6"/>
  <c r="G119" i="6"/>
  <c r="G103" i="6"/>
  <c r="G87" i="6"/>
  <c r="G132" i="6"/>
  <c r="G116" i="6"/>
  <c r="G100" i="6"/>
  <c r="G84" i="6"/>
  <c r="G128" i="6"/>
  <c r="G112" i="6"/>
  <c r="G96" i="6"/>
  <c r="G80" i="6"/>
  <c r="G127" i="6"/>
  <c r="G111" i="6"/>
  <c r="G95" i="6"/>
  <c r="G79" i="6"/>
  <c r="G122" i="6"/>
  <c r="G106" i="6"/>
  <c r="G90" i="6"/>
  <c r="G125" i="6"/>
  <c r="G109" i="6"/>
  <c r="G93" i="6"/>
  <c r="G131" i="6"/>
  <c r="G130" i="6"/>
  <c r="G110" i="6"/>
  <c r="G86" i="6"/>
  <c r="G133" i="6"/>
  <c r="G113" i="6"/>
  <c r="G89" i="6"/>
  <c r="G115" i="6"/>
  <c r="G126" i="6"/>
  <c r="G102" i="6"/>
  <c r="G82" i="6"/>
  <c r="G129" i="6"/>
  <c r="G105" i="6"/>
  <c r="G85" i="6"/>
  <c r="G99" i="6"/>
  <c r="G118" i="6"/>
  <c r="G98" i="6"/>
  <c r="G121" i="6"/>
  <c r="G101" i="6"/>
  <c r="G81" i="6"/>
  <c r="G83" i="6"/>
  <c r="G134" i="6"/>
  <c r="G114" i="6"/>
  <c r="G94" i="6"/>
  <c r="G117" i="6"/>
  <c r="G97" i="6"/>
  <c r="E132" i="6"/>
  <c r="E116" i="6"/>
  <c r="E100" i="6"/>
  <c r="E84" i="6"/>
  <c r="E131" i="6"/>
  <c r="E115" i="6"/>
  <c r="E99" i="6"/>
  <c r="E83" i="6"/>
  <c r="E134" i="6"/>
  <c r="E118" i="6"/>
  <c r="E102" i="6"/>
  <c r="E86" i="6"/>
  <c r="E128" i="6"/>
  <c r="E112" i="6"/>
  <c r="E96" i="6"/>
  <c r="E80" i="6"/>
  <c r="E127" i="6"/>
  <c r="E111" i="6"/>
  <c r="E95" i="6"/>
  <c r="E79" i="6"/>
  <c r="E130" i="6"/>
  <c r="E114" i="6"/>
  <c r="E98" i="6"/>
  <c r="E82" i="6"/>
  <c r="E124" i="6"/>
  <c r="E108" i="6"/>
  <c r="E92" i="6"/>
  <c r="E123" i="6"/>
  <c r="E107" i="6"/>
  <c r="E91" i="6"/>
  <c r="E136" i="6"/>
  <c r="E120" i="6"/>
  <c r="E104" i="6"/>
  <c r="E88" i="6"/>
  <c r="E135" i="6"/>
  <c r="E119" i="6"/>
  <c r="E103" i="6"/>
  <c r="E87" i="6"/>
  <c r="E122" i="6"/>
  <c r="E106" i="6"/>
  <c r="E90" i="6"/>
  <c r="E125" i="6"/>
  <c r="E109" i="6"/>
  <c r="E93" i="6"/>
  <c r="E126" i="6"/>
  <c r="E129" i="6"/>
  <c r="E105" i="6"/>
  <c r="E85" i="6"/>
  <c r="E110" i="6"/>
  <c r="E121" i="6"/>
  <c r="E101" i="6"/>
  <c r="E81" i="6"/>
  <c r="E94" i="6"/>
  <c r="E117" i="6"/>
  <c r="E97" i="6"/>
  <c r="E133" i="6"/>
  <c r="E113" i="6"/>
  <c r="E89" i="6"/>
  <c r="D126" i="6"/>
  <c r="D110" i="6"/>
  <c r="D125" i="6"/>
  <c r="D136" i="6"/>
  <c r="D120" i="6"/>
  <c r="D104" i="6"/>
  <c r="D88" i="6"/>
  <c r="D119" i="6"/>
  <c r="D103" i="6"/>
  <c r="D87" i="6"/>
  <c r="D94" i="6"/>
  <c r="D135" i="6"/>
  <c r="D122" i="6"/>
  <c r="D106" i="6"/>
  <c r="D132" i="6"/>
  <c r="D116" i="6"/>
  <c r="D100" i="6"/>
  <c r="D84" i="6"/>
  <c r="D115" i="6"/>
  <c r="D99" i="6"/>
  <c r="D83" i="6"/>
  <c r="D90" i="6"/>
  <c r="D129" i="6"/>
  <c r="D131" i="6"/>
  <c r="D134" i="6"/>
  <c r="D118" i="6"/>
  <c r="D102" i="6"/>
  <c r="D128" i="6"/>
  <c r="D112" i="6"/>
  <c r="D96" i="6"/>
  <c r="D80" i="6"/>
  <c r="D127" i="6"/>
  <c r="D111" i="6"/>
  <c r="D95" i="6"/>
  <c r="D79" i="6"/>
  <c r="D130" i="6"/>
  <c r="D114" i="6"/>
  <c r="D133" i="6"/>
  <c r="D124" i="6"/>
  <c r="D108" i="6"/>
  <c r="D92" i="6"/>
  <c r="D123" i="6"/>
  <c r="D107" i="6"/>
  <c r="D91" i="6"/>
  <c r="D98" i="6"/>
  <c r="D82" i="6"/>
  <c r="D117" i="6"/>
  <c r="D101" i="6"/>
  <c r="D85" i="6"/>
  <c r="D113" i="6"/>
  <c r="D93" i="6"/>
  <c r="D109" i="6"/>
  <c r="D89" i="6"/>
  <c r="D105" i="6"/>
  <c r="D81" i="6"/>
  <c r="D86" i="6"/>
  <c r="D121" i="6"/>
  <c r="D97" i="6"/>
  <c r="C117" i="6"/>
  <c r="C93" i="6"/>
  <c r="C127" i="6"/>
  <c r="C111" i="6"/>
  <c r="C95" i="6"/>
  <c r="C79" i="6"/>
  <c r="C134" i="6"/>
  <c r="C118" i="6"/>
  <c r="C102" i="6"/>
  <c r="C86" i="6"/>
  <c r="C101" i="6"/>
  <c r="C124" i="6"/>
  <c r="C108" i="6"/>
  <c r="C92" i="6"/>
  <c r="C133" i="6"/>
  <c r="C109" i="6"/>
  <c r="C85" i="6"/>
  <c r="C123" i="6"/>
  <c r="C107" i="6"/>
  <c r="C91" i="6"/>
  <c r="C130" i="6"/>
  <c r="C114" i="6"/>
  <c r="C98" i="6"/>
  <c r="C82" i="6"/>
  <c r="C89" i="6"/>
  <c r="C136" i="6"/>
  <c r="C120" i="6"/>
  <c r="C104" i="6"/>
  <c r="C88" i="6"/>
  <c r="C125" i="6"/>
  <c r="C105" i="6"/>
  <c r="C135" i="6"/>
  <c r="C119" i="6"/>
  <c r="C103" i="6"/>
  <c r="C87" i="6"/>
  <c r="C126" i="6"/>
  <c r="C110" i="6"/>
  <c r="C94" i="6"/>
  <c r="C129" i="6"/>
  <c r="C81" i="6"/>
  <c r="C132" i="6"/>
  <c r="C116" i="6"/>
  <c r="C100" i="6"/>
  <c r="C84" i="6"/>
  <c r="C121" i="6"/>
  <c r="C97" i="6"/>
  <c r="C131" i="6"/>
  <c r="C115" i="6"/>
  <c r="C99" i="6"/>
  <c r="C83" i="6"/>
  <c r="C122" i="6"/>
  <c r="C106" i="6"/>
  <c r="C90" i="6"/>
  <c r="C113" i="6"/>
  <c r="C128" i="6"/>
  <c r="C112" i="6"/>
  <c r="C96" i="6"/>
  <c r="C80" i="6"/>
  <c r="F128" i="6"/>
  <c r="F112" i="6"/>
  <c r="F96" i="6"/>
  <c r="F80" i="6"/>
  <c r="F127" i="6"/>
  <c r="F111" i="6"/>
  <c r="F95" i="6"/>
  <c r="F79" i="6"/>
  <c r="F126" i="6"/>
  <c r="F110" i="6"/>
  <c r="F94" i="6"/>
  <c r="F124" i="6"/>
  <c r="F108" i="6"/>
  <c r="F92" i="6"/>
  <c r="F123" i="6"/>
  <c r="F107" i="6"/>
  <c r="F91" i="6"/>
  <c r="F122" i="6"/>
  <c r="F106" i="6"/>
  <c r="F90" i="6"/>
  <c r="F136" i="6"/>
  <c r="F120" i="6"/>
  <c r="F104" i="6"/>
  <c r="F88" i="6"/>
  <c r="F135" i="6"/>
  <c r="F119" i="6"/>
  <c r="F103" i="6"/>
  <c r="F87" i="6"/>
  <c r="F132" i="6"/>
  <c r="F116" i="6"/>
  <c r="F100" i="6"/>
  <c r="F84" i="6"/>
  <c r="F131" i="6"/>
  <c r="F115" i="6"/>
  <c r="F99" i="6"/>
  <c r="F83" i="6"/>
  <c r="F130" i="6"/>
  <c r="F114" i="6"/>
  <c r="F98" i="6"/>
  <c r="F82" i="6"/>
  <c r="F133" i="6"/>
  <c r="F117" i="6"/>
  <c r="F101" i="6"/>
  <c r="F85" i="6"/>
  <c r="F118" i="6"/>
  <c r="F121" i="6"/>
  <c r="F97" i="6"/>
  <c r="F102" i="6"/>
  <c r="F113" i="6"/>
  <c r="F93" i="6"/>
  <c r="F86" i="6"/>
  <c r="F129" i="6"/>
  <c r="F109" i="6"/>
  <c r="F89" i="6"/>
  <c r="F134" i="6"/>
  <c r="F125" i="6"/>
  <c r="F105" i="6"/>
  <c r="F81" i="6"/>
  <c r="B76" i="6" l="1"/>
  <c r="B78" i="6"/>
  <c r="B75" i="6"/>
  <c r="E76" i="6"/>
  <c r="G76" i="6"/>
  <c r="G75" i="6"/>
  <c r="F76" i="6"/>
  <c r="F75" i="6"/>
  <c r="E75" i="6"/>
  <c r="D76" i="6"/>
  <c r="D75" i="6"/>
  <c r="C76" i="6"/>
  <c r="C75" i="6"/>
  <c r="C78" i="6" l="1"/>
  <c r="F78" i="6"/>
  <c r="D78" i="6"/>
  <c r="E78" i="6"/>
  <c r="G78" i="6"/>
  <c r="C15" i="5" l="1"/>
  <c r="M15" i="5"/>
  <c r="G138" i="6" l="1"/>
  <c r="E138" i="6"/>
  <c r="D138" i="6"/>
  <c r="C138" i="6"/>
  <c r="G137" i="6"/>
  <c r="G141" i="6" s="1"/>
  <c r="F138" i="6"/>
  <c r="E137" i="6"/>
  <c r="D137" i="6"/>
  <c r="C137" i="6"/>
  <c r="F137" i="6"/>
  <c r="L29" i="5"/>
  <c r="M29" i="5" s="1"/>
  <c r="C29" i="5"/>
  <c r="L28" i="5"/>
  <c r="M28" i="5" s="1"/>
  <c r="C28" i="5"/>
  <c r="L27" i="5"/>
  <c r="M27" i="5" s="1"/>
  <c r="C27" i="5"/>
  <c r="L26" i="5"/>
  <c r="M26" i="5" s="1"/>
  <c r="C26" i="5"/>
  <c r="F141" i="6" l="1"/>
  <c r="E141" i="6"/>
  <c r="G145" i="6" l="1"/>
  <c r="M6" i="5" s="1"/>
  <c r="C6" i="5" l="1"/>
  <c r="C16" i="5" s="1"/>
  <c r="H6" i="5"/>
  <c r="M16" i="5"/>
  <c r="H16" i="5" l="1"/>
  <c r="H17" i="5"/>
  <c r="M17" i="5"/>
  <c r="M19" i="5" s="1"/>
  <c r="C17" i="5"/>
  <c r="C18" i="5" s="1"/>
  <c r="H18" i="5" l="1"/>
  <c r="H19" i="5"/>
  <c r="O26" i="5"/>
  <c r="M18" i="5"/>
  <c r="D27" i="5"/>
  <c r="C19" i="5"/>
  <c r="D29" i="5"/>
  <c r="D26" i="5"/>
  <c r="D28" i="5"/>
  <c r="I26" i="5" l="1"/>
  <c r="I27" i="5"/>
  <c r="I29" i="5"/>
  <c r="I28" i="5"/>
  <c r="O28" i="5"/>
  <c r="J29" i="5"/>
  <c r="J26" i="5"/>
  <c r="J28" i="5"/>
  <c r="J27" i="5"/>
  <c r="O29" i="5"/>
  <c r="N26" i="5"/>
  <c r="O27" i="5"/>
  <c r="N29" i="5"/>
  <c r="E26" i="5"/>
  <c r="N28" i="5"/>
  <c r="N27" i="5"/>
  <c r="E28" i="5"/>
  <c r="E27" i="5"/>
  <c r="E29" i="5"/>
</calcChain>
</file>

<file path=xl/sharedStrings.xml><?xml version="1.0" encoding="utf-8"?>
<sst xmlns="http://schemas.openxmlformats.org/spreadsheetml/2006/main" count="128" uniqueCount="66">
  <si>
    <t>AA+</t>
  </si>
  <si>
    <t>Calculation of the risk-free rate</t>
  </si>
  <si>
    <t>Raw data from Bloomberg on bid yield to maturity for New Zealand government bonds</t>
  </si>
  <si>
    <t>Annualised bid yield to maturity for each business day</t>
  </si>
  <si>
    <t>Un-weighted arithmetic average of the daily annualised bid yields to maturity</t>
  </si>
  <si>
    <t>Average</t>
  </si>
  <si>
    <t>Calculation of the interpolated risk-free rate</t>
  </si>
  <si>
    <t>Risk-free rate</t>
  </si>
  <si>
    <t>Leverage</t>
  </si>
  <si>
    <t>Asset beta</t>
  </si>
  <si>
    <t>Debt beta</t>
  </si>
  <si>
    <t>TAMRP</t>
  </si>
  <si>
    <t>Corporate tax rate</t>
  </si>
  <si>
    <t>Investor tax rate</t>
  </si>
  <si>
    <t>Debt issuance costs</t>
  </si>
  <si>
    <t>Equity beta</t>
  </si>
  <si>
    <t>Cost of equity</t>
  </si>
  <si>
    <t>Cost of debt</t>
  </si>
  <si>
    <t>Vanilla WACC (mid-point)</t>
  </si>
  <si>
    <t>Post-tax WACC (mid-point)</t>
  </si>
  <si>
    <t>WACC</t>
  </si>
  <si>
    <t>Percentile</t>
  </si>
  <si>
    <t>Vanilla</t>
  </si>
  <si>
    <t>Post-tax</t>
  </si>
  <si>
    <t>Security name</t>
  </si>
  <si>
    <t>Coupon frequency</t>
  </si>
  <si>
    <t>Bond credit rating</t>
  </si>
  <si>
    <t>S/A</t>
  </si>
  <si>
    <t>15/05/2021</t>
  </si>
  <si>
    <t>NZGB 6 12/15/17</t>
  </si>
  <si>
    <t>NZGB 5 03/15/19</t>
  </si>
  <si>
    <t>NZGB 3 04/15/20</t>
  </si>
  <si>
    <t>NZGB 6 05/15/21</t>
  </si>
  <si>
    <t>NZGB 5 1/2 04/15/23</t>
  </si>
  <si>
    <t>15/12/2017</t>
  </si>
  <si>
    <t>15/03/2019</t>
  </si>
  <si>
    <t>15/04/2020</t>
  </si>
  <si>
    <t>15/04/2023</t>
  </si>
  <si>
    <t>Maturity date</t>
  </si>
  <si>
    <t>Annualisation reflects six monthly  or quarterly payment of interest</t>
  </si>
  <si>
    <t>Term (years)</t>
  </si>
  <si>
    <t>NZGB 4 1/2 04/15/27</t>
  </si>
  <si>
    <t>15/04/2027</t>
  </si>
  <si>
    <t>NZGB 3 1/2 04/14/33</t>
  </si>
  <si>
    <t>14/04/2033</t>
  </si>
  <si>
    <t>NZGB 2 3/4 04/15/25</t>
  </si>
  <si>
    <t>15/04/2025</t>
  </si>
  <si>
    <t>Airports WACC estimate for a 5 year term</t>
  </si>
  <si>
    <t>Z-score</t>
  </si>
  <si>
    <t>GPBs WACC estimate for a 5 year term</t>
  </si>
  <si>
    <t>Calculation of risk-free rate as at 1 April 2016</t>
  </si>
  <si>
    <t>Average debt premium</t>
  </si>
  <si>
    <t xml:space="preserve"> Cost of capital calculations spreadsheet </t>
  </si>
  <si>
    <t>Date:</t>
  </si>
  <si>
    <t>Input methodologies review decisions</t>
  </si>
  <si>
    <t>(Risk-free rate estimated as at 1 April 2016)</t>
  </si>
  <si>
    <t>Risk-free rate estimated as at:</t>
  </si>
  <si>
    <t>WACC percentile equivalent</t>
  </si>
  <si>
    <t>Disclosed estimate of forecast post-tax cost of capital or forecast post-tax IRR</t>
  </si>
  <si>
    <t>Example of WACC percentile equivalent for airports</t>
  </si>
  <si>
    <t>EDBs/Transpower WACC estimate for a 5 year term</t>
  </si>
  <si>
    <t>Std error</t>
  </si>
  <si>
    <t>Parameter</t>
  </si>
  <si>
    <t>Estimate</t>
  </si>
  <si>
    <t>Illustrative WACC estimates based on the updated cost of capital IMs</t>
  </si>
  <si>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For details on how each of the WACC parameter values were calculated, see Commerce Commission "Input methodologies review decisions: Topic paper 4 – Cost of capital issues" (20 December 2016).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</si>
</sst>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0.000"/>
    <numFmt numFmtId="166" formatCode="0.0%"/>
    <numFmt numFmtId="167" formatCode="0.0000"/>
    <numFmt numFmtId="168" formatCode="#,##0.0"/>
    <numFmt numFmtId="169" formatCode="_(&quot;$&quot;* #,##0.00_);_(&quot;$&quot;* \(#,##0.00\);_(&quot;$&quot;* &quot;-&quot;??_);_(@_)"/>
    <numFmt numFmtId="170" formatCode="#,##0.00;\(#,##0.00\);\-"/>
    <numFmt numFmtId="171" formatCode="[$-1409]d\ mmmm\ yyyy;@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4"/>
      <scheme val="minor"/>
    </font>
    <font>
      <sz val="10"/>
      <name val="Calibri"/>
      <family val="2"/>
    </font>
    <font>
      <sz val="10"/>
      <color indexed="8"/>
      <name val="Calibri"/>
      <family val="2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2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56">
    <xf numFmtId="0" fontId="0" fillId="0" borderId="0"/>
    <xf numFmtId="0" fontId="6" fillId="0" borderId="0"/>
    <xf numFmtId="0" fontId="8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20" fillId="4" borderId="0" applyNumberFormat="0" applyBorder="0" applyAlignment="0" applyProtection="0"/>
    <xf numFmtId="0" fontId="21" fillId="21" borderId="15" applyNumberFormat="0" applyAlignment="0" applyProtection="0"/>
    <xf numFmtId="0" fontId="22" fillId="22" borderId="16" applyNumberFormat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15" applyNumberFormat="0" applyAlignment="0" applyProtection="0"/>
    <xf numFmtId="0" fontId="29" fillId="0" borderId="20" applyNumberFormat="0" applyFill="0" applyAlignment="0" applyProtection="0"/>
    <xf numFmtId="0" fontId="30" fillId="2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24" borderId="21" applyNumberFormat="0" applyFont="0" applyAlignment="0" applyProtection="0"/>
    <xf numFmtId="0" fontId="7" fillId="24" borderId="21" applyNumberFormat="0" applyFont="0" applyAlignment="0" applyProtection="0"/>
    <xf numFmtId="0" fontId="7" fillId="24" borderId="21" applyNumberFormat="0" applyFont="0" applyAlignment="0" applyProtection="0"/>
    <xf numFmtId="0" fontId="7" fillId="24" borderId="21" applyNumberFormat="0" applyFont="0" applyAlignment="0" applyProtection="0"/>
    <xf numFmtId="0" fontId="7" fillId="24" borderId="21" applyNumberFormat="0" applyFont="0" applyAlignment="0" applyProtection="0"/>
    <xf numFmtId="0" fontId="7" fillId="24" borderId="21" applyNumberFormat="0" applyFont="0" applyAlignment="0" applyProtection="0"/>
    <xf numFmtId="0" fontId="31" fillId="21" borderId="22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3" applyNumberFormat="0" applyFill="0" applyAlignment="0" applyProtection="0"/>
    <xf numFmtId="0" fontId="34" fillId="0" borderId="0" applyNumberForma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24" borderId="21" applyNumberFormat="0" applyFont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164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8" fontId="7" fillId="0" borderId="0">
      <alignment vertical="top"/>
    </xf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8" fontId="7" fillId="0" borderId="0">
      <alignment vertical="top"/>
    </xf>
    <xf numFmtId="168" fontId="7" fillId="0" borderId="0">
      <alignment vertical="top"/>
    </xf>
    <xf numFmtId="164" fontId="7" fillId="0" borderId="0" applyFont="0" applyFill="0" applyBorder="0" applyAlignment="0" applyProtection="0"/>
    <xf numFmtId="168" fontId="7" fillId="0" borderId="0">
      <alignment vertical="top"/>
    </xf>
    <xf numFmtId="164" fontId="7" fillId="0" borderId="0" applyFont="0" applyFill="0" applyBorder="0" applyAlignment="0" applyProtection="0"/>
    <xf numFmtId="168" fontId="7" fillId="0" borderId="0">
      <alignment vertical="top"/>
    </xf>
    <xf numFmtId="164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3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7" fillId="0" borderId="0"/>
    <xf numFmtId="0" fontId="42" fillId="27" borderId="0" applyAlignment="0"/>
    <xf numFmtId="0" fontId="40" fillId="28" borderId="0" applyFont="0" applyAlignment="0"/>
    <xf numFmtId="0" fontId="1" fillId="0" borderId="0"/>
    <xf numFmtId="0" fontId="41" fillId="27" borderId="6">
      <alignment horizontal="right"/>
    </xf>
    <xf numFmtId="0" fontId="42" fillId="27" borderId="0" applyBorder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170" fontId="39" fillId="27" borderId="0" applyFont="0" applyBorder="0" applyProtection="0">
      <alignment horizontal="righ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28" borderId="0" applyAlignment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24" borderId="21" applyNumberFormat="0" applyFont="0" applyAlignment="0" applyProtection="0"/>
    <xf numFmtId="0" fontId="7" fillId="24" borderId="21" applyNumberFormat="0" applyFont="0" applyAlignment="0" applyProtection="0"/>
    <xf numFmtId="0" fontId="7" fillId="24" borderId="21" applyNumberFormat="0" applyFont="0" applyAlignment="0" applyProtection="0"/>
    <xf numFmtId="0" fontId="7" fillId="24" borderId="21" applyNumberFormat="0" applyFont="0" applyAlignment="0" applyProtection="0"/>
    <xf numFmtId="0" fontId="7" fillId="24" borderId="21" applyNumberFormat="0" applyFont="0" applyAlignment="0" applyProtection="0"/>
    <xf numFmtId="0" fontId="7" fillId="24" borderId="21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24" borderId="21" applyNumberFormat="0" applyFont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8" fontId="7" fillId="0" borderId="0">
      <alignment vertical="top"/>
    </xf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8" fontId="7" fillId="0" borderId="0">
      <alignment vertical="top"/>
    </xf>
    <xf numFmtId="168" fontId="7" fillId="0" borderId="0">
      <alignment vertical="top"/>
    </xf>
    <xf numFmtId="164" fontId="7" fillId="0" borderId="0" applyFont="0" applyFill="0" applyBorder="0" applyAlignment="0" applyProtection="0"/>
    <xf numFmtId="168" fontId="7" fillId="0" borderId="0">
      <alignment vertical="top"/>
    </xf>
    <xf numFmtId="164" fontId="7" fillId="0" borderId="0" applyFont="0" applyFill="0" applyBorder="0" applyAlignment="0" applyProtection="0"/>
    <xf numFmtId="168" fontId="7" fillId="0" borderId="0">
      <alignment vertical="top"/>
    </xf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78">
    <xf numFmtId="0" fontId="0" fillId="0" borderId="0" xfId="0"/>
    <xf numFmtId="0" fontId="15" fillId="2" borderId="0" xfId="0" applyFont="1" applyFill="1" applyBorder="1"/>
    <xf numFmtId="0" fontId="13" fillId="2" borderId="0" xfId="0" applyFont="1" applyFill="1" applyBorder="1"/>
    <xf numFmtId="0" fontId="13" fillId="2" borderId="0" xfId="0" applyFont="1" applyFill="1"/>
    <xf numFmtId="0" fontId="16" fillId="2" borderId="5" xfId="0" applyFont="1" applyFill="1" applyBorder="1"/>
    <xf numFmtId="0" fontId="13" fillId="2" borderId="6" xfId="0" applyFont="1" applyFill="1" applyBorder="1"/>
    <xf numFmtId="0" fontId="13" fillId="2" borderId="5" xfId="0" applyFont="1" applyFill="1" applyBorder="1"/>
    <xf numFmtId="0" fontId="16" fillId="2" borderId="0" xfId="0" applyFont="1" applyFill="1" applyBorder="1" applyAlignment="1">
      <alignment horizontal="center"/>
    </xf>
    <xf numFmtId="2" fontId="13" fillId="2" borderId="0" xfId="0" applyNumberFormat="1" applyFont="1" applyFill="1" applyBorder="1"/>
    <xf numFmtId="0" fontId="13" fillId="2" borderId="11" xfId="0" applyFont="1" applyFill="1" applyBorder="1"/>
    <xf numFmtId="0" fontId="13" fillId="2" borderId="14" xfId="0" applyFont="1" applyFill="1" applyBorder="1"/>
    <xf numFmtId="0" fontId="13" fillId="2" borderId="4" xfId="0" applyFont="1" applyFill="1" applyBorder="1"/>
    <xf numFmtId="10" fontId="13" fillId="2" borderId="0" xfId="0" applyNumberFormat="1" applyFont="1" applyFill="1"/>
    <xf numFmtId="0" fontId="13" fillId="2" borderId="9" xfId="0" applyFont="1" applyFill="1" applyBorder="1"/>
    <xf numFmtId="0" fontId="13" fillId="2" borderId="7" xfId="0" applyFont="1" applyFill="1" applyBorder="1"/>
    <xf numFmtId="0" fontId="16" fillId="2" borderId="11" xfId="0" applyFont="1" applyFill="1" applyBorder="1"/>
    <xf numFmtId="165" fontId="13" fillId="2" borderId="0" xfId="0" applyNumberFormat="1" applyFont="1" applyFill="1"/>
    <xf numFmtId="0" fontId="16" fillId="2" borderId="9" xfId="0" applyFont="1" applyFill="1" applyBorder="1"/>
    <xf numFmtId="165" fontId="13" fillId="2" borderId="8" xfId="0" applyNumberFormat="1" applyFont="1" applyFill="1" applyBorder="1"/>
    <xf numFmtId="10" fontId="13" fillId="2" borderId="0" xfId="24" applyNumberFormat="1" applyFont="1" applyFill="1"/>
    <xf numFmtId="10" fontId="13" fillId="2" borderId="0" xfId="24" applyNumberFormat="1" applyFont="1" applyFill="1" applyBorder="1"/>
    <xf numFmtId="10" fontId="13" fillId="2" borderId="6" xfId="24" applyNumberFormat="1" applyFont="1" applyFill="1" applyBorder="1"/>
    <xf numFmtId="0" fontId="13" fillId="2" borderId="8" xfId="0" applyFont="1" applyFill="1" applyBorder="1"/>
    <xf numFmtId="0" fontId="18" fillId="2" borderId="0" xfId="0" applyFont="1" applyFill="1"/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center"/>
    </xf>
    <xf numFmtId="2" fontId="9" fillId="2" borderId="0" xfId="0" applyNumberFormat="1" applyFont="1" applyFill="1" applyBorder="1" applyAlignment="1"/>
    <xf numFmtId="2" fontId="12" fillId="2" borderId="0" xfId="0" applyNumberFormat="1" applyFont="1" applyFill="1" applyBorder="1" applyAlignment="1"/>
    <xf numFmtId="14" fontId="9" fillId="2" borderId="0" xfId="0" applyNumberFormat="1" applyFont="1" applyFill="1" applyBorder="1" applyAlignment="1">
      <alignment wrapText="1"/>
    </xf>
    <xf numFmtId="165" fontId="9" fillId="2" borderId="0" xfId="0" applyNumberFormat="1" applyFont="1" applyFill="1" applyBorder="1" applyAlignment="1">
      <alignment horizontal="center"/>
    </xf>
    <xf numFmtId="165" fontId="9" fillId="2" borderId="0" xfId="0" applyNumberFormat="1" applyFont="1" applyFill="1" applyBorder="1"/>
    <xf numFmtId="0" fontId="9" fillId="2" borderId="0" xfId="0" applyFont="1" applyFill="1"/>
    <xf numFmtId="165" fontId="9" fillId="2" borderId="7" xfId="0" applyNumberFormat="1" applyFont="1" applyFill="1" applyBorder="1"/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wrapText="1"/>
    </xf>
    <xf numFmtId="0" fontId="13" fillId="2" borderId="0" xfId="0" applyFont="1" applyFill="1" applyBorder="1" applyAlignment="1">
      <alignment horizontal="right"/>
    </xf>
    <xf numFmtId="0" fontId="13" fillId="2" borderId="13" xfId="0" applyFont="1" applyFill="1" applyBorder="1" applyAlignment="1">
      <alignment horizontal="right"/>
    </xf>
    <xf numFmtId="0" fontId="13" fillId="2" borderId="5" xfId="0" applyFont="1" applyFill="1" applyBorder="1" applyAlignment="1">
      <alignment horizontal="right"/>
    </xf>
    <xf numFmtId="0" fontId="13" fillId="2" borderId="12" xfId="0" applyFont="1" applyFill="1" applyBorder="1" applyAlignment="1">
      <alignment horizontal="right"/>
    </xf>
    <xf numFmtId="14" fontId="13" fillId="2" borderId="0" xfId="0" applyNumberFormat="1" applyFont="1" applyFill="1" applyBorder="1" applyAlignment="1">
      <alignment horizontal="right"/>
    </xf>
    <xf numFmtId="14" fontId="13" fillId="2" borderId="6" xfId="0" applyNumberFormat="1" applyFont="1" applyFill="1" applyBorder="1"/>
    <xf numFmtId="14" fontId="13" fillId="2" borderId="8" xfId="0" applyNumberFormat="1" applyFont="1" applyFill="1" applyBorder="1" applyAlignment="1">
      <alignment horizontal="right"/>
    </xf>
    <xf numFmtId="165" fontId="13" fillId="2" borderId="5" xfId="0" applyNumberFormat="1" applyFont="1" applyFill="1" applyBorder="1"/>
    <xf numFmtId="165" fontId="13" fillId="2" borderId="0" xfId="0" applyNumberFormat="1" applyFont="1" applyFill="1" applyBorder="1"/>
    <xf numFmtId="165" fontId="13" fillId="2" borderId="13" xfId="0" applyNumberFormat="1" applyFont="1" applyFill="1" applyBorder="1"/>
    <xf numFmtId="165" fontId="13" fillId="2" borderId="9" xfId="0" applyNumberFormat="1" applyFont="1" applyFill="1" applyBorder="1"/>
    <xf numFmtId="165" fontId="13" fillId="2" borderId="10" xfId="0" applyNumberFormat="1" applyFont="1" applyFill="1" applyBorder="1"/>
    <xf numFmtId="165" fontId="13" fillId="2" borderId="7" xfId="0" applyNumberFormat="1" applyFont="1" applyFill="1" applyBorder="1"/>
    <xf numFmtId="14" fontId="13" fillId="2" borderId="0" xfId="0" applyNumberFormat="1" applyFont="1" applyFill="1"/>
    <xf numFmtId="0" fontId="13" fillId="2" borderId="14" xfId="0" applyFont="1" applyFill="1" applyBorder="1" applyAlignment="1">
      <alignment horizontal="right"/>
    </xf>
    <xf numFmtId="165" fontId="13" fillId="2" borderId="2" xfId="0" applyNumberFormat="1" applyFont="1" applyFill="1" applyBorder="1"/>
    <xf numFmtId="14" fontId="13" fillId="2" borderId="0" xfId="0" applyNumberFormat="1" applyFont="1" applyFill="1" applyAlignment="1">
      <alignment wrapText="1"/>
    </xf>
    <xf numFmtId="0" fontId="13" fillId="2" borderId="11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2" fontId="13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>
      <alignment horizontal="left" vertical="center"/>
    </xf>
    <xf numFmtId="2" fontId="13" fillId="2" borderId="0" xfId="0" applyNumberFormat="1" applyFont="1" applyFill="1" applyBorder="1" applyAlignment="1">
      <alignment horizontal="left"/>
    </xf>
    <xf numFmtId="10" fontId="13" fillId="2" borderId="0" xfId="0" applyNumberFormat="1" applyFont="1" applyFill="1" applyBorder="1"/>
    <xf numFmtId="0" fontId="16" fillId="2" borderId="0" xfId="0" applyFont="1" applyFill="1"/>
    <xf numFmtId="0" fontId="13" fillId="2" borderId="4" xfId="0" applyFont="1" applyFill="1" applyBorder="1" applyAlignment="1">
      <alignment horizontal="right"/>
    </xf>
    <xf numFmtId="0" fontId="0" fillId="2" borderId="0" xfId="0" applyFill="1"/>
    <xf numFmtId="9" fontId="13" fillId="2" borderId="0" xfId="0" applyNumberFormat="1" applyFont="1" applyFill="1"/>
    <xf numFmtId="10" fontId="13" fillId="2" borderId="6" xfId="0" applyNumberFormat="1" applyFont="1" applyFill="1" applyBorder="1"/>
    <xf numFmtId="10" fontId="13" fillId="2" borderId="4" xfId="141" applyNumberFormat="1" applyFont="1" applyFill="1" applyBorder="1"/>
    <xf numFmtId="10" fontId="13" fillId="2" borderId="8" xfId="141" applyNumberFormat="1" applyFont="1" applyFill="1" applyBorder="1"/>
    <xf numFmtId="0" fontId="0" fillId="2" borderId="0" xfId="0" applyFill="1" applyBorder="1"/>
    <xf numFmtId="0" fontId="13" fillId="2" borderId="6" xfId="0" applyFont="1" applyFill="1" applyBorder="1" applyAlignment="1">
      <alignment horizontal="right"/>
    </xf>
    <xf numFmtId="0" fontId="16" fillId="2" borderId="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right"/>
    </xf>
    <xf numFmtId="0" fontId="13" fillId="2" borderId="7" xfId="0" applyFont="1" applyFill="1" applyBorder="1" applyAlignment="1">
      <alignment horizontal="right"/>
    </xf>
    <xf numFmtId="0" fontId="13" fillId="2" borderId="8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right"/>
    </xf>
    <xf numFmtId="0" fontId="35" fillId="2" borderId="6" xfId="0" applyFont="1" applyFill="1" applyBorder="1" applyAlignment="1">
      <alignment horizontal="right"/>
    </xf>
    <xf numFmtId="14" fontId="35" fillId="2" borderId="6" xfId="0" applyNumberFormat="1" applyFont="1" applyFill="1" applyBorder="1" applyAlignment="1">
      <alignment horizontal="right"/>
    </xf>
    <xf numFmtId="10" fontId="13" fillId="2" borderId="6" xfId="141" applyNumberFormat="1" applyFont="1" applyFill="1" applyBorder="1" applyAlignment="1">
      <alignment horizontal="center"/>
    </xf>
    <xf numFmtId="165" fontId="13" fillId="2" borderId="6" xfId="0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165" fontId="9" fillId="2" borderId="14" xfId="0" applyNumberFormat="1" applyFont="1" applyFill="1" applyBorder="1" applyAlignment="1">
      <alignment horizontal="center"/>
    </xf>
    <xf numFmtId="165" fontId="9" fillId="2" borderId="4" xfId="0" applyNumberFormat="1" applyFont="1" applyFill="1" applyBorder="1" applyAlignment="1">
      <alignment horizontal="center"/>
    </xf>
    <xf numFmtId="0" fontId="14" fillId="2" borderId="0" xfId="0" applyFont="1" applyFill="1"/>
    <xf numFmtId="14" fontId="13" fillId="2" borderId="0" xfId="0" applyNumberFormat="1" applyFont="1" applyFill="1" applyBorder="1" applyAlignment="1">
      <alignment horizontal="right"/>
    </xf>
    <xf numFmtId="2" fontId="16" fillId="0" borderId="0" xfId="0" applyNumberFormat="1" applyFont="1" applyFill="1" applyBorder="1"/>
    <xf numFmtId="10" fontId="13" fillId="2" borderId="0" xfId="0" applyNumberFormat="1" applyFont="1" applyFill="1" applyBorder="1" applyAlignment="1">
      <alignment horizontal="center"/>
    </xf>
    <xf numFmtId="9" fontId="13" fillId="2" borderId="0" xfId="0" applyNumberFormat="1" applyFont="1" applyFill="1" applyBorder="1" applyAlignment="1">
      <alignment horizontal="center"/>
    </xf>
    <xf numFmtId="166" fontId="13" fillId="2" borderId="0" xfId="0" applyNumberFormat="1" applyFont="1" applyFill="1" applyBorder="1" applyAlignment="1">
      <alignment horizontal="center"/>
    </xf>
    <xf numFmtId="10" fontId="13" fillId="2" borderId="0" xfId="24" applyNumberFormat="1" applyFont="1" applyFill="1" applyBorder="1" applyAlignment="1">
      <alignment horizontal="center"/>
    </xf>
    <xf numFmtId="10" fontId="13" fillId="2" borderId="14" xfId="0" applyNumberFormat="1" applyFont="1" applyFill="1" applyBorder="1" applyAlignment="1">
      <alignment horizontal="center"/>
    </xf>
    <xf numFmtId="10" fontId="16" fillId="2" borderId="14" xfId="141" applyNumberFormat="1" applyFont="1" applyFill="1" applyBorder="1" applyAlignment="1">
      <alignment horizontal="center"/>
    </xf>
    <xf numFmtId="10" fontId="16" fillId="2" borderId="7" xfId="0" applyNumberFormat="1" applyFont="1" applyFill="1" applyBorder="1" applyAlignment="1">
      <alignment horizontal="center"/>
    </xf>
    <xf numFmtId="167" fontId="13" fillId="2" borderId="7" xfId="0" applyNumberFormat="1" applyFont="1" applyFill="1" applyBorder="1" applyAlignment="1">
      <alignment horizontal="center"/>
    </xf>
    <xf numFmtId="10" fontId="13" fillId="2" borderId="14" xfId="141" applyNumberFormat="1" applyFont="1" applyFill="1" applyBorder="1" applyAlignment="1">
      <alignment horizontal="center"/>
    </xf>
    <xf numFmtId="10" fontId="13" fillId="2" borderId="7" xfId="0" applyNumberFormat="1" applyFont="1" applyFill="1" applyBorder="1" applyAlignment="1">
      <alignment horizontal="center"/>
    </xf>
    <xf numFmtId="10" fontId="16" fillId="2" borderId="14" xfId="0" applyNumberFormat="1" applyFont="1" applyFill="1" applyBorder="1" applyAlignment="1">
      <alignment horizontal="center"/>
    </xf>
    <xf numFmtId="10" fontId="13" fillId="2" borderId="6" xfId="24" applyNumberFormat="1" applyFont="1" applyFill="1" applyBorder="1" applyAlignment="1">
      <alignment horizontal="center"/>
    </xf>
    <xf numFmtId="10" fontId="13" fillId="2" borderId="5" xfId="141" applyNumberFormat="1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165" fontId="13" fillId="2" borderId="8" xfId="0" applyNumberFormat="1" applyFont="1" applyFill="1" applyBorder="1" applyAlignment="1">
      <alignment horizontal="center"/>
    </xf>
    <xf numFmtId="10" fontId="13" fillId="2" borderId="7" xfId="24" applyNumberFormat="1" applyFont="1" applyFill="1" applyBorder="1" applyAlignment="1">
      <alignment horizontal="center"/>
    </xf>
    <xf numFmtId="10" fontId="13" fillId="2" borderId="8" xfId="24" applyNumberFormat="1" applyFont="1" applyFill="1" applyBorder="1" applyAlignment="1">
      <alignment horizontal="center"/>
    </xf>
    <xf numFmtId="10" fontId="13" fillId="2" borderId="9" xfId="141" applyNumberFormat="1" applyFont="1" applyFill="1" applyBorder="1" applyAlignment="1">
      <alignment horizontal="center"/>
    </xf>
    <xf numFmtId="10" fontId="13" fillId="2" borderId="8" xfId="141" applyNumberFormat="1" applyFont="1" applyFill="1" applyBorder="1" applyAlignment="1">
      <alignment horizontal="center"/>
    </xf>
    <xf numFmtId="167" fontId="13" fillId="2" borderId="14" xfId="0" applyNumberFormat="1" applyFont="1" applyFill="1" applyBorder="1" applyAlignment="1">
      <alignment horizontal="center" vertical="center"/>
    </xf>
    <xf numFmtId="167" fontId="13" fillId="2" borderId="0" xfId="0" applyNumberFormat="1" applyFont="1" applyFill="1" applyBorder="1" applyAlignment="1">
      <alignment horizontal="center" vertical="center"/>
    </xf>
    <xf numFmtId="167" fontId="13" fillId="2" borderId="7" xfId="0" applyNumberFormat="1" applyFont="1" applyFill="1" applyBorder="1" applyAlignment="1">
      <alignment horizontal="center" vertical="center"/>
    </xf>
    <xf numFmtId="165" fontId="9" fillId="2" borderId="8" xfId="0" applyNumberFormat="1" applyFont="1" applyFill="1" applyBorder="1"/>
    <xf numFmtId="165" fontId="13" fillId="2" borderId="3" xfId="0" applyNumberFormat="1" applyFont="1" applyFill="1" applyBorder="1"/>
    <xf numFmtId="0" fontId="13" fillId="25" borderId="12" xfId="0" applyFont="1" applyFill="1" applyBorder="1" applyAlignment="1">
      <alignment horizontal="right"/>
    </xf>
    <xf numFmtId="0" fontId="13" fillId="25" borderId="4" xfId="0" applyFont="1" applyFill="1" applyBorder="1" applyAlignment="1">
      <alignment horizontal="right"/>
    </xf>
    <xf numFmtId="0" fontId="13" fillId="25" borderId="13" xfId="0" applyFont="1" applyFill="1" applyBorder="1" applyAlignment="1">
      <alignment horizontal="right"/>
    </xf>
    <xf numFmtId="0" fontId="13" fillId="25" borderId="6" xfId="0" applyFont="1" applyFill="1" applyBorder="1" applyAlignment="1">
      <alignment horizontal="right"/>
    </xf>
    <xf numFmtId="14" fontId="13" fillId="25" borderId="10" xfId="0" applyNumberFormat="1" applyFont="1" applyFill="1" applyBorder="1" applyAlignment="1">
      <alignment horizontal="right"/>
    </xf>
    <xf numFmtId="14" fontId="13" fillId="25" borderId="8" xfId="0" applyNumberFormat="1" applyFont="1" applyFill="1" applyBorder="1" applyAlignment="1">
      <alignment horizontal="right"/>
    </xf>
    <xf numFmtId="2" fontId="9" fillId="26" borderId="7" xfId="0" applyNumberFormat="1" applyFont="1" applyFill="1" applyBorder="1" applyAlignment="1">
      <alignment horizontal="center"/>
    </xf>
    <xf numFmtId="165" fontId="13" fillId="2" borderId="13" xfId="85" applyNumberFormat="1" applyFont="1" applyFill="1" applyBorder="1"/>
    <xf numFmtId="165" fontId="13" fillId="2" borderId="13" xfId="86" applyNumberFormat="1" applyFont="1" applyFill="1" applyBorder="1"/>
    <xf numFmtId="165" fontId="13" fillId="2" borderId="13" xfId="87" applyNumberFormat="1" applyFont="1" applyFill="1" applyBorder="1"/>
    <xf numFmtId="165" fontId="13" fillId="2" borderId="0" xfId="88" applyNumberFormat="1" applyFont="1" applyFill="1" applyBorder="1"/>
    <xf numFmtId="165" fontId="13" fillId="2" borderId="13" xfId="89" applyNumberFormat="1" applyFont="1" applyFill="1" applyBorder="1"/>
    <xf numFmtId="165" fontId="13" fillId="2" borderId="10" xfId="85" applyNumberFormat="1" applyFont="1" applyFill="1" applyBorder="1"/>
    <xf numFmtId="165" fontId="13" fillId="2" borderId="10" xfId="86" applyNumberFormat="1" applyFont="1" applyFill="1" applyBorder="1"/>
    <xf numFmtId="165" fontId="13" fillId="2" borderId="10" xfId="87" applyNumberFormat="1" applyFont="1" applyFill="1" applyBorder="1"/>
    <xf numFmtId="0" fontId="16" fillId="2" borderId="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10" fontId="13" fillId="2" borderId="9" xfId="24" applyNumberFormat="1" applyFont="1" applyFill="1" applyBorder="1" applyAlignment="1">
      <alignment horizontal="center"/>
    </xf>
    <xf numFmtId="10" fontId="13" fillId="0" borderId="0" xfId="0" applyNumberFormat="1" applyFont="1" applyFill="1" applyBorder="1" applyAlignment="1">
      <alignment horizontal="center"/>
    </xf>
    <xf numFmtId="0" fontId="37" fillId="2" borderId="0" xfId="522" applyFont="1" applyFill="1" applyBorder="1"/>
    <xf numFmtId="0" fontId="43" fillId="2" borderId="0" xfId="0" applyFont="1" applyFill="1"/>
    <xf numFmtId="0" fontId="44" fillId="2" borderId="0" xfId="0" applyFont="1" applyFill="1"/>
    <xf numFmtId="0" fontId="15" fillId="2" borderId="0" xfId="0" applyFont="1" applyFill="1"/>
    <xf numFmtId="0" fontId="17" fillId="2" borderId="0" xfId="0" applyFont="1" applyFill="1"/>
    <xf numFmtId="0" fontId="13" fillId="0" borderId="0" xfId="0" applyFont="1" applyFill="1"/>
    <xf numFmtId="171" fontId="13" fillId="2" borderId="0" xfId="0" applyNumberFormat="1" applyFont="1" applyFill="1"/>
    <xf numFmtId="14" fontId="13" fillId="2" borderId="6" xfId="0" applyNumberFormat="1" applyFont="1" applyFill="1" applyBorder="1" applyAlignment="1">
      <alignment horizontal="right" wrapText="1"/>
    </xf>
    <xf numFmtId="14" fontId="13" fillId="2" borderId="6" xfId="0" applyNumberFormat="1" applyFont="1" applyFill="1" applyBorder="1" applyAlignment="1">
      <alignment wrapText="1"/>
    </xf>
    <xf numFmtId="165" fontId="9" fillId="2" borderId="0" xfId="0" applyNumberFormat="1" applyFont="1" applyFill="1" applyBorder="1" applyAlignment="1"/>
    <xf numFmtId="10" fontId="13" fillId="26" borderId="6" xfId="0" applyNumberFormat="1" applyFont="1" applyFill="1" applyBorder="1"/>
    <xf numFmtId="2" fontId="13" fillId="2" borderId="6" xfId="0" applyNumberFormat="1" applyFont="1" applyFill="1" applyBorder="1"/>
    <xf numFmtId="0" fontId="13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16" fillId="2" borderId="7" xfId="0" applyFont="1" applyFill="1" applyBorder="1"/>
    <xf numFmtId="9" fontId="16" fillId="2" borderId="8" xfId="141" applyFont="1" applyFill="1" applyBorder="1"/>
    <xf numFmtId="0" fontId="16" fillId="2" borderId="1" xfId="0" applyFont="1" applyFill="1" applyBorder="1" applyAlignment="1">
      <alignment vertical="center"/>
    </xf>
    <xf numFmtId="0" fontId="45" fillId="2" borderId="0" xfId="522" applyFont="1" applyFill="1" applyBorder="1"/>
    <xf numFmtId="0" fontId="16" fillId="2" borderId="14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2" fontId="9" fillId="2" borderId="14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12" fillId="2" borderId="9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/>
    </xf>
    <xf numFmtId="165" fontId="9" fillId="2" borderId="3" xfId="0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 wrapText="1"/>
    </xf>
    <xf numFmtId="14" fontId="9" fillId="2" borderId="2" xfId="0" applyNumberFormat="1" applyFont="1" applyFill="1" applyBorder="1" applyAlignment="1">
      <alignment horizontal="center" wrapText="1"/>
    </xf>
    <xf numFmtId="14" fontId="9" fillId="2" borderId="3" xfId="0" applyNumberFormat="1" applyFont="1" applyFill="1" applyBorder="1" applyAlignment="1">
      <alignment horizontal="center" wrapText="1"/>
    </xf>
  </cellXfs>
  <cellStyles count="1056">
    <cellStyle name="_x000a_bidires=100_x000d_" xfId="2"/>
    <cellStyle name="_x000a_bidires=100_x000d_ 2" xfId="144"/>
    <cellStyle name="_x000a_bidires=100_x000d_ 2 2" xfId="145"/>
    <cellStyle name="_x000a_bidires=100_x000d_ 2 2 2" xfId="795"/>
    <cellStyle name="_x000a_bidires=100_x000d_ 2 3" xfId="146"/>
    <cellStyle name="_x000a_bidires=100_x000d_ 2 3 2" xfId="796"/>
    <cellStyle name="_x000a_bidires=100_x000d_ 2 4" xfId="210"/>
    <cellStyle name="_x000a_bidires=100_x000d_ 2 4 2" xfId="820"/>
    <cellStyle name="_x000a_bidires=100_x000d_ 2 5" xfId="794"/>
    <cellStyle name="_x000a_bidires=100_x000d_ 3" xfId="147"/>
    <cellStyle name="_x000a_bidires=100_x000d_ 3 2" xfId="797"/>
    <cellStyle name="_x000a_bidires=100_x000d_ 4" xfId="148"/>
    <cellStyle name="_x000a_bidires=100_x000d_ 4 2" xfId="798"/>
    <cellStyle name="_x000a_bidires=100_x000d_ 5" xfId="143"/>
    <cellStyle name="_x000a_bidires=100_x000d_ 5 2" xfId="793"/>
    <cellStyle name="_x000a_bidires=100_x000d_ 6" xfId="662"/>
    <cellStyle name="20% - Accent1 2" xfId="149"/>
    <cellStyle name="20% - Accent2 2" xfId="150"/>
    <cellStyle name="20% - Accent3 2" xfId="151"/>
    <cellStyle name="20% - Accent4 2" xfId="152"/>
    <cellStyle name="20% - Accent5 2" xfId="153"/>
    <cellStyle name="20% - Accent6 2" xfId="154"/>
    <cellStyle name="40% - Accent1 2" xfId="155"/>
    <cellStyle name="40% - Accent2 2" xfId="156"/>
    <cellStyle name="40% - Accent3 2" xfId="157"/>
    <cellStyle name="40% - Accent4 2" xfId="158"/>
    <cellStyle name="40% - Accent5 2" xfId="159"/>
    <cellStyle name="40% - Accent6 2" xfId="160"/>
    <cellStyle name="60% - Accent1 2" xfId="161"/>
    <cellStyle name="60% - Accent2 2" xfId="162"/>
    <cellStyle name="60% - Accent3 2" xfId="163"/>
    <cellStyle name="60% - Accent4 2" xfId="164"/>
    <cellStyle name="60% - Accent5 2" xfId="165"/>
    <cellStyle name="60% - Accent6 2" xfId="166"/>
    <cellStyle name="Accent1 2" xfId="167"/>
    <cellStyle name="Accent2 2" xfId="168"/>
    <cellStyle name="Accent3 2" xfId="169"/>
    <cellStyle name="Accent4 2" xfId="170"/>
    <cellStyle name="Accent5 2" xfId="171"/>
    <cellStyle name="Accent6 2" xfId="172"/>
    <cellStyle name="Bad 2" xfId="173"/>
    <cellStyle name="Calculation 2" xfId="174"/>
    <cellStyle name="Check Cell 2" xfId="175"/>
    <cellStyle name="Comma  - Style1" xfId="4"/>
    <cellStyle name="Comma 10" xfId="509"/>
    <cellStyle name="Comma 10 2" xfId="1054"/>
    <cellStyle name="Comma 11" xfId="532"/>
    <cellStyle name="Comma 12" xfId="613"/>
    <cellStyle name="Comma 13" xfId="615"/>
    <cellStyle name="Comma 14" xfId="619"/>
    <cellStyle name="Comma 15" xfId="790"/>
    <cellStyle name="Comma 16" xfId="1055"/>
    <cellStyle name="Comma 2" xfId="3"/>
    <cellStyle name="Comma 2 2" xfId="214"/>
    <cellStyle name="Comma 2 2 2" xfId="824"/>
    <cellStyle name="Comma 2 3" xfId="224"/>
    <cellStyle name="Comma 2 3 2" xfId="289"/>
    <cellStyle name="Comma 2 3 2 2" xfId="313"/>
    <cellStyle name="Comma 2 3 2 2 2" xfId="571"/>
    <cellStyle name="Comma 2 3 2 3" xfId="495"/>
    <cellStyle name="Comma 2 3 2 3 2" xfId="595"/>
    <cellStyle name="Comma 2 3 2 4" xfId="547"/>
    <cellStyle name="Comma 2 3 3" xfId="301"/>
    <cellStyle name="Comma 2 3 3 2" xfId="517"/>
    <cellStyle name="Comma 2 3 3 2 2" xfId="607"/>
    <cellStyle name="Comma 2 3 3 3" xfId="559"/>
    <cellStyle name="Comma 2 3 4" xfId="326"/>
    <cellStyle name="Comma 2 3 4 2" xfId="583"/>
    <cellStyle name="Comma 2 3 5" xfId="535"/>
    <cellStyle name="Comma 2 4" xfId="283"/>
    <cellStyle name="Comma 2 4 2" xfId="307"/>
    <cellStyle name="Comma 2 4 2 2" xfId="565"/>
    <cellStyle name="Comma 2 4 3" xfId="332"/>
    <cellStyle name="Comma 2 4 3 2" xfId="589"/>
    <cellStyle name="Comma 2 4 4" xfId="541"/>
    <cellStyle name="Comma 2 5" xfId="295"/>
    <cellStyle name="Comma 2 5 2" xfId="511"/>
    <cellStyle name="Comma 2 5 2 2" xfId="601"/>
    <cellStyle name="Comma 2 5 3" xfId="553"/>
    <cellStyle name="Comma 2 6" xfId="320"/>
    <cellStyle name="Comma 2 6 2" xfId="577"/>
    <cellStyle name="Comma 2 7" xfId="527"/>
    <cellStyle name="Comma 3" xfId="138"/>
    <cellStyle name="Comma 3 2" xfId="278"/>
    <cellStyle name="Comma 3 2 2" xfId="291"/>
    <cellStyle name="Comma 3 2 2 2" xfId="315"/>
    <cellStyle name="Comma 3 2 2 2 2" xfId="573"/>
    <cellStyle name="Comma 3 2 2 3" xfId="497"/>
    <cellStyle name="Comma 3 2 2 3 2" xfId="597"/>
    <cellStyle name="Comma 3 2 2 4" xfId="549"/>
    <cellStyle name="Comma 3 2 3" xfId="303"/>
    <cellStyle name="Comma 3 2 3 2" xfId="519"/>
    <cellStyle name="Comma 3 2 3 2 2" xfId="609"/>
    <cellStyle name="Comma 3 2 3 3" xfId="561"/>
    <cellStyle name="Comma 3 2 4" xfId="328"/>
    <cellStyle name="Comma 3 2 4 2" xfId="585"/>
    <cellStyle name="Comma 3 2 5" xfId="537"/>
    <cellStyle name="Comma 3 3" xfId="285"/>
    <cellStyle name="Comma 3 3 2" xfId="309"/>
    <cellStyle name="Comma 3 3 2 2" xfId="567"/>
    <cellStyle name="Comma 3 3 3" xfId="406"/>
    <cellStyle name="Comma 3 3 3 2" xfId="591"/>
    <cellStyle name="Comma 3 3 4" xfId="543"/>
    <cellStyle name="Comma 3 4" xfId="297"/>
    <cellStyle name="Comma 3 4 2" xfId="513"/>
    <cellStyle name="Comma 3 4 2 2" xfId="603"/>
    <cellStyle name="Comma 3 4 3" xfId="555"/>
    <cellStyle name="Comma 3 5" xfId="322"/>
    <cellStyle name="Comma 3 5 2" xfId="579"/>
    <cellStyle name="Comma 3 6" xfId="529"/>
    <cellStyle name="Comma 4" xfId="139"/>
    <cellStyle name="Comma 4 2" xfId="279"/>
    <cellStyle name="Comma 4 2 2" xfId="292"/>
    <cellStyle name="Comma 4 2 2 2" xfId="316"/>
    <cellStyle name="Comma 4 2 2 2 2" xfId="574"/>
    <cellStyle name="Comma 4 2 2 3" xfId="498"/>
    <cellStyle name="Comma 4 2 2 3 2" xfId="598"/>
    <cellStyle name="Comma 4 2 2 4" xfId="550"/>
    <cellStyle name="Comma 4 2 3" xfId="304"/>
    <cellStyle name="Comma 4 2 3 2" xfId="520"/>
    <cellStyle name="Comma 4 2 3 2 2" xfId="610"/>
    <cellStyle name="Comma 4 2 3 3" xfId="562"/>
    <cellStyle name="Comma 4 2 4" xfId="329"/>
    <cellStyle name="Comma 4 2 4 2" xfId="586"/>
    <cellStyle name="Comma 4 2 5" xfId="538"/>
    <cellStyle name="Comma 4 3" xfId="286"/>
    <cellStyle name="Comma 4 3 2" xfId="310"/>
    <cellStyle name="Comma 4 3 2 2" xfId="568"/>
    <cellStyle name="Comma 4 3 3" xfId="407"/>
    <cellStyle name="Comma 4 3 3 2" xfId="592"/>
    <cellStyle name="Comma 4 3 4" xfId="544"/>
    <cellStyle name="Comma 4 4" xfId="298"/>
    <cellStyle name="Comma 4 4 2" xfId="514"/>
    <cellStyle name="Comma 4 4 2 2" xfId="604"/>
    <cellStyle name="Comma 4 4 3" xfId="556"/>
    <cellStyle name="Comma 4 5" xfId="323"/>
    <cellStyle name="Comma 4 5 2" xfId="580"/>
    <cellStyle name="Comma 4 6" xfId="530"/>
    <cellStyle name="Comma 5" xfId="409"/>
    <cellStyle name="Comma 5 2" xfId="490"/>
    <cellStyle name="Comma 5 2 2" xfId="1041"/>
    <cellStyle name="Comma 5 3" xfId="960"/>
    <cellStyle name="Comma 6" xfId="411"/>
    <cellStyle name="Comma 6 2" xfId="500"/>
    <cellStyle name="Comma 6 2 2" xfId="1045"/>
    <cellStyle name="Comma 6 3" xfId="962"/>
    <cellStyle name="Comma 7" xfId="415"/>
    <cellStyle name="Comma 7 2" xfId="966"/>
    <cellStyle name="Comma 8" xfId="505"/>
    <cellStyle name="Comma 8 2" xfId="1050"/>
    <cellStyle name="Comma 9" xfId="507"/>
    <cellStyle name="Comma 9 2" xfId="1052"/>
    <cellStyle name="Comma(2) 2" xfId="630"/>
    <cellStyle name="Curren - Style2" xfId="5"/>
    <cellStyle name="Currency 2" xfId="616"/>
    <cellStyle name="Data Rows" xfId="621"/>
    <cellStyle name="Explanatory Text 2" xfId="176"/>
    <cellStyle name="Good 2" xfId="177"/>
    <cellStyle name="Header Rows 2" xfId="622"/>
    <cellStyle name="Header Version" xfId="639"/>
    <cellStyle name="Heading 1 2" xfId="178"/>
    <cellStyle name="Heading 2 2" xfId="179"/>
    <cellStyle name="Heading 3 2" xfId="180"/>
    <cellStyle name="Heading 4 2" xfId="181"/>
    <cellStyle name="Hyperlink" xfId="522" builtinId="8"/>
    <cellStyle name="Input 2" xfId="182"/>
    <cellStyle name="Linked Cell 2" xfId="183"/>
    <cellStyle name="Neutral 2" xfId="184"/>
    <cellStyle name="Normal" xfId="0" builtinId="0"/>
    <cellStyle name="Normal - Style3" xfId="6"/>
    <cellStyle name="Normal 10" xfId="7"/>
    <cellStyle name="Normal 10 11 2 2 2" xfId="640"/>
    <cellStyle name="Normal 10 11 2 2 2 5" xfId="656"/>
    <cellStyle name="Normal 10 11 4" xfId="623"/>
    <cellStyle name="Normal 10 11 4 5" xfId="645"/>
    <cellStyle name="Normal 10 2" xfId="333"/>
    <cellStyle name="Normal 10 2 2" xfId="417"/>
    <cellStyle name="Normal 10 2 2 2" xfId="968"/>
    <cellStyle name="Normal 10 2 3" xfId="888"/>
    <cellStyle name="Normal 10 3" xfId="663"/>
    <cellStyle name="Normal 100" xfId="111"/>
    <cellStyle name="Normal 100 2" xfId="254"/>
    <cellStyle name="Normal 100 2 2" xfId="862"/>
    <cellStyle name="Normal 100 3" xfId="764"/>
    <cellStyle name="Normal 101" xfId="112"/>
    <cellStyle name="Normal 101 2" xfId="255"/>
    <cellStyle name="Normal 101 2 2" xfId="863"/>
    <cellStyle name="Normal 101 3" xfId="765"/>
    <cellStyle name="Normal 102" xfId="113"/>
    <cellStyle name="Normal 102 2" xfId="256"/>
    <cellStyle name="Normal 102 2 2" xfId="864"/>
    <cellStyle name="Normal 102 3" xfId="766"/>
    <cellStyle name="Normal 103" xfId="114"/>
    <cellStyle name="Normal 103 2" xfId="257"/>
    <cellStyle name="Normal 103 2 2" xfId="865"/>
    <cellStyle name="Normal 103 3" xfId="767"/>
    <cellStyle name="Normal 104" xfId="115"/>
    <cellStyle name="Normal 104 2" xfId="258"/>
    <cellStyle name="Normal 104 2 2" xfId="649"/>
    <cellStyle name="Normal 104 2 3" xfId="866"/>
    <cellStyle name="Normal 104 3" xfId="631"/>
    <cellStyle name="Normal 104 4" xfId="768"/>
    <cellStyle name="Normal 105" xfId="116"/>
    <cellStyle name="Normal 105 2" xfId="259"/>
    <cellStyle name="Normal 105 2 2" xfId="652"/>
    <cellStyle name="Normal 105 2 3" xfId="867"/>
    <cellStyle name="Normal 105 3" xfId="634"/>
    <cellStyle name="Normal 105 4" xfId="769"/>
    <cellStyle name="Normal 106" xfId="117"/>
    <cellStyle name="Normal 106 2" xfId="260"/>
    <cellStyle name="Normal 106 2 2" xfId="655"/>
    <cellStyle name="Normal 106 2 3" xfId="868"/>
    <cellStyle name="Normal 106 3" xfId="637"/>
    <cellStyle name="Normal 106 4" xfId="770"/>
    <cellStyle name="Normal 107" xfId="118"/>
    <cellStyle name="Normal 107 2" xfId="261"/>
    <cellStyle name="Normal 107 2 2" xfId="869"/>
    <cellStyle name="Normal 107 3" xfId="771"/>
    <cellStyle name="Normal 108" xfId="119"/>
    <cellStyle name="Normal 108 2" xfId="262"/>
    <cellStyle name="Normal 108 2 2" xfId="870"/>
    <cellStyle name="Normal 108 3" xfId="772"/>
    <cellStyle name="Normal 109" xfId="120"/>
    <cellStyle name="Normal 109 2" xfId="263"/>
    <cellStyle name="Normal 109 2 2" xfId="871"/>
    <cellStyle name="Normal 109 3" xfId="773"/>
    <cellStyle name="Normal 11" xfId="8"/>
    <cellStyle name="Normal 11 2" xfId="334"/>
    <cellStyle name="Normal 11 2 2" xfId="418"/>
    <cellStyle name="Normal 11 2 2 2" xfId="969"/>
    <cellStyle name="Normal 11 2 3" xfId="889"/>
    <cellStyle name="Normal 11 3" xfId="664"/>
    <cellStyle name="Normal 110" xfId="121"/>
    <cellStyle name="Normal 110 2" xfId="264"/>
    <cellStyle name="Normal 110 2 2" xfId="872"/>
    <cellStyle name="Normal 110 3" xfId="774"/>
    <cellStyle name="Normal 111" xfId="122"/>
    <cellStyle name="Normal 111 2" xfId="265"/>
    <cellStyle name="Normal 111 2 2" xfId="873"/>
    <cellStyle name="Normal 111 3" xfId="775"/>
    <cellStyle name="Normal 112" xfId="123"/>
    <cellStyle name="Normal 112 2" xfId="266"/>
    <cellStyle name="Normal 112 2 2" xfId="874"/>
    <cellStyle name="Normal 112 3" xfId="776"/>
    <cellStyle name="Normal 113" xfId="124"/>
    <cellStyle name="Normal 113 2" xfId="267"/>
    <cellStyle name="Normal 113 2 2" xfId="875"/>
    <cellStyle name="Normal 113 3" xfId="777"/>
    <cellStyle name="Normal 114" xfId="125"/>
    <cellStyle name="Normal 114 2" xfId="268"/>
    <cellStyle name="Normal 114 2 2" xfId="876"/>
    <cellStyle name="Normal 114 3" xfId="778"/>
    <cellStyle name="Normal 115" xfId="126"/>
    <cellStyle name="Normal 115 2" xfId="269"/>
    <cellStyle name="Normal 115 2 2" xfId="877"/>
    <cellStyle name="Normal 115 3" xfId="779"/>
    <cellStyle name="Normal 116" xfId="127"/>
    <cellStyle name="Normal 116 2" xfId="270"/>
    <cellStyle name="Normal 116 2 2" xfId="878"/>
    <cellStyle name="Normal 116 3" xfId="780"/>
    <cellStyle name="Normal 117" xfId="128"/>
    <cellStyle name="Normal 117 2" xfId="271"/>
    <cellStyle name="Normal 117 2 2" xfId="879"/>
    <cellStyle name="Normal 117 3" xfId="781"/>
    <cellStyle name="Normal 118" xfId="129"/>
    <cellStyle name="Normal 118 2" xfId="272"/>
    <cellStyle name="Normal 118 2 2" xfId="880"/>
    <cellStyle name="Normal 118 3" xfId="782"/>
    <cellStyle name="Normal 119" xfId="130"/>
    <cellStyle name="Normal 119 2" xfId="273"/>
    <cellStyle name="Normal 119 2 2" xfId="881"/>
    <cellStyle name="Normal 119 3" xfId="783"/>
    <cellStyle name="Normal 12" xfId="9"/>
    <cellStyle name="Normal 12 2" xfId="335"/>
    <cellStyle name="Normal 12 2 2" xfId="419"/>
    <cellStyle name="Normal 12 2 2 2" xfId="970"/>
    <cellStyle name="Normal 12 2 3" xfId="890"/>
    <cellStyle name="Normal 12 3" xfId="665"/>
    <cellStyle name="Normal 120" xfId="131"/>
    <cellStyle name="Normal 120 2" xfId="274"/>
    <cellStyle name="Normal 120 2 2" xfId="882"/>
    <cellStyle name="Normal 120 3" xfId="784"/>
    <cellStyle name="Normal 121" xfId="132"/>
    <cellStyle name="Normal 121 2" xfId="275"/>
    <cellStyle name="Normal 121 2 2" xfId="883"/>
    <cellStyle name="Normal 121 3" xfId="785"/>
    <cellStyle name="Normal 122" xfId="133"/>
    <cellStyle name="Normal 122 2" xfId="276"/>
    <cellStyle name="Normal 122 2 2" xfId="884"/>
    <cellStyle name="Normal 122 3" xfId="786"/>
    <cellStyle name="Normal 123" xfId="134"/>
    <cellStyle name="Normal 123 2" xfId="402"/>
    <cellStyle name="Normal 123 2 2" xfId="487"/>
    <cellStyle name="Normal 123 2 2 2" xfId="1038"/>
    <cellStyle name="Normal 123 2 3" xfId="957"/>
    <cellStyle name="Normal 123 3" xfId="787"/>
    <cellStyle name="Normal 124" xfId="135"/>
    <cellStyle name="Normal 124 2" xfId="403"/>
    <cellStyle name="Normal 124 2 2" xfId="488"/>
    <cellStyle name="Normal 124 2 2 2" xfId="1039"/>
    <cellStyle name="Normal 124 2 3" xfId="958"/>
    <cellStyle name="Normal 124 3" xfId="788"/>
    <cellStyle name="Normal 125" xfId="136"/>
    <cellStyle name="Normal 125 2" xfId="404"/>
    <cellStyle name="Normal 125 2 2" xfId="489"/>
    <cellStyle name="Normal 125 2 2 2" xfId="1040"/>
    <cellStyle name="Normal 125 2 3" xfId="959"/>
    <cellStyle name="Normal 125 3" xfId="789"/>
    <cellStyle name="Normal 126" xfId="1"/>
    <cellStyle name="Normal 126 2" xfId="223"/>
    <cellStyle name="Normal 126 2 2" xfId="288"/>
    <cellStyle name="Normal 126 2 2 2" xfId="312"/>
    <cellStyle name="Normal 126 2 2 2 2" xfId="570"/>
    <cellStyle name="Normal 126 2 2 3" xfId="494"/>
    <cellStyle name="Normal 126 2 2 3 2" xfId="594"/>
    <cellStyle name="Normal 126 2 2 4" xfId="546"/>
    <cellStyle name="Normal 126 2 3" xfId="300"/>
    <cellStyle name="Normal 126 2 3 2" xfId="516"/>
    <cellStyle name="Normal 126 2 3 2 2" xfId="606"/>
    <cellStyle name="Normal 126 2 3 3" xfId="558"/>
    <cellStyle name="Normal 126 2 4" xfId="325"/>
    <cellStyle name="Normal 126 2 4 2" xfId="582"/>
    <cellStyle name="Normal 126 2 5" xfId="534"/>
    <cellStyle name="Normal 126 3" xfId="282"/>
    <cellStyle name="Normal 126 3 2" xfId="306"/>
    <cellStyle name="Normal 126 3 2 2" xfId="564"/>
    <cellStyle name="Normal 126 3 3" xfId="331"/>
    <cellStyle name="Normal 126 3 3 2" xfId="588"/>
    <cellStyle name="Normal 126 3 4" xfId="540"/>
    <cellStyle name="Normal 126 4" xfId="294"/>
    <cellStyle name="Normal 126 4 2" xfId="510"/>
    <cellStyle name="Normal 126 4 2 2" xfId="600"/>
    <cellStyle name="Normal 126 4 3" xfId="552"/>
    <cellStyle name="Normal 126 5" xfId="319"/>
    <cellStyle name="Normal 126 5 2" xfId="576"/>
    <cellStyle name="Normal 126 6" xfId="526"/>
    <cellStyle name="Normal 127" xfId="137"/>
    <cellStyle name="Normal 127 2" xfId="277"/>
    <cellStyle name="Normal 127 2 2" xfId="290"/>
    <cellStyle name="Normal 127 2 2 2" xfId="314"/>
    <cellStyle name="Normal 127 2 2 2 2" xfId="572"/>
    <cellStyle name="Normal 127 2 2 3" xfId="496"/>
    <cellStyle name="Normal 127 2 2 3 2" xfId="596"/>
    <cellStyle name="Normal 127 2 2 4" xfId="548"/>
    <cellStyle name="Normal 127 2 3" xfId="302"/>
    <cellStyle name="Normal 127 2 3 2" xfId="518"/>
    <cellStyle name="Normal 127 2 3 2 2" xfId="608"/>
    <cellStyle name="Normal 127 2 3 3" xfId="560"/>
    <cellStyle name="Normal 127 2 4" xfId="327"/>
    <cellStyle name="Normal 127 2 4 2" xfId="584"/>
    <cellStyle name="Normal 127 2 5" xfId="536"/>
    <cellStyle name="Normal 127 3" xfId="284"/>
    <cellStyle name="Normal 127 3 2" xfId="308"/>
    <cellStyle name="Normal 127 3 2 2" xfId="566"/>
    <cellStyle name="Normal 127 3 3" xfId="405"/>
    <cellStyle name="Normal 127 3 3 2" xfId="590"/>
    <cellStyle name="Normal 127 3 4" xfId="542"/>
    <cellStyle name="Normal 127 4" xfId="296"/>
    <cellStyle name="Normal 127 4 2" xfId="512"/>
    <cellStyle name="Normal 127 4 2 2" xfId="602"/>
    <cellStyle name="Normal 127 4 3" xfId="554"/>
    <cellStyle name="Normal 127 5" xfId="321"/>
    <cellStyle name="Normal 127 5 2" xfId="578"/>
    <cellStyle name="Normal 127 6" xfId="528"/>
    <cellStyle name="Normal 128" xfId="140"/>
    <cellStyle name="Normal 128 2" xfId="280"/>
    <cellStyle name="Normal 128 2 2" xfId="293"/>
    <cellStyle name="Normal 128 2 2 2" xfId="317"/>
    <cellStyle name="Normal 128 2 2 2 2" xfId="575"/>
    <cellStyle name="Normal 128 2 2 3" xfId="499"/>
    <cellStyle name="Normal 128 2 2 3 2" xfId="599"/>
    <cellStyle name="Normal 128 2 2 4" xfId="551"/>
    <cellStyle name="Normal 128 2 3" xfId="305"/>
    <cellStyle name="Normal 128 2 3 2" xfId="521"/>
    <cellStyle name="Normal 128 2 3 2 2" xfId="611"/>
    <cellStyle name="Normal 128 2 3 3" xfId="563"/>
    <cellStyle name="Normal 128 2 4" xfId="330"/>
    <cellStyle name="Normal 128 2 4 2" xfId="587"/>
    <cellStyle name="Normal 128 2 5" xfId="539"/>
    <cellStyle name="Normal 128 3" xfId="287"/>
    <cellStyle name="Normal 128 3 2" xfId="311"/>
    <cellStyle name="Normal 128 3 2 2" xfId="569"/>
    <cellStyle name="Normal 128 3 3" xfId="408"/>
    <cellStyle name="Normal 128 3 3 2" xfId="593"/>
    <cellStyle name="Normal 128 3 4" xfId="545"/>
    <cellStyle name="Normal 128 4" xfId="299"/>
    <cellStyle name="Normal 128 4 2" xfId="515"/>
    <cellStyle name="Normal 128 4 2 2" xfId="605"/>
    <cellStyle name="Normal 128 4 3" xfId="557"/>
    <cellStyle name="Normal 128 5" xfId="324"/>
    <cellStyle name="Normal 128 5 2" xfId="581"/>
    <cellStyle name="Normal 128 6" xfId="531"/>
    <cellStyle name="Normal 129" xfId="142"/>
    <cellStyle name="Normal 129 2" xfId="792"/>
    <cellStyle name="Normal 13" xfId="10"/>
    <cellStyle name="Normal 13 2" xfId="336"/>
    <cellStyle name="Normal 13 2 2" xfId="420"/>
    <cellStyle name="Normal 13 2 2 2" xfId="971"/>
    <cellStyle name="Normal 13 2 3" xfId="891"/>
    <cellStyle name="Normal 13 3" xfId="666"/>
    <cellStyle name="Normal 130" xfId="186"/>
    <cellStyle name="Normal 130 2" xfId="800"/>
    <cellStyle name="Normal 131" xfId="211"/>
    <cellStyle name="Normal 131 2" xfId="821"/>
    <cellStyle name="Normal 132" xfId="212"/>
    <cellStyle name="Normal 132 2" xfId="822"/>
    <cellStyle name="Normal 133" xfId="213"/>
    <cellStyle name="Normal 133 2" xfId="823"/>
    <cellStyle name="Normal 134" xfId="185"/>
    <cellStyle name="Normal 134 2" xfId="799"/>
    <cellStyle name="Normal 135" xfId="215"/>
    <cellStyle name="Normal 135 2" xfId="825"/>
    <cellStyle name="Normal 136" xfId="216"/>
    <cellStyle name="Normal 136 2" xfId="826"/>
    <cellStyle name="Normal 137" xfId="217"/>
    <cellStyle name="Normal 137 2" xfId="827"/>
    <cellStyle name="Normal 138" xfId="209"/>
    <cellStyle name="Normal 138 2" xfId="819"/>
    <cellStyle name="Normal 139" xfId="220"/>
    <cellStyle name="Normal 139 2" xfId="830"/>
    <cellStyle name="Normal 14" xfId="11"/>
    <cellStyle name="Normal 14 2" xfId="337"/>
    <cellStyle name="Normal 14 2 2" xfId="421"/>
    <cellStyle name="Normal 14 2 2 2" xfId="972"/>
    <cellStyle name="Normal 14 2 3" xfId="892"/>
    <cellStyle name="Normal 14 3" xfId="667"/>
    <cellStyle name="Normal 140" xfId="221"/>
    <cellStyle name="Normal 140 2" xfId="831"/>
    <cellStyle name="Normal 141" xfId="222"/>
    <cellStyle name="Normal 141 2" xfId="832"/>
    <cellStyle name="Normal 142" xfId="281"/>
    <cellStyle name="Normal 142 2" xfId="885"/>
    <cellStyle name="Normal 143" xfId="416"/>
    <cellStyle name="Normal 143 2" xfId="967"/>
    <cellStyle name="Normal 144" xfId="431"/>
    <cellStyle name="Normal 144 2" xfId="982"/>
    <cellStyle name="Normal 145" xfId="412"/>
    <cellStyle name="Normal 145 2" xfId="963"/>
    <cellStyle name="Normal 146" xfId="493"/>
    <cellStyle name="Normal 146 2" xfId="1044"/>
    <cellStyle name="Normal 147" xfId="491"/>
    <cellStyle name="Normal 147 2" xfId="1042"/>
    <cellStyle name="Normal 148" xfId="501"/>
    <cellStyle name="Normal 148 2" xfId="1046"/>
    <cellStyle name="Normal 149" xfId="502"/>
    <cellStyle name="Normal 149 2" xfId="1047"/>
    <cellStyle name="Normal 15" xfId="12"/>
    <cellStyle name="Normal 15 2" xfId="338"/>
    <cellStyle name="Normal 15 2 2" xfId="422"/>
    <cellStyle name="Normal 15 2 2 2" xfId="973"/>
    <cellStyle name="Normal 15 2 3" xfId="893"/>
    <cellStyle name="Normal 15 3" xfId="620"/>
    <cellStyle name="Normal 150" xfId="492"/>
    <cellStyle name="Normal 150 2" xfId="1043"/>
    <cellStyle name="Normal 151" xfId="414"/>
    <cellStyle name="Normal 151 2" xfId="965"/>
    <cellStyle name="Normal 152" xfId="413"/>
    <cellStyle name="Normal 152 2" xfId="964"/>
    <cellStyle name="Normal 153" xfId="504"/>
    <cellStyle name="Normal 153 2" xfId="1049"/>
    <cellStyle name="Normal 154" xfId="506"/>
    <cellStyle name="Normal 154 2" xfId="1051"/>
    <cellStyle name="Normal 155" xfId="508"/>
    <cellStyle name="Normal 155 2" xfId="1053"/>
    <cellStyle name="Normal 156" xfId="318"/>
    <cellStyle name="Normal 156 2" xfId="887"/>
    <cellStyle name="Normal 157" xfId="525"/>
    <cellStyle name="Normal 158" xfId="612"/>
    <cellStyle name="Normal 159" xfId="614"/>
    <cellStyle name="Normal 16" xfId="13"/>
    <cellStyle name="Normal 16 2" xfId="339"/>
    <cellStyle name="Normal 16 2 2" xfId="423"/>
    <cellStyle name="Normal 16 2 2 2" xfId="974"/>
    <cellStyle name="Normal 16 2 3" xfId="894"/>
    <cellStyle name="Normal 16 3" xfId="644"/>
    <cellStyle name="Normal 16 4" xfId="668"/>
    <cellStyle name="Normal 160" xfId="617"/>
    <cellStyle name="Normal 161" xfId="661"/>
    <cellStyle name="Normal 162" xfId="886"/>
    <cellStyle name="Normal 163" xfId="523"/>
    <cellStyle name="Normal 17" xfId="28"/>
    <cellStyle name="Normal 17 2" xfId="347"/>
    <cellStyle name="Normal 17 2 2" xfId="432"/>
    <cellStyle name="Normal 17 2 2 2" xfId="983"/>
    <cellStyle name="Normal 17 2 3" xfId="902"/>
    <cellStyle name="Normal 17 3" xfId="681"/>
    <cellStyle name="Normal 18" xfId="29"/>
    <cellStyle name="Normal 18 2" xfId="348"/>
    <cellStyle name="Normal 18 2 2" xfId="433"/>
    <cellStyle name="Normal 18 2 2 2" xfId="984"/>
    <cellStyle name="Normal 18 2 3" xfId="903"/>
    <cellStyle name="Normal 18 3" xfId="682"/>
    <cellStyle name="Normal 19" xfId="30"/>
    <cellStyle name="Normal 19 2" xfId="349"/>
    <cellStyle name="Normal 19 2 2" xfId="434"/>
    <cellStyle name="Normal 19 2 2 2" xfId="985"/>
    <cellStyle name="Normal 19 2 3" xfId="904"/>
    <cellStyle name="Normal 19 3" xfId="683"/>
    <cellStyle name="Normal 2" xfId="14"/>
    <cellStyle name="Normal 2 2" xfId="15"/>
    <cellStyle name="Normal 2 2 2" xfId="225"/>
    <cellStyle name="Normal 2 2 2 2" xfId="833"/>
    <cellStyle name="Normal 2 2 3" xfId="670"/>
    <cellStyle name="Normal 2 3" xfId="187"/>
    <cellStyle name="Normal 2 3 2" xfId="801"/>
    <cellStyle name="Normal 2 4" xfId="503"/>
    <cellStyle name="Normal 2 4 2" xfId="1048"/>
    <cellStyle name="Normal 2 5" xfId="669"/>
    <cellStyle name="Normal 20" xfId="31"/>
    <cellStyle name="Normal 20 2" xfId="350"/>
    <cellStyle name="Normal 20 2 2" xfId="435"/>
    <cellStyle name="Normal 20 2 2 2" xfId="986"/>
    <cellStyle name="Normal 20 2 3" xfId="905"/>
    <cellStyle name="Normal 20 3" xfId="684"/>
    <cellStyle name="Normal 21" xfId="32"/>
    <cellStyle name="Normal 21 2" xfId="351"/>
    <cellStyle name="Normal 21 2 2" xfId="436"/>
    <cellStyle name="Normal 21 2 2 2" xfId="987"/>
    <cellStyle name="Normal 21 2 3" xfId="906"/>
    <cellStyle name="Normal 21 3" xfId="685"/>
    <cellStyle name="Normal 22" xfId="33"/>
    <cellStyle name="Normal 22 2" xfId="352"/>
    <cellStyle name="Normal 22 2 2" xfId="437"/>
    <cellStyle name="Normal 22 2 2 2" xfId="988"/>
    <cellStyle name="Normal 22 2 3" xfId="907"/>
    <cellStyle name="Normal 22 3" xfId="686"/>
    <cellStyle name="Normal 23" xfId="34"/>
    <cellStyle name="Normal 23 2" xfId="353"/>
    <cellStyle name="Normal 23 2 2" xfId="438"/>
    <cellStyle name="Normal 23 2 2 2" xfId="989"/>
    <cellStyle name="Normal 23 2 3" xfId="908"/>
    <cellStyle name="Normal 23 3" xfId="687"/>
    <cellStyle name="Normal 24" xfId="35"/>
    <cellStyle name="Normal 24 2" xfId="354"/>
    <cellStyle name="Normal 24 2 2" xfId="439"/>
    <cellStyle name="Normal 24 2 2 2" xfId="990"/>
    <cellStyle name="Normal 24 2 3" xfId="909"/>
    <cellStyle name="Normal 24 3" xfId="688"/>
    <cellStyle name="Normal 25" xfId="36"/>
    <cellStyle name="Normal 25 2" xfId="355"/>
    <cellStyle name="Normal 25 2 2" xfId="440"/>
    <cellStyle name="Normal 25 2 2 2" xfId="991"/>
    <cellStyle name="Normal 25 2 3" xfId="910"/>
    <cellStyle name="Normal 25 3" xfId="660"/>
    <cellStyle name="Normal 25 4" xfId="689"/>
    <cellStyle name="Normal 26" xfId="37"/>
    <cellStyle name="Normal 26 2" xfId="356"/>
    <cellStyle name="Normal 26 2 2" xfId="441"/>
    <cellStyle name="Normal 26 2 2 2" xfId="992"/>
    <cellStyle name="Normal 26 2 3" xfId="911"/>
    <cellStyle name="Normal 26 3" xfId="690"/>
    <cellStyle name="Normal 27" xfId="38"/>
    <cellStyle name="Normal 27 2" xfId="357"/>
    <cellStyle name="Normal 27 2 2" xfId="442"/>
    <cellStyle name="Normal 27 2 2 2" xfId="993"/>
    <cellStyle name="Normal 27 2 3" xfId="912"/>
    <cellStyle name="Normal 27 3" xfId="691"/>
    <cellStyle name="Normal 28" xfId="39"/>
    <cellStyle name="Normal 28 2" xfId="358"/>
    <cellStyle name="Normal 28 2 2" xfId="443"/>
    <cellStyle name="Normal 28 2 2 2" xfId="994"/>
    <cellStyle name="Normal 28 2 3" xfId="913"/>
    <cellStyle name="Normal 28 3" xfId="692"/>
    <cellStyle name="Normal 29" xfId="40"/>
    <cellStyle name="Normal 29 2" xfId="359"/>
    <cellStyle name="Normal 29 2 2" xfId="444"/>
    <cellStyle name="Normal 29 2 2 2" xfId="995"/>
    <cellStyle name="Normal 29 2 3" xfId="914"/>
    <cellStyle name="Normal 29 3" xfId="693"/>
    <cellStyle name="Normal 3" xfId="16"/>
    <cellStyle name="Normal 3 2" xfId="340"/>
    <cellStyle name="Normal 3 2 2" xfId="424"/>
    <cellStyle name="Normal 3 2 2 2" xfId="975"/>
    <cellStyle name="Normal 3 2 3" xfId="895"/>
    <cellStyle name="Normal 3 3" xfId="671"/>
    <cellStyle name="Normal 30" xfId="41"/>
    <cellStyle name="Normal 30 2" xfId="360"/>
    <cellStyle name="Normal 30 2 2" xfId="445"/>
    <cellStyle name="Normal 30 2 2 2" xfId="996"/>
    <cellStyle name="Normal 30 2 3" xfId="915"/>
    <cellStyle name="Normal 30 3" xfId="694"/>
    <cellStyle name="Normal 31" xfId="42"/>
    <cellStyle name="Normal 31 2" xfId="361"/>
    <cellStyle name="Normal 31 2 2" xfId="446"/>
    <cellStyle name="Normal 31 2 2 2" xfId="997"/>
    <cellStyle name="Normal 31 2 3" xfId="916"/>
    <cellStyle name="Normal 31 3" xfId="695"/>
    <cellStyle name="Normal 32" xfId="43"/>
    <cellStyle name="Normal 32 2" xfId="362"/>
    <cellStyle name="Normal 32 2 2" xfId="447"/>
    <cellStyle name="Normal 32 2 2 2" xfId="998"/>
    <cellStyle name="Normal 32 2 3" xfId="917"/>
    <cellStyle name="Normal 32 3" xfId="696"/>
    <cellStyle name="Normal 33" xfId="44"/>
    <cellStyle name="Normal 33 2" xfId="363"/>
    <cellStyle name="Normal 33 2 2" xfId="448"/>
    <cellStyle name="Normal 33 2 2 2" xfId="999"/>
    <cellStyle name="Normal 33 2 3" xfId="918"/>
    <cellStyle name="Normal 33 3" xfId="697"/>
    <cellStyle name="Normal 34" xfId="45"/>
    <cellStyle name="Normal 34 2" xfId="364"/>
    <cellStyle name="Normal 34 2 2" xfId="449"/>
    <cellStyle name="Normal 34 2 2 2" xfId="1000"/>
    <cellStyle name="Normal 34 2 3" xfId="919"/>
    <cellStyle name="Normal 34 3" xfId="698"/>
    <cellStyle name="Normal 35" xfId="46"/>
    <cellStyle name="Normal 35 2" xfId="365"/>
    <cellStyle name="Normal 35 2 2" xfId="450"/>
    <cellStyle name="Normal 35 2 2 2" xfId="1001"/>
    <cellStyle name="Normal 35 2 3" xfId="920"/>
    <cellStyle name="Normal 35 3" xfId="699"/>
    <cellStyle name="Normal 36" xfId="47"/>
    <cellStyle name="Normal 36 2" xfId="366"/>
    <cellStyle name="Normal 36 2 2" xfId="451"/>
    <cellStyle name="Normal 36 2 2 2" xfId="1002"/>
    <cellStyle name="Normal 36 2 3" xfId="921"/>
    <cellStyle name="Normal 36 3" xfId="700"/>
    <cellStyle name="Normal 37" xfId="48"/>
    <cellStyle name="Normal 37 2" xfId="367"/>
    <cellStyle name="Normal 37 2 2" xfId="452"/>
    <cellStyle name="Normal 37 2 2 2" xfId="1003"/>
    <cellStyle name="Normal 37 2 3" xfId="922"/>
    <cellStyle name="Normal 37 3" xfId="701"/>
    <cellStyle name="Normal 38" xfId="49"/>
    <cellStyle name="Normal 38 2" xfId="368"/>
    <cellStyle name="Normal 38 2 2" xfId="453"/>
    <cellStyle name="Normal 38 2 2 2" xfId="1004"/>
    <cellStyle name="Normal 38 2 3" xfId="923"/>
    <cellStyle name="Normal 38 3" xfId="702"/>
    <cellStyle name="Normal 39" xfId="50"/>
    <cellStyle name="Normal 39 2" xfId="369"/>
    <cellStyle name="Normal 39 2 2" xfId="454"/>
    <cellStyle name="Normal 39 2 2 2" xfId="1005"/>
    <cellStyle name="Normal 39 2 3" xfId="924"/>
    <cellStyle name="Normal 39 3" xfId="703"/>
    <cellStyle name="Normal 4" xfId="17"/>
    <cellStyle name="Normal 4 2" xfId="341"/>
    <cellStyle name="Normal 4 2 2" xfId="425"/>
    <cellStyle name="Normal 4 2 2 2" xfId="976"/>
    <cellStyle name="Normal 4 2 3" xfId="896"/>
    <cellStyle name="Normal 4 3" xfId="672"/>
    <cellStyle name="Normal 40" xfId="51"/>
    <cellStyle name="Normal 40 2" xfId="370"/>
    <cellStyle name="Normal 40 2 2" xfId="455"/>
    <cellStyle name="Normal 40 2 2 2" xfId="1006"/>
    <cellStyle name="Normal 40 2 3" xfId="925"/>
    <cellStyle name="Normal 40 3" xfId="704"/>
    <cellStyle name="Normal 41" xfId="52"/>
    <cellStyle name="Normal 41 2" xfId="371"/>
    <cellStyle name="Normal 41 2 2" xfId="456"/>
    <cellStyle name="Normal 41 2 2 2" xfId="1007"/>
    <cellStyle name="Normal 41 2 3" xfId="926"/>
    <cellStyle name="Normal 41 3" xfId="705"/>
    <cellStyle name="Normal 42" xfId="53"/>
    <cellStyle name="Normal 42 2" xfId="372"/>
    <cellStyle name="Normal 42 2 2" xfId="457"/>
    <cellStyle name="Normal 42 2 2 2" xfId="1008"/>
    <cellStyle name="Normal 42 2 3" xfId="927"/>
    <cellStyle name="Normal 42 3" xfId="706"/>
    <cellStyle name="Normal 43" xfId="54"/>
    <cellStyle name="Normal 43 2" xfId="373"/>
    <cellStyle name="Normal 43 2 2" xfId="458"/>
    <cellStyle name="Normal 43 2 2 2" xfId="1009"/>
    <cellStyle name="Normal 43 2 3" xfId="928"/>
    <cellStyle name="Normal 43 3" xfId="707"/>
    <cellStyle name="Normal 44" xfId="55"/>
    <cellStyle name="Normal 44 2" xfId="374"/>
    <cellStyle name="Normal 44 2 2" xfId="459"/>
    <cellStyle name="Normal 44 2 2 2" xfId="1010"/>
    <cellStyle name="Normal 44 2 3" xfId="929"/>
    <cellStyle name="Normal 44 3" xfId="708"/>
    <cellStyle name="Normal 45" xfId="56"/>
    <cellStyle name="Normal 45 2" xfId="375"/>
    <cellStyle name="Normal 45 2 2" xfId="460"/>
    <cellStyle name="Normal 45 2 2 2" xfId="1011"/>
    <cellStyle name="Normal 45 2 3" xfId="930"/>
    <cellStyle name="Normal 45 3" xfId="709"/>
    <cellStyle name="Normal 46" xfId="57"/>
    <cellStyle name="Normal 46 2" xfId="376"/>
    <cellStyle name="Normal 46 2 2" xfId="461"/>
    <cellStyle name="Normal 46 2 2 2" xfId="1012"/>
    <cellStyle name="Normal 46 2 3" xfId="931"/>
    <cellStyle name="Normal 46 3" xfId="710"/>
    <cellStyle name="Normal 47" xfId="58"/>
    <cellStyle name="Normal 47 2" xfId="377"/>
    <cellStyle name="Normal 47 2 2" xfId="462"/>
    <cellStyle name="Normal 47 2 2 2" xfId="1013"/>
    <cellStyle name="Normal 47 2 3" xfId="932"/>
    <cellStyle name="Normal 47 3" xfId="711"/>
    <cellStyle name="Normal 48" xfId="59"/>
    <cellStyle name="Normal 48 2" xfId="378"/>
    <cellStyle name="Normal 48 2 2" xfId="463"/>
    <cellStyle name="Normal 48 2 2 2" xfId="1014"/>
    <cellStyle name="Normal 48 2 3" xfId="933"/>
    <cellStyle name="Normal 48 3" xfId="712"/>
    <cellStyle name="Normal 49" xfId="60"/>
    <cellStyle name="Normal 49 2" xfId="379"/>
    <cellStyle name="Normal 49 2 2" xfId="464"/>
    <cellStyle name="Normal 49 2 2 2" xfId="1015"/>
    <cellStyle name="Normal 49 2 3" xfId="934"/>
    <cellStyle name="Normal 49 3" xfId="713"/>
    <cellStyle name="Normal 5" xfId="18"/>
    <cellStyle name="Normal 5 2" xfId="342"/>
    <cellStyle name="Normal 5 2 2" xfId="426"/>
    <cellStyle name="Normal 5 2 2 2" xfId="977"/>
    <cellStyle name="Normal 5 2 3" xfId="897"/>
    <cellStyle name="Normal 5 3" xfId="673"/>
    <cellStyle name="Normal 50" xfId="61"/>
    <cellStyle name="Normal 50 2" xfId="380"/>
    <cellStyle name="Normal 50 2 2" xfId="465"/>
    <cellStyle name="Normal 50 2 2 2" xfId="1016"/>
    <cellStyle name="Normal 50 2 3" xfId="935"/>
    <cellStyle name="Normal 50 3" xfId="714"/>
    <cellStyle name="Normal 51" xfId="62"/>
    <cellStyle name="Normal 51 2" xfId="381"/>
    <cellStyle name="Normal 51 2 2" xfId="466"/>
    <cellStyle name="Normal 51 2 2 2" xfId="1017"/>
    <cellStyle name="Normal 51 2 3" xfId="936"/>
    <cellStyle name="Normal 51 3" xfId="715"/>
    <cellStyle name="Normal 52" xfId="63"/>
    <cellStyle name="Normal 52 2" xfId="382"/>
    <cellStyle name="Normal 52 2 2" xfId="467"/>
    <cellStyle name="Normal 52 2 2 2" xfId="1018"/>
    <cellStyle name="Normal 52 2 3" xfId="937"/>
    <cellStyle name="Normal 52 3" xfId="716"/>
    <cellStyle name="Normal 53" xfId="64"/>
    <cellStyle name="Normal 53 2" xfId="383"/>
    <cellStyle name="Normal 53 2 2" xfId="468"/>
    <cellStyle name="Normal 53 2 2 2" xfId="1019"/>
    <cellStyle name="Normal 53 2 3" xfId="938"/>
    <cellStyle name="Normal 53 3" xfId="717"/>
    <cellStyle name="Normal 54" xfId="65"/>
    <cellStyle name="Normal 54 2" xfId="384"/>
    <cellStyle name="Normal 54 2 2" xfId="469"/>
    <cellStyle name="Normal 54 2 2 2" xfId="1020"/>
    <cellStyle name="Normal 54 2 3" xfId="939"/>
    <cellStyle name="Normal 54 3" xfId="718"/>
    <cellStyle name="Normal 55" xfId="66"/>
    <cellStyle name="Normal 55 2" xfId="385"/>
    <cellStyle name="Normal 55 2 2" xfId="470"/>
    <cellStyle name="Normal 55 2 2 2" xfId="1021"/>
    <cellStyle name="Normal 55 2 3" xfId="940"/>
    <cellStyle name="Normal 55 3" xfId="719"/>
    <cellStyle name="Normal 56" xfId="67"/>
    <cellStyle name="Normal 56 2" xfId="386"/>
    <cellStyle name="Normal 56 2 2" xfId="471"/>
    <cellStyle name="Normal 56 2 2 2" xfId="1022"/>
    <cellStyle name="Normal 56 2 3" xfId="941"/>
    <cellStyle name="Normal 56 3" xfId="720"/>
    <cellStyle name="Normal 57" xfId="68"/>
    <cellStyle name="Normal 57 2" xfId="387"/>
    <cellStyle name="Normal 57 2 2" xfId="472"/>
    <cellStyle name="Normal 57 2 2 2" xfId="1023"/>
    <cellStyle name="Normal 57 2 3" xfId="942"/>
    <cellStyle name="Normal 57 3" xfId="721"/>
    <cellStyle name="Normal 58" xfId="69"/>
    <cellStyle name="Normal 58 2" xfId="388"/>
    <cellStyle name="Normal 58 2 2" xfId="473"/>
    <cellStyle name="Normal 58 2 2 2" xfId="1024"/>
    <cellStyle name="Normal 58 2 3" xfId="943"/>
    <cellStyle name="Normal 58 3" xfId="722"/>
    <cellStyle name="Normal 59" xfId="70"/>
    <cellStyle name="Normal 59 2" xfId="389"/>
    <cellStyle name="Normal 59 2 2" xfId="474"/>
    <cellStyle name="Normal 59 2 2 2" xfId="1025"/>
    <cellStyle name="Normal 59 2 3" xfId="944"/>
    <cellStyle name="Normal 59 3" xfId="723"/>
    <cellStyle name="Normal 6" xfId="19"/>
    <cellStyle name="Normal 6 2" xfId="343"/>
    <cellStyle name="Normal 6 2 2" xfId="427"/>
    <cellStyle name="Normal 6 2 2 2" xfId="978"/>
    <cellStyle name="Normal 6 2 3" xfId="898"/>
    <cellStyle name="Normal 6 3" xfId="674"/>
    <cellStyle name="Normal 60" xfId="71"/>
    <cellStyle name="Normal 60 2" xfId="390"/>
    <cellStyle name="Normal 60 2 2" xfId="475"/>
    <cellStyle name="Normal 60 2 2 2" xfId="1026"/>
    <cellStyle name="Normal 60 2 3" xfId="945"/>
    <cellStyle name="Normal 60 3" xfId="724"/>
    <cellStyle name="Normal 61" xfId="72"/>
    <cellStyle name="Normal 61 2" xfId="391"/>
    <cellStyle name="Normal 61 2 2" xfId="476"/>
    <cellStyle name="Normal 61 2 2 2" xfId="1027"/>
    <cellStyle name="Normal 61 2 3" xfId="946"/>
    <cellStyle name="Normal 61 3" xfId="725"/>
    <cellStyle name="Normal 62" xfId="73"/>
    <cellStyle name="Normal 62 2" xfId="392"/>
    <cellStyle name="Normal 62 2 2" xfId="477"/>
    <cellStyle name="Normal 62 2 2 2" xfId="1028"/>
    <cellStyle name="Normal 62 2 3" xfId="947"/>
    <cellStyle name="Normal 62 3" xfId="726"/>
    <cellStyle name="Normal 63" xfId="74"/>
    <cellStyle name="Normal 63 2" xfId="393"/>
    <cellStyle name="Normal 63 2 2" xfId="478"/>
    <cellStyle name="Normal 63 2 2 2" xfId="1029"/>
    <cellStyle name="Normal 63 2 3" xfId="948"/>
    <cellStyle name="Normal 63 3" xfId="727"/>
    <cellStyle name="Normal 64" xfId="75"/>
    <cellStyle name="Normal 64 2" xfId="394"/>
    <cellStyle name="Normal 64 2 2" xfId="479"/>
    <cellStyle name="Normal 64 2 2 2" xfId="1030"/>
    <cellStyle name="Normal 64 2 3" xfId="949"/>
    <cellStyle name="Normal 64 3" xfId="728"/>
    <cellStyle name="Normal 65" xfId="76"/>
    <cellStyle name="Normal 65 2" xfId="395"/>
    <cellStyle name="Normal 65 2 2" xfId="480"/>
    <cellStyle name="Normal 65 2 2 2" xfId="1031"/>
    <cellStyle name="Normal 65 2 3" xfId="950"/>
    <cellStyle name="Normal 65 3" xfId="729"/>
    <cellStyle name="Normal 66" xfId="77"/>
    <cellStyle name="Normal 66 2" xfId="396"/>
    <cellStyle name="Normal 66 2 2" xfId="481"/>
    <cellStyle name="Normal 66 2 2 2" xfId="1032"/>
    <cellStyle name="Normal 66 2 3" xfId="951"/>
    <cellStyle name="Normal 66 3" xfId="730"/>
    <cellStyle name="Normal 67" xfId="78"/>
    <cellStyle name="Normal 67 2" xfId="397"/>
    <cellStyle name="Normal 67 2 2" xfId="482"/>
    <cellStyle name="Normal 67 2 2 2" xfId="1033"/>
    <cellStyle name="Normal 67 2 3" xfId="952"/>
    <cellStyle name="Normal 67 3" xfId="731"/>
    <cellStyle name="Normal 68" xfId="79"/>
    <cellStyle name="Normal 68 2" xfId="398"/>
    <cellStyle name="Normal 68 2 2" xfId="483"/>
    <cellStyle name="Normal 68 2 2 2" xfId="1034"/>
    <cellStyle name="Normal 68 2 3" xfId="953"/>
    <cellStyle name="Normal 68 3" xfId="732"/>
    <cellStyle name="Normal 69" xfId="80"/>
    <cellStyle name="Normal 69 2" xfId="399"/>
    <cellStyle name="Normal 69 2 2" xfId="484"/>
    <cellStyle name="Normal 69 2 2 2" xfId="1035"/>
    <cellStyle name="Normal 69 2 3" xfId="954"/>
    <cellStyle name="Normal 69 3" xfId="733"/>
    <cellStyle name="Normal 7" xfId="20"/>
    <cellStyle name="Normal 7 2" xfId="344"/>
    <cellStyle name="Normal 7 2 2" xfId="428"/>
    <cellStyle name="Normal 7 2 2 2" xfId="979"/>
    <cellStyle name="Normal 7 2 3" xfId="899"/>
    <cellStyle name="Normal 7 3" xfId="675"/>
    <cellStyle name="Normal 70" xfId="81"/>
    <cellStyle name="Normal 70 2" xfId="400"/>
    <cellStyle name="Normal 70 2 2" xfId="485"/>
    <cellStyle name="Normal 70 2 2 2" xfId="1036"/>
    <cellStyle name="Normal 70 2 3" xfId="955"/>
    <cellStyle name="Normal 70 3" xfId="734"/>
    <cellStyle name="Normal 71" xfId="82"/>
    <cellStyle name="Normal 71 2" xfId="401"/>
    <cellStyle name="Normal 71 2 2" xfId="486"/>
    <cellStyle name="Normal 71 2 2 2" xfId="1037"/>
    <cellStyle name="Normal 71 2 3" xfId="956"/>
    <cellStyle name="Normal 71 3" xfId="735"/>
    <cellStyle name="Normal 72" xfId="83"/>
    <cellStyle name="Normal 72 2" xfId="226"/>
    <cellStyle name="Normal 72 2 2" xfId="834"/>
    <cellStyle name="Normal 72 3" xfId="736"/>
    <cellStyle name="Normal 73" xfId="84"/>
    <cellStyle name="Normal 73 2" xfId="227"/>
    <cellStyle name="Normal 73 2 2" xfId="835"/>
    <cellStyle name="Normal 73 3" xfId="737"/>
    <cellStyle name="Normal 74" xfId="85"/>
    <cellStyle name="Normal 74 2" xfId="228"/>
    <cellStyle name="Normal 74 2 2" xfId="836"/>
    <cellStyle name="Normal 74 3" xfId="738"/>
    <cellStyle name="Normal 75" xfId="86"/>
    <cellStyle name="Normal 75 2" xfId="229"/>
    <cellStyle name="Normal 75 2 2" xfId="837"/>
    <cellStyle name="Normal 75 3" xfId="739"/>
    <cellStyle name="Normal 76" xfId="87"/>
    <cellStyle name="Normal 76 2" xfId="230"/>
    <cellStyle name="Normal 76 2 2" xfId="838"/>
    <cellStyle name="Normal 76 3" xfId="740"/>
    <cellStyle name="Normal 77" xfId="88"/>
    <cellStyle name="Normal 77 2" xfId="231"/>
    <cellStyle name="Normal 77 2 2" xfId="839"/>
    <cellStyle name="Normal 77 3" xfId="741"/>
    <cellStyle name="Normal 78" xfId="89"/>
    <cellStyle name="Normal 78 2" xfId="232"/>
    <cellStyle name="Normal 78 2 2" xfId="840"/>
    <cellStyle name="Normal 78 3" xfId="641"/>
    <cellStyle name="Normal 78 4" xfId="742"/>
    <cellStyle name="Normal 78 5" xfId="657"/>
    <cellStyle name="Normal 79" xfId="90"/>
    <cellStyle name="Normal 79 2" xfId="233"/>
    <cellStyle name="Normal 79 2 2" xfId="841"/>
    <cellStyle name="Normal 79 3" xfId="642"/>
    <cellStyle name="Normal 79 4" xfId="743"/>
    <cellStyle name="Normal 79 5" xfId="658"/>
    <cellStyle name="Normal 8" xfId="21"/>
    <cellStyle name="Normal 8 2" xfId="345"/>
    <cellStyle name="Normal 8 2 2" xfId="429"/>
    <cellStyle name="Normal 8 2 2 2" xfId="980"/>
    <cellStyle name="Normal 8 2 3" xfId="900"/>
    <cellStyle name="Normal 8 3" xfId="676"/>
    <cellStyle name="Normal 80" xfId="91"/>
    <cellStyle name="Normal 80 2" xfId="234"/>
    <cellStyle name="Normal 80 2 2" xfId="842"/>
    <cellStyle name="Normal 80 3" xfId="643"/>
    <cellStyle name="Normal 80 4" xfId="744"/>
    <cellStyle name="Normal 80 5" xfId="659"/>
    <cellStyle name="Normal 81" xfId="92"/>
    <cellStyle name="Normal 81 2" xfId="235"/>
    <cellStyle name="Normal 81 2 2" xfId="843"/>
    <cellStyle name="Normal 81 3" xfId="745"/>
    <cellStyle name="Normal 82" xfId="93"/>
    <cellStyle name="Normal 82 2" xfId="236"/>
    <cellStyle name="Normal 82 2 2" xfId="844"/>
    <cellStyle name="Normal 82 3" xfId="746"/>
    <cellStyle name="Normal 83" xfId="94"/>
    <cellStyle name="Normal 83 2" xfId="237"/>
    <cellStyle name="Normal 83 2 2" xfId="845"/>
    <cellStyle name="Normal 83 3" xfId="626"/>
    <cellStyle name="Normal 83 4" xfId="747"/>
    <cellStyle name="Normal 83 5" xfId="646"/>
    <cellStyle name="Normal 84" xfId="95"/>
    <cellStyle name="Normal 84 2" xfId="238"/>
    <cellStyle name="Normal 84 2 2" xfId="846"/>
    <cellStyle name="Normal 84 3" xfId="628"/>
    <cellStyle name="Normal 84 4" xfId="748"/>
    <cellStyle name="Normal 84 5" xfId="648"/>
    <cellStyle name="Normal 85" xfId="96"/>
    <cellStyle name="Normal 85 2" xfId="239"/>
    <cellStyle name="Normal 85 2 2" xfId="847"/>
    <cellStyle name="Normal 85 3" xfId="627"/>
    <cellStyle name="Normal 85 4" xfId="749"/>
    <cellStyle name="Normal 85 5" xfId="647"/>
    <cellStyle name="Normal 86" xfId="97"/>
    <cellStyle name="Normal 86 2" xfId="240"/>
    <cellStyle name="Normal 86 2 2" xfId="848"/>
    <cellStyle name="Normal 86 3" xfId="629"/>
    <cellStyle name="Normal 86 4" xfId="750"/>
    <cellStyle name="Normal 87" xfId="98"/>
    <cellStyle name="Normal 87 2" xfId="241"/>
    <cellStyle name="Normal 87 2 2" xfId="849"/>
    <cellStyle name="Normal 87 3" xfId="632"/>
    <cellStyle name="Normal 87 4" xfId="751"/>
    <cellStyle name="Normal 87 5" xfId="650"/>
    <cellStyle name="Normal 88" xfId="99"/>
    <cellStyle name="Normal 88 2" xfId="242"/>
    <cellStyle name="Normal 88 2 2" xfId="850"/>
    <cellStyle name="Normal 88 3" xfId="633"/>
    <cellStyle name="Normal 88 4" xfId="752"/>
    <cellStyle name="Normal 88 5" xfId="651"/>
    <cellStyle name="Normal 89" xfId="100"/>
    <cellStyle name="Normal 89 2" xfId="243"/>
    <cellStyle name="Normal 89 2 2" xfId="851"/>
    <cellStyle name="Normal 89 3" xfId="753"/>
    <cellStyle name="Normal 9" xfId="22"/>
    <cellStyle name="Normal 9 2" xfId="346"/>
    <cellStyle name="Normal 9 2 2" xfId="430"/>
    <cellStyle name="Normal 9 2 2 2" xfId="981"/>
    <cellStyle name="Normal 9 2 3" xfId="901"/>
    <cellStyle name="Normal 9 3" xfId="677"/>
    <cellStyle name="Normal 90" xfId="101"/>
    <cellStyle name="Normal 90 2" xfId="244"/>
    <cellStyle name="Normal 90 2 2" xfId="852"/>
    <cellStyle name="Normal 90 3" xfId="636"/>
    <cellStyle name="Normal 90 4" xfId="754"/>
    <cellStyle name="Normal 90 5" xfId="654"/>
    <cellStyle name="Normal 91" xfId="102"/>
    <cellStyle name="Normal 91 2" xfId="245"/>
    <cellStyle name="Normal 91 2 2" xfId="853"/>
    <cellStyle name="Normal 91 3" xfId="635"/>
    <cellStyle name="Normal 91 4" xfId="755"/>
    <cellStyle name="Normal 91 5" xfId="653"/>
    <cellStyle name="Normal 92" xfId="103"/>
    <cellStyle name="Normal 92 2" xfId="246"/>
    <cellStyle name="Normal 92 2 2" xfId="854"/>
    <cellStyle name="Normal 92 3" xfId="638"/>
    <cellStyle name="Normal 92 4" xfId="756"/>
    <cellStyle name="Normal 93" xfId="104"/>
    <cellStyle name="Normal 93 2" xfId="247"/>
    <cellStyle name="Normal 93 2 2" xfId="855"/>
    <cellStyle name="Normal 93 3" xfId="757"/>
    <cellStyle name="Normal 94" xfId="105"/>
    <cellStyle name="Normal 94 2" xfId="248"/>
    <cellStyle name="Normal 94 2 2" xfId="856"/>
    <cellStyle name="Normal 94 3" xfId="758"/>
    <cellStyle name="Normal 95" xfId="106"/>
    <cellStyle name="Normal 95 2" xfId="249"/>
    <cellStyle name="Normal 95 2 2" xfId="857"/>
    <cellStyle name="Normal 95 3" xfId="759"/>
    <cellStyle name="Normal 96" xfId="107"/>
    <cellStyle name="Normal 96 2" xfId="250"/>
    <cellStyle name="Normal 96 2 2" xfId="858"/>
    <cellStyle name="Normal 96 3" xfId="760"/>
    <cellStyle name="Normal 97" xfId="108"/>
    <cellStyle name="Normal 97 2" xfId="251"/>
    <cellStyle name="Normal 97 2 2" xfId="859"/>
    <cellStyle name="Normal 97 3" xfId="761"/>
    <cellStyle name="Normal 98" xfId="109"/>
    <cellStyle name="Normal 98 2" xfId="252"/>
    <cellStyle name="Normal 98 2 2" xfId="860"/>
    <cellStyle name="Normal 98 3" xfId="762"/>
    <cellStyle name="Normal 99" xfId="110"/>
    <cellStyle name="Normal 99 2" xfId="253"/>
    <cellStyle name="Normal 99 2 2" xfId="861"/>
    <cellStyle name="Normal 99 3" xfId="763"/>
    <cellStyle name="Note 2" xfId="189"/>
    <cellStyle name="Note 2 2" xfId="190"/>
    <cellStyle name="Note 2 2 2" xfId="804"/>
    <cellStyle name="Note 2 3" xfId="191"/>
    <cellStyle name="Note 2 3 2" xfId="805"/>
    <cellStyle name="Note 2 4" xfId="218"/>
    <cellStyle name="Note 2 4 2" xfId="828"/>
    <cellStyle name="Note 2 5" xfId="803"/>
    <cellStyle name="Note 3" xfId="192"/>
    <cellStyle name="Note 3 2" xfId="806"/>
    <cellStyle name="Note 4" xfId="193"/>
    <cellStyle name="Note 4 2" xfId="807"/>
    <cellStyle name="Note 5" xfId="188"/>
    <cellStyle name="Note 5 2" xfId="802"/>
    <cellStyle name="Output 2" xfId="194"/>
    <cellStyle name="Percent" xfId="141" builtinId="5"/>
    <cellStyle name="Percent 2" xfId="24"/>
    <cellStyle name="Percent 2 2" xfId="25"/>
    <cellStyle name="Percent 2 2 2" xfId="196"/>
    <cellStyle name="Percent 2 2 2 2" xfId="809"/>
    <cellStyle name="Percent 2 2 3" xfId="679"/>
    <cellStyle name="Percent 2 3" xfId="197"/>
    <cellStyle name="Percent 2 3 2" xfId="810"/>
    <cellStyle name="Percent 2 4" xfId="195"/>
    <cellStyle name="Percent 2 4 2" xfId="808"/>
    <cellStyle name="Percent 2 5" xfId="678"/>
    <cellStyle name="Percent 3" xfId="26"/>
    <cellStyle name="Percent 3 2" xfId="198"/>
    <cellStyle name="Percent 3 2 2" xfId="811"/>
    <cellStyle name="Percent 4" xfId="23"/>
    <cellStyle name="Percent 4 2" xfId="199"/>
    <cellStyle name="Percent 4 2 2" xfId="812"/>
    <cellStyle name="Percent 5" xfId="410"/>
    <cellStyle name="Percent 5 2" xfId="961"/>
    <cellStyle name="Percent 6" xfId="533"/>
    <cellStyle name="Percent 7" xfId="618"/>
    <cellStyle name="Percent 8" xfId="791"/>
    <cellStyle name="Percent 9" xfId="524"/>
    <cellStyle name="RowRef" xfId="624"/>
    <cellStyle name="Style 1" xfId="27"/>
    <cellStyle name="Style 1 2" xfId="201"/>
    <cellStyle name="Style 1 2 2" xfId="202"/>
    <cellStyle name="Style 1 2 2 2" xfId="815"/>
    <cellStyle name="Style 1 2 3" xfId="203"/>
    <cellStyle name="Style 1 2 3 2" xfId="816"/>
    <cellStyle name="Style 1 2 4" xfId="219"/>
    <cellStyle name="Style 1 2 4 2" xfId="829"/>
    <cellStyle name="Style 1 2 5" xfId="814"/>
    <cellStyle name="Style 1 3" xfId="204"/>
    <cellStyle name="Style 1 3 2" xfId="817"/>
    <cellStyle name="Style 1 4" xfId="205"/>
    <cellStyle name="Style 1 4 2" xfId="818"/>
    <cellStyle name="Style 1 5" xfId="200"/>
    <cellStyle name="Style 1 5 2" xfId="813"/>
    <cellStyle name="Style 1 6" xfId="680"/>
    <cellStyle name="Text" xfId="625"/>
    <cellStyle name="Title 2" xfId="206"/>
    <cellStyle name="Total 2" xfId="207"/>
    <cellStyle name="Warning Text 2" xfId="20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FF"/>
      <color rgb="FFFFFF99"/>
      <color rgb="FFB1555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228600</xdr:colOff>
      <xdr:row>3</xdr:row>
      <xdr:rowOff>189865</xdr:rowOff>
    </xdr:to>
    <xdr:pic>
      <xdr:nvPicPr>
        <xdr:cNvPr id="2" name="Picture 1" descr="C:\Users\dianap\AppData\Local\Microsoft\Windows\Temporary Internet Files\Content.Outlook\J10GMA6S\ComComNZ-CMYK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00"/>
          <a:ext cx="2181225" cy="656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8:E20"/>
  <sheetViews>
    <sheetView tabSelected="1" workbookViewId="0"/>
  </sheetViews>
  <sheetFormatPr defaultColWidth="9.140625" defaultRowHeight="15" x14ac:dyDescent="0.25"/>
  <cols>
    <col min="1" max="1" width="1.85546875" style="3" customWidth="1"/>
    <col min="2" max="2" width="9.140625" style="3"/>
    <col min="3" max="3" width="17.28515625" style="3" bestFit="1" customWidth="1"/>
    <col min="4" max="16384" width="9.140625" style="3"/>
  </cols>
  <sheetData>
    <row r="8" spans="2:2" ht="18.75" x14ac:dyDescent="0.3">
      <c r="B8" s="136"/>
    </row>
    <row r="10" spans="2:2" ht="26.25" x14ac:dyDescent="0.4">
      <c r="B10" s="137" t="s">
        <v>54</v>
      </c>
    </row>
    <row r="11" spans="2:2" ht="23.25" x14ac:dyDescent="0.35">
      <c r="B11" s="138"/>
    </row>
    <row r="12" spans="2:2" ht="18.75" x14ac:dyDescent="0.3">
      <c r="B12" s="139"/>
    </row>
    <row r="13" spans="2:2" ht="18.75" x14ac:dyDescent="0.3">
      <c r="B13" s="139" t="s">
        <v>52</v>
      </c>
    </row>
    <row r="17" spans="2:5" x14ac:dyDescent="0.25">
      <c r="C17" s="140"/>
      <c r="E17" s="140"/>
    </row>
    <row r="20" spans="2:5" x14ac:dyDescent="0.25">
      <c r="B20" s="59" t="s">
        <v>53</v>
      </c>
      <c r="C20" s="141">
        <v>42724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U59"/>
  <sheetViews>
    <sheetView zoomScale="90" zoomScaleNormal="90" workbookViewId="0"/>
  </sheetViews>
  <sheetFormatPr defaultColWidth="9.140625" defaultRowHeight="15" x14ac:dyDescent="0.25"/>
  <cols>
    <col min="1" max="1" width="3" style="3" customWidth="1"/>
    <col min="2" max="2" width="33.140625" style="3" customWidth="1"/>
    <col min="3" max="3" width="18.85546875" style="3" customWidth="1"/>
    <col min="4" max="4" width="11.28515625" style="3" customWidth="1"/>
    <col min="5" max="5" width="10.7109375" style="3" customWidth="1"/>
    <col min="6" max="6" width="9.28515625" style="3" customWidth="1"/>
    <col min="7" max="7" width="33.85546875" style="3" customWidth="1"/>
    <col min="8" max="8" width="17.7109375" style="3" customWidth="1"/>
    <col min="9" max="9" width="14.42578125" style="3" customWidth="1"/>
    <col min="10" max="10" width="11.140625" style="3" customWidth="1"/>
    <col min="11" max="11" width="9.5703125" style="3" customWidth="1"/>
    <col min="12" max="12" width="33.140625" style="3" customWidth="1"/>
    <col min="13" max="13" width="19" style="3" customWidth="1"/>
    <col min="14" max="14" width="17" style="3" customWidth="1"/>
    <col min="15" max="15" width="10.28515625" style="3" customWidth="1"/>
    <col min="16" max="16" width="4.85546875" style="3" customWidth="1"/>
    <col min="17" max="16384" width="9.140625" style="3"/>
  </cols>
  <sheetData>
    <row r="1" spans="1:16" ht="23.25" x14ac:dyDescent="0.35">
      <c r="A1" s="1" t="s">
        <v>64</v>
      </c>
      <c r="B1" s="2"/>
    </row>
    <row r="2" spans="1:16" ht="23.25" x14ac:dyDescent="0.35">
      <c r="A2" s="1"/>
      <c r="B2" s="2"/>
      <c r="L2" s="2"/>
      <c r="M2" s="2"/>
      <c r="N2" s="2"/>
      <c r="O2" s="2"/>
      <c r="P2" s="2"/>
    </row>
    <row r="3" spans="1:16" ht="18.75" x14ac:dyDescent="0.3">
      <c r="A3" s="81"/>
      <c r="B3" s="156" t="s">
        <v>60</v>
      </c>
      <c r="C3" s="157"/>
      <c r="D3" s="157"/>
      <c r="E3" s="158"/>
      <c r="F3" s="80"/>
      <c r="G3" s="156" t="s">
        <v>49</v>
      </c>
      <c r="H3" s="157"/>
      <c r="I3" s="157"/>
      <c r="J3" s="158"/>
      <c r="K3" s="80"/>
      <c r="L3" s="156" t="s">
        <v>47</v>
      </c>
      <c r="M3" s="157"/>
      <c r="N3" s="157"/>
      <c r="O3" s="158"/>
      <c r="P3" s="2"/>
    </row>
    <row r="4" spans="1:16" x14ac:dyDescent="0.25">
      <c r="A4" s="53"/>
      <c r="B4" s="159" t="s">
        <v>55</v>
      </c>
      <c r="C4" s="160"/>
      <c r="D4" s="160"/>
      <c r="E4" s="161"/>
      <c r="F4" s="129"/>
      <c r="G4" s="159" t="s">
        <v>55</v>
      </c>
      <c r="H4" s="160"/>
      <c r="I4" s="160"/>
      <c r="J4" s="161"/>
      <c r="K4" s="129"/>
      <c r="L4" s="159" t="s">
        <v>55</v>
      </c>
      <c r="M4" s="160"/>
      <c r="N4" s="160"/>
      <c r="O4" s="161"/>
      <c r="P4" s="2"/>
    </row>
    <row r="5" spans="1:16" x14ac:dyDescent="0.25">
      <c r="A5" s="2"/>
      <c r="B5" s="4" t="s">
        <v>62</v>
      </c>
      <c r="C5" s="7" t="s">
        <v>63</v>
      </c>
      <c r="D5" s="7" t="s">
        <v>61</v>
      </c>
      <c r="E5" s="5"/>
      <c r="F5" s="2"/>
      <c r="G5" s="4" t="s">
        <v>62</v>
      </c>
      <c r="H5" s="129" t="s">
        <v>63</v>
      </c>
      <c r="I5" s="129" t="s">
        <v>61</v>
      </c>
      <c r="J5" s="5"/>
      <c r="K5" s="2"/>
      <c r="L5" s="4" t="s">
        <v>62</v>
      </c>
      <c r="M5" s="68" t="s">
        <v>63</v>
      </c>
      <c r="N5" s="68" t="s">
        <v>61</v>
      </c>
      <c r="O5" s="5"/>
      <c r="P5" s="2"/>
    </row>
    <row r="6" spans="1:16" x14ac:dyDescent="0.25">
      <c r="A6" s="2"/>
      <c r="B6" s="6" t="s">
        <v>7</v>
      </c>
      <c r="C6" s="90">
        <f>ROUND('Risk-free rate'!$G$145/100,4)</f>
        <v>2.5999999999999999E-2</v>
      </c>
      <c r="D6" s="53"/>
      <c r="E6" s="5"/>
      <c r="F6" s="2"/>
      <c r="G6" s="6" t="s">
        <v>7</v>
      </c>
      <c r="H6" s="90">
        <f>ROUND('Risk-free rate'!$G$145/100,4)</f>
        <v>2.5999999999999999E-2</v>
      </c>
      <c r="I6" s="53"/>
      <c r="J6" s="5"/>
      <c r="K6" s="2"/>
      <c r="L6" s="6" t="s">
        <v>7</v>
      </c>
      <c r="M6" s="90">
        <f>ROUND('Risk-free rate'!$G$145/100,4)</f>
        <v>2.5999999999999999E-2</v>
      </c>
      <c r="N6" s="53"/>
      <c r="O6" s="5"/>
      <c r="P6" s="2"/>
    </row>
    <row r="7" spans="1:16" x14ac:dyDescent="0.25">
      <c r="A7" s="2"/>
      <c r="B7" s="6" t="s">
        <v>51</v>
      </c>
      <c r="C7" s="90">
        <v>1.84E-2</v>
      </c>
      <c r="D7" s="53">
        <v>1.5E-3</v>
      </c>
      <c r="E7" s="5"/>
      <c r="F7" s="2"/>
      <c r="G7" s="6" t="s">
        <v>51</v>
      </c>
      <c r="H7" s="134">
        <v>1.8599999999999998E-2</v>
      </c>
      <c r="I7" s="53">
        <v>1.5E-3</v>
      </c>
      <c r="J7" s="5"/>
      <c r="K7" s="2"/>
      <c r="L7" s="6" t="s">
        <v>51</v>
      </c>
      <c r="M7" s="134">
        <v>1.4500000000000001E-2</v>
      </c>
      <c r="N7" s="53">
        <v>1.5E-3</v>
      </c>
      <c r="O7" s="5"/>
      <c r="P7" s="2"/>
    </row>
    <row r="8" spans="1:16" x14ac:dyDescent="0.25">
      <c r="A8" s="2"/>
      <c r="B8" s="6" t="s">
        <v>8</v>
      </c>
      <c r="C8" s="91">
        <v>0.42</v>
      </c>
      <c r="D8" s="53"/>
      <c r="E8" s="5"/>
      <c r="F8" s="2"/>
      <c r="G8" s="6" t="s">
        <v>8</v>
      </c>
      <c r="H8" s="91">
        <v>0.42</v>
      </c>
      <c r="I8" s="53"/>
      <c r="J8" s="5"/>
      <c r="K8" s="2"/>
      <c r="L8" s="6" t="s">
        <v>8</v>
      </c>
      <c r="M8" s="91">
        <v>0.19</v>
      </c>
      <c r="N8" s="53"/>
      <c r="O8" s="5"/>
      <c r="P8" s="2"/>
    </row>
    <row r="9" spans="1:16" x14ac:dyDescent="0.25">
      <c r="A9" s="2"/>
      <c r="B9" s="6" t="s">
        <v>9</v>
      </c>
      <c r="C9" s="54">
        <v>0.35</v>
      </c>
      <c r="D9" s="53">
        <v>0.12</v>
      </c>
      <c r="E9" s="5"/>
      <c r="F9" s="2"/>
      <c r="G9" s="6" t="s">
        <v>9</v>
      </c>
      <c r="H9" s="54">
        <v>0.4</v>
      </c>
      <c r="I9" s="53">
        <v>0.12</v>
      </c>
      <c r="J9" s="5"/>
      <c r="K9" s="2"/>
      <c r="L9" s="6" t="s">
        <v>9</v>
      </c>
      <c r="M9" s="54">
        <v>0.6</v>
      </c>
      <c r="N9" s="53">
        <v>0.16</v>
      </c>
      <c r="O9" s="5"/>
      <c r="P9" s="2"/>
    </row>
    <row r="10" spans="1:16" x14ac:dyDescent="0.25">
      <c r="A10" s="2"/>
      <c r="B10" s="6" t="s">
        <v>10</v>
      </c>
      <c r="C10" s="54">
        <v>0</v>
      </c>
      <c r="D10" s="53"/>
      <c r="E10" s="5"/>
      <c r="F10" s="2"/>
      <c r="G10" s="6" t="s">
        <v>10</v>
      </c>
      <c r="H10" s="54">
        <v>0</v>
      </c>
      <c r="I10" s="53"/>
      <c r="J10" s="5"/>
      <c r="K10" s="2"/>
      <c r="L10" s="6" t="s">
        <v>10</v>
      </c>
      <c r="M10" s="54">
        <v>0</v>
      </c>
      <c r="N10" s="53"/>
      <c r="O10" s="5"/>
      <c r="P10" s="2"/>
    </row>
    <row r="11" spans="1:16" x14ac:dyDescent="0.25">
      <c r="A11" s="2"/>
      <c r="B11" s="6" t="s">
        <v>11</v>
      </c>
      <c r="C11" s="92">
        <v>7.0000000000000007E-2</v>
      </c>
      <c r="D11" s="53">
        <v>1.4999999999999999E-2</v>
      </c>
      <c r="E11" s="5"/>
      <c r="F11" s="2"/>
      <c r="G11" s="6" t="s">
        <v>11</v>
      </c>
      <c r="H11" s="92">
        <v>7.0000000000000007E-2</v>
      </c>
      <c r="I11" s="53">
        <v>1.4999999999999999E-2</v>
      </c>
      <c r="J11" s="5"/>
      <c r="K11" s="2"/>
      <c r="L11" s="6" t="s">
        <v>11</v>
      </c>
      <c r="M11" s="92">
        <v>7.0000000000000007E-2</v>
      </c>
      <c r="N11" s="53">
        <v>1.4999999999999999E-2</v>
      </c>
      <c r="O11" s="5"/>
      <c r="P11" s="2"/>
    </row>
    <row r="12" spans="1:16" x14ac:dyDescent="0.25">
      <c r="A12" s="2"/>
      <c r="B12" s="6" t="s">
        <v>12</v>
      </c>
      <c r="C12" s="92">
        <v>0.28000000000000003</v>
      </c>
      <c r="D12" s="53"/>
      <c r="E12" s="5"/>
      <c r="F12" s="2"/>
      <c r="G12" s="6" t="s">
        <v>12</v>
      </c>
      <c r="H12" s="92">
        <v>0.28000000000000003</v>
      </c>
      <c r="I12" s="53"/>
      <c r="J12" s="5"/>
      <c r="K12" s="2"/>
      <c r="L12" s="6" t="s">
        <v>12</v>
      </c>
      <c r="M12" s="92">
        <v>0.28000000000000003</v>
      </c>
      <c r="N12" s="53"/>
      <c r="O12" s="5"/>
      <c r="P12" s="2"/>
    </row>
    <row r="13" spans="1:16" x14ac:dyDescent="0.25">
      <c r="A13" s="2"/>
      <c r="B13" s="6" t="s">
        <v>13</v>
      </c>
      <c r="C13" s="92">
        <v>0.28000000000000003</v>
      </c>
      <c r="D13" s="53"/>
      <c r="E13" s="5"/>
      <c r="F13" s="2"/>
      <c r="G13" s="6" t="s">
        <v>13</v>
      </c>
      <c r="H13" s="92">
        <v>0.28000000000000003</v>
      </c>
      <c r="I13" s="53"/>
      <c r="J13" s="5"/>
      <c r="K13" s="2"/>
      <c r="L13" s="6" t="s">
        <v>13</v>
      </c>
      <c r="M13" s="92">
        <v>0.28000000000000003</v>
      </c>
      <c r="N13" s="53"/>
      <c r="O13" s="5"/>
      <c r="P13" s="2"/>
    </row>
    <row r="14" spans="1:16" x14ac:dyDescent="0.25">
      <c r="A14" s="2"/>
      <c r="B14" s="6" t="s">
        <v>14</v>
      </c>
      <c r="C14" s="93">
        <v>2E-3</v>
      </c>
      <c r="D14" s="53"/>
      <c r="E14" s="5"/>
      <c r="F14" s="2"/>
      <c r="G14" s="6" t="s">
        <v>14</v>
      </c>
      <c r="H14" s="93">
        <v>2E-3</v>
      </c>
      <c r="I14" s="53"/>
      <c r="J14" s="5"/>
      <c r="K14" s="2"/>
      <c r="L14" s="6" t="s">
        <v>14</v>
      </c>
      <c r="M14" s="93">
        <v>2E-3</v>
      </c>
      <c r="N14" s="53"/>
      <c r="O14" s="5"/>
      <c r="P14" s="2"/>
    </row>
    <row r="15" spans="1:16" x14ac:dyDescent="0.25">
      <c r="A15" s="2"/>
      <c r="B15" s="6" t="s">
        <v>15</v>
      </c>
      <c r="C15" s="54">
        <f>ROUND(C9+(C9-C10)*C8/(1-C8),2)</f>
        <v>0.6</v>
      </c>
      <c r="D15" s="53"/>
      <c r="E15" s="5"/>
      <c r="F15" s="2"/>
      <c r="G15" s="6" t="s">
        <v>15</v>
      </c>
      <c r="H15" s="54">
        <f>ROUND(H9+(H9-H10)*H8/(1-H8),2)</f>
        <v>0.69</v>
      </c>
      <c r="I15" s="53"/>
      <c r="J15" s="5"/>
      <c r="K15" s="2"/>
      <c r="L15" s="13" t="s">
        <v>15</v>
      </c>
      <c r="M15" s="54">
        <f>ROUND(M9+(M9-M10)*M8/(1-M8),2)</f>
        <v>0.74</v>
      </c>
      <c r="N15" s="83"/>
      <c r="O15" s="65"/>
      <c r="P15" s="2"/>
    </row>
    <row r="16" spans="1:16" x14ac:dyDescent="0.25">
      <c r="A16" s="2"/>
      <c r="B16" s="9" t="s">
        <v>16</v>
      </c>
      <c r="C16" s="94">
        <f>C6*(1-C13)+C15*C11</f>
        <v>6.0719999999999996E-2</v>
      </c>
      <c r="D16" s="82"/>
      <c r="E16" s="11"/>
      <c r="F16" s="2"/>
      <c r="G16" s="9" t="s">
        <v>16</v>
      </c>
      <c r="H16" s="94">
        <f>H6*(1-H13)+H15*H11</f>
        <v>6.7019999999999996E-2</v>
      </c>
      <c r="I16" s="82"/>
      <c r="J16" s="11"/>
      <c r="K16" s="2"/>
      <c r="L16" s="9" t="s">
        <v>16</v>
      </c>
      <c r="M16" s="98">
        <f>M6*(1-M13)+M15*M11</f>
        <v>7.0519999999999999E-2</v>
      </c>
      <c r="N16" s="82"/>
      <c r="O16" s="64"/>
      <c r="P16" s="2"/>
    </row>
    <row r="17" spans="1:21" x14ac:dyDescent="0.25">
      <c r="A17" s="2"/>
      <c r="B17" s="6" t="s">
        <v>17</v>
      </c>
      <c r="C17" s="90">
        <f>C6+C7+C14</f>
        <v>4.6399999999999997E-2</v>
      </c>
      <c r="D17" s="53"/>
      <c r="E17" s="63"/>
      <c r="F17" s="58"/>
      <c r="G17" s="6" t="s">
        <v>17</v>
      </c>
      <c r="H17" s="90">
        <f>H6+H7+H14</f>
        <v>4.6600000000000003E-2</v>
      </c>
      <c r="I17" s="53"/>
      <c r="J17" s="63"/>
      <c r="K17" s="58"/>
      <c r="L17" s="13" t="s">
        <v>17</v>
      </c>
      <c r="M17" s="99">
        <f>M6+M7+M14</f>
        <v>4.2500000000000003E-2</v>
      </c>
      <c r="N17" s="83"/>
      <c r="O17" s="65"/>
      <c r="P17" s="2"/>
    </row>
    <row r="18" spans="1:21" x14ac:dyDescent="0.25">
      <c r="A18" s="58"/>
      <c r="B18" s="15" t="s">
        <v>18</v>
      </c>
      <c r="C18" s="95">
        <f>C16*(1-C8)+(C17)*C8</f>
        <v>5.47056E-2</v>
      </c>
      <c r="D18" s="109">
        <f>ROUND(SQRT((D11^2)*(D9^2)+(C11^2)*(D9^2)+(C9^2)*(D11^2)+((D7^2)*(D8^2)+(C7^2)*(D8^2)+(C8^2)*(D7^2))),4)</f>
        <v>1.01E-2</v>
      </c>
      <c r="E18" s="11"/>
      <c r="F18" s="2"/>
      <c r="G18" s="15" t="s">
        <v>18</v>
      </c>
      <c r="H18" s="95">
        <f>H16*(1-H8)+(H17)*H8</f>
        <v>5.8443599999999998E-2</v>
      </c>
      <c r="I18" s="109">
        <f>ROUND(SQRT((I11^2)*(I9^2)+(H11^2)*(I9^2)+(H9^2)*(I11^2)+((I7^2)*(I8^2)+(H7^2)*(I8^2)+(H8^2)*(I7^2))),4)</f>
        <v>1.0500000000000001E-2</v>
      </c>
      <c r="J18" s="11"/>
      <c r="K18" s="2"/>
      <c r="L18" s="15" t="s">
        <v>18</v>
      </c>
      <c r="M18" s="100">
        <f>M8*M17+(1-M8)*M16</f>
        <v>6.519620000000001E-2</v>
      </c>
      <c r="N18" s="109">
        <f>ROUND(SQRT((N11^2)*(N9^2)+(M11^2)*(N9^2)+(M9^2)*(N11^2)+((N7^2)*(N8^2)+(M7^2)*(N8^2)+(M8^2)*(N7^2))),4)</f>
        <v>1.46E-2</v>
      </c>
      <c r="O18" s="64"/>
      <c r="P18" s="2"/>
    </row>
    <row r="19" spans="1:21" x14ac:dyDescent="0.25">
      <c r="A19" s="2"/>
      <c r="B19" s="17" t="s">
        <v>19</v>
      </c>
      <c r="C19" s="96">
        <f>C16*(1-C8)+(C17)*(1-C12)*C8</f>
        <v>4.9248959999999994E-2</v>
      </c>
      <c r="D19" s="97">
        <f>ROUND(SQRT((D11^2)*(D9^2)+(C11^2)*(D9^2)+(C9^2)*(D11^2)+((1-C12)^2)*((D7^2)*(D8^2)+(C7^2)*(D8^2)+(C8^2)*(D7^2))),4)</f>
        <v>1.01E-2</v>
      </c>
      <c r="E19" s="18"/>
      <c r="F19" s="43"/>
      <c r="G19" s="17" t="s">
        <v>19</v>
      </c>
      <c r="H19" s="96">
        <f>H16*(1-H8)+(H17)*(1-H12)*H8</f>
        <v>5.2963440000000001E-2</v>
      </c>
      <c r="I19" s="97">
        <f>ROUND(SQRT((I11^2)*(I9^2)+(H11^2)*(I9^2)+(H9^2)*(I11^2)+((1-H12)^2)*((I7^2)*(I8^2)+(H7^2)*(I8^2)+(H8^2)*(I7^2))),4)</f>
        <v>1.0500000000000001E-2</v>
      </c>
      <c r="J19" s="18"/>
      <c r="K19" s="43"/>
      <c r="L19" s="17" t="s">
        <v>19</v>
      </c>
      <c r="M19" s="96">
        <f>M16*(1-M8)+M17*(1-M12)*M8</f>
        <v>6.2935200000000011E-2</v>
      </c>
      <c r="N19" s="111">
        <f>ROUND(SQRT((N11^2)*(N9^2)+(M11^2)*(N9^2)+(M9^2)*(N11^2)+((1-M12)^2)*((N7^2)*(N8^2)+(M7^2)*(N8^2)+(M8^2)*(N7^2))),4)</f>
        <v>1.46E-2</v>
      </c>
      <c r="O19" s="22"/>
      <c r="P19" s="2"/>
    </row>
    <row r="20" spans="1:21" ht="6.75" customHeight="1" x14ac:dyDescent="0.25">
      <c r="A20" s="43"/>
      <c r="D20" s="110"/>
      <c r="E20" s="10"/>
      <c r="F20" s="2"/>
      <c r="I20" s="110"/>
      <c r="J20" s="10"/>
      <c r="K20" s="2"/>
      <c r="L20" s="2"/>
      <c r="M20" s="2"/>
      <c r="N20" s="2"/>
      <c r="O20" s="2"/>
      <c r="P20" s="2"/>
    </row>
    <row r="21" spans="1:21" x14ac:dyDescent="0.25">
      <c r="A21" s="43"/>
      <c r="B21" s="3" t="s">
        <v>65</v>
      </c>
      <c r="D21" s="110"/>
      <c r="E21" s="2"/>
      <c r="F21" s="2"/>
      <c r="I21" s="110"/>
      <c r="J21" s="2"/>
      <c r="L21" s="2"/>
      <c r="M21" s="2"/>
      <c r="N21" s="2"/>
      <c r="O21" s="2"/>
      <c r="P21" s="2"/>
    </row>
    <row r="22" spans="1:21" x14ac:dyDescent="0.25">
      <c r="A22" s="43"/>
      <c r="B22" s="153"/>
      <c r="D22" s="110"/>
      <c r="E22" s="2"/>
      <c r="F22" s="2"/>
      <c r="I22" s="110"/>
      <c r="J22" s="2"/>
      <c r="K22" s="135"/>
      <c r="L22" s="2"/>
      <c r="M22" s="2"/>
      <c r="N22" s="2"/>
      <c r="O22" s="2"/>
      <c r="P22" s="2"/>
    </row>
    <row r="23" spans="1:21" x14ac:dyDescent="0.25">
      <c r="A23" s="2"/>
      <c r="L23" s="2"/>
      <c r="M23" s="2"/>
      <c r="N23" s="2"/>
      <c r="O23" s="2"/>
      <c r="P23" s="2"/>
    </row>
    <row r="24" spans="1:21" x14ac:dyDescent="0.25">
      <c r="A24" s="5"/>
      <c r="B24" s="9"/>
      <c r="C24" s="11"/>
      <c r="D24" s="154" t="s">
        <v>20</v>
      </c>
      <c r="E24" s="155"/>
      <c r="F24" s="129"/>
      <c r="G24" s="9"/>
      <c r="H24" s="11"/>
      <c r="I24" s="154" t="s">
        <v>20</v>
      </c>
      <c r="J24" s="155"/>
      <c r="K24" s="129"/>
      <c r="L24" s="9"/>
      <c r="M24" s="11"/>
      <c r="N24" s="154" t="s">
        <v>20</v>
      </c>
      <c r="O24" s="155"/>
      <c r="P24" s="2"/>
    </row>
    <row r="25" spans="1:21" x14ac:dyDescent="0.25">
      <c r="A25" s="5"/>
      <c r="B25" s="69" t="s">
        <v>21</v>
      </c>
      <c r="C25" s="71" t="s">
        <v>48</v>
      </c>
      <c r="D25" s="70" t="s">
        <v>22</v>
      </c>
      <c r="E25" s="71" t="s">
        <v>23</v>
      </c>
      <c r="F25" s="129"/>
      <c r="G25" s="130" t="s">
        <v>21</v>
      </c>
      <c r="H25" s="132" t="s">
        <v>48</v>
      </c>
      <c r="I25" s="131" t="s">
        <v>22</v>
      </c>
      <c r="J25" s="132" t="s">
        <v>23</v>
      </c>
      <c r="K25" s="129"/>
      <c r="L25" s="69" t="s">
        <v>21</v>
      </c>
      <c r="M25" s="71" t="s">
        <v>48</v>
      </c>
      <c r="N25" s="70" t="s">
        <v>22</v>
      </c>
      <c r="O25" s="71" t="s">
        <v>23</v>
      </c>
      <c r="P25" s="2"/>
    </row>
    <row r="26" spans="1:21" x14ac:dyDescent="0.25">
      <c r="A26" s="21"/>
      <c r="B26" s="84">
        <v>25</v>
      </c>
      <c r="C26" s="79">
        <f>ROUND(_xlfn.T.INV((B26/100),10000000000),3)</f>
        <v>-0.67400000000000004</v>
      </c>
      <c r="D26" s="93">
        <f t="shared" ref="D26" si="0">$C$18+($D$18*C26)</f>
        <v>4.7898200000000002E-2</v>
      </c>
      <c r="E26" s="101">
        <f t="shared" ref="E26:E29" si="1">$C$19+($D$19*C26)</f>
        <v>4.2441559999999996E-2</v>
      </c>
      <c r="F26" s="93"/>
      <c r="G26" s="84">
        <v>25</v>
      </c>
      <c r="H26" s="79">
        <f>ROUND(_xlfn.T.INV((G26/100),10000000000),3)</f>
        <v>-0.67400000000000004</v>
      </c>
      <c r="I26" s="93">
        <f>$H$18+($I$18*H26)</f>
        <v>5.1366599999999998E-2</v>
      </c>
      <c r="J26" s="101">
        <f>$H$19+($I$19*H26)</f>
        <v>4.5886440000000001E-2</v>
      </c>
      <c r="K26" s="93"/>
      <c r="L26" s="84">
        <f>B26</f>
        <v>25</v>
      </c>
      <c r="M26" s="79">
        <f>ROUND(_xlfn.T.INV((L26/100),10000000000),3)</f>
        <v>-0.67400000000000004</v>
      </c>
      <c r="N26" s="102">
        <f>$M$18+($N$18*M26)</f>
        <v>5.5355800000000011E-2</v>
      </c>
      <c r="O26" s="78">
        <f t="shared" ref="O26" si="2">$M$19+($N$19*M26)</f>
        <v>5.3094800000000011E-2</v>
      </c>
      <c r="P26" s="66"/>
    </row>
    <row r="27" spans="1:21" x14ac:dyDescent="0.25">
      <c r="A27" s="21"/>
      <c r="B27" s="84">
        <v>50</v>
      </c>
      <c r="C27" s="79">
        <f t="shared" ref="C27:C29" si="3">ROUND(_xlfn.T.INV((B27/100),10000000000),3)</f>
        <v>0</v>
      </c>
      <c r="D27" s="93">
        <f t="shared" ref="D27:D29" si="4">$C$18+($D$18*C27)</f>
        <v>5.47056E-2</v>
      </c>
      <c r="E27" s="101">
        <f t="shared" si="1"/>
        <v>4.9248959999999994E-2</v>
      </c>
      <c r="F27" s="93"/>
      <c r="G27" s="84">
        <v>50</v>
      </c>
      <c r="H27" s="79">
        <f t="shared" ref="H27:H29" si="5">ROUND(_xlfn.T.INV((G27/100),10000000000),3)</f>
        <v>0</v>
      </c>
      <c r="I27" s="93">
        <f t="shared" ref="I27:I29" si="6">$H$18+($I$18*H27)</f>
        <v>5.8443599999999998E-2</v>
      </c>
      <c r="J27" s="101">
        <f t="shared" ref="J27:J29" si="7">$H$19+($I$19*H27)</f>
        <v>5.2963440000000001E-2</v>
      </c>
      <c r="K27" s="93"/>
      <c r="L27" s="84">
        <f>B27</f>
        <v>50</v>
      </c>
      <c r="M27" s="79">
        <f t="shared" ref="M27:M29" si="8">ROUND(_xlfn.T.INV((L27/100),10000000000),3)</f>
        <v>0</v>
      </c>
      <c r="N27" s="102">
        <f>$M$18+($N$18*M27)</f>
        <v>6.519620000000001E-2</v>
      </c>
      <c r="O27" s="78">
        <f>$M$19+($N$19*M27)</f>
        <v>6.2935200000000011E-2</v>
      </c>
      <c r="P27" s="66"/>
    </row>
    <row r="28" spans="1:21" x14ac:dyDescent="0.25">
      <c r="A28" s="21"/>
      <c r="B28" s="84">
        <v>67</v>
      </c>
      <c r="C28" s="79">
        <f t="shared" si="3"/>
        <v>0.44</v>
      </c>
      <c r="D28" s="93">
        <f t="shared" si="4"/>
        <v>5.9149599999999997E-2</v>
      </c>
      <c r="E28" s="101">
        <f t="shared" si="1"/>
        <v>5.3692959999999998E-2</v>
      </c>
      <c r="F28" s="93"/>
      <c r="G28" s="84">
        <v>67</v>
      </c>
      <c r="H28" s="79">
        <f t="shared" si="5"/>
        <v>0.44</v>
      </c>
      <c r="I28" s="93">
        <f t="shared" si="6"/>
        <v>6.3063599999999997E-2</v>
      </c>
      <c r="J28" s="101">
        <f t="shared" si="7"/>
        <v>5.758344E-2</v>
      </c>
      <c r="K28" s="93"/>
      <c r="L28" s="84">
        <f>B28</f>
        <v>67</v>
      </c>
      <c r="M28" s="79">
        <f t="shared" si="8"/>
        <v>0.44</v>
      </c>
      <c r="N28" s="102">
        <f t="shared" ref="N28:N29" si="9">$M$18+($N$18*M28)</f>
        <v>7.1620200000000009E-2</v>
      </c>
      <c r="O28" s="78">
        <f t="shared" ref="O28:O29" si="10">$M$19+($N$19*M28)</f>
        <v>6.935920000000001E-2</v>
      </c>
      <c r="P28" s="66"/>
    </row>
    <row r="29" spans="1:21" x14ac:dyDescent="0.25">
      <c r="A29" s="21"/>
      <c r="B29" s="103">
        <v>75</v>
      </c>
      <c r="C29" s="104">
        <f t="shared" si="3"/>
        <v>0.67400000000000004</v>
      </c>
      <c r="D29" s="105">
        <f t="shared" si="4"/>
        <v>6.1512999999999998E-2</v>
      </c>
      <c r="E29" s="106">
        <f t="shared" si="1"/>
        <v>5.6056359999999993E-2</v>
      </c>
      <c r="F29" s="93"/>
      <c r="G29" s="103">
        <v>75</v>
      </c>
      <c r="H29" s="104">
        <f t="shared" si="5"/>
        <v>0.67400000000000004</v>
      </c>
      <c r="I29" s="133">
        <f t="shared" si="6"/>
        <v>6.5520599999999998E-2</v>
      </c>
      <c r="J29" s="106">
        <f t="shared" si="7"/>
        <v>6.004044E-2</v>
      </c>
      <c r="K29" s="93"/>
      <c r="L29" s="103">
        <f>B29</f>
        <v>75</v>
      </c>
      <c r="M29" s="104">
        <f t="shared" si="8"/>
        <v>0.67400000000000004</v>
      </c>
      <c r="N29" s="107">
        <f t="shared" si="9"/>
        <v>7.5036600000000009E-2</v>
      </c>
      <c r="O29" s="108">
        <f t="shared" si="10"/>
        <v>7.277560000000001E-2</v>
      </c>
      <c r="P29" s="66"/>
    </row>
    <row r="30" spans="1:21" x14ac:dyDescent="0.25">
      <c r="A30" s="20"/>
      <c r="B30" s="19"/>
      <c r="L30" s="2"/>
      <c r="M30" s="2"/>
      <c r="N30" s="66"/>
      <c r="O30" s="66"/>
      <c r="P30" s="66"/>
    </row>
    <row r="31" spans="1:21" x14ac:dyDescent="0.25">
      <c r="A31" s="2"/>
      <c r="B31" s="19"/>
      <c r="L31" s="2"/>
      <c r="M31" s="2"/>
      <c r="N31" s="66"/>
      <c r="O31" s="66"/>
      <c r="P31" s="66"/>
      <c r="Q31" s="2"/>
      <c r="R31" s="2"/>
      <c r="S31" s="2"/>
      <c r="T31" s="2"/>
      <c r="U31" s="2"/>
    </row>
    <row r="32" spans="1:21" ht="20.25" customHeight="1" x14ac:dyDescent="0.25">
      <c r="A32" s="2"/>
      <c r="E32" s="19"/>
      <c r="F32" s="19"/>
      <c r="G32" s="19"/>
      <c r="H32" s="19"/>
      <c r="I32" s="19"/>
      <c r="J32" s="19"/>
      <c r="K32" s="19"/>
      <c r="L32" s="152" t="s">
        <v>59</v>
      </c>
      <c r="M32" s="147"/>
      <c r="N32" s="148"/>
      <c r="O32" s="149"/>
      <c r="P32" s="61"/>
    </row>
    <row r="33" spans="1:16" x14ac:dyDescent="0.25">
      <c r="A33" s="20"/>
      <c r="E33" s="19"/>
      <c r="F33" s="19"/>
      <c r="G33" s="19"/>
      <c r="H33" s="19"/>
      <c r="I33" s="19"/>
      <c r="J33" s="19"/>
      <c r="K33" s="19"/>
      <c r="L33" s="6" t="s">
        <v>58</v>
      </c>
      <c r="M33" s="2"/>
      <c r="N33" s="2"/>
      <c r="O33" s="145"/>
      <c r="P33" s="61"/>
    </row>
    <row r="34" spans="1:16" x14ac:dyDescent="0.25">
      <c r="A34" s="19"/>
      <c r="E34" s="19"/>
      <c r="F34" s="19"/>
      <c r="G34" s="19"/>
      <c r="H34" s="19"/>
      <c r="I34" s="19"/>
      <c r="J34" s="19"/>
      <c r="K34" s="19"/>
      <c r="L34" s="6" t="s">
        <v>48</v>
      </c>
      <c r="M34" s="2"/>
      <c r="N34" s="66"/>
      <c r="O34" s="146" t="str">
        <f>IF(O33="","",(O33-M19)/N19)</f>
        <v/>
      </c>
      <c r="P34" s="61"/>
    </row>
    <row r="35" spans="1:16" x14ac:dyDescent="0.25">
      <c r="A35" s="19"/>
      <c r="L35" s="17" t="s">
        <v>57</v>
      </c>
      <c r="M35" s="150"/>
      <c r="N35" s="150"/>
      <c r="O35" s="151" t="str">
        <f>IF(O33="","",NORMSDIST(O34))</f>
        <v/>
      </c>
      <c r="P35" s="61"/>
    </row>
    <row r="36" spans="1:16" x14ac:dyDescent="0.25">
      <c r="O36" s="61"/>
      <c r="P36" s="61"/>
    </row>
    <row r="37" spans="1:16" x14ac:dyDescent="0.25">
      <c r="C37" s="12"/>
      <c r="O37" s="61"/>
      <c r="P37" s="61"/>
    </row>
    <row r="38" spans="1:16" x14ac:dyDescent="0.25">
      <c r="C38" s="12"/>
      <c r="N38" s="61"/>
      <c r="O38" s="61"/>
      <c r="P38" s="61"/>
    </row>
    <row r="39" spans="1:16" x14ac:dyDescent="0.25">
      <c r="C39" s="62"/>
      <c r="N39" s="61"/>
      <c r="O39" s="61"/>
      <c r="P39" s="61"/>
    </row>
    <row r="40" spans="1:16" x14ac:dyDescent="0.25">
      <c r="N40" s="61"/>
      <c r="O40" s="61"/>
      <c r="P40" s="61"/>
    </row>
    <row r="41" spans="1:16" x14ac:dyDescent="0.25">
      <c r="N41" s="61"/>
      <c r="O41" s="61"/>
      <c r="P41" s="61"/>
    </row>
    <row r="42" spans="1:16" x14ac:dyDescent="0.25">
      <c r="N42" s="61"/>
      <c r="O42" s="61"/>
      <c r="P42" s="61"/>
    </row>
    <row r="43" spans="1:16" x14ac:dyDescent="0.25">
      <c r="C43" s="12"/>
      <c r="N43" s="61"/>
      <c r="O43" s="61"/>
      <c r="P43" s="61"/>
    </row>
    <row r="44" spans="1:16" x14ac:dyDescent="0.25">
      <c r="C44" s="12"/>
      <c r="N44" s="61"/>
      <c r="O44" s="61"/>
      <c r="P44" s="61"/>
    </row>
    <row r="45" spans="1:16" x14ac:dyDescent="0.25">
      <c r="C45" s="12"/>
      <c r="N45" s="61"/>
      <c r="O45" s="61"/>
      <c r="P45" s="61"/>
    </row>
    <row r="46" spans="1:16" x14ac:dyDescent="0.25">
      <c r="C46" s="12"/>
      <c r="N46" s="61"/>
      <c r="O46" s="61"/>
      <c r="P46" s="61"/>
    </row>
    <row r="47" spans="1:16" x14ac:dyDescent="0.25">
      <c r="N47" s="61"/>
      <c r="O47" s="61"/>
      <c r="P47" s="61"/>
    </row>
    <row r="48" spans="1:16" x14ac:dyDescent="0.25">
      <c r="C48" s="12"/>
      <c r="N48" s="61"/>
      <c r="O48" s="61"/>
      <c r="P48" s="61"/>
    </row>
    <row r="49" spans="3:16" x14ac:dyDescent="0.25">
      <c r="C49" s="12"/>
      <c r="N49" s="61"/>
      <c r="O49" s="61"/>
      <c r="P49" s="61"/>
    </row>
    <row r="50" spans="3:16" x14ac:dyDescent="0.25">
      <c r="C50" s="12"/>
      <c r="N50" s="61"/>
      <c r="O50" s="61"/>
      <c r="P50" s="61"/>
    </row>
    <row r="51" spans="3:16" x14ac:dyDescent="0.25">
      <c r="C51" s="12"/>
      <c r="N51" s="61"/>
      <c r="O51" s="61"/>
      <c r="P51" s="61"/>
    </row>
    <row r="52" spans="3:16" x14ac:dyDescent="0.25">
      <c r="N52" s="61"/>
      <c r="O52" s="61"/>
      <c r="P52" s="61"/>
    </row>
    <row r="56" spans="3:16" x14ac:dyDescent="0.25">
      <c r="D56" s="12"/>
      <c r="E56" s="12"/>
      <c r="F56" s="12"/>
      <c r="G56" s="12"/>
      <c r="H56" s="12"/>
      <c r="I56" s="12"/>
      <c r="J56" s="12"/>
      <c r="K56" s="12"/>
    </row>
    <row r="57" spans="3:16" x14ac:dyDescent="0.25">
      <c r="D57" s="12"/>
      <c r="E57" s="12"/>
      <c r="F57" s="12"/>
      <c r="G57" s="12"/>
      <c r="H57" s="12"/>
      <c r="I57" s="12"/>
      <c r="J57" s="12"/>
      <c r="K57" s="12"/>
    </row>
    <row r="58" spans="3:16" x14ac:dyDescent="0.25">
      <c r="D58" s="12"/>
      <c r="E58" s="12"/>
      <c r="F58" s="12"/>
      <c r="G58" s="12"/>
      <c r="H58" s="12"/>
      <c r="I58" s="12"/>
      <c r="J58" s="12"/>
      <c r="K58" s="12"/>
    </row>
    <row r="59" spans="3:16" x14ac:dyDescent="0.25">
      <c r="D59" s="12"/>
      <c r="E59" s="12"/>
      <c r="F59" s="12"/>
      <c r="G59" s="12"/>
      <c r="H59" s="12"/>
      <c r="I59" s="12"/>
      <c r="J59" s="12"/>
      <c r="K59" s="12"/>
    </row>
  </sheetData>
  <mergeCells count="9">
    <mergeCell ref="D24:E24"/>
    <mergeCell ref="B3:E3"/>
    <mergeCell ref="B4:E4"/>
    <mergeCell ref="L3:O3"/>
    <mergeCell ref="N24:O24"/>
    <mergeCell ref="L4:O4"/>
    <mergeCell ref="G3:J3"/>
    <mergeCell ref="G4:J4"/>
    <mergeCell ref="I24:J24"/>
  </mergeCells>
  <conditionalFormatting sqref="M8:M19 N18:N19 N7 N26:O29">
    <cfRule type="expression" dxfId="9" priority="19">
      <formula>ISERROR($M$8)</formula>
    </cfRule>
  </conditionalFormatting>
  <conditionalFormatting sqref="C8:C19 D7 D18:D19 D26:F29 I7 I18:I19 I26:K29">
    <cfRule type="expression" dxfId="8" priority="16">
      <formula>ISERROR($C$14)</formula>
    </cfRule>
    <cfRule type="expression" dxfId="7" priority="18">
      <formula>ISERROR($C$8)</formula>
    </cfRule>
  </conditionalFormatting>
  <conditionalFormatting sqref="M8:M19 N7 N18:N19 N26:O29">
    <cfRule type="expression" dxfId="6" priority="15">
      <formula>ISERROR($M$14)</formula>
    </cfRule>
  </conditionalFormatting>
  <conditionalFormatting sqref="M7">
    <cfRule type="expression" dxfId="5" priority="12">
      <formula>ISERROR($M$8)</formula>
    </cfRule>
  </conditionalFormatting>
  <conditionalFormatting sqref="M7">
    <cfRule type="expression" dxfId="4" priority="11">
      <formula>ISERROR($M$14)</formula>
    </cfRule>
  </conditionalFormatting>
  <conditionalFormatting sqref="M6">
    <cfRule type="expression" dxfId="3" priority="10">
      <formula>ISERROR($M$8)</formula>
    </cfRule>
  </conditionalFormatting>
  <conditionalFormatting sqref="M6">
    <cfRule type="expression" dxfId="2" priority="9">
      <formula>ISERROR($M$14)</formula>
    </cfRule>
  </conditionalFormatting>
  <conditionalFormatting sqref="H8:H19">
    <cfRule type="expression" dxfId="1" priority="1">
      <formula>ISERROR($C$14)</formula>
    </cfRule>
    <cfRule type="expression" dxfId="0" priority="2">
      <formula>ISERROR($C$8)</formula>
    </cfRule>
  </conditionalFormatting>
  <dataValidations xWindow="1631" yWindow="794" count="1">
    <dataValidation allowBlank="1" showInputMessage="1" showErrorMessage="1" promptTitle="Disclosed estimate" prompt="Enter the forecast post-tax cost of capital, or forecast post-tax internal rate of return, in this cell." sqref="O33"/>
  </dataValidations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N238"/>
  <sheetViews>
    <sheetView zoomScale="80" zoomScaleNormal="80" workbookViewId="0"/>
  </sheetViews>
  <sheetFormatPr defaultColWidth="9.140625" defaultRowHeight="15" x14ac:dyDescent="0.25"/>
  <cols>
    <col min="1" max="1" width="2.7109375" style="3" customWidth="1"/>
    <col min="2" max="2" width="17.42578125" style="3" customWidth="1"/>
    <col min="3" max="3" width="16.7109375" style="3" bestFit="1" customWidth="1"/>
    <col min="4" max="4" width="16.5703125" style="3" customWidth="1"/>
    <col min="5" max="5" width="17.42578125" style="3" bestFit="1" customWidth="1"/>
    <col min="6" max="6" width="17.140625" style="3" bestFit="1" customWidth="1"/>
    <col min="7" max="7" width="21.7109375" style="3" customWidth="1"/>
    <col min="8" max="10" width="20.7109375" style="3" customWidth="1"/>
    <col min="11" max="11" width="11.85546875" style="3" customWidth="1"/>
    <col min="12" max="16384" width="9.140625" style="3"/>
  </cols>
  <sheetData>
    <row r="1" spans="1:11" ht="23.25" x14ac:dyDescent="0.35">
      <c r="A1" s="23" t="s">
        <v>50</v>
      </c>
      <c r="E1" s="87"/>
    </row>
    <row r="3" spans="1:11" x14ac:dyDescent="0.25">
      <c r="C3" s="3" t="s">
        <v>56</v>
      </c>
      <c r="E3" s="39">
        <v>42461</v>
      </c>
    </row>
    <row r="5" spans="1:11" x14ac:dyDescent="0.25">
      <c r="A5" s="2"/>
      <c r="B5" s="2"/>
    </row>
    <row r="6" spans="1:11" x14ac:dyDescent="0.25">
      <c r="A6" s="2"/>
      <c r="B6" s="5"/>
      <c r="C6" s="162" t="s">
        <v>1</v>
      </c>
      <c r="D6" s="162"/>
      <c r="E6" s="162"/>
      <c r="F6" s="162"/>
      <c r="G6" s="162"/>
      <c r="H6" s="162"/>
      <c r="I6" s="162"/>
      <c r="J6" s="163"/>
      <c r="K6" s="25"/>
    </row>
    <row r="7" spans="1:11" x14ac:dyDescent="0.25">
      <c r="A7" s="2"/>
      <c r="B7" s="5"/>
      <c r="C7" s="164" t="s">
        <v>2</v>
      </c>
      <c r="D7" s="164"/>
      <c r="E7" s="164"/>
      <c r="F7" s="164"/>
      <c r="G7" s="164"/>
      <c r="H7" s="164"/>
      <c r="I7" s="164"/>
      <c r="J7" s="165"/>
      <c r="K7" s="24"/>
    </row>
    <row r="8" spans="1:11" x14ac:dyDescent="0.25">
      <c r="A8" s="2"/>
      <c r="B8" s="76" t="s">
        <v>24</v>
      </c>
      <c r="C8" s="115" t="s">
        <v>29</v>
      </c>
      <c r="D8" s="115" t="s">
        <v>30</v>
      </c>
      <c r="E8" s="115" t="s">
        <v>31</v>
      </c>
      <c r="F8" s="115" t="s">
        <v>32</v>
      </c>
      <c r="G8" s="114" t="s">
        <v>33</v>
      </c>
      <c r="H8" s="114" t="s">
        <v>45</v>
      </c>
      <c r="I8" s="114" t="s">
        <v>41</v>
      </c>
      <c r="J8" s="114" t="s">
        <v>43</v>
      </c>
      <c r="K8" s="35"/>
    </row>
    <row r="9" spans="1:11" x14ac:dyDescent="0.25">
      <c r="B9" s="76" t="s">
        <v>26</v>
      </c>
      <c r="C9" s="117" t="s">
        <v>0</v>
      </c>
      <c r="D9" s="117" t="s">
        <v>0</v>
      </c>
      <c r="E9" s="117" t="s">
        <v>0</v>
      </c>
      <c r="F9" s="117" t="s">
        <v>0</v>
      </c>
      <c r="G9" s="117" t="s">
        <v>0</v>
      </c>
      <c r="H9" s="117" t="s">
        <v>0</v>
      </c>
      <c r="I9" s="117" t="s">
        <v>0</v>
      </c>
      <c r="J9" s="116" t="s">
        <v>0</v>
      </c>
      <c r="K9" s="35"/>
    </row>
    <row r="10" spans="1:11" x14ac:dyDescent="0.25">
      <c r="B10" s="76" t="s">
        <v>25</v>
      </c>
      <c r="C10" s="116" t="s">
        <v>27</v>
      </c>
      <c r="D10" s="117" t="s">
        <v>27</v>
      </c>
      <c r="E10" s="117" t="s">
        <v>27</v>
      </c>
      <c r="F10" s="117" t="s">
        <v>27</v>
      </c>
      <c r="G10" s="117" t="s">
        <v>27</v>
      </c>
      <c r="H10" s="117" t="s">
        <v>27</v>
      </c>
      <c r="I10" s="117" t="s">
        <v>27</v>
      </c>
      <c r="J10" s="116" t="s">
        <v>27</v>
      </c>
      <c r="K10" s="35"/>
    </row>
    <row r="11" spans="1:11" x14ac:dyDescent="0.25">
      <c r="B11" s="77" t="s">
        <v>38</v>
      </c>
      <c r="C11" s="118" t="s">
        <v>34</v>
      </c>
      <c r="D11" s="119" t="s">
        <v>35</v>
      </c>
      <c r="E11" s="119" t="s">
        <v>36</v>
      </c>
      <c r="F11" s="118" t="s">
        <v>28</v>
      </c>
      <c r="G11" s="118" t="s">
        <v>37</v>
      </c>
      <c r="H11" s="118" t="s">
        <v>46</v>
      </c>
      <c r="I11" s="118" t="s">
        <v>42</v>
      </c>
      <c r="J11" s="118" t="s">
        <v>44</v>
      </c>
      <c r="K11" s="39"/>
    </row>
    <row r="12" spans="1:11" x14ac:dyDescent="0.25">
      <c r="B12" s="40">
        <v>42374</v>
      </c>
      <c r="C12" s="121">
        <v>2.5840000000000001</v>
      </c>
      <c r="D12" s="122">
        <v>2.706</v>
      </c>
      <c r="E12" s="123">
        <v>2.8120000000000003</v>
      </c>
      <c r="F12" s="124">
        <v>2.9159999999999999</v>
      </c>
      <c r="G12" s="125">
        <v>3.121</v>
      </c>
      <c r="H12" s="125"/>
      <c r="I12" s="125">
        <v>3.484</v>
      </c>
      <c r="J12" s="125">
        <v>3.8879999999999999</v>
      </c>
      <c r="K12" s="88"/>
    </row>
    <row r="13" spans="1:11" x14ac:dyDescent="0.25">
      <c r="B13" s="40">
        <v>42375</v>
      </c>
      <c r="C13" s="121">
        <v>2.496</v>
      </c>
      <c r="D13" s="122">
        <v>2.6339999999999999</v>
      </c>
      <c r="E13" s="123">
        <v>2.7349999999999999</v>
      </c>
      <c r="F13" s="124">
        <v>2.835</v>
      </c>
      <c r="G13" s="125">
        <v>3.0179999999999998</v>
      </c>
      <c r="H13" s="125"/>
      <c r="I13" s="125">
        <v>3.399</v>
      </c>
      <c r="J13" s="125">
        <v>3.7960000000000003</v>
      </c>
      <c r="K13" s="88"/>
    </row>
    <row r="14" spans="1:11" x14ac:dyDescent="0.25">
      <c r="B14" s="40">
        <v>42376</v>
      </c>
      <c r="C14" s="121">
        <v>2.4939999999999998</v>
      </c>
      <c r="D14" s="122">
        <v>2.609</v>
      </c>
      <c r="E14" s="123">
        <v>2.7210000000000001</v>
      </c>
      <c r="F14" s="124">
        <v>2.8180000000000001</v>
      </c>
      <c r="G14" s="125">
        <v>3.01</v>
      </c>
      <c r="H14" s="125"/>
      <c r="I14" s="125">
        <v>3.3919999999999999</v>
      </c>
      <c r="J14" s="125">
        <v>3.7810000000000001</v>
      </c>
      <c r="K14" s="88"/>
    </row>
    <row r="15" spans="1:11" x14ac:dyDescent="0.25">
      <c r="B15" s="40">
        <v>42377</v>
      </c>
      <c r="C15" s="121">
        <v>2.52</v>
      </c>
      <c r="D15" s="122">
        <v>2.6419999999999999</v>
      </c>
      <c r="E15" s="123">
        <v>2.7480000000000002</v>
      </c>
      <c r="F15" s="124">
        <v>2.8490000000000002</v>
      </c>
      <c r="G15" s="125">
        <v>3.0449999999999999</v>
      </c>
      <c r="H15" s="125"/>
      <c r="I15" s="125">
        <v>3.411</v>
      </c>
      <c r="J15" s="125">
        <v>3.8079999999999998</v>
      </c>
      <c r="K15" s="88"/>
    </row>
    <row r="16" spans="1:11" x14ac:dyDescent="0.25">
      <c r="B16" s="40">
        <v>42380</v>
      </c>
      <c r="C16" s="121">
        <v>2.532</v>
      </c>
      <c r="D16" s="122">
        <v>2.6509999999999998</v>
      </c>
      <c r="E16" s="123">
        <v>2.7490000000000001</v>
      </c>
      <c r="F16" s="124">
        <v>2.8380000000000001</v>
      </c>
      <c r="G16" s="125">
        <v>3.0209999999999999</v>
      </c>
      <c r="H16" s="125"/>
      <c r="I16" s="125">
        <v>3.4050000000000002</v>
      </c>
      <c r="J16" s="125">
        <v>3.79</v>
      </c>
      <c r="K16" s="88"/>
    </row>
    <row r="17" spans="2:11" x14ac:dyDescent="0.25">
      <c r="B17" s="40">
        <v>42381</v>
      </c>
      <c r="C17" s="121">
        <v>2.4990000000000001</v>
      </c>
      <c r="D17" s="122">
        <v>2.6189999999999998</v>
      </c>
      <c r="E17" s="123">
        <v>2.722</v>
      </c>
      <c r="F17" s="124">
        <v>2.8129999999999997</v>
      </c>
      <c r="G17" s="125">
        <v>3</v>
      </c>
      <c r="H17" s="125"/>
      <c r="I17" s="125">
        <v>3.367</v>
      </c>
      <c r="J17" s="125">
        <v>3.766</v>
      </c>
      <c r="K17" s="88"/>
    </row>
    <row r="18" spans="2:11" x14ac:dyDescent="0.25">
      <c r="B18" s="40">
        <v>42382</v>
      </c>
      <c r="C18" s="121">
        <v>2.4769999999999999</v>
      </c>
      <c r="D18" s="122">
        <v>2.5920000000000001</v>
      </c>
      <c r="E18" s="123">
        <v>2.7029999999999998</v>
      </c>
      <c r="F18" s="124">
        <v>2.786</v>
      </c>
      <c r="G18" s="125">
        <v>2.9609999999999999</v>
      </c>
      <c r="H18" s="125"/>
      <c r="I18" s="125">
        <v>3.3460000000000001</v>
      </c>
      <c r="J18" s="125">
        <v>3.734</v>
      </c>
      <c r="K18" s="88"/>
    </row>
    <row r="19" spans="2:11" x14ac:dyDescent="0.25">
      <c r="B19" s="40">
        <v>42383</v>
      </c>
      <c r="C19" s="121">
        <v>2.484</v>
      </c>
      <c r="D19" s="122">
        <v>2.5920000000000001</v>
      </c>
      <c r="E19" s="123">
        <v>2.6879999999999997</v>
      </c>
      <c r="F19" s="124">
        <v>2.7679999999999998</v>
      </c>
      <c r="G19" s="125">
        <v>2.9420000000000002</v>
      </c>
      <c r="H19" s="125"/>
      <c r="I19" s="125">
        <v>3.3260000000000001</v>
      </c>
      <c r="J19" s="125">
        <v>3.7170000000000001</v>
      </c>
      <c r="K19" s="88"/>
    </row>
    <row r="20" spans="2:11" x14ac:dyDescent="0.25">
      <c r="B20" s="40">
        <v>42384</v>
      </c>
      <c r="C20" s="121">
        <v>2.4689999999999999</v>
      </c>
      <c r="D20" s="122">
        <v>2.5859999999999999</v>
      </c>
      <c r="E20" s="123">
        <v>2.69</v>
      </c>
      <c r="F20" s="124">
        <v>2.7730000000000001</v>
      </c>
      <c r="G20" s="125">
        <v>2.948</v>
      </c>
      <c r="H20" s="125"/>
      <c r="I20" s="125">
        <v>3.3250000000000002</v>
      </c>
      <c r="J20" s="125">
        <v>3.7080000000000002</v>
      </c>
      <c r="K20" s="88"/>
    </row>
    <row r="21" spans="2:11" x14ac:dyDescent="0.25">
      <c r="B21" s="40">
        <v>42387</v>
      </c>
      <c r="C21" s="121">
        <v>2.4329999999999998</v>
      </c>
      <c r="D21" s="122">
        <v>2.5499999999999998</v>
      </c>
      <c r="E21" s="123">
        <v>2.6550000000000002</v>
      </c>
      <c r="F21" s="124">
        <v>2.7359999999999998</v>
      </c>
      <c r="G21" s="125">
        <v>2.91</v>
      </c>
      <c r="H21" s="125"/>
      <c r="I21" s="125">
        <v>3.2919999999999998</v>
      </c>
      <c r="J21" s="125">
        <v>3.6710000000000003</v>
      </c>
      <c r="K21" s="88"/>
    </row>
    <row r="22" spans="2:11" x14ac:dyDescent="0.25">
      <c r="B22" s="40">
        <v>42388</v>
      </c>
      <c r="C22" s="121">
        <v>2.4460000000000002</v>
      </c>
      <c r="D22" s="122">
        <v>2.5709999999999997</v>
      </c>
      <c r="E22" s="123">
        <v>2.69</v>
      </c>
      <c r="F22" s="124">
        <v>2.7570000000000001</v>
      </c>
      <c r="G22" s="125">
        <v>2.93</v>
      </c>
      <c r="H22" s="125"/>
      <c r="I22" s="125">
        <v>3.3039999999999998</v>
      </c>
      <c r="J22" s="125">
        <v>3.677</v>
      </c>
      <c r="K22" s="88"/>
    </row>
    <row r="23" spans="2:11" x14ac:dyDescent="0.25">
      <c r="B23" s="40">
        <v>42389</v>
      </c>
      <c r="C23" s="121">
        <v>2.3540000000000001</v>
      </c>
      <c r="D23" s="122">
        <v>2.4670000000000001</v>
      </c>
      <c r="E23" s="123">
        <v>2.5960000000000001</v>
      </c>
      <c r="F23" s="124">
        <v>2.6710000000000003</v>
      </c>
      <c r="G23" s="125">
        <v>2.8340000000000001</v>
      </c>
      <c r="H23" s="125"/>
      <c r="I23" s="125">
        <v>3.21</v>
      </c>
      <c r="J23" s="125">
        <v>3.577</v>
      </c>
      <c r="K23" s="88"/>
    </row>
    <row r="24" spans="2:11" x14ac:dyDescent="0.25">
      <c r="B24" s="40">
        <v>42390</v>
      </c>
      <c r="C24" s="121">
        <v>2.383</v>
      </c>
      <c r="D24" s="122">
        <v>2.5</v>
      </c>
      <c r="E24" s="123">
        <v>2.6219999999999999</v>
      </c>
      <c r="F24" s="124">
        <v>2.7090000000000001</v>
      </c>
      <c r="G24" s="125">
        <v>2.87</v>
      </c>
      <c r="H24" s="125"/>
      <c r="I24" s="125">
        <v>3.25</v>
      </c>
      <c r="J24" s="125">
        <v>3.6240000000000001</v>
      </c>
      <c r="K24" s="88"/>
    </row>
    <row r="25" spans="2:11" x14ac:dyDescent="0.25">
      <c r="B25" s="40">
        <v>42391</v>
      </c>
      <c r="C25" s="121">
        <v>2.3940000000000001</v>
      </c>
      <c r="D25" s="122">
        <v>2.5209999999999999</v>
      </c>
      <c r="E25" s="123">
        <v>2.6440000000000001</v>
      </c>
      <c r="F25" s="124">
        <v>2.7269999999999999</v>
      </c>
      <c r="G25" s="125">
        <v>2.8919999999999999</v>
      </c>
      <c r="H25" s="125"/>
      <c r="I25" s="125">
        <v>3.27</v>
      </c>
      <c r="J25" s="125">
        <v>3.6419999999999999</v>
      </c>
      <c r="K25" s="88"/>
    </row>
    <row r="26" spans="2:11" x14ac:dyDescent="0.25">
      <c r="B26" s="40">
        <v>42395</v>
      </c>
      <c r="C26" s="121">
        <v>2.4089999999999998</v>
      </c>
      <c r="D26" s="122">
        <v>2.5329999999999999</v>
      </c>
      <c r="E26" s="123">
        <v>2.6539999999999999</v>
      </c>
      <c r="F26" s="124">
        <v>2.738</v>
      </c>
      <c r="G26" s="125">
        <v>2.9009999999999998</v>
      </c>
      <c r="H26" s="125"/>
      <c r="I26" s="125">
        <v>3.2690000000000001</v>
      </c>
      <c r="J26" s="125">
        <v>3.6259999999999999</v>
      </c>
      <c r="K26" s="88"/>
    </row>
    <row r="27" spans="2:11" x14ac:dyDescent="0.25">
      <c r="B27" s="40">
        <v>42396</v>
      </c>
      <c r="C27" s="121">
        <v>2.3940000000000001</v>
      </c>
      <c r="D27" s="122">
        <v>2.5110000000000001</v>
      </c>
      <c r="E27" s="123">
        <v>2.653</v>
      </c>
      <c r="F27" s="124">
        <v>2.7290000000000001</v>
      </c>
      <c r="G27" s="125">
        <v>2.8759999999999999</v>
      </c>
      <c r="H27" s="125"/>
      <c r="I27" s="125">
        <v>3.234</v>
      </c>
      <c r="J27" s="125">
        <v>3.6</v>
      </c>
      <c r="K27" s="88"/>
    </row>
    <row r="28" spans="2:11" x14ac:dyDescent="0.25">
      <c r="B28" s="40">
        <v>42397</v>
      </c>
      <c r="C28" s="121">
        <v>2.4129999999999998</v>
      </c>
      <c r="D28" s="122">
        <v>2.5470000000000002</v>
      </c>
      <c r="E28" s="123">
        <v>2.6640000000000001</v>
      </c>
      <c r="F28" s="124">
        <v>2.7589999999999999</v>
      </c>
      <c r="G28" s="125">
        <v>2.9050000000000002</v>
      </c>
      <c r="H28" s="125"/>
      <c r="I28" s="125">
        <v>3.2549999999999999</v>
      </c>
      <c r="J28" s="125">
        <v>3.6230000000000002</v>
      </c>
      <c r="K28" s="88"/>
    </row>
    <row r="29" spans="2:11" x14ac:dyDescent="0.25">
      <c r="B29" s="40">
        <v>42398</v>
      </c>
      <c r="C29" s="121">
        <v>2.4169999999999998</v>
      </c>
      <c r="D29" s="122">
        <v>2.5409999999999999</v>
      </c>
      <c r="E29" s="123">
        <v>2.6560000000000001</v>
      </c>
      <c r="F29" s="124">
        <v>2.746</v>
      </c>
      <c r="G29" s="125">
        <v>2.8879999999999999</v>
      </c>
      <c r="H29" s="125"/>
      <c r="I29" s="125">
        <v>3.24</v>
      </c>
      <c r="J29" s="125">
        <v>3.585</v>
      </c>
      <c r="K29" s="88"/>
    </row>
    <row r="30" spans="2:11" x14ac:dyDescent="0.25">
      <c r="B30" s="40">
        <v>42402</v>
      </c>
      <c r="C30" s="121">
        <v>2.3740000000000001</v>
      </c>
      <c r="D30" s="122">
        <v>2.4870000000000001</v>
      </c>
      <c r="E30" s="123">
        <v>2.5830000000000002</v>
      </c>
      <c r="F30" s="124">
        <v>2.665</v>
      </c>
      <c r="G30" s="125">
        <v>2.806</v>
      </c>
      <c r="H30" s="125"/>
      <c r="I30" s="125">
        <v>3.1390000000000002</v>
      </c>
      <c r="J30" s="125">
        <v>3.4980000000000002</v>
      </c>
      <c r="K30" s="88"/>
    </row>
    <row r="31" spans="2:11" x14ac:dyDescent="0.25">
      <c r="B31" s="40">
        <v>42403</v>
      </c>
      <c r="C31" s="121">
        <v>2.4209999999999998</v>
      </c>
      <c r="D31" s="122">
        <v>2.5169999999999999</v>
      </c>
      <c r="E31" s="123">
        <v>2.6120000000000001</v>
      </c>
      <c r="F31" s="124">
        <v>2.6749999999999998</v>
      </c>
      <c r="G31" s="125">
        <v>2.7930000000000001</v>
      </c>
      <c r="H31" s="125"/>
      <c r="I31" s="125">
        <v>3.1269999999999998</v>
      </c>
      <c r="J31" s="125">
        <v>3.4699999999999998</v>
      </c>
      <c r="K31" s="88"/>
    </row>
    <row r="32" spans="2:11" x14ac:dyDescent="0.25">
      <c r="B32" s="40">
        <v>42404</v>
      </c>
      <c r="C32" s="121">
        <v>2.4449999999999998</v>
      </c>
      <c r="D32" s="122">
        <v>2.5300000000000002</v>
      </c>
      <c r="E32" s="123">
        <v>2.6349999999999998</v>
      </c>
      <c r="F32" s="124">
        <v>2.6920000000000002</v>
      </c>
      <c r="G32" s="125">
        <v>2.8180000000000001</v>
      </c>
      <c r="H32" s="125"/>
      <c r="I32" s="125">
        <v>3.1560000000000001</v>
      </c>
      <c r="J32" s="125">
        <v>3.4990000000000001</v>
      </c>
      <c r="K32" s="88"/>
    </row>
    <row r="33" spans="2:11" x14ac:dyDescent="0.25">
      <c r="B33" s="40">
        <v>42405</v>
      </c>
      <c r="C33" s="121">
        <v>2.4580000000000002</v>
      </c>
      <c r="D33" s="122">
        <v>2.5460000000000003</v>
      </c>
      <c r="E33" s="123">
        <v>2.6269999999999998</v>
      </c>
      <c r="F33" s="124">
        <v>2.7</v>
      </c>
      <c r="G33" s="125">
        <v>2.83</v>
      </c>
      <c r="H33" s="125"/>
      <c r="I33" s="125">
        <v>3.149</v>
      </c>
      <c r="J33" s="125">
        <v>3.5</v>
      </c>
      <c r="K33" s="88"/>
    </row>
    <row r="34" spans="2:11" x14ac:dyDescent="0.25">
      <c r="B34" s="40">
        <v>42409</v>
      </c>
      <c r="C34" s="121">
        <v>2.4329999999999998</v>
      </c>
      <c r="D34" s="122">
        <v>2.504</v>
      </c>
      <c r="E34" s="123">
        <v>2.5750000000000002</v>
      </c>
      <c r="F34" s="124">
        <v>2.6269999999999998</v>
      </c>
      <c r="G34" s="125">
        <v>2.7370000000000001</v>
      </c>
      <c r="H34" s="125"/>
      <c r="I34" s="125">
        <v>3.0489999999999999</v>
      </c>
      <c r="J34" s="125">
        <v>3.3890000000000002</v>
      </c>
      <c r="K34" s="88"/>
    </row>
    <row r="35" spans="2:11" x14ac:dyDescent="0.25">
      <c r="B35" s="40">
        <v>42410</v>
      </c>
      <c r="C35" s="121">
        <v>2.4540000000000002</v>
      </c>
      <c r="D35" s="122">
        <v>2.528</v>
      </c>
      <c r="E35" s="123">
        <v>2.6029999999999998</v>
      </c>
      <c r="F35" s="124">
        <v>2.65</v>
      </c>
      <c r="G35" s="125">
        <v>2.7490000000000001</v>
      </c>
      <c r="H35" s="125"/>
      <c r="I35" s="125">
        <v>3.0640000000000001</v>
      </c>
      <c r="J35" s="125">
        <v>3.419</v>
      </c>
      <c r="K35" s="88"/>
    </row>
    <row r="36" spans="2:11" x14ac:dyDescent="0.25">
      <c r="B36" s="40">
        <v>42411</v>
      </c>
      <c r="C36" s="121">
        <v>2.399</v>
      </c>
      <c r="D36" s="122">
        <v>2.4689999999999999</v>
      </c>
      <c r="E36" s="123">
        <v>2.5350000000000001</v>
      </c>
      <c r="F36" s="124">
        <v>2.5910000000000002</v>
      </c>
      <c r="G36" s="125">
        <v>2.6829999999999998</v>
      </c>
      <c r="H36" s="125"/>
      <c r="I36" s="125">
        <v>2.9950000000000001</v>
      </c>
      <c r="J36" s="125">
        <v>3.3380000000000001</v>
      </c>
      <c r="K36" s="88"/>
    </row>
    <row r="37" spans="2:11" x14ac:dyDescent="0.25">
      <c r="B37" s="40">
        <v>42412</v>
      </c>
      <c r="C37" s="121">
        <v>2.4060000000000001</v>
      </c>
      <c r="D37" s="122">
        <v>2.4649999999999999</v>
      </c>
      <c r="E37" s="123">
        <v>2.544</v>
      </c>
      <c r="F37" s="124">
        <v>2.5910000000000002</v>
      </c>
      <c r="G37" s="125">
        <v>2.6909999999999998</v>
      </c>
      <c r="H37" s="125"/>
      <c r="I37" s="125">
        <v>3.0049999999999999</v>
      </c>
      <c r="J37" s="125">
        <v>3.3370000000000002</v>
      </c>
      <c r="K37" s="88"/>
    </row>
    <row r="38" spans="2:11" x14ac:dyDescent="0.25">
      <c r="B38" s="40">
        <v>42415</v>
      </c>
      <c r="C38" s="121">
        <v>2.452</v>
      </c>
      <c r="D38" s="122">
        <v>2.5140000000000002</v>
      </c>
      <c r="E38" s="123">
        <v>2.6070000000000002</v>
      </c>
      <c r="F38" s="124">
        <v>2.657</v>
      </c>
      <c r="G38" s="125">
        <v>2.7560000000000002</v>
      </c>
      <c r="H38" s="125"/>
      <c r="I38" s="125">
        <v>3.07</v>
      </c>
      <c r="J38" s="125">
        <v>3.4180000000000001</v>
      </c>
      <c r="K38" s="88"/>
    </row>
    <row r="39" spans="2:11" x14ac:dyDescent="0.25">
      <c r="B39" s="40">
        <v>42416</v>
      </c>
      <c r="C39" s="121">
        <v>2.427</v>
      </c>
      <c r="D39" s="122">
        <v>2.508</v>
      </c>
      <c r="E39" s="123">
        <v>2.589</v>
      </c>
      <c r="F39" s="124">
        <v>2.657</v>
      </c>
      <c r="G39" s="125">
        <v>2.7640000000000002</v>
      </c>
      <c r="H39" s="125"/>
      <c r="I39" s="125">
        <v>3.0830000000000002</v>
      </c>
      <c r="J39" s="125">
        <v>3.431</v>
      </c>
      <c r="K39" s="88"/>
    </row>
    <row r="40" spans="2:11" x14ac:dyDescent="0.25">
      <c r="B40" s="40">
        <v>42417</v>
      </c>
      <c r="C40" s="121">
        <v>2.448</v>
      </c>
      <c r="D40" s="122">
        <v>2.5179999999999998</v>
      </c>
      <c r="E40" s="123">
        <v>2.6179999999999999</v>
      </c>
      <c r="F40" s="124">
        <v>2.673</v>
      </c>
      <c r="G40" s="125">
        <v>2.7829999999999999</v>
      </c>
      <c r="H40" s="125"/>
      <c r="I40" s="125">
        <v>3.1139999999999999</v>
      </c>
      <c r="J40" s="125">
        <v>3.4649999999999999</v>
      </c>
      <c r="K40" s="88"/>
    </row>
    <row r="41" spans="2:11" x14ac:dyDescent="0.25">
      <c r="B41" s="40">
        <v>42418</v>
      </c>
      <c r="C41" s="121">
        <v>2.387</v>
      </c>
      <c r="D41" s="122">
        <v>2.4609999999999999</v>
      </c>
      <c r="E41" s="123">
        <v>2.5640000000000001</v>
      </c>
      <c r="F41" s="124">
        <v>2.6240000000000001</v>
      </c>
      <c r="G41" s="125">
        <v>2.754</v>
      </c>
      <c r="H41" s="125"/>
      <c r="I41" s="125">
        <v>3.0760000000000001</v>
      </c>
      <c r="J41" s="125">
        <v>3.4180000000000001</v>
      </c>
      <c r="K41" s="88"/>
    </row>
    <row r="42" spans="2:11" x14ac:dyDescent="0.25">
      <c r="B42" s="40">
        <v>42419</v>
      </c>
      <c r="C42" s="121">
        <v>2.3650000000000002</v>
      </c>
      <c r="D42" s="122">
        <v>2.4369999999999998</v>
      </c>
      <c r="E42" s="123">
        <v>2.5470000000000002</v>
      </c>
      <c r="F42" s="124">
        <v>2.613</v>
      </c>
      <c r="G42" s="125">
        <v>2.74</v>
      </c>
      <c r="H42" s="125"/>
      <c r="I42" s="125">
        <v>3.0680000000000001</v>
      </c>
      <c r="J42" s="125">
        <v>3.4009999999999998</v>
      </c>
      <c r="K42" s="88"/>
    </row>
    <row r="43" spans="2:11" x14ac:dyDescent="0.25">
      <c r="B43" s="40">
        <v>42422</v>
      </c>
      <c r="C43" s="121">
        <v>2.371</v>
      </c>
      <c r="D43" s="122">
        <v>2.4460000000000002</v>
      </c>
      <c r="E43" s="123">
        <v>2.556</v>
      </c>
      <c r="F43" s="124">
        <v>2.633</v>
      </c>
      <c r="G43" s="125">
        <v>2.766</v>
      </c>
      <c r="H43" s="125"/>
      <c r="I43" s="125">
        <v>3.0979999999999999</v>
      </c>
      <c r="J43" s="125">
        <v>3.43</v>
      </c>
      <c r="K43" s="88"/>
    </row>
    <row r="44" spans="2:11" x14ac:dyDescent="0.25">
      <c r="B44" s="40">
        <v>42423</v>
      </c>
      <c r="C44" s="121">
        <v>2.33</v>
      </c>
      <c r="D44" s="122">
        <v>2.407</v>
      </c>
      <c r="E44" s="123">
        <v>2.5209999999999999</v>
      </c>
      <c r="F44" s="124">
        <v>2.593</v>
      </c>
      <c r="G44" s="125">
        <v>2.7279999999999998</v>
      </c>
      <c r="H44" s="125"/>
      <c r="I44" s="125">
        <v>3.052</v>
      </c>
      <c r="J44" s="125">
        <v>3.3849999999999998</v>
      </c>
      <c r="K44" s="88"/>
    </row>
    <row r="45" spans="2:11" x14ac:dyDescent="0.25">
      <c r="B45" s="40">
        <v>42424</v>
      </c>
      <c r="C45" s="121">
        <v>2.2829999999999999</v>
      </c>
      <c r="D45" s="122">
        <v>2.3639999999999999</v>
      </c>
      <c r="E45" s="123">
        <v>2.4849999999999999</v>
      </c>
      <c r="F45" s="124">
        <v>2.5550000000000002</v>
      </c>
      <c r="G45" s="125">
        <v>2.6909999999999998</v>
      </c>
      <c r="H45" s="125"/>
      <c r="I45" s="125">
        <v>3.0350000000000001</v>
      </c>
      <c r="J45" s="125">
        <v>3.3460000000000001</v>
      </c>
      <c r="K45" s="88"/>
    </row>
    <row r="46" spans="2:11" x14ac:dyDescent="0.25">
      <c r="B46" s="40">
        <v>42425</v>
      </c>
      <c r="C46" s="121">
        <v>2.2519999999999998</v>
      </c>
      <c r="D46" s="122">
        <v>2.3260000000000001</v>
      </c>
      <c r="E46" s="123">
        <v>2.4369999999999998</v>
      </c>
      <c r="F46" s="124">
        <v>2.5099999999999998</v>
      </c>
      <c r="G46" s="125">
        <v>2.6589999999999998</v>
      </c>
      <c r="H46" s="125"/>
      <c r="I46" s="125">
        <v>2.9969999999999999</v>
      </c>
      <c r="J46" s="125">
        <v>3.2989999999999999</v>
      </c>
      <c r="K46" s="88"/>
    </row>
    <row r="47" spans="2:11" x14ac:dyDescent="0.25">
      <c r="B47" s="40">
        <v>42426</v>
      </c>
      <c r="C47" s="121">
        <v>2.2519999999999998</v>
      </c>
      <c r="D47" s="122">
        <v>2.3239999999999998</v>
      </c>
      <c r="E47" s="123">
        <v>2.4279999999999999</v>
      </c>
      <c r="F47" s="124">
        <v>2.5009999999999999</v>
      </c>
      <c r="G47" s="125">
        <v>2.6459999999999999</v>
      </c>
      <c r="H47" s="125"/>
      <c r="I47" s="125">
        <v>2.9820000000000002</v>
      </c>
      <c r="J47" s="125">
        <v>3.2949999999999999</v>
      </c>
      <c r="K47" s="88"/>
    </row>
    <row r="48" spans="2:11" x14ac:dyDescent="0.25">
      <c r="B48" s="40">
        <v>42429</v>
      </c>
      <c r="C48" s="121">
        <v>2.2189999999999999</v>
      </c>
      <c r="D48" s="122">
        <v>2.2949999999999999</v>
      </c>
      <c r="E48" s="123">
        <v>2.4020000000000001</v>
      </c>
      <c r="F48" s="124">
        <v>2.4779999999999998</v>
      </c>
      <c r="G48" s="125">
        <v>2.625</v>
      </c>
      <c r="H48" s="125"/>
      <c r="I48" s="125">
        <v>2.9779999999999998</v>
      </c>
      <c r="J48" s="125">
        <v>3.2829999999999999</v>
      </c>
      <c r="K48" s="88"/>
    </row>
    <row r="49" spans="2:11" x14ac:dyDescent="0.25">
      <c r="B49" s="40">
        <v>42430</v>
      </c>
      <c r="C49" s="121">
        <v>2.25</v>
      </c>
      <c r="D49" s="122">
        <v>2.3159999999999998</v>
      </c>
      <c r="E49" s="123">
        <v>2.4220000000000002</v>
      </c>
      <c r="F49" s="124">
        <v>2.5070000000000001</v>
      </c>
      <c r="G49" s="125">
        <v>2.6659999999999999</v>
      </c>
      <c r="H49" s="125"/>
      <c r="I49" s="125">
        <v>3.028</v>
      </c>
      <c r="J49" s="125">
        <v>3.3319999999999999</v>
      </c>
      <c r="K49" s="88"/>
    </row>
    <row r="50" spans="2:11" x14ac:dyDescent="0.25">
      <c r="B50" s="40">
        <v>42431</v>
      </c>
      <c r="C50" s="121">
        <v>2.2480000000000002</v>
      </c>
      <c r="D50" s="122">
        <v>2.319</v>
      </c>
      <c r="E50" s="123">
        <v>2.4220000000000002</v>
      </c>
      <c r="F50" s="124">
        <v>2.5089999999999999</v>
      </c>
      <c r="G50" s="125">
        <v>2.7</v>
      </c>
      <c r="H50" s="125"/>
      <c r="I50" s="125">
        <v>3.0569999999999999</v>
      </c>
      <c r="J50" s="125">
        <v>3.38</v>
      </c>
      <c r="K50" s="88"/>
    </row>
    <row r="51" spans="2:11" x14ac:dyDescent="0.25">
      <c r="B51" s="40">
        <v>42432</v>
      </c>
      <c r="C51" s="121">
        <v>2.2400000000000002</v>
      </c>
      <c r="D51" s="122">
        <v>2.31</v>
      </c>
      <c r="E51" s="123">
        <v>2.4169999999999998</v>
      </c>
      <c r="F51" s="124">
        <v>2.5</v>
      </c>
      <c r="G51" s="125">
        <v>2.6879999999999997</v>
      </c>
      <c r="H51" s="125"/>
      <c r="I51" s="125">
        <v>3.0710000000000002</v>
      </c>
      <c r="J51" s="125">
        <v>3.3820000000000001</v>
      </c>
      <c r="K51" s="88"/>
    </row>
    <row r="52" spans="2:11" x14ac:dyDescent="0.25">
      <c r="B52" s="40">
        <v>42433</v>
      </c>
      <c r="C52" s="121">
        <v>2.2469999999999999</v>
      </c>
      <c r="D52" s="122">
        <v>2.3210000000000002</v>
      </c>
      <c r="E52" s="123">
        <v>2.4159999999999999</v>
      </c>
      <c r="F52" s="124">
        <v>2.5070000000000001</v>
      </c>
      <c r="G52" s="125">
        <v>2.706</v>
      </c>
      <c r="H52" s="125"/>
      <c r="I52" s="125">
        <v>3.0710000000000002</v>
      </c>
      <c r="J52" s="125">
        <v>3.3810000000000002</v>
      </c>
      <c r="K52" s="88"/>
    </row>
    <row r="53" spans="2:11" x14ac:dyDescent="0.25">
      <c r="B53" s="40">
        <v>42436</v>
      </c>
      <c r="C53" s="121">
        <v>2.2610000000000001</v>
      </c>
      <c r="D53" s="122">
        <v>2.3410000000000002</v>
      </c>
      <c r="E53" s="123">
        <v>2.44</v>
      </c>
      <c r="F53" s="124">
        <v>2.5270000000000001</v>
      </c>
      <c r="G53" s="125">
        <v>2.73</v>
      </c>
      <c r="H53" s="125"/>
      <c r="I53" s="125">
        <v>3.0979999999999999</v>
      </c>
      <c r="J53" s="125">
        <v>3.407</v>
      </c>
      <c r="K53" s="88"/>
    </row>
    <row r="54" spans="2:11" x14ac:dyDescent="0.25">
      <c r="B54" s="40">
        <v>42437</v>
      </c>
      <c r="C54" s="121">
        <v>2.2189999999999999</v>
      </c>
      <c r="D54" s="122">
        <v>2.2919999999999998</v>
      </c>
      <c r="E54" s="123">
        <v>2.39</v>
      </c>
      <c r="F54" s="124">
        <v>2.4740000000000002</v>
      </c>
      <c r="G54" s="125">
        <v>2.67</v>
      </c>
      <c r="H54" s="125"/>
      <c r="I54" s="125">
        <v>3.0310000000000001</v>
      </c>
      <c r="J54" s="125">
        <v>3.3439999999999999</v>
      </c>
      <c r="K54" s="88"/>
    </row>
    <row r="55" spans="2:11" x14ac:dyDescent="0.25">
      <c r="B55" s="40">
        <v>42438</v>
      </c>
      <c r="C55" s="121">
        <v>2.0680000000000001</v>
      </c>
      <c r="D55" s="122">
        <v>2.1320000000000001</v>
      </c>
      <c r="E55" s="123">
        <v>2.2640000000000002</v>
      </c>
      <c r="F55" s="124">
        <v>2.3439999999999999</v>
      </c>
      <c r="G55" s="125">
        <v>2.569</v>
      </c>
      <c r="H55" s="125"/>
      <c r="I55" s="125">
        <v>2.9539999999999997</v>
      </c>
      <c r="J55" s="125">
        <v>3.2560000000000002</v>
      </c>
      <c r="K55" s="88"/>
    </row>
    <row r="56" spans="2:11" x14ac:dyDescent="0.25">
      <c r="B56" s="40">
        <v>42439</v>
      </c>
      <c r="C56" s="121">
        <v>2.0760000000000001</v>
      </c>
      <c r="D56" s="122">
        <v>2.137</v>
      </c>
      <c r="E56" s="123">
        <v>2.2519999999999998</v>
      </c>
      <c r="F56" s="124">
        <v>2.3740000000000001</v>
      </c>
      <c r="G56" s="125">
        <v>2.5840000000000001</v>
      </c>
      <c r="H56" s="125"/>
      <c r="I56" s="125">
        <v>2.964</v>
      </c>
      <c r="J56" s="125">
        <v>3.2770000000000001</v>
      </c>
      <c r="K56" s="88"/>
    </row>
    <row r="57" spans="2:11" x14ac:dyDescent="0.25">
      <c r="B57" s="40">
        <v>42440</v>
      </c>
      <c r="C57" s="121">
        <v>2.08</v>
      </c>
      <c r="D57" s="122">
        <v>2.1459999999999999</v>
      </c>
      <c r="E57" s="123">
        <v>2.27</v>
      </c>
      <c r="F57" s="124">
        <v>2.4020000000000001</v>
      </c>
      <c r="G57" s="125">
        <v>2.6189999999999998</v>
      </c>
      <c r="H57" s="125"/>
      <c r="I57" s="125">
        <v>3.016</v>
      </c>
      <c r="J57" s="125">
        <v>3.34</v>
      </c>
      <c r="K57" s="88"/>
    </row>
    <row r="58" spans="2:11" x14ac:dyDescent="0.25">
      <c r="B58" s="40">
        <v>42443</v>
      </c>
      <c r="C58" s="121">
        <v>2.0910000000000002</v>
      </c>
      <c r="D58" s="122">
        <v>2.1619999999999999</v>
      </c>
      <c r="E58" s="123">
        <v>2.2879999999999998</v>
      </c>
      <c r="F58" s="124">
        <v>2.4289999999999998</v>
      </c>
      <c r="G58" s="125">
        <v>2.6579999999999999</v>
      </c>
      <c r="H58" s="125"/>
      <c r="I58" s="125">
        <v>3.05</v>
      </c>
      <c r="J58" s="125">
        <v>3.3740000000000001</v>
      </c>
      <c r="K58" s="88"/>
    </row>
    <row r="59" spans="2:11" x14ac:dyDescent="0.25">
      <c r="B59" s="40">
        <v>42444</v>
      </c>
      <c r="C59" s="121">
        <v>2.0960000000000001</v>
      </c>
      <c r="D59" s="122">
        <v>2.1709999999999998</v>
      </c>
      <c r="E59" s="123">
        <v>2.302</v>
      </c>
      <c r="F59" s="124">
        <v>2.4470000000000001</v>
      </c>
      <c r="G59" s="125">
        <v>2.6779999999999999</v>
      </c>
      <c r="H59" s="125"/>
      <c r="I59" s="125">
        <v>3.1070000000000002</v>
      </c>
      <c r="J59" s="125">
        <v>3.4079999999999999</v>
      </c>
      <c r="K59" s="88"/>
    </row>
    <row r="60" spans="2:11" x14ac:dyDescent="0.25">
      <c r="B60" s="40">
        <v>42445</v>
      </c>
      <c r="C60" s="121">
        <v>2.0819999999999999</v>
      </c>
      <c r="D60" s="122">
        <v>2.1509999999999998</v>
      </c>
      <c r="E60" s="123">
        <v>2.294</v>
      </c>
      <c r="F60" s="124">
        <v>2.4140000000000001</v>
      </c>
      <c r="G60" s="125">
        <v>2.649</v>
      </c>
      <c r="H60" s="125"/>
      <c r="I60" s="125">
        <v>3.0590000000000002</v>
      </c>
      <c r="J60" s="125">
        <v>3.363</v>
      </c>
      <c r="K60" s="88"/>
    </row>
    <row r="61" spans="2:11" x14ac:dyDescent="0.25">
      <c r="B61" s="40">
        <v>42446</v>
      </c>
      <c r="C61" s="121">
        <v>2.0819999999999999</v>
      </c>
      <c r="D61" s="122">
        <v>2.1459999999999999</v>
      </c>
      <c r="E61" s="123">
        <v>2.2839999999999998</v>
      </c>
      <c r="F61" s="124">
        <v>2.41</v>
      </c>
      <c r="G61" s="125">
        <v>2.6379999999999999</v>
      </c>
      <c r="H61" s="125"/>
      <c r="I61" s="125">
        <v>3.0489999999999999</v>
      </c>
      <c r="J61" s="125">
        <v>3.3479999999999999</v>
      </c>
      <c r="K61" s="88"/>
    </row>
    <row r="62" spans="2:11" x14ac:dyDescent="0.25">
      <c r="B62" s="40">
        <v>42447</v>
      </c>
      <c r="C62" s="121">
        <v>2.056</v>
      </c>
      <c r="D62" s="122">
        <v>2.13</v>
      </c>
      <c r="E62" s="123">
        <v>2.2650000000000001</v>
      </c>
      <c r="F62" s="124">
        <v>2.38</v>
      </c>
      <c r="G62" s="125">
        <v>2.6040000000000001</v>
      </c>
      <c r="H62" s="125"/>
      <c r="I62" s="125">
        <v>3.0049999999999999</v>
      </c>
      <c r="J62" s="125">
        <v>3.319</v>
      </c>
      <c r="K62" s="88"/>
    </row>
    <row r="63" spans="2:11" x14ac:dyDescent="0.25">
      <c r="B63" s="40">
        <v>42450</v>
      </c>
      <c r="C63" s="121">
        <v>2.0760000000000001</v>
      </c>
      <c r="D63" s="122">
        <v>2.145</v>
      </c>
      <c r="E63" s="123">
        <v>2.274</v>
      </c>
      <c r="F63" s="124">
        <v>2.387</v>
      </c>
      <c r="G63" s="125">
        <v>2.6189999999999998</v>
      </c>
      <c r="H63" s="125"/>
      <c r="I63" s="125">
        <v>3.0179999999999998</v>
      </c>
      <c r="J63" s="125">
        <v>3.343</v>
      </c>
      <c r="K63" s="88"/>
    </row>
    <row r="64" spans="2:11" x14ac:dyDescent="0.25">
      <c r="B64" s="40">
        <v>42451</v>
      </c>
      <c r="C64" s="121">
        <v>2.097</v>
      </c>
      <c r="D64" s="122">
        <v>2.1720000000000002</v>
      </c>
      <c r="E64" s="123">
        <v>2.3119999999999998</v>
      </c>
      <c r="F64" s="124">
        <v>2.423</v>
      </c>
      <c r="G64" s="125">
        <v>2.6539999999999999</v>
      </c>
      <c r="H64" s="125"/>
      <c r="I64" s="125">
        <v>3.0670000000000002</v>
      </c>
      <c r="J64" s="125">
        <v>3.4020000000000001</v>
      </c>
      <c r="K64" s="88"/>
    </row>
    <row r="65" spans="2:11" x14ac:dyDescent="0.25">
      <c r="B65" s="40">
        <v>42452</v>
      </c>
      <c r="C65" s="121">
        <v>2.073</v>
      </c>
      <c r="D65" s="122">
        <v>2.1429999999999998</v>
      </c>
      <c r="E65" s="123">
        <v>2.2919999999999998</v>
      </c>
      <c r="F65" s="124">
        <v>2.407</v>
      </c>
      <c r="G65" s="125">
        <v>2.6440000000000001</v>
      </c>
      <c r="H65" s="125"/>
      <c r="I65" s="125">
        <v>3.0590000000000002</v>
      </c>
      <c r="J65" s="125">
        <v>3.403</v>
      </c>
      <c r="K65" s="88"/>
    </row>
    <row r="66" spans="2:11" x14ac:dyDescent="0.25">
      <c r="B66" s="40">
        <v>42453</v>
      </c>
      <c r="C66" s="121">
        <v>2.0659999999999998</v>
      </c>
      <c r="D66" s="122">
        <v>2.149</v>
      </c>
      <c r="E66" s="123">
        <v>2.2850000000000001</v>
      </c>
      <c r="F66" s="124">
        <v>2.407</v>
      </c>
      <c r="G66" s="125">
        <v>2.6480000000000001</v>
      </c>
      <c r="H66" s="125"/>
      <c r="I66" s="125">
        <v>3.0550000000000002</v>
      </c>
      <c r="J66" s="125">
        <v>3.3929999999999998</v>
      </c>
      <c r="K66" s="88"/>
    </row>
    <row r="67" spans="2:11" x14ac:dyDescent="0.25">
      <c r="B67" s="40">
        <v>42458</v>
      </c>
      <c r="C67" s="121">
        <v>2.0510000000000002</v>
      </c>
      <c r="D67" s="122">
        <v>2.1549999999999998</v>
      </c>
      <c r="E67" s="123">
        <v>2.2560000000000002</v>
      </c>
      <c r="F67" s="124">
        <v>2.3730000000000002</v>
      </c>
      <c r="G67" s="125">
        <v>2.6070000000000002</v>
      </c>
      <c r="H67" s="125"/>
      <c r="I67" s="125">
        <v>3.06</v>
      </c>
      <c r="J67" s="125">
        <v>3.3970000000000002</v>
      </c>
      <c r="K67" s="88"/>
    </row>
    <row r="68" spans="2:11" x14ac:dyDescent="0.25">
      <c r="B68" s="40">
        <v>42459</v>
      </c>
      <c r="C68" s="121">
        <v>2.0129999999999999</v>
      </c>
      <c r="D68" s="122">
        <v>2.0939999999999999</v>
      </c>
      <c r="E68" s="123">
        <v>2.242</v>
      </c>
      <c r="F68" s="124">
        <v>2.3479999999999999</v>
      </c>
      <c r="G68" s="125">
        <v>2.5949999999999998</v>
      </c>
      <c r="H68" s="125"/>
      <c r="I68" s="125">
        <v>2.9929999999999999</v>
      </c>
      <c r="J68" s="125">
        <v>3.3319999999999999</v>
      </c>
      <c r="K68" s="88"/>
    </row>
    <row r="69" spans="2:11" x14ac:dyDescent="0.25">
      <c r="B69" s="40">
        <v>42460</v>
      </c>
      <c r="C69" s="121">
        <v>1.9569999999999999</v>
      </c>
      <c r="D69" s="122">
        <v>2.0470000000000002</v>
      </c>
      <c r="E69" s="123">
        <v>2.1659999999999999</v>
      </c>
      <c r="F69" s="124">
        <v>2.294</v>
      </c>
      <c r="G69" s="125">
        <v>2.5430000000000001</v>
      </c>
      <c r="H69" s="125"/>
      <c r="I69" s="125">
        <v>2.944</v>
      </c>
      <c r="J69" s="125">
        <v>3.3109999999999999</v>
      </c>
      <c r="K69" s="88"/>
    </row>
    <row r="70" spans="2:11" x14ac:dyDescent="0.25">
      <c r="B70" s="40"/>
      <c r="C70" s="121"/>
      <c r="D70" s="122"/>
      <c r="E70" s="123"/>
      <c r="F70" s="123"/>
      <c r="G70" s="123"/>
      <c r="H70" s="123"/>
      <c r="I70" s="123"/>
      <c r="J70" s="123"/>
      <c r="K70" s="43"/>
    </row>
    <row r="71" spans="2:11" x14ac:dyDescent="0.25">
      <c r="B71" s="40"/>
      <c r="C71" s="126"/>
      <c r="D71" s="127"/>
      <c r="E71" s="128"/>
      <c r="F71" s="128"/>
      <c r="G71" s="128"/>
      <c r="H71" s="128"/>
      <c r="I71" s="128"/>
      <c r="J71" s="128"/>
      <c r="K71" s="43"/>
    </row>
    <row r="72" spans="2:11" x14ac:dyDescent="0.25">
      <c r="C72" s="48"/>
      <c r="D72" s="16"/>
      <c r="E72" s="16"/>
      <c r="K72" s="2"/>
    </row>
    <row r="73" spans="2:11" x14ac:dyDescent="0.25">
      <c r="C73" s="166" t="s">
        <v>3</v>
      </c>
      <c r="D73" s="167"/>
      <c r="E73" s="167"/>
      <c r="F73" s="167"/>
      <c r="G73" s="167"/>
      <c r="H73" s="167"/>
      <c r="I73" s="167"/>
      <c r="J73" s="168"/>
      <c r="K73" s="26"/>
    </row>
    <row r="74" spans="2:11" x14ac:dyDescent="0.25">
      <c r="C74" s="169" t="s">
        <v>39</v>
      </c>
      <c r="D74" s="170"/>
      <c r="E74" s="170"/>
      <c r="F74" s="170"/>
      <c r="G74" s="170"/>
      <c r="H74" s="170"/>
      <c r="I74" s="170"/>
      <c r="J74" s="171"/>
      <c r="K74" s="27"/>
    </row>
    <row r="75" spans="2:11" x14ac:dyDescent="0.25">
      <c r="B75" s="76" t="str">
        <f t="shared" ref="B75:J75" si="0">B8</f>
        <v>Security name</v>
      </c>
      <c r="C75" s="49" t="str">
        <f t="shared" si="0"/>
        <v>NZGB 6 12/15/17</v>
      </c>
      <c r="D75" s="52" t="str">
        <f t="shared" si="0"/>
        <v>NZGB 5 03/15/19</v>
      </c>
      <c r="E75" s="38" t="str">
        <f t="shared" si="0"/>
        <v>NZGB 3 04/15/20</v>
      </c>
      <c r="F75" s="60" t="str">
        <f t="shared" si="0"/>
        <v>NZGB 6 05/15/21</v>
      </c>
      <c r="G75" s="60" t="str">
        <f t="shared" si="0"/>
        <v>NZGB 5 1/2 04/15/23</v>
      </c>
      <c r="H75" s="60" t="str">
        <f t="shared" si="0"/>
        <v>NZGB 2 3/4 04/15/25</v>
      </c>
      <c r="I75" s="60" t="str">
        <f t="shared" si="0"/>
        <v>NZGB 4 1/2 04/15/27</v>
      </c>
      <c r="J75" s="60" t="str">
        <f t="shared" si="0"/>
        <v>NZGB 3 1/2 04/14/33</v>
      </c>
      <c r="K75" s="35"/>
    </row>
    <row r="76" spans="2:11" x14ac:dyDescent="0.25">
      <c r="B76" s="76" t="str">
        <f t="shared" ref="B76:J76" si="1">B9</f>
        <v>Bond credit rating</v>
      </c>
      <c r="C76" s="35" t="str">
        <f t="shared" si="1"/>
        <v>AA+</v>
      </c>
      <c r="D76" s="37" t="str">
        <f t="shared" si="1"/>
        <v>AA+</v>
      </c>
      <c r="E76" s="36" t="str">
        <f t="shared" si="1"/>
        <v>AA+</v>
      </c>
      <c r="F76" s="67" t="str">
        <f t="shared" si="1"/>
        <v>AA+</v>
      </c>
      <c r="G76" s="67" t="str">
        <f t="shared" si="1"/>
        <v>AA+</v>
      </c>
      <c r="H76" s="67" t="str">
        <f t="shared" si="1"/>
        <v>AA+</v>
      </c>
      <c r="I76" s="67" t="str">
        <f t="shared" si="1"/>
        <v>AA+</v>
      </c>
      <c r="J76" s="67" t="str">
        <f t="shared" si="1"/>
        <v>AA+</v>
      </c>
      <c r="K76" s="35"/>
    </row>
    <row r="77" spans="2:11" x14ac:dyDescent="0.25">
      <c r="B77" s="76" t="str">
        <f t="shared" ref="B77:J77" si="2">B10</f>
        <v>Coupon frequency</v>
      </c>
      <c r="C77" s="35" t="str">
        <f t="shared" si="2"/>
        <v>S/A</v>
      </c>
      <c r="D77" s="37" t="str">
        <f t="shared" si="2"/>
        <v>S/A</v>
      </c>
      <c r="E77" s="36" t="str">
        <f t="shared" si="2"/>
        <v>S/A</v>
      </c>
      <c r="F77" s="67" t="str">
        <f t="shared" si="2"/>
        <v>S/A</v>
      </c>
      <c r="G77" s="67" t="str">
        <f t="shared" si="2"/>
        <v>S/A</v>
      </c>
      <c r="H77" s="67" t="str">
        <f t="shared" si="2"/>
        <v>S/A</v>
      </c>
      <c r="I77" s="67" t="str">
        <f t="shared" si="2"/>
        <v>S/A</v>
      </c>
      <c r="J77" s="67" t="str">
        <f t="shared" si="2"/>
        <v>S/A</v>
      </c>
      <c r="K77" s="35"/>
    </row>
    <row r="78" spans="2:11" x14ac:dyDescent="0.25">
      <c r="B78" s="76" t="str">
        <f t="shared" ref="B78:I78" si="3">B11</f>
        <v>Maturity date</v>
      </c>
      <c r="C78" s="73" t="str">
        <f t="shared" si="3"/>
        <v>15/12/2017</v>
      </c>
      <c r="D78" s="72" t="str">
        <f t="shared" si="3"/>
        <v>15/03/2019</v>
      </c>
      <c r="E78" s="75" t="str">
        <f t="shared" si="3"/>
        <v>15/04/2020</v>
      </c>
      <c r="F78" s="74" t="str">
        <f t="shared" si="3"/>
        <v>15/05/2021</v>
      </c>
      <c r="G78" s="74" t="str">
        <f t="shared" si="3"/>
        <v>15/04/2023</v>
      </c>
      <c r="H78" s="74" t="str">
        <f t="shared" si="3"/>
        <v>15/04/2025</v>
      </c>
      <c r="I78" s="75" t="str">
        <f t="shared" si="3"/>
        <v>15/04/2027</v>
      </c>
      <c r="J78" s="41">
        <v>48652</v>
      </c>
      <c r="K78" s="35"/>
    </row>
    <row r="79" spans="2:11" x14ac:dyDescent="0.25">
      <c r="B79" s="40">
        <f t="shared" ref="B79:B110" si="4">B12</f>
        <v>42374</v>
      </c>
      <c r="C79" s="42">
        <f t="shared" ref="C79:J88" si="5">IF(AND(C$77="S/A", C12&gt;0), ((1+C12/200)^2-1)*100, IF(AND(C$77="Qtrly", C12&gt;0), ((1+C12/400)^4-1)*100, ""))</f>
        <v>2.6006926400000019</v>
      </c>
      <c r="D79" s="42">
        <f t="shared" si="5"/>
        <v>2.724306090000006</v>
      </c>
      <c r="E79" s="42">
        <f t="shared" si="5"/>
        <v>2.8317683599999866</v>
      </c>
      <c r="F79" s="42">
        <f t="shared" si="5"/>
        <v>2.9372576400000128</v>
      </c>
      <c r="G79" s="44">
        <f t="shared" si="5"/>
        <v>3.1453516025000239</v>
      </c>
      <c r="H79" s="44" t="str">
        <f t="shared" si="5"/>
        <v/>
      </c>
      <c r="I79" s="44">
        <f t="shared" si="5"/>
        <v>3.5143456399999939</v>
      </c>
      <c r="J79" s="44">
        <f t="shared" si="5"/>
        <v>3.925791359999975</v>
      </c>
      <c r="K79" s="35"/>
    </row>
    <row r="80" spans="2:11" x14ac:dyDescent="0.25">
      <c r="B80" s="40">
        <f t="shared" si="4"/>
        <v>42375</v>
      </c>
      <c r="C80" s="42">
        <f t="shared" si="5"/>
        <v>2.5115750400000136</v>
      </c>
      <c r="D80" s="42">
        <f t="shared" si="5"/>
        <v>2.6513448899999847</v>
      </c>
      <c r="E80" s="42">
        <f t="shared" si="5"/>
        <v>2.7537005625000166</v>
      </c>
      <c r="F80" s="42">
        <f t="shared" si="5"/>
        <v>2.8550930625000026</v>
      </c>
      <c r="G80" s="44">
        <f t="shared" si="5"/>
        <v>3.0407708100000042</v>
      </c>
      <c r="H80" s="44" t="str">
        <f t="shared" si="5"/>
        <v/>
      </c>
      <c r="I80" s="44">
        <f t="shared" si="5"/>
        <v>3.4278830025000095</v>
      </c>
      <c r="J80" s="44">
        <f t="shared" si="5"/>
        <v>3.8320240400000039</v>
      </c>
      <c r="K80" s="35"/>
    </row>
    <row r="81" spans="2:11" x14ac:dyDescent="0.25">
      <c r="B81" s="40">
        <f t="shared" si="4"/>
        <v>42376</v>
      </c>
      <c r="C81" s="42">
        <f t="shared" si="5"/>
        <v>2.5095500900000012</v>
      </c>
      <c r="D81" s="42">
        <f t="shared" si="5"/>
        <v>2.6260172024999973</v>
      </c>
      <c r="E81" s="42">
        <f t="shared" si="5"/>
        <v>2.7395096025000232</v>
      </c>
      <c r="F81" s="42">
        <f t="shared" si="5"/>
        <v>2.8378528099999967</v>
      </c>
      <c r="G81" s="44">
        <f t="shared" si="5"/>
        <v>3.0326502499999908</v>
      </c>
      <c r="H81" s="44" t="str">
        <f t="shared" si="5"/>
        <v/>
      </c>
      <c r="I81" s="44">
        <f t="shared" si="5"/>
        <v>3.4207641600000116</v>
      </c>
      <c r="J81" s="44">
        <f t="shared" si="5"/>
        <v>3.8167399024999993</v>
      </c>
      <c r="K81" s="35"/>
    </row>
    <row r="82" spans="2:11" x14ac:dyDescent="0.25">
      <c r="B82" s="40">
        <f t="shared" si="4"/>
        <v>42377</v>
      </c>
      <c r="C82" s="42">
        <f t="shared" si="5"/>
        <v>2.5358759999999814</v>
      </c>
      <c r="D82" s="42">
        <f t="shared" si="5"/>
        <v>2.6594504099999972</v>
      </c>
      <c r="E82" s="42">
        <f t="shared" si="5"/>
        <v>2.7668787600000133</v>
      </c>
      <c r="F82" s="42">
        <f t="shared" si="5"/>
        <v>2.8692920025000124</v>
      </c>
      <c r="G82" s="44">
        <f t="shared" si="5"/>
        <v>3.0681800625000033</v>
      </c>
      <c r="H82" s="44" t="str">
        <f t="shared" si="5"/>
        <v/>
      </c>
      <c r="I82" s="44">
        <f t="shared" si="5"/>
        <v>3.4400873025000056</v>
      </c>
      <c r="J82" s="44">
        <f t="shared" si="5"/>
        <v>3.8442521599999946</v>
      </c>
      <c r="K82" s="35"/>
    </row>
    <row r="83" spans="2:11" x14ac:dyDescent="0.25">
      <c r="B83" s="40">
        <f t="shared" si="4"/>
        <v>42380</v>
      </c>
      <c r="C83" s="42">
        <f t="shared" si="5"/>
        <v>2.548027559999988</v>
      </c>
      <c r="D83" s="42">
        <f t="shared" si="5"/>
        <v>2.6685695025000067</v>
      </c>
      <c r="E83" s="42">
        <f t="shared" si="5"/>
        <v>2.7678925024999801</v>
      </c>
      <c r="F83" s="42">
        <f t="shared" si="5"/>
        <v>2.8581356099999899</v>
      </c>
      <c r="G83" s="44">
        <f t="shared" si="5"/>
        <v>3.0438161024999744</v>
      </c>
      <c r="H83" s="44" t="str">
        <f t="shared" si="5"/>
        <v/>
      </c>
      <c r="I83" s="44">
        <f t="shared" si="5"/>
        <v>3.4339850625000112</v>
      </c>
      <c r="J83" s="44">
        <f t="shared" si="5"/>
        <v>3.8259102500000086</v>
      </c>
      <c r="K83" s="35"/>
    </row>
    <row r="84" spans="2:11" x14ac:dyDescent="0.25">
      <c r="B84" s="40">
        <f t="shared" si="4"/>
        <v>42381</v>
      </c>
      <c r="C84" s="42">
        <f t="shared" si="5"/>
        <v>2.5146125024999799</v>
      </c>
      <c r="D84" s="42">
        <f t="shared" si="5"/>
        <v>2.636147902500019</v>
      </c>
      <c r="E84" s="42">
        <f t="shared" si="5"/>
        <v>2.7405232099999788</v>
      </c>
      <c r="F84" s="42">
        <f t="shared" si="5"/>
        <v>2.832782422500002</v>
      </c>
      <c r="G84" s="44">
        <f t="shared" si="5"/>
        <v>3.0224999999999724</v>
      </c>
      <c r="H84" s="44" t="str">
        <f t="shared" si="5"/>
        <v/>
      </c>
      <c r="I84" s="44">
        <f t="shared" si="5"/>
        <v>3.3953417224999782</v>
      </c>
      <c r="J84" s="44">
        <f t="shared" si="5"/>
        <v>3.8014568899999768</v>
      </c>
      <c r="K84" s="35"/>
    </row>
    <row r="85" spans="2:11" x14ac:dyDescent="0.25">
      <c r="B85" s="40">
        <f t="shared" si="4"/>
        <v>42382</v>
      </c>
      <c r="C85" s="42">
        <f t="shared" si="5"/>
        <v>2.4923388225000176</v>
      </c>
      <c r="D85" s="42">
        <f t="shared" si="5"/>
        <v>2.6087961600000265</v>
      </c>
      <c r="E85" s="42">
        <f t="shared" si="5"/>
        <v>2.7212655224999827</v>
      </c>
      <c r="F85" s="42">
        <f t="shared" si="5"/>
        <v>2.8054044899999964</v>
      </c>
      <c r="G85" s="44">
        <f t="shared" si="5"/>
        <v>2.9829188024999898</v>
      </c>
      <c r="H85" s="44" t="str">
        <f t="shared" si="5"/>
        <v/>
      </c>
      <c r="I85" s="44">
        <f t="shared" si="5"/>
        <v>3.3739892899999901</v>
      </c>
      <c r="J85" s="44">
        <f t="shared" si="5"/>
        <v>3.7688568899999941</v>
      </c>
      <c r="K85" s="35"/>
    </row>
    <row r="86" spans="2:11" x14ac:dyDescent="0.25">
      <c r="B86" s="40">
        <f t="shared" si="4"/>
        <v>42383</v>
      </c>
      <c r="C86" s="42">
        <f t="shared" si="5"/>
        <v>2.4994256400000303</v>
      </c>
      <c r="D86" s="42">
        <f t="shared" si="5"/>
        <v>2.6087961600000265</v>
      </c>
      <c r="E86" s="42">
        <f t="shared" si="5"/>
        <v>2.7060633599999884</v>
      </c>
      <c r="F86" s="42">
        <f t="shared" si="5"/>
        <v>2.7871545600000047</v>
      </c>
      <c r="G86" s="44">
        <f t="shared" si="5"/>
        <v>2.9636384100000024</v>
      </c>
      <c r="H86" s="44" t="str">
        <f t="shared" si="5"/>
        <v/>
      </c>
      <c r="I86" s="44">
        <f t="shared" si="5"/>
        <v>3.3536556899999903</v>
      </c>
      <c r="J86" s="44">
        <f t="shared" si="5"/>
        <v>3.7515402225000161</v>
      </c>
      <c r="K86" s="35"/>
    </row>
    <row r="87" spans="2:11" x14ac:dyDescent="0.25">
      <c r="B87" s="40">
        <f t="shared" si="4"/>
        <v>42384</v>
      </c>
      <c r="C87" s="42">
        <f t="shared" si="5"/>
        <v>2.4842399025000184</v>
      </c>
      <c r="D87" s="42">
        <f t="shared" si="5"/>
        <v>2.6027184900000222</v>
      </c>
      <c r="E87" s="42">
        <f t="shared" si="5"/>
        <v>2.7080902499999837</v>
      </c>
      <c r="F87" s="42">
        <f t="shared" si="5"/>
        <v>2.7922238224999951</v>
      </c>
      <c r="G87" s="44">
        <f t="shared" si="5"/>
        <v>2.9697267600000021</v>
      </c>
      <c r="H87" s="44" t="str">
        <f t="shared" si="5"/>
        <v/>
      </c>
      <c r="I87" s="44">
        <f t="shared" si="5"/>
        <v>3.3526390624999847</v>
      </c>
      <c r="J87" s="44">
        <f t="shared" si="5"/>
        <v>3.7423731599999899</v>
      </c>
      <c r="K87" s="35"/>
    </row>
    <row r="88" spans="2:11" x14ac:dyDescent="0.25">
      <c r="B88" s="40">
        <f t="shared" si="4"/>
        <v>42387</v>
      </c>
      <c r="C88" s="42">
        <f t="shared" si="5"/>
        <v>2.4477987225000053</v>
      </c>
      <c r="D88" s="42">
        <f t="shared" si="5"/>
        <v>2.5662562499999986</v>
      </c>
      <c r="E88" s="42">
        <f t="shared" si="5"/>
        <v>2.6726225624999822</v>
      </c>
      <c r="F88" s="42">
        <f t="shared" si="5"/>
        <v>2.754714239999978</v>
      </c>
      <c r="G88" s="44">
        <f t="shared" si="5"/>
        <v>2.9311702500000036</v>
      </c>
      <c r="H88" s="44" t="str">
        <f t="shared" si="5"/>
        <v/>
      </c>
      <c r="I88" s="44">
        <f t="shared" si="5"/>
        <v>3.3190931599999862</v>
      </c>
      <c r="J88" s="44">
        <f t="shared" si="5"/>
        <v>3.7046906024999826</v>
      </c>
      <c r="K88" s="35"/>
    </row>
    <row r="89" spans="2:11" x14ac:dyDescent="0.25">
      <c r="B89" s="40">
        <f t="shared" si="4"/>
        <v>42388</v>
      </c>
      <c r="C89" s="42">
        <f t="shared" ref="C89:J98" si="6">IF(AND(C$77="S/A", C22&gt;0), ((1+C22/200)^2-1)*100, IF(AND(C$77="Qtrly", C22&gt;0), ((1+C22/400)^4-1)*100, ""))</f>
        <v>2.4609572899999987</v>
      </c>
      <c r="D89" s="42">
        <f t="shared" si="6"/>
        <v>2.5875251025000212</v>
      </c>
      <c r="E89" s="42">
        <f t="shared" si="6"/>
        <v>2.7080902499999837</v>
      </c>
      <c r="F89" s="42">
        <f t="shared" si="6"/>
        <v>2.7760026224999956</v>
      </c>
      <c r="G89" s="44">
        <f t="shared" si="6"/>
        <v>2.9514622500000032</v>
      </c>
      <c r="H89" s="44" t="str">
        <f t="shared" si="6"/>
        <v/>
      </c>
      <c r="I89" s="44">
        <f t="shared" si="6"/>
        <v>3.3312910400000284</v>
      </c>
      <c r="J89" s="44">
        <f t="shared" si="6"/>
        <v>3.7108008225000155</v>
      </c>
      <c r="K89" s="35"/>
    </row>
    <row r="90" spans="2:11" x14ac:dyDescent="0.25">
      <c r="B90" s="40">
        <f t="shared" si="4"/>
        <v>42389</v>
      </c>
      <c r="C90" s="42">
        <f t="shared" si="6"/>
        <v>2.3678532900000215</v>
      </c>
      <c r="D90" s="42">
        <f t="shared" si="6"/>
        <v>2.482215222500006</v>
      </c>
      <c r="E90" s="42">
        <f t="shared" si="6"/>
        <v>2.6128480399999932</v>
      </c>
      <c r="F90" s="42">
        <f t="shared" si="6"/>
        <v>2.6888356024999949</v>
      </c>
      <c r="G90" s="44">
        <f t="shared" si="6"/>
        <v>2.8540788900000003</v>
      </c>
      <c r="H90" s="44" t="str">
        <f t="shared" si="6"/>
        <v/>
      </c>
      <c r="I90" s="44">
        <f t="shared" si="6"/>
        <v>3.235760249999986</v>
      </c>
      <c r="J90" s="44">
        <f t="shared" si="6"/>
        <v>3.6089873224999902</v>
      </c>
      <c r="K90" s="35"/>
    </row>
    <row r="91" spans="2:11" x14ac:dyDescent="0.25">
      <c r="B91" s="40">
        <f t="shared" si="4"/>
        <v>42390</v>
      </c>
      <c r="C91" s="42">
        <f t="shared" si="6"/>
        <v>2.3971967224999835</v>
      </c>
      <c r="D91" s="42">
        <f t="shared" si="6"/>
        <v>2.5156249999999991</v>
      </c>
      <c r="E91" s="42">
        <f t="shared" si="6"/>
        <v>2.6391872099999825</v>
      </c>
      <c r="F91" s="42">
        <f t="shared" si="6"/>
        <v>2.7273467024999887</v>
      </c>
      <c r="G91" s="44">
        <f t="shared" si="6"/>
        <v>2.8905922500000125</v>
      </c>
      <c r="H91" s="44" t="str">
        <f t="shared" si="6"/>
        <v/>
      </c>
      <c r="I91" s="44">
        <f t="shared" si="6"/>
        <v>3.2764062500000302</v>
      </c>
      <c r="J91" s="44">
        <f t="shared" si="6"/>
        <v>3.6568334399999847</v>
      </c>
      <c r="K91" s="35"/>
    </row>
    <row r="92" spans="2:11" x14ac:dyDescent="0.25">
      <c r="B92" s="40">
        <f t="shared" si="4"/>
        <v>42391</v>
      </c>
      <c r="C92" s="42">
        <f t="shared" si="6"/>
        <v>2.4083280900000004</v>
      </c>
      <c r="D92" s="42">
        <f t="shared" si="6"/>
        <v>2.536888602499987</v>
      </c>
      <c r="E92" s="42">
        <f t="shared" si="6"/>
        <v>2.6614768399999988</v>
      </c>
      <c r="F92" s="42">
        <f t="shared" si="6"/>
        <v>2.7455913225000073</v>
      </c>
      <c r="G92" s="44">
        <f t="shared" si="6"/>
        <v>2.9129091599999768</v>
      </c>
      <c r="H92" s="44" t="str">
        <f t="shared" si="6"/>
        <v/>
      </c>
      <c r="I92" s="44">
        <f t="shared" si="6"/>
        <v>3.2967322500000229</v>
      </c>
      <c r="J92" s="44">
        <f t="shared" si="6"/>
        <v>3.6751604100000224</v>
      </c>
      <c r="K92" s="35"/>
    </row>
    <row r="93" spans="2:11" x14ac:dyDescent="0.25">
      <c r="B93" s="40">
        <f t="shared" si="4"/>
        <v>42395</v>
      </c>
      <c r="C93" s="42">
        <f t="shared" si="6"/>
        <v>2.4235082025000132</v>
      </c>
      <c r="D93" s="42">
        <f t="shared" si="6"/>
        <v>2.5490402224999764</v>
      </c>
      <c r="E93" s="42">
        <f t="shared" si="6"/>
        <v>2.6716092899999877</v>
      </c>
      <c r="F93" s="42">
        <f t="shared" si="6"/>
        <v>2.7567416099999908</v>
      </c>
      <c r="G93" s="44">
        <f t="shared" si="6"/>
        <v>2.9220395025000068</v>
      </c>
      <c r="H93" s="44" t="str">
        <f t="shared" si="6"/>
        <v/>
      </c>
      <c r="I93" s="44">
        <f t="shared" si="6"/>
        <v>3.2957159025000182</v>
      </c>
      <c r="J93" s="44">
        <f t="shared" si="6"/>
        <v>3.6588696899999995</v>
      </c>
      <c r="K93" s="35"/>
    </row>
    <row r="94" spans="2:11" x14ac:dyDescent="0.25">
      <c r="B94" s="40">
        <f t="shared" si="4"/>
        <v>42396</v>
      </c>
      <c r="C94" s="42">
        <f t="shared" si="6"/>
        <v>2.4083280900000004</v>
      </c>
      <c r="D94" s="42">
        <f t="shared" si="6"/>
        <v>2.5267628025000155</v>
      </c>
      <c r="E94" s="42">
        <f t="shared" si="6"/>
        <v>2.6705960225000158</v>
      </c>
      <c r="F94" s="42">
        <f t="shared" si="6"/>
        <v>2.7476186024999905</v>
      </c>
      <c r="G94" s="44">
        <f t="shared" si="6"/>
        <v>2.8966784400000112</v>
      </c>
      <c r="H94" s="44" t="str">
        <f t="shared" si="6"/>
        <v/>
      </c>
      <c r="I94" s="44">
        <f t="shared" si="6"/>
        <v>3.2601468900000041</v>
      </c>
      <c r="J94" s="44">
        <f t="shared" si="6"/>
        <v>3.6324000000000023</v>
      </c>
      <c r="K94" s="35"/>
    </row>
    <row r="95" spans="2:11" x14ac:dyDescent="0.25">
      <c r="B95" s="40">
        <f t="shared" si="4"/>
        <v>42397</v>
      </c>
      <c r="C95" s="42">
        <f t="shared" si="6"/>
        <v>2.4275564224999879</v>
      </c>
      <c r="D95" s="42">
        <f t="shared" si="6"/>
        <v>2.5632180224999912</v>
      </c>
      <c r="E95" s="42">
        <f t="shared" si="6"/>
        <v>2.6817422399999957</v>
      </c>
      <c r="F95" s="42">
        <f t="shared" si="6"/>
        <v>2.7780302025000037</v>
      </c>
      <c r="G95" s="44">
        <f t="shared" si="6"/>
        <v>2.9260975624999741</v>
      </c>
      <c r="H95" s="44" t="str">
        <f t="shared" si="6"/>
        <v/>
      </c>
      <c r="I95" s="44">
        <f t="shared" si="6"/>
        <v>3.2814875625000184</v>
      </c>
      <c r="J95" s="44">
        <f t="shared" si="6"/>
        <v>3.6558153225000112</v>
      </c>
      <c r="K95" s="35"/>
    </row>
    <row r="96" spans="2:11" x14ac:dyDescent="0.25">
      <c r="B96" s="40">
        <f t="shared" si="4"/>
        <v>42398</v>
      </c>
      <c r="C96" s="42">
        <f t="shared" si="6"/>
        <v>2.4316047224999693</v>
      </c>
      <c r="D96" s="42">
        <f t="shared" si="6"/>
        <v>2.5571417024999876</v>
      </c>
      <c r="E96" s="42">
        <f t="shared" si="6"/>
        <v>2.6736358399999993</v>
      </c>
      <c r="F96" s="42">
        <f t="shared" si="6"/>
        <v>2.7648512900000144</v>
      </c>
      <c r="G96" s="44">
        <f t="shared" si="6"/>
        <v>2.9088513600000088</v>
      </c>
      <c r="H96" s="44" t="str">
        <f t="shared" si="6"/>
        <v/>
      </c>
      <c r="I96" s="44">
        <f t="shared" si="6"/>
        <v>3.2662439999999959</v>
      </c>
      <c r="J96" s="44">
        <f t="shared" si="6"/>
        <v>3.6171305624999928</v>
      </c>
      <c r="K96" s="35"/>
    </row>
    <row r="97" spans="2:11" x14ac:dyDescent="0.25">
      <c r="B97" s="40">
        <f t="shared" si="4"/>
        <v>42402</v>
      </c>
      <c r="C97" s="42">
        <f t="shared" si="6"/>
        <v>2.388089690000017</v>
      </c>
      <c r="D97" s="42">
        <f t="shared" si="6"/>
        <v>2.5024629225000039</v>
      </c>
      <c r="E97" s="42">
        <f t="shared" si="6"/>
        <v>2.5996797224999924</v>
      </c>
      <c r="F97" s="42">
        <f t="shared" si="6"/>
        <v>2.6827555625000166</v>
      </c>
      <c r="G97" s="44">
        <f t="shared" si="6"/>
        <v>2.8256840899999913</v>
      </c>
      <c r="H97" s="44" t="str">
        <f t="shared" si="6"/>
        <v/>
      </c>
      <c r="I97" s="44">
        <f t="shared" si="6"/>
        <v>3.1636333025000019</v>
      </c>
      <c r="J97" s="44">
        <f t="shared" si="6"/>
        <v>3.52859001000001</v>
      </c>
      <c r="K97" s="35"/>
    </row>
    <row r="98" spans="2:11" x14ac:dyDescent="0.25">
      <c r="B98" s="40">
        <f t="shared" si="4"/>
        <v>42403</v>
      </c>
      <c r="C98" s="42">
        <f t="shared" si="6"/>
        <v>2.4356531025000017</v>
      </c>
      <c r="D98" s="42">
        <f t="shared" si="6"/>
        <v>2.5328382225000112</v>
      </c>
      <c r="E98" s="42">
        <f t="shared" si="6"/>
        <v>2.629056360000015</v>
      </c>
      <c r="F98" s="42">
        <f t="shared" si="6"/>
        <v>2.6928890624999813</v>
      </c>
      <c r="G98" s="44">
        <f t="shared" si="6"/>
        <v>2.8125021224999935</v>
      </c>
      <c r="H98" s="44" t="str">
        <f t="shared" si="6"/>
        <v/>
      </c>
      <c r="I98" s="44">
        <f t="shared" si="6"/>
        <v>3.1514453225000238</v>
      </c>
      <c r="J98" s="44">
        <f t="shared" si="6"/>
        <v>3.5001022499999923</v>
      </c>
      <c r="K98" s="35"/>
    </row>
    <row r="99" spans="2:11" x14ac:dyDescent="0.25">
      <c r="B99" s="40">
        <f t="shared" si="4"/>
        <v>42404</v>
      </c>
      <c r="C99" s="42">
        <f t="shared" ref="C99:J108" si="7">IF(AND(C$77="S/A", C32&gt;0), ((1+C32/200)^2-1)*100, IF(AND(C$77="Qtrly", C32&gt;0), ((1+C32/400)^4-1)*100, ""))</f>
        <v>2.4599450624999797</v>
      </c>
      <c r="D99" s="42">
        <f t="shared" si="7"/>
        <v>2.5460022500000123</v>
      </c>
      <c r="E99" s="42">
        <f t="shared" si="7"/>
        <v>2.6523580624999932</v>
      </c>
      <c r="F99" s="42">
        <f t="shared" si="7"/>
        <v>2.7101171600000029</v>
      </c>
      <c r="G99" s="44">
        <f t="shared" si="7"/>
        <v>2.8378528099999967</v>
      </c>
      <c r="H99" s="44" t="str">
        <f t="shared" si="7"/>
        <v/>
      </c>
      <c r="I99" s="44">
        <f t="shared" si="7"/>
        <v>3.1809008399999783</v>
      </c>
      <c r="J99" s="44">
        <f t="shared" si="7"/>
        <v>3.5296075024999984</v>
      </c>
      <c r="K99" s="35"/>
    </row>
    <row r="100" spans="2:11" x14ac:dyDescent="0.25">
      <c r="B100" s="40">
        <f t="shared" si="4"/>
        <v>42405</v>
      </c>
      <c r="C100" s="42">
        <f t="shared" si="7"/>
        <v>2.4731044099999933</v>
      </c>
      <c r="D100" s="42">
        <f t="shared" si="7"/>
        <v>2.5622052899999748</v>
      </c>
      <c r="E100" s="42">
        <f t="shared" si="7"/>
        <v>2.6442528224999817</v>
      </c>
      <c r="F100" s="42">
        <f t="shared" si="7"/>
        <v>2.7182250000000074</v>
      </c>
      <c r="G100" s="44">
        <f t="shared" si="7"/>
        <v>2.8500222500000172</v>
      </c>
      <c r="H100" s="44" t="str">
        <f t="shared" si="7"/>
        <v/>
      </c>
      <c r="I100" s="44">
        <f t="shared" si="7"/>
        <v>3.1737905024999735</v>
      </c>
      <c r="J100" s="44">
        <f t="shared" si="7"/>
        <v>3.5306250000000095</v>
      </c>
      <c r="K100" s="35"/>
    </row>
    <row r="101" spans="2:11" x14ac:dyDescent="0.25">
      <c r="B101" s="40">
        <f t="shared" si="4"/>
        <v>42409</v>
      </c>
      <c r="C101" s="42">
        <f t="shared" si="7"/>
        <v>2.4477987225000053</v>
      </c>
      <c r="D101" s="42">
        <f t="shared" si="7"/>
        <v>2.5196750400000134</v>
      </c>
      <c r="E101" s="42">
        <f t="shared" si="7"/>
        <v>2.5915765624999976</v>
      </c>
      <c r="F101" s="42">
        <f t="shared" si="7"/>
        <v>2.6442528224999817</v>
      </c>
      <c r="G101" s="44">
        <f t="shared" si="7"/>
        <v>2.7557279224999842</v>
      </c>
      <c r="H101" s="44" t="str">
        <f t="shared" si="7"/>
        <v/>
      </c>
      <c r="I101" s="44">
        <f t="shared" si="7"/>
        <v>3.0722410024999869</v>
      </c>
      <c r="J101" s="44">
        <f t="shared" si="7"/>
        <v>3.4177133025000028</v>
      </c>
      <c r="K101" s="35"/>
    </row>
    <row r="102" spans="2:11" x14ac:dyDescent="0.25">
      <c r="B102" s="40">
        <f t="shared" si="4"/>
        <v>42410</v>
      </c>
      <c r="C102" s="42">
        <f t="shared" si="7"/>
        <v>2.4690552900000107</v>
      </c>
      <c r="D102" s="42">
        <f t="shared" si="7"/>
        <v>2.543976959999994</v>
      </c>
      <c r="E102" s="42">
        <f t="shared" si="7"/>
        <v>2.6199390224999952</v>
      </c>
      <c r="F102" s="42">
        <f t="shared" si="7"/>
        <v>2.6675562499999916</v>
      </c>
      <c r="G102" s="44">
        <f t="shared" si="7"/>
        <v>2.7678925024999801</v>
      </c>
      <c r="H102" s="44" t="str">
        <f t="shared" si="7"/>
        <v/>
      </c>
      <c r="I102" s="44">
        <f t="shared" si="7"/>
        <v>3.0874702400000009</v>
      </c>
      <c r="J102" s="44">
        <f t="shared" si="7"/>
        <v>3.4482239025000139</v>
      </c>
      <c r="K102" s="35"/>
    </row>
    <row r="103" spans="2:11" x14ac:dyDescent="0.25">
      <c r="B103" s="40">
        <f t="shared" si="4"/>
        <v>42411</v>
      </c>
      <c r="C103" s="42">
        <f t="shared" si="7"/>
        <v>2.4133880024999943</v>
      </c>
      <c r="D103" s="42">
        <f t="shared" si="7"/>
        <v>2.4842399025000184</v>
      </c>
      <c r="E103" s="42">
        <f t="shared" si="7"/>
        <v>2.5510655624999989</v>
      </c>
      <c r="F103" s="42">
        <f t="shared" si="7"/>
        <v>2.6077832025000136</v>
      </c>
      <c r="G103" s="44">
        <f t="shared" si="7"/>
        <v>2.7009962224999962</v>
      </c>
      <c r="H103" s="44" t="str">
        <f t="shared" si="7"/>
        <v/>
      </c>
      <c r="I103" s="44">
        <f t="shared" si="7"/>
        <v>3.017425062500001</v>
      </c>
      <c r="J103" s="44">
        <f t="shared" si="7"/>
        <v>3.3658556100000236</v>
      </c>
      <c r="K103" s="35"/>
    </row>
    <row r="104" spans="2:11" x14ac:dyDescent="0.25">
      <c r="B104" s="40">
        <f t="shared" si="4"/>
        <v>42412</v>
      </c>
      <c r="C104" s="42">
        <f t="shared" si="7"/>
        <v>2.4204720900000032</v>
      </c>
      <c r="D104" s="42">
        <f t="shared" si="7"/>
        <v>2.4801905624999732</v>
      </c>
      <c r="E104" s="42">
        <f t="shared" si="7"/>
        <v>2.5601798400000098</v>
      </c>
      <c r="F104" s="42">
        <f t="shared" si="7"/>
        <v>2.6077832025000136</v>
      </c>
      <c r="G104" s="44">
        <f t="shared" si="7"/>
        <v>2.7091037024999931</v>
      </c>
      <c r="H104" s="44" t="str">
        <f t="shared" si="7"/>
        <v/>
      </c>
      <c r="I104" s="44">
        <f t="shared" si="7"/>
        <v>3.0275750625000208</v>
      </c>
      <c r="J104" s="44">
        <f t="shared" si="7"/>
        <v>3.364838922500013</v>
      </c>
      <c r="K104" s="35"/>
    </row>
    <row r="105" spans="2:11" x14ac:dyDescent="0.25">
      <c r="B105" s="40">
        <f t="shared" si="4"/>
        <v>42415</v>
      </c>
      <c r="C105" s="42">
        <f t="shared" si="7"/>
        <v>2.4670307599999886</v>
      </c>
      <c r="D105" s="42">
        <f t="shared" si="7"/>
        <v>2.5298004900000004</v>
      </c>
      <c r="E105" s="42">
        <f t="shared" si="7"/>
        <v>2.6239911224999801</v>
      </c>
      <c r="F105" s="42">
        <f t="shared" si="7"/>
        <v>2.6746491224999946</v>
      </c>
      <c r="G105" s="44">
        <f t="shared" si="7"/>
        <v>2.7749888399999811</v>
      </c>
      <c r="H105" s="44" t="str">
        <f t="shared" si="7"/>
        <v/>
      </c>
      <c r="I105" s="44">
        <f t="shared" si="7"/>
        <v>3.0935622499999926</v>
      </c>
      <c r="J105" s="44">
        <f t="shared" si="7"/>
        <v>3.4472068100000142</v>
      </c>
      <c r="K105" s="35"/>
    </row>
    <row r="106" spans="2:11" x14ac:dyDescent="0.25">
      <c r="B106" s="40">
        <f t="shared" si="4"/>
        <v>42416</v>
      </c>
      <c r="C106" s="42">
        <f t="shared" si="7"/>
        <v>2.441725822499996</v>
      </c>
      <c r="D106" s="42">
        <f t="shared" si="7"/>
        <v>2.5237251599999899</v>
      </c>
      <c r="E106" s="42">
        <f t="shared" si="7"/>
        <v>2.6057573024999892</v>
      </c>
      <c r="F106" s="42">
        <f t="shared" si="7"/>
        <v>2.6746491224999946</v>
      </c>
      <c r="G106" s="44">
        <f t="shared" si="7"/>
        <v>2.7830992399999976</v>
      </c>
      <c r="H106" s="44" t="str">
        <f t="shared" si="7"/>
        <v/>
      </c>
      <c r="I106" s="44">
        <f t="shared" si="7"/>
        <v>3.1067622224999925</v>
      </c>
      <c r="J106" s="44">
        <f t="shared" si="7"/>
        <v>3.4604294024999982</v>
      </c>
      <c r="K106" s="35"/>
    </row>
    <row r="107" spans="2:11" x14ac:dyDescent="0.25">
      <c r="B107" s="40">
        <f t="shared" si="4"/>
        <v>42417</v>
      </c>
      <c r="C107" s="42">
        <f t="shared" si="7"/>
        <v>2.4629817600000159</v>
      </c>
      <c r="D107" s="42">
        <f t="shared" si="7"/>
        <v>2.5338508100000157</v>
      </c>
      <c r="E107" s="42">
        <f t="shared" si="7"/>
        <v>2.6351348100000171</v>
      </c>
      <c r="F107" s="42">
        <f t="shared" si="7"/>
        <v>2.6908623225000206</v>
      </c>
      <c r="G107" s="44">
        <f t="shared" si="7"/>
        <v>2.8023627224999847</v>
      </c>
      <c r="H107" s="44" t="str">
        <f t="shared" si="7"/>
        <v/>
      </c>
      <c r="I107" s="44">
        <f t="shared" si="7"/>
        <v>3.1382424900000094</v>
      </c>
      <c r="J107" s="44">
        <f t="shared" si="7"/>
        <v>3.4950155625000034</v>
      </c>
      <c r="K107" s="35"/>
    </row>
    <row r="108" spans="2:11" x14ac:dyDescent="0.25">
      <c r="B108" s="40">
        <f t="shared" si="4"/>
        <v>42418</v>
      </c>
      <c r="C108" s="42">
        <f t="shared" si="7"/>
        <v>2.401244422500004</v>
      </c>
      <c r="D108" s="42">
        <f t="shared" si="7"/>
        <v>2.4761413025000012</v>
      </c>
      <c r="E108" s="42">
        <f t="shared" si="7"/>
        <v>2.5804352400000008</v>
      </c>
      <c r="F108" s="42">
        <f t="shared" si="7"/>
        <v>2.641213440000012</v>
      </c>
      <c r="G108" s="44">
        <f t="shared" si="7"/>
        <v>2.77296129000002</v>
      </c>
      <c r="H108" s="44" t="str">
        <f t="shared" si="7"/>
        <v/>
      </c>
      <c r="I108" s="44">
        <f t="shared" si="7"/>
        <v>3.0996544399999992</v>
      </c>
      <c r="J108" s="44">
        <f t="shared" si="7"/>
        <v>3.4472068100000142</v>
      </c>
      <c r="K108" s="35"/>
    </row>
    <row r="109" spans="2:11" x14ac:dyDescent="0.25">
      <c r="B109" s="40">
        <f t="shared" si="4"/>
        <v>42419</v>
      </c>
      <c r="C109" s="42">
        <f t="shared" ref="C109:J118" si="8">IF(AND(C$77="S/A", C42&gt;0), ((1+C42/200)^2-1)*100, IF(AND(C$77="Qtrly", C42&gt;0), ((1+C42/400)^4-1)*100, ""))</f>
        <v>2.3789830624999952</v>
      </c>
      <c r="D109" s="42">
        <f t="shared" si="8"/>
        <v>2.4518474224999753</v>
      </c>
      <c r="E109" s="42">
        <f t="shared" si="8"/>
        <v>2.5632180224999912</v>
      </c>
      <c r="F109" s="42">
        <f t="shared" si="8"/>
        <v>2.6300694225000143</v>
      </c>
      <c r="G109" s="44">
        <f t="shared" si="8"/>
        <v>2.7587690000000054</v>
      </c>
      <c r="H109" s="44" t="str">
        <f t="shared" si="8"/>
        <v/>
      </c>
      <c r="I109" s="44">
        <f t="shared" si="8"/>
        <v>3.0915315599999715</v>
      </c>
      <c r="J109" s="44">
        <f t="shared" si="8"/>
        <v>3.4299170024999937</v>
      </c>
      <c r="K109" s="35"/>
    </row>
    <row r="110" spans="2:11" x14ac:dyDescent="0.25">
      <c r="B110" s="40">
        <f t="shared" si="4"/>
        <v>42422</v>
      </c>
      <c r="C110" s="42">
        <f t="shared" si="8"/>
        <v>2.3850541024999838</v>
      </c>
      <c r="D110" s="42">
        <f t="shared" si="8"/>
        <v>2.4609572899999987</v>
      </c>
      <c r="E110" s="42">
        <f t="shared" si="8"/>
        <v>2.5723328400000023</v>
      </c>
      <c r="F110" s="42">
        <f t="shared" si="8"/>
        <v>2.6503317225000211</v>
      </c>
      <c r="G110" s="44">
        <f t="shared" si="8"/>
        <v>2.7851268900000115</v>
      </c>
      <c r="H110" s="44" t="str">
        <f t="shared" si="8"/>
        <v/>
      </c>
      <c r="I110" s="44">
        <f t="shared" si="8"/>
        <v>3.1219940099999954</v>
      </c>
      <c r="J110" s="44">
        <f t="shared" si="8"/>
        <v>3.4594122499999935</v>
      </c>
      <c r="K110" s="35"/>
    </row>
    <row r="111" spans="2:11" x14ac:dyDescent="0.25">
      <c r="B111" s="40">
        <f t="shared" ref="B111:B136" si="9">B44</f>
        <v>42423</v>
      </c>
      <c r="C111" s="42">
        <f t="shared" si="8"/>
        <v>2.3435722499999923</v>
      </c>
      <c r="D111" s="42">
        <f t="shared" si="8"/>
        <v>2.4214841225000061</v>
      </c>
      <c r="E111" s="42">
        <f t="shared" si="8"/>
        <v>2.536888602499987</v>
      </c>
      <c r="F111" s="42">
        <f t="shared" si="8"/>
        <v>2.6098091224999731</v>
      </c>
      <c r="G111" s="44">
        <f t="shared" si="8"/>
        <v>2.7466049600000098</v>
      </c>
      <c r="H111" s="44" t="str">
        <f t="shared" si="8"/>
        <v/>
      </c>
      <c r="I111" s="44">
        <f t="shared" si="8"/>
        <v>3.0752867600000178</v>
      </c>
      <c r="J111" s="44">
        <f t="shared" si="8"/>
        <v>3.4136455625000117</v>
      </c>
      <c r="K111" s="35"/>
    </row>
    <row r="112" spans="2:11" x14ac:dyDescent="0.25">
      <c r="B112" s="40">
        <f t="shared" si="9"/>
        <v>42424</v>
      </c>
      <c r="C112" s="42">
        <f t="shared" si="8"/>
        <v>2.2960302225000007</v>
      </c>
      <c r="D112" s="42">
        <f t="shared" si="8"/>
        <v>2.3779712399999875</v>
      </c>
      <c r="E112" s="42">
        <f t="shared" si="8"/>
        <v>2.5004380624999767</v>
      </c>
      <c r="F112" s="42">
        <f t="shared" si="8"/>
        <v>2.5713200625000043</v>
      </c>
      <c r="G112" s="44">
        <f t="shared" si="8"/>
        <v>2.7091037024999931</v>
      </c>
      <c r="H112" s="44" t="str">
        <f t="shared" si="8"/>
        <v/>
      </c>
      <c r="I112" s="44">
        <f t="shared" si="8"/>
        <v>3.0580280624999956</v>
      </c>
      <c r="J112" s="44">
        <f t="shared" si="8"/>
        <v>3.3739892899999901</v>
      </c>
      <c r="K112" s="35"/>
    </row>
    <row r="113" spans="2:11" x14ac:dyDescent="0.25">
      <c r="B113" s="40">
        <f t="shared" si="9"/>
        <v>42425</v>
      </c>
      <c r="C113" s="42">
        <f t="shared" si="8"/>
        <v>2.2646787600000051</v>
      </c>
      <c r="D113" s="42">
        <f t="shared" si="8"/>
        <v>2.3395256899999994</v>
      </c>
      <c r="E113" s="42">
        <f t="shared" si="8"/>
        <v>2.4518474224999753</v>
      </c>
      <c r="F113" s="42">
        <f t="shared" si="8"/>
        <v>2.525750250000014</v>
      </c>
      <c r="G113" s="44">
        <f t="shared" si="8"/>
        <v>2.6766757025000087</v>
      </c>
      <c r="H113" s="44" t="str">
        <f t="shared" si="8"/>
        <v/>
      </c>
      <c r="I113" s="44">
        <f t="shared" si="8"/>
        <v>3.0194550225000061</v>
      </c>
      <c r="J113" s="44">
        <f t="shared" si="8"/>
        <v>3.3262085024999832</v>
      </c>
      <c r="K113" s="35"/>
    </row>
    <row r="114" spans="2:11" x14ac:dyDescent="0.25">
      <c r="B114" s="40">
        <f t="shared" si="9"/>
        <v>42426</v>
      </c>
      <c r="C114" s="42">
        <f t="shared" si="8"/>
        <v>2.2646787600000051</v>
      </c>
      <c r="D114" s="42">
        <f t="shared" si="8"/>
        <v>2.3375024399999944</v>
      </c>
      <c r="E114" s="42">
        <f t="shared" si="8"/>
        <v>2.4427379600000076</v>
      </c>
      <c r="F114" s="42">
        <f t="shared" si="8"/>
        <v>2.5166375024999965</v>
      </c>
      <c r="G114" s="44">
        <f t="shared" si="8"/>
        <v>2.6635032900000244</v>
      </c>
      <c r="H114" s="44" t="str">
        <f t="shared" si="8"/>
        <v/>
      </c>
      <c r="I114" s="44">
        <f t="shared" si="8"/>
        <v>3.0042308099999859</v>
      </c>
      <c r="J114" s="44">
        <f t="shared" si="8"/>
        <v>3.3221425625000078</v>
      </c>
      <c r="K114" s="35"/>
    </row>
    <row r="115" spans="2:11" x14ac:dyDescent="0.25">
      <c r="B115" s="40">
        <f t="shared" si="9"/>
        <v>42429</v>
      </c>
      <c r="C115" s="42">
        <f t="shared" si="8"/>
        <v>2.2313099025000227</v>
      </c>
      <c r="D115" s="42">
        <f t="shared" si="8"/>
        <v>2.3081675624999853</v>
      </c>
      <c r="E115" s="42">
        <f t="shared" si="8"/>
        <v>2.4164240100000178</v>
      </c>
      <c r="F115" s="42">
        <f t="shared" si="8"/>
        <v>2.4933512099999833</v>
      </c>
      <c r="G115" s="44">
        <f t="shared" si="8"/>
        <v>2.6422265625000163</v>
      </c>
      <c r="H115" s="44" t="str">
        <f t="shared" si="8"/>
        <v/>
      </c>
      <c r="I115" s="44">
        <f t="shared" si="8"/>
        <v>3.0001712100000244</v>
      </c>
      <c r="J115" s="44">
        <f t="shared" si="8"/>
        <v>3.3099452225000103</v>
      </c>
      <c r="K115" s="35"/>
    </row>
    <row r="116" spans="2:11" x14ac:dyDescent="0.25">
      <c r="B116" s="40">
        <f t="shared" si="9"/>
        <v>42430</v>
      </c>
      <c r="C116" s="42">
        <f t="shared" si="8"/>
        <v>2.2626562499999947</v>
      </c>
      <c r="D116" s="42">
        <f t="shared" si="8"/>
        <v>2.3294096399999908</v>
      </c>
      <c r="E116" s="42">
        <f t="shared" si="8"/>
        <v>2.4366652100000108</v>
      </c>
      <c r="F116" s="42">
        <f t="shared" si="8"/>
        <v>2.5227126224999896</v>
      </c>
      <c r="G116" s="44">
        <f t="shared" si="8"/>
        <v>2.6837688900000156</v>
      </c>
      <c r="H116" s="44" t="str">
        <f t="shared" si="8"/>
        <v/>
      </c>
      <c r="I116" s="44">
        <f t="shared" si="8"/>
        <v>3.0509219599999859</v>
      </c>
      <c r="J116" s="44">
        <f t="shared" si="8"/>
        <v>3.3597555599999884</v>
      </c>
      <c r="K116" s="35"/>
    </row>
    <row r="117" spans="2:11" x14ac:dyDescent="0.25">
      <c r="B117" s="40">
        <f t="shared" si="9"/>
        <v>42431</v>
      </c>
      <c r="C117" s="42">
        <f t="shared" si="8"/>
        <v>2.2606337599999859</v>
      </c>
      <c r="D117" s="42">
        <f t="shared" si="8"/>
        <v>2.3324444025000002</v>
      </c>
      <c r="E117" s="42">
        <f t="shared" si="8"/>
        <v>2.4366652100000108</v>
      </c>
      <c r="F117" s="42">
        <f t="shared" si="8"/>
        <v>2.5247377025000128</v>
      </c>
      <c r="G117" s="44">
        <f t="shared" si="8"/>
        <v>2.7182250000000074</v>
      </c>
      <c r="H117" s="44" t="str">
        <f t="shared" si="8"/>
        <v/>
      </c>
      <c r="I117" s="44">
        <f t="shared" si="8"/>
        <v>3.0803631224999961</v>
      </c>
      <c r="J117" s="44">
        <f t="shared" si="8"/>
        <v>3.4085609999999766</v>
      </c>
      <c r="K117" s="35"/>
    </row>
    <row r="118" spans="2:11" x14ac:dyDescent="0.25">
      <c r="B118" s="40">
        <f t="shared" si="9"/>
        <v>42432</v>
      </c>
      <c r="C118" s="42">
        <f t="shared" si="8"/>
        <v>2.2525440000000119</v>
      </c>
      <c r="D118" s="42">
        <f t="shared" si="8"/>
        <v>2.3233402499999833</v>
      </c>
      <c r="E118" s="42">
        <f t="shared" si="8"/>
        <v>2.4316047224999693</v>
      </c>
      <c r="F118" s="42">
        <f t="shared" si="8"/>
        <v>2.5156249999999991</v>
      </c>
      <c r="G118" s="44">
        <f t="shared" si="8"/>
        <v>2.7060633599999884</v>
      </c>
      <c r="H118" s="44" t="str">
        <f t="shared" si="8"/>
        <v/>
      </c>
      <c r="I118" s="44">
        <f t="shared" si="8"/>
        <v>3.0945776025000038</v>
      </c>
      <c r="J118" s="44">
        <f t="shared" si="8"/>
        <v>3.4105948099999894</v>
      </c>
      <c r="K118" s="35"/>
    </row>
    <row r="119" spans="2:11" x14ac:dyDescent="0.25">
      <c r="B119" s="40">
        <f t="shared" si="9"/>
        <v>42433</v>
      </c>
      <c r="C119" s="42">
        <f t="shared" ref="C119:J128" si="10">IF(AND(C$77="S/A", C52&gt;0), ((1+C52/200)^2-1)*100, IF(AND(C$77="Qtrly", C52&gt;0), ((1+C52/400)^4-1)*100, ""))</f>
        <v>2.2596225225000266</v>
      </c>
      <c r="D119" s="42">
        <f t="shared" si="10"/>
        <v>2.3344676025000233</v>
      </c>
      <c r="E119" s="42">
        <f t="shared" si="10"/>
        <v>2.4305926400000288</v>
      </c>
      <c r="F119" s="42">
        <f t="shared" si="10"/>
        <v>2.5227126224999896</v>
      </c>
      <c r="G119" s="44">
        <f t="shared" si="10"/>
        <v>2.724306090000006</v>
      </c>
      <c r="H119" s="44" t="str">
        <f t="shared" si="10"/>
        <v/>
      </c>
      <c r="I119" s="44">
        <f t="shared" si="10"/>
        <v>3.0945776025000038</v>
      </c>
      <c r="J119" s="44">
        <f t="shared" si="10"/>
        <v>3.4095779024999828</v>
      </c>
      <c r="K119" s="35"/>
    </row>
    <row r="120" spans="2:11" x14ac:dyDescent="0.25">
      <c r="B120" s="40">
        <f t="shared" si="9"/>
        <v>42436</v>
      </c>
      <c r="C120" s="42">
        <f t="shared" si="10"/>
        <v>2.2737803024999836</v>
      </c>
      <c r="D120" s="42">
        <f t="shared" si="10"/>
        <v>2.3547007025000122</v>
      </c>
      <c r="E120" s="42">
        <f t="shared" si="10"/>
        <v>2.4548840000000016</v>
      </c>
      <c r="F120" s="42">
        <f t="shared" si="10"/>
        <v>2.5429643224999854</v>
      </c>
      <c r="G120" s="44">
        <f t="shared" si="10"/>
        <v>2.7486322499999938</v>
      </c>
      <c r="H120" s="44" t="str">
        <f t="shared" si="10"/>
        <v/>
      </c>
      <c r="I120" s="44">
        <f t="shared" si="10"/>
        <v>3.1219940099999954</v>
      </c>
      <c r="J120" s="44">
        <f t="shared" si="10"/>
        <v>3.4360191224999781</v>
      </c>
      <c r="K120" s="35"/>
    </row>
    <row r="121" spans="2:11" x14ac:dyDescent="0.25">
      <c r="B121" s="40">
        <f t="shared" si="9"/>
        <v>42437</v>
      </c>
      <c r="C121" s="42">
        <f t="shared" si="10"/>
        <v>2.2313099025000227</v>
      </c>
      <c r="D121" s="42">
        <f t="shared" si="10"/>
        <v>2.3051331600000058</v>
      </c>
      <c r="E121" s="42">
        <f t="shared" si="10"/>
        <v>2.4042802499999905</v>
      </c>
      <c r="F121" s="42">
        <f t="shared" si="10"/>
        <v>2.4893016899999898</v>
      </c>
      <c r="G121" s="44">
        <f t="shared" si="10"/>
        <v>2.6878222499999938</v>
      </c>
      <c r="H121" s="44" t="str">
        <f t="shared" si="10"/>
        <v/>
      </c>
      <c r="I121" s="44">
        <f t="shared" si="10"/>
        <v>3.053967402500013</v>
      </c>
      <c r="J121" s="44">
        <f t="shared" si="10"/>
        <v>3.3719558400000071</v>
      </c>
      <c r="K121" s="35"/>
    </row>
    <row r="122" spans="2:11" x14ac:dyDescent="0.25">
      <c r="B122" s="40">
        <f t="shared" si="9"/>
        <v>42438</v>
      </c>
      <c r="C122" s="42">
        <f t="shared" si="10"/>
        <v>2.0786915600000011</v>
      </c>
      <c r="D122" s="42">
        <f t="shared" si="10"/>
        <v>2.1433635599999779</v>
      </c>
      <c r="E122" s="42">
        <f t="shared" si="10"/>
        <v>2.2768142399999913</v>
      </c>
      <c r="F122" s="42">
        <f t="shared" si="10"/>
        <v>2.3577358399999859</v>
      </c>
      <c r="G122" s="44">
        <f t="shared" si="10"/>
        <v>2.5854994024999911</v>
      </c>
      <c r="H122" s="44" t="str">
        <f t="shared" si="10"/>
        <v/>
      </c>
      <c r="I122" s="44">
        <f t="shared" si="10"/>
        <v>2.9758152899999946</v>
      </c>
      <c r="J122" s="44">
        <f t="shared" si="10"/>
        <v>3.2825038400000173</v>
      </c>
      <c r="K122" s="35"/>
    </row>
    <row r="123" spans="2:11" x14ac:dyDescent="0.25">
      <c r="B123" s="40">
        <f t="shared" si="9"/>
        <v>42439</v>
      </c>
      <c r="C123" s="42">
        <f t="shared" si="10"/>
        <v>2.0867744400000054</v>
      </c>
      <c r="D123" s="42">
        <f t="shared" si="10"/>
        <v>2.1484169225000072</v>
      </c>
      <c r="E123" s="42">
        <f t="shared" si="10"/>
        <v>2.2646787600000051</v>
      </c>
      <c r="F123" s="42">
        <f t="shared" si="10"/>
        <v>2.388089690000017</v>
      </c>
      <c r="G123" s="44">
        <f t="shared" si="10"/>
        <v>2.6006926400000019</v>
      </c>
      <c r="H123" s="44" t="str">
        <f t="shared" si="10"/>
        <v/>
      </c>
      <c r="I123" s="44">
        <f t="shared" si="10"/>
        <v>2.9859632400000002</v>
      </c>
      <c r="J123" s="44">
        <f t="shared" si="10"/>
        <v>3.3038468225000228</v>
      </c>
      <c r="K123" s="35"/>
    </row>
    <row r="124" spans="2:11" x14ac:dyDescent="0.25">
      <c r="B124" s="40">
        <f t="shared" si="9"/>
        <v>42440</v>
      </c>
      <c r="C124" s="42">
        <f t="shared" si="10"/>
        <v>2.0908159999999842</v>
      </c>
      <c r="D124" s="42">
        <f t="shared" si="10"/>
        <v>2.1575132899999794</v>
      </c>
      <c r="E124" s="42">
        <f t="shared" si="10"/>
        <v>2.2828822499999957</v>
      </c>
      <c r="F124" s="42">
        <f t="shared" si="10"/>
        <v>2.4164240100000178</v>
      </c>
      <c r="G124" s="44">
        <f t="shared" si="10"/>
        <v>2.636147902500019</v>
      </c>
      <c r="H124" s="44" t="str">
        <f t="shared" si="10"/>
        <v/>
      </c>
      <c r="I124" s="44">
        <f t="shared" si="10"/>
        <v>3.0387406400000039</v>
      </c>
      <c r="J124" s="44">
        <f t="shared" si="10"/>
        <v>3.3678889999999795</v>
      </c>
      <c r="K124" s="35"/>
    </row>
    <row r="125" spans="2:11" x14ac:dyDescent="0.25">
      <c r="B125" s="40">
        <f t="shared" si="9"/>
        <v>42443</v>
      </c>
      <c r="C125" s="42">
        <f t="shared" si="10"/>
        <v>2.1019307025000211</v>
      </c>
      <c r="D125" s="42">
        <f t="shared" si="10"/>
        <v>2.1736856099999979</v>
      </c>
      <c r="E125" s="42">
        <f t="shared" si="10"/>
        <v>2.301087359999987</v>
      </c>
      <c r="F125" s="42">
        <f t="shared" si="10"/>
        <v>2.4437501025000197</v>
      </c>
      <c r="G125" s="44">
        <f t="shared" si="10"/>
        <v>2.6756624100000126</v>
      </c>
      <c r="H125" s="44" t="str">
        <f t="shared" si="10"/>
        <v/>
      </c>
      <c r="I125" s="44">
        <f t="shared" si="10"/>
        <v>3.0732562499999894</v>
      </c>
      <c r="J125" s="44">
        <f t="shared" si="10"/>
        <v>3.4024596899999926</v>
      </c>
      <c r="K125" s="35"/>
    </row>
    <row r="126" spans="2:11" x14ac:dyDescent="0.25">
      <c r="B126" s="40">
        <f t="shared" si="9"/>
        <v>42444</v>
      </c>
      <c r="C126" s="42">
        <f t="shared" si="10"/>
        <v>2.10698304000001</v>
      </c>
      <c r="D126" s="42">
        <f t="shared" si="10"/>
        <v>2.1827831025000188</v>
      </c>
      <c r="E126" s="42">
        <f t="shared" si="10"/>
        <v>2.3152480099999817</v>
      </c>
      <c r="F126" s="42">
        <f t="shared" si="10"/>
        <v>2.461969522499996</v>
      </c>
      <c r="G126" s="44">
        <f t="shared" si="10"/>
        <v>2.6959292099999921</v>
      </c>
      <c r="H126" s="44" t="str">
        <f t="shared" si="10"/>
        <v/>
      </c>
      <c r="I126" s="44">
        <f t="shared" si="10"/>
        <v>3.1311336225000153</v>
      </c>
      <c r="J126" s="44">
        <f t="shared" si="10"/>
        <v>3.4370361599999955</v>
      </c>
      <c r="K126" s="35"/>
    </row>
    <row r="127" spans="2:11" x14ac:dyDescent="0.25">
      <c r="B127" s="40">
        <f t="shared" si="9"/>
        <v>42445</v>
      </c>
      <c r="C127" s="42">
        <f t="shared" si="10"/>
        <v>2.0928368100000094</v>
      </c>
      <c r="D127" s="42">
        <f t="shared" si="10"/>
        <v>2.1625670025000154</v>
      </c>
      <c r="E127" s="42">
        <f t="shared" si="10"/>
        <v>2.3071560900000287</v>
      </c>
      <c r="F127" s="42">
        <f t="shared" si="10"/>
        <v>2.428568490000016</v>
      </c>
      <c r="G127" s="44">
        <f t="shared" si="10"/>
        <v>2.6665430024999992</v>
      </c>
      <c r="H127" s="44" t="str">
        <f t="shared" si="10"/>
        <v/>
      </c>
      <c r="I127" s="44">
        <f t="shared" si="10"/>
        <v>3.0823937025000081</v>
      </c>
      <c r="J127" s="44">
        <f t="shared" si="10"/>
        <v>3.3912744225000013</v>
      </c>
      <c r="K127" s="35"/>
    </row>
    <row r="128" spans="2:11" x14ac:dyDescent="0.25">
      <c r="B128" s="40">
        <f t="shared" si="9"/>
        <v>42446</v>
      </c>
      <c r="C128" s="42">
        <f t="shared" si="10"/>
        <v>2.0928368100000094</v>
      </c>
      <c r="D128" s="42">
        <f t="shared" si="10"/>
        <v>2.1575132899999794</v>
      </c>
      <c r="E128" s="42">
        <f t="shared" si="10"/>
        <v>2.2970416399999971</v>
      </c>
      <c r="F128" s="42">
        <f t="shared" si="10"/>
        <v>2.424520249999973</v>
      </c>
      <c r="G128" s="44">
        <f t="shared" si="10"/>
        <v>2.6553976099999987</v>
      </c>
      <c r="H128" s="44" t="str">
        <f t="shared" si="10"/>
        <v/>
      </c>
      <c r="I128" s="44">
        <f t="shared" si="10"/>
        <v>3.0722410024999869</v>
      </c>
      <c r="J128" s="44">
        <f t="shared" si="10"/>
        <v>3.376022759999997</v>
      </c>
      <c r="K128" s="35"/>
    </row>
    <row r="129" spans="2:14" x14ac:dyDescent="0.25">
      <c r="B129" s="40">
        <f t="shared" si="9"/>
        <v>42447</v>
      </c>
      <c r="C129" s="42">
        <f t="shared" ref="C129:J138" si="11">IF(AND(C$77="S/A", C62&gt;0), ((1+C62/200)^2-1)*100, IF(AND(C$77="Qtrly", C62&gt;0), ((1+C62/400)^4-1)*100, ""))</f>
        <v>2.0665678400000109</v>
      </c>
      <c r="D129" s="42">
        <f t="shared" si="11"/>
        <v>2.1413422500000001</v>
      </c>
      <c r="E129" s="42">
        <f t="shared" si="11"/>
        <v>2.2778255625000021</v>
      </c>
      <c r="F129" s="42">
        <f t="shared" si="11"/>
        <v>2.3941610000000058</v>
      </c>
      <c r="G129" s="44">
        <f t="shared" si="11"/>
        <v>2.620952040000013</v>
      </c>
      <c r="H129" s="44" t="str">
        <f t="shared" si="11"/>
        <v/>
      </c>
      <c r="I129" s="44">
        <f t="shared" si="11"/>
        <v>3.0275750625000208</v>
      </c>
      <c r="J129" s="44">
        <f t="shared" si="11"/>
        <v>3.3465394024999817</v>
      </c>
      <c r="K129" s="35"/>
    </row>
    <row r="130" spans="2:14" x14ac:dyDescent="0.25">
      <c r="B130" s="40">
        <f t="shared" si="9"/>
        <v>42450</v>
      </c>
      <c r="C130" s="42">
        <f t="shared" si="11"/>
        <v>2.0867744400000054</v>
      </c>
      <c r="D130" s="42">
        <f t="shared" si="11"/>
        <v>2.1565025625000178</v>
      </c>
      <c r="E130" s="42">
        <f t="shared" si="11"/>
        <v>2.286927690000029</v>
      </c>
      <c r="F130" s="42">
        <f t="shared" si="11"/>
        <v>2.401244422500004</v>
      </c>
      <c r="G130" s="44">
        <f t="shared" si="11"/>
        <v>2.636147902500019</v>
      </c>
      <c r="H130" s="44" t="str">
        <f t="shared" si="11"/>
        <v/>
      </c>
      <c r="I130" s="44">
        <f t="shared" si="11"/>
        <v>3.0407708100000042</v>
      </c>
      <c r="J130" s="44">
        <f t="shared" si="11"/>
        <v>3.3709391225000163</v>
      </c>
      <c r="K130" s="35"/>
    </row>
    <row r="131" spans="2:14" x14ac:dyDescent="0.25">
      <c r="B131" s="40">
        <f t="shared" si="9"/>
        <v>42451</v>
      </c>
      <c r="C131" s="42">
        <f t="shared" si="11"/>
        <v>2.1079935225000179</v>
      </c>
      <c r="D131" s="42">
        <f t="shared" si="11"/>
        <v>2.1837939600000134</v>
      </c>
      <c r="E131" s="42">
        <f t="shared" si="11"/>
        <v>2.325363359999999</v>
      </c>
      <c r="F131" s="42">
        <f t="shared" si="11"/>
        <v>2.4376773225000203</v>
      </c>
      <c r="G131" s="44">
        <f t="shared" si="11"/>
        <v>2.6716092899999877</v>
      </c>
      <c r="H131" s="44" t="str">
        <f t="shared" si="11"/>
        <v/>
      </c>
      <c r="I131" s="44">
        <f t="shared" si="11"/>
        <v>3.0905162225000282</v>
      </c>
      <c r="J131" s="44">
        <f t="shared" si="11"/>
        <v>3.4309340099999863</v>
      </c>
      <c r="K131" s="35"/>
    </row>
    <row r="132" spans="2:14" x14ac:dyDescent="0.25">
      <c r="B132" s="40">
        <f t="shared" si="9"/>
        <v>42452</v>
      </c>
      <c r="C132" s="42">
        <f t="shared" si="11"/>
        <v>2.0837433224999868</v>
      </c>
      <c r="D132" s="42">
        <f t="shared" si="11"/>
        <v>2.1544811225000071</v>
      </c>
      <c r="E132" s="42">
        <f t="shared" si="11"/>
        <v>2.3051331600000058</v>
      </c>
      <c r="F132" s="42">
        <f t="shared" si="11"/>
        <v>2.4214841225000061</v>
      </c>
      <c r="G132" s="44">
        <f t="shared" si="11"/>
        <v>2.6614768399999988</v>
      </c>
      <c r="H132" s="44" t="str">
        <f t="shared" si="11"/>
        <v/>
      </c>
      <c r="I132" s="44">
        <f t="shared" si="11"/>
        <v>3.0823937025000081</v>
      </c>
      <c r="J132" s="44">
        <f t="shared" si="11"/>
        <v>3.4319510225000016</v>
      </c>
      <c r="K132" s="35"/>
    </row>
    <row r="133" spans="2:14" x14ac:dyDescent="0.25">
      <c r="B133" s="40">
        <f t="shared" si="9"/>
        <v>42453</v>
      </c>
      <c r="C133" s="42">
        <f t="shared" si="11"/>
        <v>2.0766708899999875</v>
      </c>
      <c r="D133" s="42">
        <f t="shared" si="11"/>
        <v>2.1605455024999998</v>
      </c>
      <c r="E133" s="42">
        <f t="shared" si="11"/>
        <v>2.298053062499994</v>
      </c>
      <c r="F133" s="42">
        <f t="shared" si="11"/>
        <v>2.4214841225000061</v>
      </c>
      <c r="G133" s="44">
        <f t="shared" si="11"/>
        <v>2.665529759999985</v>
      </c>
      <c r="H133" s="44" t="str">
        <f t="shared" si="11"/>
        <v/>
      </c>
      <c r="I133" s="44">
        <f t="shared" si="11"/>
        <v>3.0783325624999858</v>
      </c>
      <c r="J133" s="44">
        <f t="shared" si="11"/>
        <v>3.4217811224999783</v>
      </c>
      <c r="K133" s="35"/>
    </row>
    <row r="134" spans="2:14" x14ac:dyDescent="0.25">
      <c r="B134" s="40">
        <f t="shared" si="9"/>
        <v>42458</v>
      </c>
      <c r="C134" s="42">
        <f t="shared" si="11"/>
        <v>2.0615165024999715</v>
      </c>
      <c r="D134" s="42">
        <f t="shared" si="11"/>
        <v>2.1666100624999851</v>
      </c>
      <c r="E134" s="42">
        <f t="shared" si="11"/>
        <v>2.2687238399999865</v>
      </c>
      <c r="F134" s="42">
        <f t="shared" si="11"/>
        <v>2.3870778225000056</v>
      </c>
      <c r="G134" s="44">
        <f t="shared" si="11"/>
        <v>2.6239911224999801</v>
      </c>
      <c r="H134" s="44" t="str">
        <f t="shared" si="11"/>
        <v/>
      </c>
      <c r="I134" s="44">
        <f t="shared" si="11"/>
        <v>3.0834090000000147</v>
      </c>
      <c r="J134" s="44">
        <f t="shared" si="11"/>
        <v>3.4258490225000049</v>
      </c>
      <c r="K134" s="35"/>
    </row>
    <row r="135" spans="2:14" x14ac:dyDescent="0.25">
      <c r="B135" s="40">
        <f t="shared" si="9"/>
        <v>42459</v>
      </c>
      <c r="C135" s="42">
        <f t="shared" si="11"/>
        <v>2.0231304224999969</v>
      </c>
      <c r="D135" s="42">
        <f t="shared" si="11"/>
        <v>2.1049620899999955</v>
      </c>
      <c r="E135" s="42">
        <f t="shared" si="11"/>
        <v>2.2545664099999918</v>
      </c>
      <c r="F135" s="42">
        <f t="shared" si="11"/>
        <v>2.3617827600000085</v>
      </c>
      <c r="G135" s="44">
        <f t="shared" si="11"/>
        <v>2.6118350625000009</v>
      </c>
      <c r="H135" s="44" t="str">
        <f t="shared" si="11"/>
        <v/>
      </c>
      <c r="I135" s="44">
        <f t="shared" si="11"/>
        <v>3.0153951224999753</v>
      </c>
      <c r="J135" s="44">
        <f t="shared" si="11"/>
        <v>3.3597555599999884</v>
      </c>
      <c r="K135" s="35"/>
    </row>
    <row r="136" spans="2:14" x14ac:dyDescent="0.25">
      <c r="B136" s="40">
        <f t="shared" si="9"/>
        <v>42460</v>
      </c>
      <c r="C136" s="42">
        <f t="shared" si="11"/>
        <v>1.9665746224999836</v>
      </c>
      <c r="D136" s="42">
        <f t="shared" si="11"/>
        <v>2.0574755224999963</v>
      </c>
      <c r="E136" s="42">
        <f t="shared" si="11"/>
        <v>2.1777288899999858</v>
      </c>
      <c r="F136" s="42">
        <f t="shared" si="11"/>
        <v>2.3071560900000287</v>
      </c>
      <c r="G136" s="44">
        <f t="shared" si="11"/>
        <v>2.5591671225000168</v>
      </c>
      <c r="H136" s="44" t="str">
        <f t="shared" si="11"/>
        <v/>
      </c>
      <c r="I136" s="44">
        <f t="shared" si="11"/>
        <v>2.965667840000008</v>
      </c>
      <c r="J136" s="44">
        <f t="shared" si="11"/>
        <v>3.3384068025000158</v>
      </c>
      <c r="K136" s="35"/>
    </row>
    <row r="137" spans="2:14" x14ac:dyDescent="0.25">
      <c r="B137" s="40"/>
      <c r="C137" s="42" t="str">
        <f t="shared" si="11"/>
        <v/>
      </c>
      <c r="D137" s="42" t="str">
        <f t="shared" si="11"/>
        <v/>
      </c>
      <c r="E137" s="42" t="str">
        <f t="shared" si="11"/>
        <v/>
      </c>
      <c r="F137" s="42" t="str">
        <f t="shared" si="11"/>
        <v/>
      </c>
      <c r="G137" s="44" t="str">
        <f t="shared" si="11"/>
        <v/>
      </c>
      <c r="H137" s="44" t="str">
        <f t="shared" si="11"/>
        <v/>
      </c>
      <c r="I137" s="44" t="str">
        <f t="shared" si="11"/>
        <v/>
      </c>
      <c r="J137" s="44" t="str">
        <f t="shared" si="11"/>
        <v/>
      </c>
      <c r="K137" s="43"/>
    </row>
    <row r="138" spans="2:14" x14ac:dyDescent="0.25">
      <c r="B138" s="40"/>
      <c r="C138" s="45" t="str">
        <f t="shared" si="11"/>
        <v/>
      </c>
      <c r="D138" s="45" t="str">
        <f t="shared" si="11"/>
        <v/>
      </c>
      <c r="E138" s="45" t="str">
        <f t="shared" si="11"/>
        <v/>
      </c>
      <c r="F138" s="45" t="str">
        <f t="shared" si="11"/>
        <v/>
      </c>
      <c r="G138" s="46" t="str">
        <f t="shared" si="11"/>
        <v/>
      </c>
      <c r="H138" s="46" t="str">
        <f t="shared" si="11"/>
        <v/>
      </c>
      <c r="I138" s="46" t="str">
        <f t="shared" si="11"/>
        <v/>
      </c>
      <c r="J138" s="46" t="str">
        <f t="shared" si="11"/>
        <v/>
      </c>
      <c r="K138" s="43"/>
    </row>
    <row r="139" spans="2:14" x14ac:dyDescent="0.25">
      <c r="B139" s="48"/>
      <c r="C139" s="43"/>
      <c r="D139" s="43"/>
      <c r="E139" s="43"/>
      <c r="F139" s="43"/>
      <c r="G139" s="43"/>
      <c r="H139" s="43"/>
      <c r="I139" s="43"/>
      <c r="J139" s="50"/>
      <c r="K139" s="43"/>
    </row>
    <row r="140" spans="2:14" ht="15" customHeight="1" x14ac:dyDescent="0.25">
      <c r="B140" s="40"/>
      <c r="C140" s="175" t="s">
        <v>4</v>
      </c>
      <c r="D140" s="176"/>
      <c r="E140" s="176"/>
      <c r="F140" s="176"/>
      <c r="G140" s="176"/>
      <c r="H140" s="176"/>
      <c r="I140" s="176"/>
      <c r="J140" s="177"/>
      <c r="K140" s="28"/>
      <c r="L140" s="28"/>
      <c r="M140" s="28"/>
    </row>
    <row r="141" spans="2:14" x14ac:dyDescent="0.25">
      <c r="B141" s="142" t="s">
        <v>5</v>
      </c>
      <c r="C141" s="50">
        <f>AVERAGE(C79:C138)</f>
        <v>2.3203216139224141</v>
      </c>
      <c r="D141" s="50">
        <f>AVERAGE(D79:D138)</f>
        <v>2.4109385521120696</v>
      </c>
      <c r="E141" s="50">
        <f t="shared" ref="E141:J141" si="12">AVERAGE(E79:E138)</f>
        <v>2.5230816574568937</v>
      </c>
      <c r="F141" s="50">
        <f t="shared" si="12"/>
        <v>2.6120019604310363</v>
      </c>
      <c r="G141" s="50">
        <f t="shared" si="12"/>
        <v>2.7874833697413792</v>
      </c>
      <c r="H141" s="50"/>
      <c r="I141" s="50">
        <f t="shared" si="12"/>
        <v>3.1586030031034498</v>
      </c>
      <c r="J141" s="113">
        <f t="shared" si="12"/>
        <v>3.5083441641379296</v>
      </c>
      <c r="K141" s="43"/>
      <c r="L141" s="2"/>
      <c r="M141" s="2"/>
    </row>
    <row r="142" spans="2:14" x14ac:dyDescent="0.25">
      <c r="B142" s="51"/>
      <c r="C142" s="43"/>
      <c r="D142" s="43"/>
      <c r="E142" s="43"/>
      <c r="F142" s="43"/>
      <c r="G142" s="47"/>
      <c r="H142" s="47"/>
      <c r="I142" s="47"/>
      <c r="J142" s="50"/>
      <c r="K142" s="43"/>
    </row>
    <row r="143" spans="2:14" x14ac:dyDescent="0.25">
      <c r="B143" s="143"/>
      <c r="C143" s="172" t="s">
        <v>6</v>
      </c>
      <c r="D143" s="173"/>
      <c r="E143" s="173"/>
      <c r="F143" s="173"/>
      <c r="G143" s="173"/>
      <c r="H143" s="173"/>
      <c r="I143" s="173"/>
      <c r="J143" s="174"/>
      <c r="K143" s="144"/>
      <c r="L143" s="144"/>
      <c r="M143" s="144"/>
      <c r="N143" s="2"/>
    </row>
    <row r="144" spans="2:14" x14ac:dyDescent="0.25">
      <c r="B144" s="143"/>
      <c r="F144" s="85" t="s">
        <v>40</v>
      </c>
      <c r="G144" s="85" t="s">
        <v>7</v>
      </c>
      <c r="H144" s="85"/>
      <c r="I144" s="85"/>
      <c r="J144" s="86"/>
      <c r="K144" s="29"/>
    </row>
    <row r="145" spans="2:11" x14ac:dyDescent="0.25">
      <c r="B145" s="143"/>
      <c r="C145" s="14"/>
      <c r="D145" s="14"/>
      <c r="E145" s="14"/>
      <c r="F145" s="83">
        <v>5</v>
      </c>
      <c r="G145" s="120">
        <f>E141+(F141-E141)/(F11-E11)*($E$3+(365*5+1)-E11)</f>
        <v>2.60209691402379</v>
      </c>
      <c r="H145" s="32"/>
      <c r="I145" s="32"/>
      <c r="J145" s="112"/>
      <c r="K145" s="30"/>
    </row>
    <row r="146" spans="2:11" x14ac:dyDescent="0.25">
      <c r="B146" s="51"/>
      <c r="G146" s="2"/>
      <c r="H146" s="2"/>
      <c r="I146" s="2"/>
    </row>
    <row r="147" spans="2:11" x14ac:dyDescent="0.25">
      <c r="B147" s="51"/>
    </row>
    <row r="148" spans="2:11" x14ac:dyDescent="0.25">
      <c r="B148" s="51"/>
    </row>
    <row r="152" spans="2:11" x14ac:dyDescent="0.25">
      <c r="F152" s="16"/>
      <c r="G152" s="16"/>
      <c r="H152" s="16"/>
      <c r="I152" s="16"/>
      <c r="J152" s="16"/>
      <c r="K152" s="16"/>
    </row>
    <row r="153" spans="2:11" x14ac:dyDescent="0.25">
      <c r="F153" s="16"/>
      <c r="G153" s="16"/>
      <c r="H153" s="16"/>
      <c r="I153" s="16"/>
      <c r="J153" s="16"/>
      <c r="K153" s="16"/>
    </row>
    <row r="154" spans="2:11" x14ac:dyDescent="0.25">
      <c r="F154" s="16"/>
      <c r="G154" s="16"/>
      <c r="H154" s="16"/>
      <c r="I154" s="16"/>
      <c r="J154" s="16"/>
      <c r="K154" s="16"/>
    </row>
    <row r="155" spans="2:11" x14ac:dyDescent="0.25">
      <c r="F155" s="16"/>
      <c r="G155" s="16"/>
      <c r="H155" s="16"/>
      <c r="I155" s="16"/>
      <c r="J155" s="16"/>
      <c r="K155" s="16"/>
    </row>
    <row r="156" spans="2:11" x14ac:dyDescent="0.25">
      <c r="F156" s="16"/>
      <c r="G156" s="16"/>
      <c r="H156" s="16"/>
      <c r="I156" s="16"/>
      <c r="J156" s="16"/>
      <c r="K156" s="16"/>
    </row>
    <row r="157" spans="2:11" x14ac:dyDescent="0.25">
      <c r="F157" s="16"/>
      <c r="G157" s="16"/>
      <c r="H157" s="16"/>
      <c r="I157" s="16"/>
      <c r="J157" s="16"/>
      <c r="K157" s="16"/>
    </row>
    <row r="158" spans="2:11" x14ac:dyDescent="0.25">
      <c r="F158" s="16"/>
      <c r="G158" s="16"/>
      <c r="H158" s="16"/>
      <c r="I158" s="16"/>
      <c r="J158" s="16"/>
      <c r="K158" s="16"/>
    </row>
    <row r="159" spans="2:11" x14ac:dyDescent="0.25">
      <c r="F159" s="16"/>
      <c r="G159" s="16"/>
      <c r="H159" s="16"/>
      <c r="I159" s="16"/>
      <c r="J159" s="16"/>
      <c r="K159" s="16"/>
    </row>
    <row r="160" spans="2:11" x14ac:dyDescent="0.25">
      <c r="F160" s="16"/>
      <c r="G160" s="16"/>
      <c r="H160" s="16"/>
      <c r="I160" s="16"/>
      <c r="J160" s="16"/>
      <c r="K160" s="16"/>
    </row>
    <row r="161" spans="6:11" x14ac:dyDescent="0.25">
      <c r="F161" s="16"/>
      <c r="G161" s="16"/>
      <c r="H161" s="16"/>
      <c r="I161" s="16"/>
      <c r="J161" s="16"/>
      <c r="K161" s="16"/>
    </row>
    <row r="162" spans="6:11" x14ac:dyDescent="0.25">
      <c r="F162" s="16"/>
      <c r="G162" s="16"/>
      <c r="H162" s="16"/>
      <c r="I162" s="16"/>
      <c r="J162" s="16"/>
      <c r="K162" s="16"/>
    </row>
    <row r="163" spans="6:11" x14ac:dyDescent="0.25">
      <c r="F163" s="16"/>
      <c r="G163" s="16"/>
      <c r="H163" s="16"/>
      <c r="I163" s="16"/>
      <c r="J163" s="16"/>
      <c r="K163" s="16"/>
    </row>
    <row r="164" spans="6:11" x14ac:dyDescent="0.25">
      <c r="F164" s="16"/>
      <c r="G164" s="16"/>
      <c r="H164" s="16"/>
      <c r="I164" s="16"/>
      <c r="J164" s="16"/>
      <c r="K164" s="16"/>
    </row>
    <row r="165" spans="6:11" x14ac:dyDescent="0.25">
      <c r="F165" s="16"/>
      <c r="G165" s="16"/>
      <c r="H165" s="16"/>
      <c r="I165" s="16"/>
      <c r="J165" s="16"/>
      <c r="K165" s="16"/>
    </row>
    <row r="166" spans="6:11" x14ac:dyDescent="0.25">
      <c r="F166" s="16"/>
      <c r="G166" s="16"/>
      <c r="H166" s="16"/>
      <c r="I166" s="16"/>
      <c r="J166" s="16"/>
      <c r="K166" s="16"/>
    </row>
    <row r="167" spans="6:11" x14ac:dyDescent="0.25">
      <c r="F167" s="16"/>
      <c r="G167" s="16"/>
      <c r="H167" s="16"/>
      <c r="I167" s="16"/>
      <c r="J167" s="16"/>
      <c r="K167" s="16"/>
    </row>
    <row r="168" spans="6:11" x14ac:dyDescent="0.25">
      <c r="F168" s="16"/>
      <c r="G168" s="16"/>
      <c r="H168" s="16"/>
      <c r="I168" s="16"/>
      <c r="J168" s="16"/>
      <c r="K168" s="16"/>
    </row>
    <row r="169" spans="6:11" x14ac:dyDescent="0.25">
      <c r="F169" s="16"/>
      <c r="G169" s="16"/>
      <c r="H169" s="16"/>
      <c r="I169" s="16"/>
      <c r="J169" s="16"/>
      <c r="K169" s="16"/>
    </row>
    <row r="170" spans="6:11" x14ac:dyDescent="0.25">
      <c r="F170" s="16"/>
      <c r="G170" s="16"/>
      <c r="H170" s="16"/>
      <c r="I170" s="16"/>
      <c r="J170" s="16"/>
      <c r="K170" s="16"/>
    </row>
    <row r="171" spans="6:11" x14ac:dyDescent="0.25">
      <c r="F171" s="16"/>
      <c r="G171" s="16"/>
      <c r="H171" s="16"/>
      <c r="I171" s="16"/>
      <c r="J171" s="16"/>
      <c r="K171" s="16"/>
    </row>
    <row r="172" spans="6:11" x14ac:dyDescent="0.25">
      <c r="F172" s="16"/>
      <c r="G172" s="16"/>
      <c r="H172" s="16"/>
      <c r="I172" s="16"/>
      <c r="J172" s="16"/>
      <c r="K172" s="16"/>
    </row>
    <row r="173" spans="6:11" x14ac:dyDescent="0.25">
      <c r="F173" s="16"/>
      <c r="G173" s="16"/>
      <c r="H173" s="16"/>
      <c r="I173" s="16"/>
      <c r="J173" s="16"/>
      <c r="K173" s="16"/>
    </row>
    <row r="174" spans="6:11" x14ac:dyDescent="0.25">
      <c r="F174" s="16"/>
      <c r="G174" s="16"/>
      <c r="H174" s="16"/>
      <c r="I174" s="16"/>
      <c r="J174" s="16"/>
      <c r="K174" s="16"/>
    </row>
    <row r="175" spans="6:11" x14ac:dyDescent="0.25">
      <c r="F175" s="16"/>
      <c r="G175" s="16"/>
      <c r="H175" s="16"/>
      <c r="I175" s="16"/>
      <c r="J175" s="16"/>
      <c r="K175" s="16"/>
    </row>
    <row r="176" spans="6:11" x14ac:dyDescent="0.25">
      <c r="F176" s="16"/>
      <c r="G176" s="16"/>
      <c r="H176" s="16"/>
      <c r="I176" s="16"/>
      <c r="J176" s="16"/>
      <c r="K176" s="16"/>
    </row>
    <row r="177" spans="6:11" x14ac:dyDescent="0.25">
      <c r="F177" s="16"/>
      <c r="G177" s="16"/>
      <c r="H177" s="16"/>
      <c r="I177" s="16"/>
      <c r="J177" s="16"/>
      <c r="K177" s="16"/>
    </row>
    <row r="178" spans="6:11" x14ac:dyDescent="0.25">
      <c r="F178" s="16"/>
      <c r="G178" s="16"/>
      <c r="H178" s="16"/>
      <c r="I178" s="16"/>
      <c r="J178" s="16"/>
      <c r="K178" s="16"/>
    </row>
    <row r="179" spans="6:11" x14ac:dyDescent="0.25">
      <c r="F179" s="16"/>
      <c r="G179" s="16"/>
      <c r="H179" s="16"/>
      <c r="I179" s="16"/>
      <c r="J179" s="16"/>
      <c r="K179" s="16"/>
    </row>
    <row r="180" spans="6:11" x14ac:dyDescent="0.25">
      <c r="F180" s="16"/>
      <c r="G180" s="16"/>
      <c r="H180" s="16"/>
      <c r="I180" s="16"/>
      <c r="J180" s="16"/>
      <c r="K180" s="16"/>
    </row>
    <row r="181" spans="6:11" x14ac:dyDescent="0.25">
      <c r="F181" s="16"/>
      <c r="G181" s="16"/>
      <c r="H181" s="16"/>
      <c r="I181" s="16"/>
      <c r="J181" s="16"/>
      <c r="K181" s="16"/>
    </row>
    <row r="182" spans="6:11" x14ac:dyDescent="0.25">
      <c r="F182" s="16"/>
      <c r="G182" s="16"/>
      <c r="H182" s="16"/>
      <c r="I182" s="16"/>
      <c r="J182" s="16"/>
      <c r="K182" s="16"/>
    </row>
    <row r="183" spans="6:11" x14ac:dyDescent="0.25">
      <c r="F183" s="16"/>
      <c r="G183" s="16"/>
      <c r="H183" s="16"/>
      <c r="I183" s="16"/>
      <c r="J183" s="16"/>
      <c r="K183" s="16"/>
    </row>
    <row r="184" spans="6:11" x14ac:dyDescent="0.25">
      <c r="F184" s="16"/>
      <c r="G184" s="16"/>
      <c r="H184" s="16"/>
      <c r="I184" s="16"/>
      <c r="J184" s="16"/>
      <c r="K184" s="16"/>
    </row>
    <row r="185" spans="6:11" x14ac:dyDescent="0.25">
      <c r="F185" s="16"/>
      <c r="G185" s="16"/>
      <c r="H185" s="16"/>
      <c r="I185" s="16"/>
      <c r="J185" s="16"/>
      <c r="K185" s="16"/>
    </row>
    <row r="186" spans="6:11" x14ac:dyDescent="0.25">
      <c r="F186" s="16"/>
      <c r="G186" s="16"/>
      <c r="H186" s="16"/>
      <c r="I186" s="16"/>
      <c r="J186" s="16"/>
      <c r="K186" s="16"/>
    </row>
    <row r="187" spans="6:11" x14ac:dyDescent="0.25">
      <c r="F187" s="16"/>
      <c r="G187" s="16"/>
      <c r="H187" s="16"/>
      <c r="I187" s="16"/>
      <c r="J187" s="16"/>
      <c r="K187" s="16"/>
    </row>
    <row r="188" spans="6:11" x14ac:dyDescent="0.25">
      <c r="F188" s="16"/>
      <c r="G188" s="16"/>
      <c r="H188" s="16"/>
      <c r="I188" s="16"/>
      <c r="J188" s="16"/>
      <c r="K188" s="16"/>
    </row>
    <row r="189" spans="6:11" x14ac:dyDescent="0.25">
      <c r="F189" s="16"/>
      <c r="G189" s="16"/>
      <c r="H189" s="16"/>
      <c r="I189" s="16"/>
      <c r="J189" s="16"/>
      <c r="K189" s="16"/>
    </row>
    <row r="190" spans="6:11" x14ac:dyDescent="0.25">
      <c r="F190" s="16"/>
      <c r="G190" s="16"/>
      <c r="H190" s="16"/>
      <c r="I190" s="16"/>
      <c r="J190" s="16"/>
      <c r="K190" s="16"/>
    </row>
    <row r="191" spans="6:11" x14ac:dyDescent="0.25">
      <c r="F191" s="16"/>
      <c r="G191" s="16"/>
      <c r="H191" s="16"/>
      <c r="I191" s="16"/>
      <c r="J191" s="16"/>
      <c r="K191" s="16"/>
    </row>
    <row r="192" spans="6:11" x14ac:dyDescent="0.25">
      <c r="F192" s="16"/>
      <c r="G192" s="16"/>
      <c r="H192" s="16"/>
      <c r="I192" s="16"/>
      <c r="J192" s="16"/>
      <c r="K192" s="16"/>
    </row>
    <row r="193" spans="6:11" x14ac:dyDescent="0.25">
      <c r="F193" s="16"/>
      <c r="G193" s="16"/>
      <c r="H193" s="16"/>
      <c r="I193" s="16"/>
      <c r="J193" s="16"/>
      <c r="K193" s="16"/>
    </row>
    <row r="194" spans="6:11" x14ac:dyDescent="0.25">
      <c r="F194" s="16"/>
      <c r="G194" s="16"/>
      <c r="H194" s="16"/>
      <c r="I194" s="16"/>
      <c r="J194" s="16"/>
      <c r="K194" s="16"/>
    </row>
    <row r="195" spans="6:11" x14ac:dyDescent="0.25">
      <c r="F195" s="16"/>
      <c r="G195" s="16"/>
      <c r="H195" s="16"/>
      <c r="I195" s="16"/>
      <c r="J195" s="16"/>
      <c r="K195" s="16"/>
    </row>
    <row r="196" spans="6:11" x14ac:dyDescent="0.25">
      <c r="F196" s="16"/>
      <c r="G196" s="16"/>
      <c r="H196" s="16"/>
      <c r="I196" s="16"/>
      <c r="J196" s="16"/>
      <c r="K196" s="16"/>
    </row>
    <row r="197" spans="6:11" x14ac:dyDescent="0.25">
      <c r="F197" s="16"/>
      <c r="G197" s="16"/>
      <c r="H197" s="16"/>
      <c r="I197" s="16"/>
      <c r="J197" s="16"/>
      <c r="K197" s="16"/>
    </row>
    <row r="198" spans="6:11" x14ac:dyDescent="0.25">
      <c r="F198" s="16"/>
      <c r="G198" s="16"/>
      <c r="H198" s="16"/>
      <c r="I198" s="16"/>
      <c r="J198" s="16"/>
      <c r="K198" s="16"/>
    </row>
    <row r="199" spans="6:11" x14ac:dyDescent="0.25">
      <c r="F199" s="16"/>
      <c r="G199" s="16"/>
      <c r="H199" s="16"/>
      <c r="I199" s="16"/>
      <c r="J199" s="16"/>
      <c r="K199" s="16"/>
    </row>
    <row r="200" spans="6:11" x14ac:dyDescent="0.25">
      <c r="F200" s="16"/>
      <c r="G200" s="16"/>
      <c r="H200" s="16"/>
      <c r="I200" s="16"/>
      <c r="J200" s="16"/>
      <c r="K200" s="16"/>
    </row>
    <row r="201" spans="6:11" x14ac:dyDescent="0.25">
      <c r="F201" s="16"/>
      <c r="G201" s="16"/>
      <c r="H201" s="16"/>
      <c r="I201" s="16"/>
      <c r="J201" s="16"/>
      <c r="K201" s="16"/>
    </row>
    <row r="202" spans="6:11" x14ac:dyDescent="0.25">
      <c r="F202" s="16"/>
      <c r="G202" s="16"/>
      <c r="H202" s="16"/>
      <c r="I202" s="16"/>
      <c r="J202" s="16"/>
      <c r="K202" s="16"/>
    </row>
    <row r="203" spans="6:11" x14ac:dyDescent="0.25">
      <c r="F203" s="16"/>
      <c r="G203" s="16"/>
      <c r="H203" s="16"/>
      <c r="I203" s="16"/>
      <c r="J203" s="16"/>
      <c r="K203" s="16"/>
    </row>
    <row r="204" spans="6:11" x14ac:dyDescent="0.25">
      <c r="F204" s="16"/>
      <c r="G204" s="16"/>
      <c r="H204" s="16"/>
      <c r="I204" s="16"/>
      <c r="J204" s="16"/>
      <c r="K204" s="16"/>
    </row>
    <row r="205" spans="6:11" x14ac:dyDescent="0.25">
      <c r="F205" s="16"/>
      <c r="G205" s="16"/>
      <c r="H205" s="16"/>
      <c r="I205" s="16"/>
      <c r="J205" s="16"/>
      <c r="K205" s="16"/>
    </row>
    <row r="206" spans="6:11" x14ac:dyDescent="0.25">
      <c r="F206" s="16"/>
      <c r="G206" s="16"/>
      <c r="H206" s="16"/>
      <c r="I206" s="16"/>
      <c r="J206" s="16"/>
      <c r="K206" s="16"/>
    </row>
    <row r="207" spans="6:11" x14ac:dyDescent="0.25">
      <c r="F207" s="16"/>
      <c r="G207" s="16"/>
      <c r="H207" s="16"/>
      <c r="I207" s="16"/>
      <c r="J207" s="16"/>
      <c r="K207" s="16"/>
    </row>
    <row r="208" spans="6:11" x14ac:dyDescent="0.25">
      <c r="F208" s="16"/>
      <c r="G208" s="16"/>
      <c r="H208" s="16"/>
      <c r="I208" s="16"/>
      <c r="J208" s="16"/>
      <c r="K208" s="16"/>
    </row>
    <row r="209" spans="6:11" x14ac:dyDescent="0.25">
      <c r="F209" s="16"/>
      <c r="G209" s="16"/>
      <c r="H209" s="16"/>
      <c r="I209" s="16"/>
      <c r="J209" s="16"/>
      <c r="K209" s="16"/>
    </row>
    <row r="210" spans="6:11" x14ac:dyDescent="0.25">
      <c r="F210" s="16"/>
      <c r="G210" s="16"/>
      <c r="H210" s="16"/>
      <c r="I210" s="16"/>
      <c r="J210" s="16"/>
      <c r="K210" s="16"/>
    </row>
    <row r="217" spans="6:11" s="31" customFormat="1" x14ac:dyDescent="0.25"/>
    <row r="225" spans="2:11" ht="78" customHeight="1" x14ac:dyDescent="0.25"/>
    <row r="229" spans="2:11" x14ac:dyDescent="0.25">
      <c r="K229" s="89"/>
    </row>
    <row r="232" spans="2:11" x14ac:dyDescent="0.25">
      <c r="B232" s="34"/>
      <c r="C232" s="33"/>
      <c r="D232" s="33"/>
      <c r="E232" s="33"/>
      <c r="F232" s="33"/>
      <c r="K232" s="33"/>
    </row>
    <row r="233" spans="2:11" x14ac:dyDescent="0.25">
      <c r="B233" s="55"/>
      <c r="C233" s="56"/>
      <c r="D233" s="33"/>
      <c r="E233" s="33"/>
      <c r="F233" s="33"/>
      <c r="K233" s="33"/>
    </row>
    <row r="234" spans="2:11" x14ac:dyDescent="0.25">
      <c r="B234" s="2"/>
      <c r="C234" s="8"/>
      <c r="D234" s="8"/>
      <c r="E234" s="8"/>
      <c r="F234" s="8"/>
      <c r="K234" s="8"/>
    </row>
    <row r="235" spans="2:11" x14ac:dyDescent="0.25">
      <c r="B235" s="2"/>
      <c r="C235" s="57"/>
      <c r="D235" s="8"/>
      <c r="E235" s="8"/>
      <c r="F235" s="8"/>
      <c r="K235" s="8"/>
    </row>
    <row r="236" spans="2:11" x14ac:dyDescent="0.25">
      <c r="B236" s="2"/>
      <c r="C236" s="8"/>
      <c r="D236" s="8"/>
      <c r="E236" s="8"/>
      <c r="F236" s="8"/>
      <c r="K236" s="89"/>
    </row>
    <row r="237" spans="2:11" x14ac:dyDescent="0.25">
      <c r="B237" s="2"/>
      <c r="C237" s="8"/>
      <c r="D237" s="8"/>
      <c r="E237" s="8"/>
      <c r="F237" s="8"/>
      <c r="K237" s="8"/>
    </row>
    <row r="238" spans="2:11" x14ac:dyDescent="0.25">
      <c r="B238" s="2"/>
      <c r="C238" s="8"/>
      <c r="D238" s="8"/>
      <c r="E238" s="8"/>
      <c r="F238" s="8"/>
      <c r="G238" s="8"/>
      <c r="H238" s="8"/>
      <c r="I238" s="8"/>
      <c r="J238" s="8"/>
      <c r="K238" s="8"/>
    </row>
  </sheetData>
  <mergeCells count="6">
    <mergeCell ref="C6:J6"/>
    <mergeCell ref="C7:J7"/>
    <mergeCell ref="C73:J73"/>
    <mergeCell ref="C74:J74"/>
    <mergeCell ref="C143:J143"/>
    <mergeCell ref="C140:J140"/>
  </mergeCells>
  <pageMargins left="0.7" right="0.7" top="0.75" bottom="0.75" header="0.3" footer="0.3"/>
  <pageSetup paperSize="8" scal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WACC estimates</vt:lpstr>
      <vt:lpstr>Risk-free rate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2016-06-15T01:47:43Z</dcterms:created>
  <dcterms:modified xsi:type="dcterms:W3CDTF">2016-12-18T23:47:08Z</dcterms:modified>
</cp:coreProperties>
</file>