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30750" windowHeight="9315" tabRatio="923"/>
  </bookViews>
  <sheets>
    <sheet name="CoverSheet" sheetId="1" r:id="rId1"/>
    <sheet name="TOC" sheetId="115" r:id="rId2"/>
    <sheet name="Instructions" sheetId="3"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11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definedNames>
    <definedName name="dd_Basis" localSheetId="8">'S5b.Related Party Transactions'!$M$56:$M$79</definedName>
    <definedName name="dd_Basis">#REF!</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S10.Reliability!$A$1:$K$79</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Transactions'!$A$1:$K$56</definedName>
    <definedName name="_xlnm.Print_Area" localSheetId="9">'S5c.TCSD Allowance'!$A$1:$O$28</definedName>
    <definedName name="_xlnm.Print_Area" localSheetId="10">'S5d.Cost Allocations'!$A$1:$O$80</definedName>
    <definedName name="_xlnm.Print_Area" localSheetId="11">'S5e.Asset Allocations'!$A$1:$N$81</definedName>
    <definedName name="_xlnm.Print_Area" localSheetId="12">'S6a.Actual Expenditure Capex'!$A$1:$L$129</definedName>
    <definedName name="_xlnm.Print_Area" localSheetId="13">'S6b.Actual Expenditure Opex'!$A$1:$T$24</definedName>
    <definedName name="_xlnm.Print_Area" localSheetId="14">'S7.Actual vs Forecast'!$A$1:$K$45</definedName>
    <definedName name="_xlnm.Print_Area" localSheetId="15">'S8.Billed Quantities+Revenues'!$A$1:$W$54</definedName>
    <definedName name="_xlnm.Print_Area" localSheetId="16">'S9a.Asset Register'!$A$1:$L$60</definedName>
    <definedName name="_xlnm.Print_Area" localSheetId="17">'S9b.Asset Age Profile'!$A$1:$AR$61</definedName>
    <definedName name="_xlnm.Print_Area" localSheetId="18">'S9c.Overhead Lines'!$A$1:$J$36</definedName>
    <definedName name="_xlnm.Print_Area" localSheetId="19">'S9d.Embedded Networks'!$A$1:$L$27</definedName>
    <definedName name="_xlnm.Print_Area" localSheetId="20">S9e.Demand!$A$1:$L$48</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Transactions'!$A$1:$K$56</definedName>
    <definedName name="Z_21F2E024_704F_4E93_AC63_213755ECFFE0_.wvu.PrintArea" localSheetId="9" hidden="1">'S5c.TCSD Allowance'!$A$1:$O$28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Capex'!$A$1:$L$129</definedName>
    <definedName name="Z_21F2E024_704F_4E93_AC63_213755ECFFE0_.wvu.PrintArea" localSheetId="14" hidden="1">'S7.Actual vs Forecast'!$A$1:$K$45</definedName>
    <definedName name="Z_21F2E024_704F_4E93_AC63_213755ECFFE0_.wvu.PrintArea" localSheetId="15" hidden="1">'S8.Billed Quantities+Revenues'!$A$1:$W$54</definedName>
    <definedName name="Z_21F2E024_704F_4E93_AC63_213755ECFFE0_.wvu.PrintArea" localSheetId="16" hidden="1">'S9a.Asset Register'!$A$1:$L$60</definedName>
    <definedName name="Z_21F2E024_704F_4E93_AC63_213755ECFFE0_.wvu.PrintArea" localSheetId="17" hidden="1">'S9b.Asset Age Profile'!$A$1:$AR$61</definedName>
    <definedName name="Z_21F2E024_704F_4E93_AC63_213755ECFFE0_.wvu.PrintArea" localSheetId="19" hidden="1">'S9d.Embedded Networks'!$A$1:$L$27</definedName>
    <definedName name="Z_21F2E024_704F_4E93_AC63_213755ECFFE0_.wvu.PrintArea" localSheetId="20" hidden="1">S9e.Demand!$A$1:$L$48</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Capex'!$A$1:$J$51</definedName>
    <definedName name="Z_A14D7CC1_2369_4658_B8E9_B7D652E5D709_.wvu.PrintArea" localSheetId="13" hidden="1">'S6b.Actual Expenditure Opex'!#REF!</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H3" i="116" l="1"/>
  <c r="H2" i="116"/>
  <c r="I12" i="116"/>
  <c r="I13" i="116"/>
  <c r="I14" i="116"/>
  <c r="I15" i="116"/>
  <c r="J16" i="116"/>
  <c r="J19" i="116" s="1"/>
  <c r="I17" i="116"/>
  <c r="I18" i="116"/>
  <c r="I20" i="116"/>
  <c r="I21" i="116"/>
  <c r="I22" i="116"/>
  <c r="I23" i="116"/>
  <c r="I24" i="116"/>
  <c r="I25" i="116"/>
  <c r="J28" i="116" s="1"/>
  <c r="J32" i="116" s="1"/>
  <c r="I26" i="116"/>
  <c r="J27" i="116"/>
  <c r="J54" i="116"/>
  <c r="J33" i="116" l="1"/>
  <c r="L54" i="116" s="1"/>
  <c r="K42" i="102"/>
  <c r="I64" i="105" l="1"/>
  <c r="E8" i="41" l="1"/>
  <c r="M57" i="102" l="1"/>
  <c r="L79" i="102" l="1"/>
  <c r="K79" i="102"/>
  <c r="J79" i="102"/>
  <c r="I79" i="102"/>
  <c r="G79" i="102"/>
  <c r="T46" i="60" l="1"/>
  <c r="G78" i="38" l="1"/>
  <c r="J76" i="38"/>
  <c r="J75" i="38"/>
  <c r="J73" i="38"/>
  <c r="J72" i="38"/>
  <c r="H34" i="38"/>
  <c r="G34" i="38"/>
  <c r="G19" i="38"/>
  <c r="H3" i="38"/>
  <c r="H2" i="38"/>
  <c r="J45" i="93"/>
  <c r="J36" i="93"/>
  <c r="K38" i="93" s="1"/>
  <c r="J28" i="93"/>
  <c r="J30" i="93" s="1"/>
  <c r="J17" i="93"/>
  <c r="I3" i="93"/>
  <c r="I2" i="93"/>
  <c r="J3" i="87"/>
  <c r="J2" i="87"/>
  <c r="G30" i="86"/>
  <c r="H29" i="86" s="1"/>
  <c r="I20" i="86"/>
  <c r="H18" i="86"/>
  <c r="G18" i="86"/>
  <c r="L31" i="86" s="1"/>
  <c r="I17" i="86"/>
  <c r="I16" i="86"/>
  <c r="I15" i="86"/>
  <c r="I14" i="86"/>
  <c r="I13" i="86"/>
  <c r="I12" i="86"/>
  <c r="I11" i="86"/>
  <c r="G3" i="86"/>
  <c r="G2" i="86"/>
  <c r="AO60" i="41"/>
  <c r="AO59" i="41"/>
  <c r="AO58" i="41"/>
  <c r="AO57"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O32" i="41"/>
  <c r="AO31" i="41"/>
  <c r="AO30" i="41"/>
  <c r="AO29" i="41"/>
  <c r="AO28" i="41"/>
  <c r="AO27" i="41"/>
  <c r="AO26" i="41"/>
  <c r="AO25" i="41"/>
  <c r="AO24" i="41"/>
  <c r="AO23" i="41"/>
  <c r="AO22" i="41"/>
  <c r="AO21" i="41"/>
  <c r="AO20" i="41"/>
  <c r="AO19" i="41"/>
  <c r="AO18" i="41"/>
  <c r="AO17" i="41"/>
  <c r="AO16" i="41"/>
  <c r="AO15" i="41"/>
  <c r="AO14" i="41"/>
  <c r="AO13" i="41"/>
  <c r="AO12" i="41"/>
  <c r="AO11" i="41"/>
  <c r="AO10" i="41"/>
  <c r="AE3" i="41"/>
  <c r="AE2"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I3" i="57"/>
  <c r="I2" i="57"/>
  <c r="U49" i="74"/>
  <c r="T49" i="74"/>
  <c r="S49" i="74"/>
  <c r="R49" i="74"/>
  <c r="Q49" i="74"/>
  <c r="P49" i="74"/>
  <c r="N49" i="74"/>
  <c r="M49" i="74"/>
  <c r="H49" i="74"/>
  <c r="G49" i="74"/>
  <c r="U48" i="74"/>
  <c r="T48" i="74"/>
  <c r="S48" i="74"/>
  <c r="R48" i="74"/>
  <c r="Q48" i="74"/>
  <c r="P48" i="74"/>
  <c r="N48" i="74"/>
  <c r="M48" i="74"/>
  <c r="H48" i="74"/>
  <c r="G46" i="74"/>
  <c r="G45" i="74"/>
  <c r="G44" i="74"/>
  <c r="G43" i="74"/>
  <c r="G42" i="74"/>
  <c r="G41" i="74"/>
  <c r="G40" i="74"/>
  <c r="G39" i="74"/>
  <c r="G38" i="74"/>
  <c r="G37" i="74"/>
  <c r="G48" i="74" s="1"/>
  <c r="U27" i="74"/>
  <c r="T27" i="74"/>
  <c r="S27" i="74"/>
  <c r="R27" i="74"/>
  <c r="Q27" i="74"/>
  <c r="P27" i="74"/>
  <c r="H27" i="74"/>
  <c r="G27" i="74"/>
  <c r="I21" i="97" s="1"/>
  <c r="U26" i="74"/>
  <c r="U28" i="74" s="1"/>
  <c r="T26" i="74"/>
  <c r="T28" i="74" s="1"/>
  <c r="S26" i="74"/>
  <c r="S28" i="74" s="1"/>
  <c r="R26" i="74"/>
  <c r="R28" i="74" s="1"/>
  <c r="Q26" i="74"/>
  <c r="Q28" i="74" s="1"/>
  <c r="P26" i="74"/>
  <c r="H26" i="74"/>
  <c r="H28" i="74" s="1"/>
  <c r="G26" i="74"/>
  <c r="I20" i="97" s="1"/>
  <c r="T3" i="74"/>
  <c r="T2" i="74"/>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J20" i="65"/>
  <c r="H18" i="65"/>
  <c r="J18" i="65" s="1"/>
  <c r="J17" i="65"/>
  <c r="J16" i="65"/>
  <c r="J15" i="65"/>
  <c r="J13" i="65"/>
  <c r="J12" i="65"/>
  <c r="J11" i="65"/>
  <c r="J10" i="65"/>
  <c r="J8" i="65"/>
  <c r="H3" i="65"/>
  <c r="H2" i="65"/>
  <c r="S15" i="77"/>
  <c r="S12" i="77"/>
  <c r="R3" i="77"/>
  <c r="R2" i="77"/>
  <c r="K126" i="64"/>
  <c r="K116" i="64"/>
  <c r="K102" i="64"/>
  <c r="K104" i="64" s="1"/>
  <c r="K90" i="64"/>
  <c r="K92" i="64" s="1"/>
  <c r="K78" i="64"/>
  <c r="J13" i="64" s="1"/>
  <c r="K65" i="64"/>
  <c r="K67" i="64" s="1"/>
  <c r="K52" i="64"/>
  <c r="K54" i="64" s="1"/>
  <c r="J52" i="64"/>
  <c r="K9" i="64" s="1"/>
  <c r="I11" i="65" s="1"/>
  <c r="K38" i="64"/>
  <c r="K8" i="64" s="1"/>
  <c r="K22" i="64"/>
  <c r="I3" i="64"/>
  <c r="I2" i="64"/>
  <c r="M74" i="104"/>
  <c r="L74" i="104"/>
  <c r="M65" i="104"/>
  <c r="L65" i="104"/>
  <c r="M56" i="104"/>
  <c r="L56" i="104"/>
  <c r="K48" i="104"/>
  <c r="K47" i="104"/>
  <c r="K45" i="104"/>
  <c r="K41" i="104"/>
  <c r="K37" i="104"/>
  <c r="K33" i="104"/>
  <c r="K29" i="104"/>
  <c r="K25" i="104"/>
  <c r="K21" i="104"/>
  <c r="K17" i="104"/>
  <c r="K13"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N16" i="103"/>
  <c r="M16" i="103"/>
  <c r="I20" i="103" s="1"/>
  <c r="L16" i="103"/>
  <c r="M3" i="103"/>
  <c r="M2" i="103"/>
  <c r="J90" i="105"/>
  <c r="I62" i="105"/>
  <c r="J57" i="105"/>
  <c r="I37" i="105"/>
  <c r="J40" i="105" s="1"/>
  <c r="H3" i="105"/>
  <c r="H2" i="105"/>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N3" i="63"/>
  <c r="N2" i="63"/>
  <c r="T62" i="60"/>
  <c r="T64" i="60" s="1"/>
  <c r="L102" i="102" s="1"/>
  <c r="M107" i="102" s="1"/>
  <c r="G61" i="60"/>
  <c r="G60" i="60"/>
  <c r="G59" i="60"/>
  <c r="G58" i="60"/>
  <c r="G57" i="60"/>
  <c r="S50" i="60"/>
  <c r="T17" i="60"/>
  <c r="I33" i="97" s="1"/>
  <c r="R3" i="60"/>
  <c r="T50" i="60" s="1"/>
  <c r="R2"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K3" i="102"/>
  <c r="K2" i="102"/>
  <c r="H21" i="97"/>
  <c r="L15" i="97"/>
  <c r="L14" i="97"/>
  <c r="L13" i="97"/>
  <c r="L11" i="97"/>
  <c r="L10" i="97"/>
  <c r="L9" i="97"/>
  <c r="J3" i="97"/>
  <c r="J2" i="97"/>
  <c r="P28" i="74" l="1"/>
  <c r="H50" i="74"/>
  <c r="Q50" i="74"/>
  <c r="R77" i="102"/>
  <c r="H20" i="97"/>
  <c r="N50" i="74"/>
  <c r="S50" i="74"/>
  <c r="T104" i="63"/>
  <c r="I27" i="103"/>
  <c r="G50" i="74"/>
  <c r="I8" i="65" s="1"/>
  <c r="P50" i="74"/>
  <c r="T50" i="74"/>
  <c r="K49" i="104"/>
  <c r="P49" i="63" s="1"/>
  <c r="P24" i="63" s="1"/>
  <c r="K47" i="102" s="1"/>
  <c r="S17" i="77"/>
  <c r="T15" i="60" s="1"/>
  <c r="K128" i="64"/>
  <c r="K18" i="64" s="1"/>
  <c r="I20" i="65" s="1"/>
  <c r="H31" i="65"/>
  <c r="J31" i="65" s="1"/>
  <c r="I12" i="105"/>
  <c r="M36" i="68"/>
  <c r="K11" i="64"/>
  <c r="I13" i="65" s="1"/>
  <c r="P18" i="63"/>
  <c r="K40" i="102" s="1"/>
  <c r="J54"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19" i="65" s="1"/>
  <c r="J27" i="65"/>
  <c r="M50" i="74"/>
  <c r="R50" i="74"/>
  <c r="G28" i="74"/>
  <c r="I15" i="97" s="1"/>
  <c r="U50" i="74"/>
  <c r="H26" i="86"/>
  <c r="I18" i="86"/>
  <c r="H25" i="97" s="1"/>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I15" i="65"/>
  <c r="I10" i="65"/>
  <c r="K10" i="64"/>
  <c r="I12" i="65" s="1"/>
  <c r="J15" i="64"/>
  <c r="I17" i="65" s="1"/>
  <c r="K41" i="64"/>
  <c r="K80" i="64"/>
  <c r="H14" i="97"/>
  <c r="H9" i="97"/>
  <c r="H15" i="97"/>
  <c r="H10" i="97"/>
  <c r="J37" i="93"/>
  <c r="J38" i="93" s="1"/>
  <c r="H19" i="97"/>
  <c r="H11" i="97"/>
  <c r="H13" i="97"/>
  <c r="H24" i="86"/>
  <c r="H28" i="86"/>
  <c r="H27" i="86"/>
  <c r="H35" i="86"/>
  <c r="H25" i="86"/>
  <c r="J11" i="97"/>
  <c r="J40" i="93"/>
  <c r="J13" i="97"/>
  <c r="J15" i="97"/>
  <c r="J10" i="97"/>
  <c r="J14" i="97"/>
  <c r="J9" i="97"/>
  <c r="K39" i="102" l="1"/>
  <c r="P105" i="102" s="1"/>
  <c r="Q105" i="102" s="1"/>
  <c r="I32" i="97"/>
  <c r="K38" i="102"/>
  <c r="P109" i="102"/>
  <c r="Q109" i="102" s="1"/>
  <c r="I72" i="105"/>
  <c r="L34" i="102"/>
  <c r="M22" i="102"/>
  <c r="M12" i="102" s="1"/>
  <c r="M21" i="102"/>
  <c r="T9" i="60"/>
  <c r="N52" i="74"/>
  <c r="S107" i="63"/>
  <c r="T107" i="63" s="1"/>
  <c r="J14" i="105"/>
  <c r="I31" i="65"/>
  <c r="H27" i="97"/>
  <c r="H26" i="97"/>
  <c r="K15" i="97"/>
  <c r="K9" i="97"/>
  <c r="K11" i="97"/>
  <c r="H21" i="65"/>
  <c r="J21" i="65" s="1"/>
  <c r="I13" i="97"/>
  <c r="I42" i="97"/>
  <c r="I19" i="97"/>
  <c r="I10" i="97"/>
  <c r="H28" i="97"/>
  <c r="I11" i="97"/>
  <c r="I9" i="97"/>
  <c r="I14" i="97"/>
  <c r="K16" i="64"/>
  <c r="K17" i="64" s="1"/>
  <c r="K20" i="64" s="1"/>
  <c r="K25" i="64" s="1"/>
  <c r="O69" i="63" s="1"/>
  <c r="P72" i="63" s="1"/>
  <c r="K13" i="97"/>
  <c r="K10" i="97"/>
  <c r="H33" i="86"/>
  <c r="K14" i="97"/>
  <c r="M63" i="102"/>
  <c r="P12" i="63"/>
  <c r="S100" i="63"/>
  <c r="T100" i="63" s="1"/>
  <c r="O60" i="63"/>
  <c r="O63" i="63" s="1"/>
  <c r="P64" i="63" s="1"/>
  <c r="S99" i="63"/>
  <c r="T99" i="63" s="1"/>
  <c r="T27" i="60"/>
  <c r="L45" i="102" s="1"/>
  <c r="I18" i="65"/>
  <c r="I19" i="65" s="1"/>
  <c r="I21" i="65" s="1"/>
  <c r="H30" i="86"/>
  <c r="T13" i="60" l="1"/>
  <c r="I38" i="97" s="1"/>
  <c r="L36" i="102"/>
  <c r="P97" i="102" s="1"/>
  <c r="Q97" i="102" s="1"/>
  <c r="S55" i="102"/>
  <c r="M94" i="102"/>
  <c r="P101" i="102"/>
  <c r="Q101" i="102" s="1"/>
  <c r="I20" i="105"/>
  <c r="S39" i="102"/>
  <c r="U39" i="102" s="1"/>
  <c r="W39" i="102" s="1"/>
  <c r="M121" i="102"/>
  <c r="P33" i="63"/>
  <c r="T23" i="60"/>
  <c r="M83" i="102"/>
  <c r="S81" i="102" s="1"/>
  <c r="S42" i="102"/>
  <c r="T19" i="60" l="1"/>
  <c r="T25" i="60" s="1"/>
  <c r="J8" i="105" s="1"/>
  <c r="S41" i="102"/>
  <c r="U41" i="102" s="1"/>
  <c r="W41" i="102" s="1"/>
  <c r="I16" i="105"/>
  <c r="J21" i="105" s="1"/>
  <c r="I35" i="97"/>
  <c r="J35" i="97" s="1"/>
  <c r="P14" i="63"/>
  <c r="S101" i="63"/>
  <c r="T101" i="63" s="1"/>
  <c r="P47" i="63"/>
  <c r="U42" i="102"/>
  <c r="W42" i="102" s="1"/>
  <c r="J33" i="97"/>
  <c r="J34" i="97"/>
  <c r="J32" i="97"/>
  <c r="J23" i="105" l="1"/>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<sst xmlns="http://schemas.openxmlformats.org/spreadsheetml/2006/main" count="2078" uniqueCount="936">
  <si>
    <t>for</t>
  </si>
  <si>
    <t>Asset category</t>
  </si>
  <si>
    <t>Description</t>
  </si>
  <si>
    <t>Total</t>
  </si>
  <si>
    <t>Table of Contents</t>
  </si>
  <si>
    <t>less</t>
  </si>
  <si>
    <t>plus</t>
  </si>
  <si>
    <t xml:space="preserve"> </t>
  </si>
  <si>
    <t>Company Name</t>
  </si>
  <si>
    <t>Disclosure Date</t>
  </si>
  <si>
    <t>Disclosure Year (year ended)</t>
  </si>
  <si>
    <t>EDB Information Disclosure Requirements</t>
  </si>
  <si>
    <t>%</t>
  </si>
  <si>
    <t>Class B (planned interruptions on the network)</t>
  </si>
  <si>
    <t>Class C (unplanned interruptions on the network)</t>
  </si>
  <si>
    <t>Class D (unplanned interruptions by Transpower)</t>
  </si>
  <si>
    <t>≤3Hrs</t>
  </si>
  <si>
    <t>&gt;3hrs</t>
  </si>
  <si>
    <t>SAIDI</t>
  </si>
  <si>
    <t>Voltage regulators</t>
  </si>
  <si>
    <t>Voltage</t>
  </si>
  <si>
    <t>Asset class</t>
  </si>
  <si>
    <t>All</t>
  </si>
  <si>
    <t>Concrete poles / steel structure</t>
  </si>
  <si>
    <t>No.</t>
  </si>
  <si>
    <t>Wood poles</t>
  </si>
  <si>
    <t>Other pole types</t>
  </si>
  <si>
    <t>Capacitors including controls</t>
  </si>
  <si>
    <t>No</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</si>
  <si>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</si>
  <si>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</si>
  <si>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</si>
  <si>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</si>
  <si>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</si>
  <si>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</si>
  <si>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</si>
  <si>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</si>
  <si>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</si>
  <si>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</si>
  <si>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</si>
  <si>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</si>
  <si>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</si>
  <si>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</si>
  <si>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</si>
  <si>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</si>
  <si>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</si>
  <si>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</si>
  <si>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</si>
  <si>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</si>
  <si>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</si>
  <si>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</si>
  <si>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</si>
  <si>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</si>
  <si>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</si>
  <si>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</si>
  <si>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</si>
  <si>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</si>
  <si>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</si>
  <si>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</si>
  <si>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</si>
  <si>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</si>
  <si>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</si>
  <si>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</si>
  <si>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Unallocated overhead lines</t>
  </si>
  <si>
    <t>Quality of supply</t>
  </si>
  <si>
    <t>Zone substations</t>
  </si>
  <si>
    <t>Routine expenditure</t>
  </si>
  <si>
    <t>Atypical expenditure</t>
  </si>
  <si>
    <t>Business support</t>
  </si>
  <si>
    <t>Direct billing</t>
  </si>
  <si>
    <t>Vegetation management</t>
  </si>
  <si>
    <t>Service interruptions and emergencies</t>
  </si>
  <si>
    <t>Lightning</t>
  </si>
  <si>
    <t>Human error</t>
  </si>
  <si>
    <t>Net change</t>
  </si>
  <si>
    <t>Number of ICPs served</t>
  </si>
  <si>
    <t>&gt; 66kV</t>
  </si>
  <si>
    <t>50kV &amp; 66kV</t>
  </si>
  <si>
    <t>33kV</t>
  </si>
  <si>
    <t>SWER (all SWER voltages)</t>
  </si>
  <si>
    <t>22kV (other than SWER)</t>
  </si>
  <si>
    <t>Total overhead length</t>
  </si>
  <si>
    <t>Location *</t>
  </si>
  <si>
    <t>Overhead (km)</t>
  </si>
  <si>
    <t>Underground (km)</t>
  </si>
  <si>
    <t>Class I (interruptions caused by parties not included above)</t>
  </si>
  <si>
    <t>Class G (unplanned interruptions caused by another disclosing entity)</t>
  </si>
  <si>
    <t>Class H (planned interruptions caused by another disclosing entity)</t>
  </si>
  <si>
    <t>Class E (unplanned interruptions of EDB owned generation)</t>
  </si>
  <si>
    <t xml:space="preserve">Urban </t>
  </si>
  <si>
    <t xml:space="preserve">Rural </t>
  </si>
  <si>
    <t>Connections total</t>
  </si>
  <si>
    <t xml:space="preserve">Overhead circuit requiring vegetation management </t>
  </si>
  <si>
    <t xml:space="preserve">Total </t>
  </si>
  <si>
    <t>Network / Sub-network Name</t>
  </si>
  <si>
    <t>($000 unless otherwise specified)</t>
  </si>
  <si>
    <t>Total circuit length (for supply)</t>
  </si>
  <si>
    <t>Distribution switchgear</t>
  </si>
  <si>
    <t>Items at end of year (quantity)</t>
  </si>
  <si>
    <t>Units</t>
  </si>
  <si>
    <t>Low voltage (&lt; 1kV)</t>
  </si>
  <si>
    <t>6.6kV to 11kV (inclusive—other than SWER)</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</si>
  <si>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</si>
  <si>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</si>
  <si>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</si>
  <si>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</si>
  <si>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</si>
  <si>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</si>
  <si>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</si>
  <si>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Total distribution transformer capacity</t>
  </si>
  <si>
    <t>Zone substation transformer capacity</t>
  </si>
  <si>
    <t>Overhead circuit length by terrain (at year end)</t>
  </si>
  <si>
    <t>Circuit in sensitive areas (conservation areas, iwi territory etc) (km)</t>
  </si>
  <si>
    <t>System growth</t>
  </si>
  <si>
    <t>Asset replacement and renewal</t>
  </si>
  <si>
    <t>Asset relocations</t>
  </si>
  <si>
    <t>Legislative and regulatory</t>
  </si>
  <si>
    <t>Operational expenditure</t>
  </si>
  <si>
    <t>Routine and corrective maintenance and inspection</t>
  </si>
  <si>
    <t>(MVA)</t>
  </si>
  <si>
    <t>CY-2</t>
  </si>
  <si>
    <t>CY-1</t>
  </si>
  <si>
    <t>Current Year CY</t>
  </si>
  <si>
    <t xml:space="preserve">Mid-point estimate of post tax WACC </t>
  </si>
  <si>
    <t xml:space="preserve">25th percentile estimate </t>
  </si>
  <si>
    <t xml:space="preserve">75th percentile estimate </t>
  </si>
  <si>
    <t xml:space="preserve">Mid-point estimate of vanilla WACC </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</si>
  <si>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</si>
  <si>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</si>
  <si>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</si>
  <si>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</si>
  <si>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</si>
  <si>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</si>
  <si>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</si>
  <si>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</si>
  <si>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</si>
  <si>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</si>
  <si>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</si>
  <si>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</si>
  <si>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</si>
  <si>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</si>
  <si>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</si>
  <si>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</si>
  <si>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</si>
  <si>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</si>
  <si>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April</t>
  </si>
  <si>
    <t>May</t>
  </si>
  <si>
    <t>June</t>
  </si>
  <si>
    <t>July</t>
  </si>
  <si>
    <t>August</t>
  </si>
  <si>
    <t>September</t>
  </si>
  <si>
    <t xml:space="preserve">October </t>
  </si>
  <si>
    <t>November</t>
  </si>
  <si>
    <t>December</t>
  </si>
  <si>
    <t xml:space="preserve">January </t>
  </si>
  <si>
    <t>February</t>
  </si>
  <si>
    <t>March</t>
  </si>
  <si>
    <t>RAB</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</si>
  <si>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</si>
  <si>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</si>
  <si>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</si>
  <si>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</si>
  <si>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</si>
  <si>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</si>
  <si>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</si>
  <si>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</si>
  <si>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</si>
  <si>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</si>
  <si>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</si>
  <si>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</si>
  <si>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</si>
  <si>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</si>
  <si>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</si>
  <si>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</si>
  <si>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</si>
  <si>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</si>
  <si>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</si>
  <si>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</si>
  <si>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</si>
  <si>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</si>
  <si>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</si>
  <si>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</si>
  <si>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</si>
  <si>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</si>
  <si>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</si>
  <si>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</si>
  <si>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</si>
  <si>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</si>
  <si>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</si>
  <si>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</si>
  <si>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</si>
  <si>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</si>
  <si>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</si>
  <si>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</si>
  <si>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</si>
  <si>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</si>
  <si>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</si>
  <si>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</si>
  <si>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</si>
  <si>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</si>
  <si>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</si>
  <si>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</si>
  <si>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</si>
  <si>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</si>
  <si>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</si>
  <si>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</si>
  <si>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</si>
  <si>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</si>
  <si>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</si>
  <si>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</si>
  <si>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</si>
  <si>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</si>
  <si>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</si>
  <si>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</si>
  <si>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</si>
  <si>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</si>
  <si>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</si>
  <si>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</si>
  <si>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</si>
  <si>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</si>
  <si>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</si>
  <si>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</si>
  <si>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</si>
  <si>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</si>
  <si>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</si>
  <si>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</si>
  <si>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</si>
  <si>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</si>
  <si>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</si>
  <si>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</si>
  <si>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</si>
  <si>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</si>
  <si>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</si>
  <si>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</si>
  <si>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</si>
  <si>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Distribution and LV lines</t>
  </si>
  <si>
    <t>Distribution and LV cables</t>
  </si>
  <si>
    <t>Distribution substations and transformers</t>
  </si>
  <si>
    <t>Asset Life</t>
  </si>
  <si>
    <t>Weighted average remaining asset life</t>
  </si>
  <si>
    <t>Weighted average expected total asset life</t>
  </si>
  <si>
    <t>Asset Replacement and Renewal</t>
  </si>
  <si>
    <t>System Growth</t>
  </si>
  <si>
    <t xml:space="preserve">% variance </t>
  </si>
  <si>
    <t>Market value of asset disposals</t>
  </si>
  <si>
    <t>Other related party transactions</t>
  </si>
  <si>
    <t>Value allocated ($000s)</t>
  </si>
  <si>
    <t>Arm's length deduction</t>
  </si>
  <si>
    <t>Electricity distribution services</t>
  </si>
  <si>
    <t>Non-electricity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</si>
  <si>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</si>
  <si>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</si>
  <si>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</si>
  <si>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</si>
  <si>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</si>
  <si>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</si>
  <si>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</si>
  <si>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</si>
  <si>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</si>
  <si>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</si>
  <si>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</si>
  <si>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</si>
  <si>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</si>
  <si>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</si>
  <si>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</si>
  <si>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</si>
  <si>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</si>
  <si>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</si>
  <si>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</si>
  <si>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</si>
  <si>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</si>
  <si>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</si>
  <si>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1960
–1969</t>
  </si>
  <si>
    <t>Research and development</t>
  </si>
  <si>
    <t>[Description of material project or programme]</t>
  </si>
  <si>
    <t>System operations and network support</t>
  </si>
  <si>
    <t>Asset relocations less capital contributions</t>
  </si>
  <si>
    <t>Items at start of year (quantity)</t>
  </si>
  <si>
    <t>pre-1940</t>
  </si>
  <si>
    <t>Total reliability, safety and environment</t>
  </si>
  <si>
    <t>Reliability, safety and environment:</t>
  </si>
  <si>
    <t xml:space="preserve">Research and development </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</si>
  <si>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</si>
  <si>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</si>
  <si>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</si>
  <si>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</si>
  <si>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</si>
  <si>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</si>
  <si>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</si>
  <si>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</si>
  <si>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</si>
  <si>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</si>
  <si>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</si>
  <si>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</si>
  <si>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</si>
  <si>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</si>
  <si>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</si>
  <si>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</si>
  <si>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</si>
  <si>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</si>
  <si>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</si>
  <si>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</si>
  <si>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</si>
  <si>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</si>
  <si>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</si>
  <si>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</si>
  <si>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</si>
  <si>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</si>
  <si>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</si>
  <si>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</si>
  <si>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</si>
  <si>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OH/UG Streetlight circuit</t>
  </si>
  <si>
    <t>Capacitor Banks</t>
  </si>
  <si>
    <t>Load Control</t>
  </si>
  <si>
    <t>Lot</t>
  </si>
  <si>
    <t>No. with
default
dates</t>
  </si>
  <si>
    <t>Data accuracy
(1–4)</t>
  </si>
  <si>
    <t>Overhead to underground conversion</t>
  </si>
  <si>
    <t>1970
–1979</t>
  </si>
  <si>
    <t>1980
–1989</t>
  </si>
  <si>
    <t>1990
–1999</t>
  </si>
  <si>
    <t>Number of interruptions</t>
  </si>
  <si>
    <t>SAIFI</t>
  </si>
  <si>
    <t>Vegetation</t>
  </si>
  <si>
    <t>Adverse weather</t>
  </si>
  <si>
    <t>Adverse environment</t>
  </si>
  <si>
    <t>Third party interference</t>
  </si>
  <si>
    <t>Defective equipment</t>
  </si>
  <si>
    <t>Cause</t>
  </si>
  <si>
    <t>Main equipment involved</t>
  </si>
  <si>
    <t>Number of Faults</t>
  </si>
  <si>
    <t>Other reliability, safety and environment</t>
  </si>
  <si>
    <t>Standard consumer totals</t>
  </si>
  <si>
    <t xml:space="preserve">Subtransmission other </t>
  </si>
  <si>
    <t>Total distribution line charge revenue</t>
  </si>
  <si>
    <t>Total for all consumers</t>
  </si>
  <si>
    <t>Non-standard consumer totals</t>
  </si>
  <si>
    <t>Number of directly billed ICPs at year end</t>
  </si>
  <si>
    <t>Average no. of ICPs in disclosure year</t>
  </si>
  <si>
    <t>Insurance</t>
  </si>
  <si>
    <t>Commerce Act levies</t>
  </si>
  <si>
    <t xml:space="preserve">Line charge revenue </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</si>
  <si>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</si>
  <si>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</si>
  <si>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</si>
  <si>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</si>
  <si>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</si>
  <si>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</si>
  <si>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</si>
  <si>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</si>
  <si>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4: REPORT ON VALUE OF THE REGULATORY ASSET BASE (ROLLED FORWARD)</t>
  </si>
  <si>
    <t>4(ii): Unallocated Regulatory Asset Base</t>
  </si>
  <si>
    <t>4(i): Regulatory Asset Base Value (Rolled Forward)</t>
  </si>
  <si>
    <t>4(vii): Disclosure by Asset Category</t>
  </si>
  <si>
    <t>SCHEDULE 5b: REPORT ON RELATED PARTY TRANSACTIONS</t>
  </si>
  <si>
    <t>Demand density</t>
  </si>
  <si>
    <t>Volume density</t>
  </si>
  <si>
    <t>Connection point density</t>
  </si>
  <si>
    <t>% of revenue</t>
  </si>
  <si>
    <t>Interruptions per 100 circuit km</t>
  </si>
  <si>
    <t>SCHEDULE 9a: ASSET REGISTER</t>
  </si>
  <si>
    <t>SCHEDULE 9b: ASSET AGE PROFILE</t>
  </si>
  <si>
    <t>SCHEDULE 9d: REPORT ON EMBEDDED NETWORKS</t>
  </si>
  <si>
    <t>SCHEDULE 10: REPORT ON NETWORK RELIABILITY</t>
  </si>
  <si>
    <t>10(i): Interruptions</t>
  </si>
  <si>
    <t>10(ii): Class C Interruptions and Duration by Cause</t>
  </si>
  <si>
    <t>10(iii): Class B Interruptions and Duration by Main Equipment Involved</t>
  </si>
  <si>
    <t>10(iv): Class C Interruptions and Duration by Main Equipment Involved</t>
  </si>
  <si>
    <t>10(v): Fault Rate</t>
  </si>
  <si>
    <t>Number of connections (ICPs)</t>
  </si>
  <si>
    <t>Wildlife</t>
  </si>
  <si>
    <t>SCHEDULE 1: ANALYTICAL RATIOS</t>
  </si>
  <si>
    <t>Incremental change in year</t>
  </si>
  <si>
    <t>Provide commentary on the benefits of merger and acquisition expenditure to the electricity distribution business, including required disclosures in accordance with section 2.7, in Schedule 14 (Mandatory Explanatory Notes)</t>
  </si>
  <si>
    <t>Pass through and recoverable costs</t>
  </si>
  <si>
    <t>Previous years' incremental change</t>
  </si>
  <si>
    <t>Previous years' incremental change adjusted for inflation</t>
  </si>
  <si>
    <t xml:space="preserve"> Pass through costs</t>
  </si>
  <si>
    <t xml:space="preserve"> Recoverable costs</t>
  </si>
  <si>
    <t>*   Workings to be provided in Schedule 14</t>
  </si>
  <si>
    <t>5a(viii): Regulatory Tax Asset Base Roll-Forward</t>
  </si>
  <si>
    <t xml:space="preserve">Closing sum of regulatory tax asset values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</si>
  <si>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</si>
  <si>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</si>
  <si>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</si>
  <si>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</si>
  <si>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</si>
  <si>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a change in cost allocation must be completed for each cost allocator change that has occurred in the disclosure year.  A movement in an allocator metric is not a change in allocator or component.</t>
  </si>
  <si>
    <t>Non-network assets</t>
  </si>
  <si>
    <t>SCADA and communications equipment operating as a single system</t>
  </si>
  <si>
    <t>For Year Ended</t>
  </si>
  <si>
    <t>Number of assets at disclosure year end by installation date</t>
  </si>
  <si>
    <t>Circuit length by operating voltage (at year end)</t>
  </si>
  <si>
    <t>Dedicated street lighting circuit length (km)</t>
  </si>
  <si>
    <t>(% of total overhead length)</t>
  </si>
  <si>
    <t>(% of total circuit length)</t>
  </si>
  <si>
    <t xml:space="preserve">Remote only </t>
  </si>
  <si>
    <t>Rugged only</t>
  </si>
  <si>
    <t>Remote and rugged</t>
  </si>
  <si>
    <t>Line charge revenue ($000)</t>
  </si>
  <si>
    <t>Maximum coincident system demand</t>
  </si>
  <si>
    <t>9e(ii): System Demand</t>
  </si>
  <si>
    <t>SAIFI and SAIDI by class</t>
  </si>
  <si>
    <t>Classes B &amp; C (interruptions on the network)</t>
  </si>
  <si>
    <t>Normalised SAIFI</t>
  </si>
  <si>
    <t>Normalised SAIDI</t>
  </si>
  <si>
    <t>Interruption restoration</t>
  </si>
  <si>
    <t>Class C interruptions restored within</t>
  </si>
  <si>
    <t>Class A (planned interruptions by Transpower)</t>
  </si>
  <si>
    <t>Class F (unplanned interruptions of generation owned by others)</t>
  </si>
  <si>
    <t>Circuit length (km)</t>
  </si>
  <si>
    <t>Subtransmission lines</t>
  </si>
  <si>
    <t>Other network assets</t>
  </si>
  <si>
    <t>Network / Sub-Network Name</t>
  </si>
  <si>
    <t>Total transmission line charge revenue (if available)</t>
  </si>
  <si>
    <t>Energy intensity</t>
  </si>
  <si>
    <t>Consumer connection</t>
  </si>
  <si>
    <t>9e(i): Consumer Connections</t>
  </si>
  <si>
    <t>Consumer connection less capital contributions</t>
  </si>
  <si>
    <t>[EDB consumer type]</t>
  </si>
  <si>
    <t>Number of ICPs connected in year by consumer type</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</si>
  <si>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</si>
  <si>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</si>
  <si>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</si>
  <si>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</si>
  <si>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</si>
  <si>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Direct billing*</t>
  </si>
  <si>
    <t>Demand on system for supply to consumers' connection points</t>
  </si>
  <si>
    <t>Electricity entering system for supply to consumers' connection points</t>
  </si>
  <si>
    <t>OH/UG consumer service connections</t>
  </si>
  <si>
    <t>Capital contributions funding legislative and regulatory</t>
  </si>
  <si>
    <t>Length of circuit within 10km of coastline or geothermal areas (where known)</t>
  </si>
  <si>
    <t xml:space="preserve">This schedule requires a summary of the quantity of assets that make up the network, by asset category and asset class. All units relating to cable and line assets, that are expressed in km, refer to circuit lengths.
</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</si>
  <si>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</si>
  <si>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 xml:space="preserve">This schedule requires a summary of the key characteristics of the overhead line and underground cable network. All units relating to cable and line assets, that are expressed in km, refer to circuit lengths.
</t>
  </si>
  <si>
    <t>Distributed generation</t>
  </si>
  <si>
    <t>Distributed generation output at HV and above</t>
  </si>
  <si>
    <t>Electricity supplied from distributed generation</t>
  </si>
  <si>
    <t xml:space="preserve">This schedule requires a summary of the key measures of network utilisation for the disclosure year (number of new connections including distributed generation, peak demand and electricity volumes conveyed).
</t>
  </si>
  <si>
    <t>Subtransmission cables</t>
  </si>
  <si>
    <t>Subtransmission</t>
  </si>
  <si>
    <t xml:space="preserve">Cause unknown </t>
  </si>
  <si>
    <t>Electricity losses (loss ratio)</t>
  </si>
  <si>
    <t>Consumer group name or price category code</t>
  </si>
  <si>
    <t>8(iii): Number of ICPs directly billed</t>
  </si>
  <si>
    <t>Billed quantities by price component</t>
  </si>
  <si>
    <t>Add extra columns for additional billed quantities by price component as necessary</t>
  </si>
  <si>
    <t>Total line charge revenue in disclosure year</t>
  </si>
  <si>
    <t>Energy delivered to ICPs in disclosure year (MWh)</t>
  </si>
  <si>
    <t xml:space="preserve">Zone Substation Transformer  </t>
  </si>
  <si>
    <t>Total energy delivered to ICPs</t>
  </si>
  <si>
    <t>Network opex</t>
  </si>
  <si>
    <t>Non-network opex</t>
  </si>
  <si>
    <t>Total consumer line charge revenue</t>
  </si>
  <si>
    <t>Standard consumer line charge revenue</t>
  </si>
  <si>
    <t>Non-standard consumer line charge revenue</t>
  </si>
  <si>
    <t>4(iii): Calculation of Revaluation Rate and Revaluation of Assets</t>
  </si>
  <si>
    <t>4(iv): Roll Forward of Works Under Construction</t>
  </si>
  <si>
    <t>4(v): Regulatory Depreciation</t>
  </si>
  <si>
    <t>4(vi): Disclosure of Changes to Depreciation Profiles</t>
  </si>
  <si>
    <t>LV Street lighting</t>
  </si>
  <si>
    <t>Interruptions by class</t>
  </si>
  <si>
    <t>Reason for non-standard depreciation (text entry)</t>
  </si>
  <si>
    <t>Interruption rate</t>
  </si>
  <si>
    <t>Actual ($000)</t>
  </si>
  <si>
    <t>Line charge revenue</t>
  </si>
  <si>
    <t>Forecast ($000) ²</t>
  </si>
  <si>
    <t>* Direct billing expenditure by suppliers that directly bill the majority of their consumers</t>
  </si>
  <si>
    <t>Total circuit length (km)</t>
  </si>
  <si>
    <t xml:space="preserve">This schedule requires information concerning embedded networks owned by an EDB that are embedded in another EDB’s network or in another embedded network.
</t>
  </si>
  <si>
    <t>* Extend embedded distribution networks table as necessary to disclose each embedded network owned by the EDB which is embedded in another EDB’s network or in another embedded network</t>
  </si>
  <si>
    <t>connections</t>
  </si>
  <si>
    <t>MVA</t>
  </si>
  <si>
    <t>Demand at time of maximum coincident demand (MW)</t>
  </si>
  <si>
    <t>Electricity volumes carried</t>
  </si>
  <si>
    <t>Energy (GWh)</t>
  </si>
  <si>
    <t>Price component</t>
  </si>
  <si>
    <t>Standard or non-standard consumer group (specify)</t>
  </si>
  <si>
    <t>Check</t>
  </si>
  <si>
    <t>Fault rate (faults per 100km)</t>
  </si>
  <si>
    <t>* these year-end ROI values are comparable to the ROI reported in pre 2012 disclosures by EDBs and do not represent the Commission's current view on ROI.</t>
  </si>
  <si>
    <t>Target ($000) ¹</t>
  </si>
  <si>
    <t>SCHEDULE 9c: REPORT ON OVERHEAD LINES AND UNDERGROUND CABLES</t>
  </si>
  <si>
    <t>Issuing party</t>
  </si>
  <si>
    <t>Coupon rate (%)</t>
  </si>
  <si>
    <t>Capital contributions funding system growth and asset replacement and renewal</t>
  </si>
  <si>
    <t>Capital contributions funding consumer connection expenditure</t>
  </si>
  <si>
    <t>System growth and asset replacement and renewal less capital contributions</t>
  </si>
  <si>
    <t>(years)</t>
  </si>
  <si>
    <t>1(i): Expenditure metrics</t>
  </si>
  <si>
    <t>1(ii): Revenue metrics</t>
  </si>
  <si>
    <t>1(iii): Service intensity measures</t>
  </si>
  <si>
    <t>1(iv): Composition of regulatory income</t>
  </si>
  <si>
    <t>1(v): Reliability</t>
  </si>
  <si>
    <t>5b(i): Summary—Related Party Transactions</t>
  </si>
  <si>
    <t>Consumer types defined by EDB*</t>
  </si>
  <si>
    <t>Project or programme*</t>
  </si>
  <si>
    <t>Number of connections made in year</t>
  </si>
  <si>
    <t>Capacity of distributed generation installed in year</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</si>
  <si>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</si>
  <si>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Add extra rows for additional consumer groups or price category codes as necessary</t>
  </si>
  <si>
    <t>Energy efficiency and demand side management, reduction of energy losses</t>
  </si>
  <si>
    <t>SCHEDULE 9e: REPORT ON NETWORK DEMAND</t>
  </si>
  <si>
    <t>Gains / (losses) on asset disposals</t>
  </si>
  <si>
    <t>Other regulated income (other than gains / (losses) on asset disposals)</t>
  </si>
  <si>
    <t>SCHEDULE 7: COMPARISON OF FORECASTS TO ACTUAL EXPENDITURE</t>
  </si>
  <si>
    <t>7(i): Revenue</t>
  </si>
  <si>
    <t xml:space="preserve">7(iii): Operational Expenditure  </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</si>
  <si>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</si>
  <si>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</si>
  <si>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</si>
  <si>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</si>
  <si>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</si>
  <si>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</si>
  <si>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</si>
  <si>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</si>
  <si>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SCHEDULE 5e: REPORT ON ASSET ALLOCATIONS</t>
  </si>
  <si>
    <t>SCHEDULE 3: REPORT ON REGULATORY PROFIT</t>
  </si>
  <si>
    <t>3(i): Regulatory Profit</t>
  </si>
  <si>
    <t>3(iii): Incremental Rolling Incentive Scheme</t>
  </si>
  <si>
    <t>3(iv): Merger and Acquisition Expenditure</t>
  </si>
  <si>
    <t>3(v): Other Disclosures</t>
  </si>
  <si>
    <t>SCHEDULE 5d: REPORT ON COST ALLOCATIONS</t>
  </si>
  <si>
    <t>5d(i): Operating Cost Allocations</t>
  </si>
  <si>
    <t>5d(ii): Other Cost Allocations</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</si>
  <si>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</si>
  <si>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</si>
  <si>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</si>
  <si>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</si>
  <si>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</si>
  <si>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</si>
  <si>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</si>
  <si>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6b: REPORT ON OPERATIONAL EXPENDITURE FOR THE DISCLOSURE YEAR</t>
  </si>
  <si>
    <t>6b(i): Operational Expenditure</t>
  </si>
  <si>
    <t>6b(ii): Subcomponents of Operational Expenditure (where known)</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</si>
  <si>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</si>
  <si>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</si>
  <si>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</si>
  <si>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</si>
  <si>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</si>
  <si>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</si>
  <si>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</si>
  <si>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</si>
  <si>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</si>
  <si>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Consumer connection expenditure</t>
  </si>
  <si>
    <t>6a(ii): Subcomponents of Expenditure on Assets (where known)</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</si>
  <si>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</si>
  <si>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</si>
  <si>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</si>
  <si>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</si>
  <si>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</si>
  <si>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</si>
  <si>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</si>
  <si>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</si>
  <si>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</si>
  <si>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Consumer type or types (eg, residential, commercial etc.)</t>
  </si>
  <si>
    <t>Add extra columns for additional line charge revenues by price component as necessary</t>
  </si>
  <si>
    <t>Network</t>
  </si>
  <si>
    <t>Non-network</t>
  </si>
  <si>
    <t>Expenditure on network assets</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</si>
  <si>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</si>
  <si>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8(i): Billed Quantities by Price Component</t>
  </si>
  <si>
    <t>8(ii): Line Charge Revenues ($000) by Price Component</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</si>
  <si>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</si>
  <si>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Depreciation - no standard life assets</t>
  </si>
  <si>
    <t>Value of capital contributions</t>
  </si>
  <si>
    <t>Unit charging basis (eg, days, kW of demand, kVA of capacity, etc.)</t>
  </si>
  <si>
    <t>Normalised SAIFI and SAIDI</t>
  </si>
  <si>
    <t>SCHEDULE 8: REPORT ON BILLED QUANTITIES AND LINE CHARGE REVENUES</t>
  </si>
  <si>
    <t>from S4</t>
  </si>
  <si>
    <t>from S5a</t>
  </si>
  <si>
    <t>from S3</t>
  </si>
  <si>
    <t>from S8</t>
  </si>
  <si>
    <t>from S6b</t>
  </si>
  <si>
    <t>to row 17</t>
  </si>
  <si>
    <t>from row 31</t>
  </si>
  <si>
    <t>from row 33</t>
  </si>
  <si>
    <t>to row 10</t>
  </si>
  <si>
    <t>from S5e</t>
  </si>
  <si>
    <t>from S6a</t>
  </si>
  <si>
    <t>from row 37</t>
  </si>
  <si>
    <t>to row 12</t>
  </si>
  <si>
    <t>from row 83</t>
  </si>
  <si>
    <t>from row 64</t>
  </si>
  <si>
    <t>to row 8</t>
  </si>
  <si>
    <t>to row 11</t>
  </si>
  <si>
    <t>to row 13</t>
  </si>
  <si>
    <t>to row 14</t>
  </si>
  <si>
    <t>to row 15</t>
  </si>
  <si>
    <t>to row 18</t>
  </si>
  <si>
    <t>to row 16</t>
  </si>
  <si>
    <t>to row 20</t>
  </si>
  <si>
    <t>to row 22</t>
  </si>
  <si>
    <t>from S9c &amp; S9e</t>
  </si>
  <si>
    <t>from S8 &amp; S9c</t>
  </si>
  <si>
    <t>from S9c &amp; S10</t>
  </si>
  <si>
    <t>to S2</t>
  </si>
  <si>
    <t>from row 38 &amp; to S2</t>
  </si>
  <si>
    <t>from row 47 &amp; to S2</t>
  </si>
  <si>
    <t>from row 49 to S2</t>
  </si>
  <si>
    <t>to S3</t>
  </si>
  <si>
    <t>to row 33 &amp; S3</t>
  </si>
  <si>
    <t>to row 31 &amp; S3</t>
  </si>
  <si>
    <t>to S4</t>
  </si>
  <si>
    <t>to 5a</t>
  </si>
  <si>
    <t>from row 38 &amp; to S7</t>
  </si>
  <si>
    <t>from row 52 &amp; to S7</t>
  </si>
  <si>
    <t>from row 65 &amp; to S7</t>
  </si>
  <si>
    <t>from row 78 &amp; to S7</t>
  </si>
  <si>
    <t>from row 90 &amp; to S7</t>
  </si>
  <si>
    <t>from row 102 &amp; to S7</t>
  </si>
  <si>
    <t>to S7</t>
  </si>
  <si>
    <t>to S1</t>
  </si>
  <si>
    <t>Closing unamortised initial differences in asset values</t>
  </si>
  <si>
    <t>sch ref</t>
  </si>
  <si>
    <t>IRR</t>
  </si>
  <si>
    <t>Opening sum of regulatory tax asset values</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</si>
  <si>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</si>
  <si>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</si>
  <si>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</si>
  <si>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</si>
  <si>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</si>
  <si>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</si>
  <si>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 Schedule 14, Box 5, provide descriptions and workings of items recorded in the asterisked categories in Schedule 5a(i).</t>
  </si>
  <si>
    <t>In Schedule 14, Box 6, provide descriptions and workings of items recorded in the asterisked category in Schedule 5a(vi) (Tax effect of other temporary differences).</t>
  </si>
  <si>
    <t>Information Templates</t>
  </si>
  <si>
    <t>9e(iii): Transformer Capacity</t>
  </si>
  <si>
    <t>from S6b, S8, S9c, S9e</t>
  </si>
  <si>
    <t>from S6a, S8, S9c, S9e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</si>
  <si>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</si>
  <si>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</si>
  <si>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</si>
  <si>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</si>
  <si>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</si>
  <si>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</si>
  <si>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</si>
  <si>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</si>
  <si>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</si>
  <si>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</si>
  <si>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</si>
  <si>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</si>
  <si>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</si>
  <si>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</si>
  <si>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xml:space="preserve">Calculation cells may show an incorrect value until precedent cell entries have been completed. Data entry may be assisted by completing the schedules in the following order: </t>
  </si>
  <si>
    <t>Capital contributions funding asset relocations</t>
  </si>
  <si>
    <t>Column conditional formatting</t>
  </si>
  <si>
    <t>* include additional rows if needed</t>
  </si>
  <si>
    <t>Asset or assets with changes to depreciation*</t>
  </si>
  <si>
    <t xml:space="preserve">Name of related party </t>
  </si>
  <si>
    <t>Table 4(ii)</t>
  </si>
  <si>
    <t>Agrees with Table 4(ii)</t>
  </si>
  <si>
    <t>Schedules 1–10</t>
  </si>
  <si>
    <t>Other adjustments to the RAB tax value</t>
  </si>
  <si>
    <t>Cell G18</t>
  </si>
  <si>
    <t>Test for cell G30 conditional formatting</t>
  </si>
  <si>
    <t>5d(iii): Changes in Cost Allocations* †</t>
  </si>
  <si>
    <t>† include additional rows if needed</t>
  </si>
  <si>
    <t>5e(ii): Changes in Asset Allocations* †</t>
  </si>
  <si>
    <t>Distribution lines (excluding LV)</t>
  </si>
  <si>
    <t>Distribution cables (excluding LV)</t>
  </si>
  <si>
    <t>Distribution other (excluding LV)</t>
  </si>
  <si>
    <t>from row 38</t>
  </si>
  <si>
    <t>If the supplier has sub-networks, schedules 8, 9a, 9b, 9c, 9e, and 10 must be completed for the network and for each sub-network. A copy of the schedule worksheet(s) must be made for each sub-network and named accordingly.</t>
  </si>
  <si>
    <t>from SE9A Index column - CPI table (Statistics NZ Website)</t>
  </si>
  <si>
    <t>from CY-1 ID disclosure</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</si>
  <si>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</si>
  <si>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</si>
  <si>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Opening value of fully depreciated, disposed and lost assets</t>
  </si>
  <si>
    <t>Rate (eg, $ per day, $ per kWh, etc.)</t>
  </si>
  <si>
    <t>Maximum coincident system demand per km of circuit length (for supply) (kW/km)</t>
  </si>
  <si>
    <t>Total energy delivered to ICPs per km of circuit length (for supply) (MWh/km)</t>
  </si>
  <si>
    <t>Average number of ICPs per km of circuit length (for supply) (ICPs/km)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</si>
  <si>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</si>
  <si>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</si>
  <si>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</si>
  <si>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</si>
  <si>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</si>
  <si>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</si>
  <si>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No. with age unknown</t>
  </si>
  <si>
    <t>All other projects or programmes - asset relocations</t>
  </si>
  <si>
    <t>All other projects programmes - quality of supply</t>
  </si>
  <si>
    <t>All other projects or programmes - legislative and regulatory</t>
  </si>
  <si>
    <t>All other projects or programmes - other reliability, safety and environment</t>
  </si>
  <si>
    <t>Merger and acquisition expenditure</t>
  </si>
  <si>
    <t>All other projects or programmes - atypical expenditure</t>
  </si>
  <si>
    <t>All other projects or programmes - routine expenditure</t>
  </si>
  <si>
    <t>Tax effect of tax depreciation</t>
  </si>
  <si>
    <t>Tax payable</t>
  </si>
  <si>
    <t>Cashflow</t>
  </si>
  <si>
    <t>Cashflow at year-end</t>
  </si>
  <si>
    <t>Days before</t>
  </si>
  <si>
    <t>Transaction</t>
  </si>
  <si>
    <t>year-end</t>
  </si>
  <si>
    <t>date</t>
  </si>
  <si>
    <t>Investing cash flow at year-start</t>
  </si>
  <si>
    <t>Mid month cash flow from Apr accruals</t>
  </si>
  <si>
    <t>Mid month cash flow from May accruals</t>
  </si>
  <si>
    <t>Mid month cash flow from Jun accruals</t>
  </si>
  <si>
    <t>Mid month cash flow from Jul accruals</t>
  </si>
  <si>
    <t>Mid month cash flow from Aug accruals</t>
  </si>
  <si>
    <t>Mid month cash flow from Sep accruals</t>
  </si>
  <si>
    <t>Mid month cash flow from Oct accruals</t>
  </si>
  <si>
    <t>Mid month cash flow from Nov accruals</t>
  </si>
  <si>
    <t>Mid month cash flow from Dec accruals</t>
  </si>
  <si>
    <t>Mid month cash flow from Jan accruals</t>
  </si>
  <si>
    <t>Mid month cash flow from Feb accruals</t>
  </si>
  <si>
    <t>Mid month cash flow from Mar accruals</t>
  </si>
  <si>
    <t>20th following mth cash flow from Apr accrual</t>
  </si>
  <si>
    <t>20th following mth cash flow from May accrual</t>
  </si>
  <si>
    <t>20th following mth cash flow from Jun accrual</t>
  </si>
  <si>
    <t>20th following mth cash flow from Jul accrual</t>
  </si>
  <si>
    <t>20th following mth cash flow from Aug accrual</t>
  </si>
  <si>
    <t>20th following mth cash flow from Sep accrual</t>
  </si>
  <si>
    <t>20th following mth cash flow from Oct accrual</t>
  </si>
  <si>
    <t>20th following mth cash flow from Nov accrual</t>
  </si>
  <si>
    <t>20th following mth cash flow from Dec accrual</t>
  </si>
  <si>
    <t>20th following mth cash flow from Jan accrual</t>
  </si>
  <si>
    <t>20th following mth cash flow from Feb accrual</t>
  </si>
  <si>
    <t>20th following mth cash flow from Mar accrual</t>
  </si>
  <si>
    <t>Mid Year ROI Calculation</t>
  </si>
  <si>
    <t>Monthly ROI Calculation</t>
  </si>
  <si>
    <t>add</t>
  </si>
  <si>
    <t>Other regulated income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</si>
  <si>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</si>
  <si>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Discretionary discounts and customer rebates</t>
  </si>
  <si>
    <t xml:space="preserve">Other regulated income </t>
  </si>
  <si>
    <t>Mid-year net cash outflows</t>
  </si>
  <si>
    <t>Financial incentives</t>
  </si>
  <si>
    <t>Monthly net cash outflows</t>
  </si>
  <si>
    <t>Expenses cash outflow</t>
  </si>
  <si>
    <t>Industry levies</t>
  </si>
  <si>
    <t>CPP specified pass through costs</t>
  </si>
  <si>
    <t>Electricity lines service charge payable to Transpower</t>
  </si>
  <si>
    <t>Total energy delivered to ICPs per average number of ICPs (kWh/ICP)</t>
  </si>
  <si>
    <t>Opening weighted average remaining useful life of relevant assets (years)</t>
  </si>
  <si>
    <t>Expenditure on non-network assets</t>
  </si>
  <si>
    <t>Distributed generation allowance</t>
  </si>
  <si>
    <t>Energy efficiency and demand incentive allowance</t>
  </si>
  <si>
    <t>Quality incentive adjustment</t>
  </si>
  <si>
    <t>Distribution transformer capacity (Non-EDB owned, estimated)</t>
  </si>
  <si>
    <t>Pass through costs</t>
  </si>
  <si>
    <t>1  From the nominal dollar target revenue for the disclosure year disclosed under clause 2.4.3(3) of this determination</t>
  </si>
  <si>
    <t>Extended reserves allowance</t>
  </si>
  <si>
    <t xml:space="preserve">In some cases, where the information for disclosure is able to be ascertained from disclosures elsewhere in the workbook, such information is disclosed in a calculated cell. </t>
  </si>
  <si>
    <t>from row 45</t>
  </si>
  <si>
    <t>Additional rows in schedules 5c, 6a, and 9e must not be inserted directly above the first row or below the last row of a table. This is to ensure that entries made in the new row are included in the totals.</t>
  </si>
  <si>
    <t>from S2 &amp; S5c</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</si>
  <si>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</si>
  <si>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</si>
  <si>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</si>
  <si>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Purchased assets – avoided transmission charge</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</si>
  <si>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</si>
  <si>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</si>
  <si>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</si>
  <si>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</si>
  <si>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</si>
  <si>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Revenue per GWh energy delivered to ICPs
($/GWh)</t>
  </si>
  <si>
    <t>Revenue per average no. of  ICPs
($/ICP)</t>
  </si>
  <si>
    <t xml:space="preserve">Excluding revenue earned from financial incentives </t>
  </si>
  <si>
    <t>Excluding revenue earned from financial incentives and wash-ups</t>
  </si>
  <si>
    <t>Input methodology claw-back</t>
  </si>
  <si>
    <t>Catastrophic event allowance</t>
  </si>
  <si>
    <t>Capex wash-up adjustment</t>
  </si>
  <si>
    <t>Reconsideration event allowance</t>
  </si>
  <si>
    <t>Wash-up costs</t>
  </si>
  <si>
    <t>PV(cashflow)</t>
  </si>
  <si>
    <t>XIRR</t>
  </si>
  <si>
    <t>XIRR search start</t>
  </si>
  <si>
    <t>NPV check</t>
  </si>
  <si>
    <t>Excluding financial incentives and wash-ups</t>
  </si>
  <si>
    <t xml:space="preserve">Excluding financial incentives </t>
  </si>
  <si>
    <t>Including financial incentives and wash-ups</t>
  </si>
  <si>
    <t>from row 59</t>
  </si>
  <si>
    <t>from row 53</t>
  </si>
  <si>
    <t>Pass-through and recoverable costs excluding financial incentives and wash-ups</t>
  </si>
  <si>
    <t>Expenditure or loss deductible but not in regulatory profit / (loss) before tax</t>
  </si>
  <si>
    <t>from S5c</t>
  </si>
  <si>
    <t>to S5a</t>
  </si>
  <si>
    <t>(To check the results of the XIRR function, the IRR formula returns "ERROR" if  the derived XIRR results in an NPV of $10 or more)</t>
  </si>
  <si>
    <t>L12 to O12 —  from last year's ID disclosure</t>
  </si>
  <si>
    <t>L14 to O14 —  from last year's ID disclosure</t>
  </si>
  <si>
    <t>L16 to O16 —  from last year's ID disclosure</t>
  </si>
  <si>
    <t>L18 to O18 —  from last year's ID disclosure</t>
  </si>
  <si>
    <t>L20 to O20 —  from last year's ID disclosure</t>
  </si>
  <si>
    <t>L22 to O22 —  from last year's ID disclosure</t>
  </si>
  <si>
    <t>L24 to O24 —  from last year's ID disclosure</t>
  </si>
  <si>
    <t>N29 —  from last year's ID disclosure</t>
  </si>
  <si>
    <t>L10 to O10 —  from last year's ID disclosure</t>
  </si>
  <si>
    <t>Schedule name</t>
  </si>
  <si>
    <t>ANALYTICAL RATIOS</t>
  </si>
  <si>
    <t>REPORT ON RETURN ON INVESTMENT</t>
  </si>
  <si>
    <t>REPORT ON REGULATORY PROFIT</t>
  </si>
  <si>
    <t>REPORT ON VALUE OF THE REGULATORY ASSET BASE (ROLLED FORWARD)</t>
  </si>
  <si>
    <t>REPORT ON REGULATORY TAX ALLOWANCE</t>
  </si>
  <si>
    <t>5a</t>
  </si>
  <si>
    <t>REPORT ON RELATED PARTY TRANSACTIONS</t>
  </si>
  <si>
    <t>5b</t>
  </si>
  <si>
    <t>REPORT ON TERM CREDIT SPREAD DIFFERENTIAL ALLOWANCE</t>
  </si>
  <si>
    <t>5c</t>
  </si>
  <si>
    <t>REPORT ON COST ALLOCATIONS</t>
  </si>
  <si>
    <t>5d</t>
  </si>
  <si>
    <t>REPORT ON ASSET ALLOCATIONS</t>
  </si>
  <si>
    <t>5e</t>
  </si>
  <si>
    <t>REPORT ON CAPITAL EXPENDITURE FOR THE DISCLOSURE YEAR</t>
  </si>
  <si>
    <t>6a</t>
  </si>
  <si>
    <t>REPORT ON OPERATIONAL EXPENDITURE FOR THE DISCLOSURE YEAR</t>
  </si>
  <si>
    <t>6b</t>
  </si>
  <si>
    <t>COMPARISON OF FORECASTS TO ACTUAL EXPENDITURE</t>
  </si>
  <si>
    <t>REPORT ON BILLED QUANTITIES AND LINE CHARGE REVENUES</t>
  </si>
  <si>
    <t>ASSET REGISTER</t>
  </si>
  <si>
    <t>9a</t>
  </si>
  <si>
    <t>ASSET AGE PROFILE</t>
  </si>
  <si>
    <t>9b</t>
  </si>
  <si>
    <t>REPORT ON OVERHEAD LINES AND UNDERGROUND CABLES</t>
  </si>
  <si>
    <t>9c</t>
  </si>
  <si>
    <t>REPORT ON EMBEDDED NETWORKS</t>
  </si>
  <si>
    <t>9d</t>
  </si>
  <si>
    <t>REPORT ON NETWORK DEMAND</t>
  </si>
  <si>
    <t>9e</t>
  </si>
  <si>
    <t>REPORT ON NETWORK RELIABILITY</t>
  </si>
  <si>
    <t>1</t>
  </si>
  <si>
    <t>3</t>
  </si>
  <si>
    <t>4</t>
  </si>
  <si>
    <t>7</t>
  </si>
  <si>
    <t>8</t>
  </si>
  <si>
    <t>10</t>
  </si>
  <si>
    <t>Schedule</t>
  </si>
  <si>
    <t>from s3</t>
  </si>
  <si>
    <t>from S3, row 33 &amp; row 50</t>
  </si>
  <si>
    <t>from row 34</t>
  </si>
  <si>
    <t>from row 41</t>
  </si>
  <si>
    <t>from row 51</t>
  </si>
  <si>
    <t>from row 20 and row 21</t>
  </si>
  <si>
    <t>from row 21 and row 22</t>
  </si>
  <si>
    <t>from S5a &amp; to S1 and S2</t>
  </si>
  <si>
    <t>from row 43 &amp; to S2</t>
  </si>
  <si>
    <t>from row 45 &amp; to S2</t>
  </si>
  <si>
    <t>from row 29 (and row 10)</t>
  </si>
  <si>
    <t xml:space="preserve"> from last year's ID disclosure</t>
  </si>
  <si>
    <t>to S3 and S5a</t>
  </si>
  <si>
    <t>from row 128 &amp; to S7 and S1</t>
  </si>
  <si>
    <t>to row 9 and row 10</t>
  </si>
  <si>
    <t>to s1 and S3</t>
  </si>
  <si>
    <t>to S1 and S9e</t>
  </si>
  <si>
    <t>to S1, S3 and S7</t>
  </si>
  <si>
    <t>2  From the CY+1 nominal dollar expenditure forecasts disclosed in accordance with clause 2.6.6 for the forecast period starting at the beginning of the disclosure year (the second to last disclosure of Schedules 11a and 11b)</t>
  </si>
  <si>
    <t>2</t>
  </si>
  <si>
    <t>Recoverable costs excluding financial incentives and wash-ups</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</si>
  <si>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</si>
  <si>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</si>
  <si>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</si>
  <si>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</si>
  <si>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</si>
  <si>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</si>
  <si>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</si>
  <si>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</si>
  <si>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</si>
  <si>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</si>
  <si>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</si>
  <si>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</si>
  <si>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</si>
  <si>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</si>
  <si>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to row 63</t>
  </si>
  <si>
    <t>from row 88 less product of rows 55, 56 &amp; 57</t>
  </si>
  <si>
    <t>from row 94 less product of rows 55, 56 &amp; 57</t>
  </si>
  <si>
    <t>from row 48 mid yr IRR calcs</t>
  </si>
  <si>
    <t>from row 48 mid yr IRR calcs; to row 20</t>
  </si>
  <si>
    <t>from row 87 monthly IRR calc</t>
  </si>
  <si>
    <t>Source</t>
  </si>
  <si>
    <t>Cell L36</t>
  </si>
  <si>
    <t>Agrees with cell G79 value</t>
  </si>
  <si>
    <t>Cell K38</t>
  </si>
  <si>
    <t>Agrees with cell I79 value</t>
  </si>
  <si>
    <t>Agrees with cell J79 value</t>
  </si>
  <si>
    <t>Cell K39</t>
  </si>
  <si>
    <t>Cell K40</t>
  </si>
  <si>
    <t>Agrees with cell K79 value</t>
  </si>
  <si>
    <t>Agrees with cell L79 value</t>
  </si>
  <si>
    <t>Test for cell G79 conditional formatting (line charge revenue)</t>
  </si>
  <si>
    <t>Test for cell I79 conditional formatting (expenses cash outflow)</t>
  </si>
  <si>
    <t>Test for cell J79 conditional formatting (assets commissioned)</t>
  </si>
  <si>
    <t>Test for cell L79 conditional formatting (other regulated income)</t>
  </si>
  <si>
    <t>Test for cell K79 conditional formatting (asset  disposals)</t>
  </si>
  <si>
    <t>Asset 
disposals</t>
  </si>
  <si>
    <t>Cell K42</t>
  </si>
  <si>
    <t>Agrees with cell G30 value</t>
  </si>
  <si>
    <t>unlocked row</t>
  </si>
  <si>
    <t>2(v): Financial Incentives and Wash-Ups</t>
  </si>
  <si>
    <t>3(ii): Pass-through and Recoverable Costs excluding Financial Incentives and Wash-Ups</t>
  </si>
  <si>
    <t>Income included in regulatory profit / (loss) before tax but not taxable</t>
  </si>
  <si>
    <t>OVABAA allocation increase ($000s)</t>
  </si>
  <si>
    <t>Opening sum of RAB values without revaluations</t>
  </si>
  <si>
    <t>from row 50</t>
  </si>
  <si>
    <t>5e(i): Regulated Service Asset Values</t>
  </si>
  <si>
    <t>Disclosure Template Instructions</t>
  </si>
  <si>
    <t xml:space="preserve">These templates have been prepared for use by EDBs when making disclosures under clauses 2.3.1, 2.4.21, 2.4.22, 2.5.1, and 2.5.2 of the Electricity Distribution Information Disclosure Determination 2012. </t>
  </si>
  <si>
    <t>1. Coversheet
2. Schedules 5a–5e
3. Schedules 6a–6b
4. Schedule 8
5. Schedule 3
6. Schedule 4
7. Schedule 2
8. Schedule 7
9. Schedules 9a–9e
10. Schedule 10</t>
  </si>
  <si>
    <t>from row 46 &amp; to S1 and S2</t>
  </si>
  <si>
    <t>to S1 and S2</t>
  </si>
  <si>
    <t>Regulatory profit/(loss) including financial incentives and wash-ups</t>
  </si>
  <si>
    <t xml:space="preserve">WACC rate used to set regulatory price path </t>
  </si>
  <si>
    <t>from rows 28 &amp; 48</t>
  </si>
  <si>
    <t>from rows 28 &amp; 37</t>
  </si>
  <si>
    <t>from rows 28 &amp; 88 and S4</t>
  </si>
  <si>
    <t>from rows 28 &amp; 86 and S4</t>
  </si>
  <si>
    <t>from S3 and rows 107, 119, 34 &amp; 39</t>
  </si>
  <si>
    <t>Other recoverable costs excluding financial incentives and wash-ups</t>
  </si>
  <si>
    <t>Reflecting all revenue earned</t>
  </si>
  <si>
    <t>Other financial incentives</t>
  </si>
  <si>
    <t>Other wash-ups</t>
  </si>
  <si>
    <t>Templates for Schedules 1–10 excluding 5f–5g</t>
  </si>
  <si>
    <t xml:space="preserve">Regulatory profit / (loss) before tax </t>
  </si>
  <si>
    <t>from rows 28 &amp; 84</t>
  </si>
  <si>
    <t>Impact of financial incentives on ROI</t>
  </si>
  <si>
    <t>Impact of wash-up costs on ROI</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</si>
  <si>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</si>
  <si>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</si>
  <si>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</si>
  <si>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r>
      <t xml:space="preserve">Transmission asset wash-up </t>
    </r>
    <r>
      <rPr>
        <sz val="10"/>
        <color theme="1"/>
        <rFont val="Calibri"/>
        <family val="2"/>
        <scheme val="minor"/>
      </rPr>
      <t>adjustment</t>
    </r>
  </si>
  <si>
    <t>1950
–1959</t>
  </si>
  <si>
    <t>1940
–1949</t>
  </si>
  <si>
    <r>
      <t xml:space="preserve">Notional revenue foregone from </t>
    </r>
    <r>
      <rPr>
        <b/>
        <sz val="10"/>
        <color theme="1"/>
        <rFont val="Calibri"/>
        <family val="2"/>
        <scheme val="minor"/>
      </rPr>
      <t xml:space="preserve">posted </t>
    </r>
    <r>
      <rPr>
        <b/>
        <sz val="10"/>
        <rFont val="Calibri"/>
        <family val="2"/>
        <scheme val="minor"/>
      </rPr>
      <t>discounts (if applicable)</t>
    </r>
  </si>
  <si>
    <t>CPP application recoverable costs</t>
  </si>
  <si>
    <r>
      <t>2013–</t>
    </r>
    <r>
      <rPr>
        <sz val="10"/>
        <rFont val="Calibri"/>
        <family val="2"/>
        <scheme val="minor"/>
      </rPr>
      <t>15 NPV wash-up allowance</t>
    </r>
  </si>
  <si>
    <t>Asset replacement and renewal (capex)</t>
  </si>
  <si>
    <t>Asset replacement and renewal (opex)</t>
  </si>
  <si>
    <t>Nature of service provided dropdown</t>
  </si>
  <si>
    <t>Total value of related party transactions</t>
  </si>
  <si>
    <r>
      <rPr>
        <b/>
        <sz val="10"/>
        <color theme="1"/>
        <rFont val="Calibri"/>
        <family val="2"/>
        <scheme val="minor"/>
      </rPr>
      <t>Total value of transactions</t>
    </r>
    <r>
      <rPr>
        <b/>
        <strike/>
        <sz val="10"/>
        <color theme="1"/>
        <rFont val="Calibri"/>
        <family val="2"/>
        <scheme val="minor"/>
      </rPr>
      <t xml:space="preserve">
</t>
    </r>
    <r>
      <rPr>
        <b/>
        <sz val="10"/>
        <color theme="1"/>
        <rFont val="Calibri"/>
        <family val="2"/>
        <scheme val="minor"/>
      </rPr>
      <t>($000)</t>
    </r>
  </si>
  <si>
    <t>Nature of opex or capex service provided</t>
  </si>
  <si>
    <t>5b(iii): Total Opex and Capex Related Party Transactions</t>
  </si>
  <si>
    <t>Total expenditure</t>
  </si>
  <si>
    <t>Capital Expenditure</t>
  </si>
  <si>
    <r>
      <t xml:space="preserve">This schedule provides information on the valuation of related party transactions, in accordance with </t>
    </r>
    <r>
      <rPr>
        <sz val="10"/>
        <color theme="1"/>
        <rFont val="Calibri"/>
        <family val="2"/>
        <scheme val="minor"/>
      </rPr>
      <t>clause</t>
    </r>
    <r>
      <rPr>
        <sz val="10"/>
        <color rgb="FFFF0000"/>
        <rFont val="Calibri"/>
        <family val="2"/>
        <scheme val="minor"/>
      </rPr>
      <t xml:space="preserve"> </t>
    </r>
    <r>
      <rPr>
        <sz val="10"/>
        <rFont val="Calibri"/>
        <family val="4"/>
        <scheme val="minor"/>
      </rPr>
      <t xml:space="preserve">2.3.6 of the ID determination. 
This information is part of audited disclosure information (as defined in </t>
    </r>
    <r>
      <rPr>
        <sz val="10"/>
        <color theme="1"/>
        <rFont val="Calibri"/>
        <family val="2"/>
        <scheme val="minor"/>
      </rPr>
      <t>clause</t>
    </r>
    <r>
      <rPr>
        <sz val="10"/>
        <rFont val="Calibri"/>
        <family val="4"/>
        <scheme val="minor"/>
      </rPr>
      <t xml:space="preserve"> 1.4 of the ID determination), and so is subject to the assurance report required by </t>
    </r>
    <r>
      <rPr>
        <sz val="10"/>
        <color theme="1"/>
        <rFont val="Calibri"/>
        <family val="2"/>
        <scheme val="minor"/>
      </rPr>
      <t>clause</t>
    </r>
    <r>
      <rPr>
        <sz val="10"/>
        <rFont val="Calibri"/>
        <family val="4"/>
        <scheme val="minor"/>
      </rPr>
      <t xml:space="preserve"> 2.8.
</t>
    </r>
  </si>
  <si>
    <t>Template Version 4.1. Prepared 21 December 2017</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</si>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</sst>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s>
  <fonts count="105"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b/>
      <sz val="10"/>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sz val="8"/>
      <color theme="1"/>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s>
  <cellStyleXfs count="187">
    <xf numFmtId="0" fontId="0" fillId="0" borderId="0"/>
    <xf numFmtId="168" fontId="9" fillId="0" borderId="0" applyFont="0" applyFill="0" applyBorder="0" applyAlignment="0" applyProtection="0">
      <alignment horizontal="left"/>
      <protection locked="0"/>
    </xf>
    <xf numFmtId="0" fontId="34" fillId="3" borderId="0" applyFill="0" applyBorder="0"/>
    <xf numFmtId="0" fontId="34" fillId="3" borderId="0" applyFill="0" applyBorder="0">
      <alignment wrapText="1"/>
    </xf>
    <xf numFmtId="0" fontId="35" fillId="4" borderId="1" applyFill="0">
      <alignment horizontal="center"/>
    </xf>
    <xf numFmtId="0" fontId="37" fillId="0" borderId="1" applyNumberFormat="0">
      <protection locked="0"/>
    </xf>
    <xf numFmtId="0" fontId="38" fillId="3" borderId="0"/>
    <xf numFmtId="175" fontId="28" fillId="0" borderId="0" applyFont="0" applyFill="0" applyBorder="0" applyAlignment="0" applyProtection="0">
      <protection locked="0"/>
    </xf>
    <xf numFmtId="0" fontId="39" fillId="3" borderId="0" applyNumberFormat="0" applyFill="0" applyBorder="0">
      <alignment horizontal="left"/>
    </xf>
    <xf numFmtId="0" fontId="40" fillId="4" borderId="0" applyNumberFormat="0" applyFill="0" applyBorder="0" applyAlignment="0" applyProtection="0"/>
    <xf numFmtId="0" fontId="41" fillId="4" borderId="0" applyNumberFormat="0" applyFill="0" applyBorder="0">
      <alignment horizontal="right"/>
    </xf>
    <xf numFmtId="0" fontId="13" fillId="4" borderId="0" applyFont="0" applyAlignment="0"/>
    <xf numFmtId="0" fontId="42" fillId="4" borderId="0" applyFill="0" applyBorder="0">
      <alignment vertical="top" wrapText="1"/>
    </xf>
    <xf numFmtId="0" fontId="34" fillId="4" borderId="0" applyFill="0" applyAlignment="0">
      <alignment horizontal="center"/>
    </xf>
    <xf numFmtId="0" fontId="43" fillId="0" borderId="0" applyNumberFormat="0" applyFill="0" applyAlignment="0"/>
    <xf numFmtId="0" fontId="44" fillId="3" borderId="0" applyFill="0" applyBorder="0"/>
    <xf numFmtId="0" fontId="45" fillId="3" borderId="0" applyFill="0" applyBorder="0"/>
    <xf numFmtId="0" fontId="46" fillId="3" borderId="0" applyFill="0" applyBorder="0">
      <alignment horizontal="left"/>
    </xf>
    <xf numFmtId="0" fontId="46" fillId="3" borderId="0" applyFill="0" applyBorder="0">
      <alignment horizontal="center" wrapText="1"/>
    </xf>
    <xf numFmtId="0" fontId="46" fillId="3" borderId="0" applyFill="0" applyBorder="0">
      <alignment horizontal="center" wrapText="1"/>
    </xf>
    <xf numFmtId="0" fontId="47" fillId="0" borderId="0" applyNumberFormat="0" applyFill="0" applyBorder="0" applyAlignment="0" applyProtection="0">
      <alignment vertical="top"/>
      <protection locked="0"/>
    </xf>
    <xf numFmtId="49" fontId="48" fillId="0" borderId="0" applyFill="0" applyBorder="0">
      <alignment horizontal="center" wrapText="1"/>
    </xf>
    <xf numFmtId="49" fontId="33" fillId="0" borderId="0" applyFill="0" applyBorder="0">
      <alignment horizontal="left" indent="1"/>
    </xf>
    <xf numFmtId="178" fontId="5" fillId="3" borderId="0" applyFont="0" applyFill="0" applyBorder="0" applyAlignment="0" applyProtection="0">
      <alignment vertical="center"/>
    </xf>
    <xf numFmtId="177" fontId="28" fillId="0" borderId="0" applyFont="0" applyFill="0" applyBorder="0" applyAlignment="0" applyProtection="0">
      <protection locked="0"/>
    </xf>
    <xf numFmtId="0" fontId="34" fillId="3" borderId="0" applyNumberFormat="0" applyFill="0" applyBorder="0" applyProtection="0">
      <alignment horizontal="right"/>
    </xf>
    <xf numFmtId="0" fontId="34" fillId="3" borderId="5" applyFill="0">
      <alignment horizontal="right"/>
    </xf>
    <xf numFmtId="174" fontId="5" fillId="0" borderId="0" applyFont="0" applyFill="0" applyBorder="0" applyAlignment="0" applyProtection="0"/>
    <xf numFmtId="0" fontId="38" fillId="3" borderId="0" applyFill="0" applyBorder="0">
      <alignment horizontal="left"/>
    </xf>
    <xf numFmtId="167" fontId="28" fillId="0" borderId="0" applyFont="0" applyFill="0" applyBorder="0">
      <alignment horizontal="left"/>
      <protection locked="0"/>
    </xf>
    <xf numFmtId="165" fontId="33" fillId="0" borderId="0" applyFont="0" applyFill="0" applyBorder="0" applyAlignment="0" applyProtection="0"/>
    <xf numFmtId="164" fontId="33" fillId="0" borderId="0" applyFont="0" applyFill="0" applyBorder="0" applyAlignment="0" applyProtection="0"/>
    <xf numFmtId="0" fontId="62" fillId="0" borderId="0" applyNumberFormat="0" applyFill="0" applyBorder="0" applyAlignment="0" applyProtection="0"/>
    <xf numFmtId="0" fontId="63" fillId="0" borderId="23" applyNumberFormat="0" applyFill="0" applyAlignment="0" applyProtection="0"/>
    <xf numFmtId="0" fontId="64" fillId="0" borderId="24" applyNumberFormat="0" applyFill="0" applyAlignment="0" applyProtection="0"/>
    <xf numFmtId="0" fontId="65" fillId="0" borderId="25" applyNumberFormat="0" applyFill="0" applyAlignment="0" applyProtection="0"/>
    <xf numFmtId="0" fontId="65" fillId="0" borderId="0" applyNumberFormat="0" applyFill="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0" applyNumberFormat="0" applyBorder="0" applyAlignment="0" applyProtection="0"/>
    <xf numFmtId="0" fontId="69" fillId="11" borderId="26" applyNumberFormat="0" applyAlignment="0" applyProtection="0"/>
    <xf numFmtId="0" fontId="70" fillId="12" borderId="27" applyNumberFormat="0" applyAlignment="0" applyProtection="0"/>
    <xf numFmtId="0" fontId="71" fillId="12" borderId="26" applyNumberFormat="0" applyAlignment="0" applyProtection="0"/>
    <xf numFmtId="0" fontId="72" fillId="0" borderId="28" applyNumberFormat="0" applyFill="0" applyAlignment="0" applyProtection="0"/>
    <xf numFmtId="0" fontId="73" fillId="13" borderId="29" applyNumberFormat="0" applyAlignment="0" applyProtection="0"/>
    <xf numFmtId="0" fontId="74" fillId="0" borderId="0" applyNumberFormat="0" applyFill="0" applyBorder="0" applyAlignment="0" applyProtection="0"/>
    <xf numFmtId="0" fontId="33" fillId="14" borderId="30" applyNumberFormat="0" applyFont="0" applyAlignment="0" applyProtection="0"/>
    <xf numFmtId="0" fontId="75" fillId="0" borderId="0" applyNumberFormat="0" applyFill="0" applyBorder="0" applyAlignment="0" applyProtection="0"/>
    <xf numFmtId="0" fontId="57" fillId="0" borderId="31" applyNumberFormat="0" applyFill="0" applyAlignment="0" applyProtection="0"/>
    <xf numFmtId="0" fontId="7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6" fillId="38" borderId="0" applyNumberFormat="0" applyBorder="0" applyAlignment="0" applyProtection="0"/>
    <xf numFmtId="169" fontId="7" fillId="4" borderId="0" applyFont="0" applyFill="0" applyBorder="0" applyAlignment="0" applyProtection="0"/>
    <xf numFmtId="172" fontId="38" fillId="3" borderId="0" applyFont="0" applyFill="0" applyBorder="0" applyAlignment="0" applyProtection="0"/>
    <xf numFmtId="170" fontId="9" fillId="0" borderId="0" applyFont="0" applyFill="0" applyBorder="0" applyAlignment="0" applyProtection="0">
      <alignment horizontal="left"/>
      <protection locked="0"/>
    </xf>
    <xf numFmtId="176" fontId="38" fillId="0" borderId="0" applyFont="0" applyFill="0" applyBorder="0" applyAlignment="0" applyProtection="0">
      <protection locked="0"/>
    </xf>
    <xf numFmtId="166" fontId="33" fillId="0" borderId="0" applyFont="0" applyFill="0" applyBorder="0" applyAlignment="0" applyProtection="0"/>
    <xf numFmtId="9" fontId="33" fillId="0" borderId="0" applyFont="0" applyFill="0" applyBorder="0" applyAlignment="0" applyProtection="0"/>
    <xf numFmtId="0" fontId="38" fillId="3" borderId="1" applyNumberFormat="0"/>
    <xf numFmtId="0" fontId="38" fillId="3" borderId="4" applyNumberFormat="0"/>
    <xf numFmtId="0" fontId="77" fillId="0" borderId="0" applyNumberFormat="0" applyFill="0" applyBorder="0" applyAlignment="0" applyProtection="0"/>
    <xf numFmtId="0" fontId="38" fillId="3" borderId="1" applyNumberFormat="0"/>
    <xf numFmtId="0" fontId="81" fillId="0" borderId="0">
      <alignment horizontal="left"/>
    </xf>
    <xf numFmtId="189" fontId="28" fillId="0" borderId="0" applyFont="0" applyFill="0" applyBorder="0" applyProtection="0">
      <alignment horizontal="right"/>
      <protection locked="0"/>
    </xf>
    <xf numFmtId="187" fontId="81" fillId="5" borderId="42">
      <protection locked="0"/>
    </xf>
    <xf numFmtId="188" fontId="36" fillId="0" borderId="0" applyFill="0" applyBorder="0" applyAlignment="0" applyProtection="0">
      <protection locked="0"/>
    </xf>
    <xf numFmtId="190" fontId="5" fillId="3" borderId="0" applyBorder="0" applyAlignment="0" applyProtection="0"/>
    <xf numFmtId="191" fontId="5" fillId="3" borderId="0" applyFont="0" applyBorder="0" applyProtection="0">
      <alignment horizontal="right"/>
    </xf>
    <xf numFmtId="0" fontId="11" fillId="3" borderId="0" applyBorder="0"/>
    <xf numFmtId="0" fontId="80" fillId="6" borderId="0" applyFill="0">
      <alignment horizontal="left" wrapText="1"/>
    </xf>
    <xf numFmtId="0" fontId="86" fillId="7" borderId="0" applyFill="0">
      <alignment horizontal="right"/>
    </xf>
    <xf numFmtId="0" fontId="85" fillId="4" borderId="37">
      <alignment horizontal="center"/>
    </xf>
    <xf numFmtId="183" fontId="36" fillId="5" borderId="42" applyFill="0" applyProtection="0">
      <alignment horizontal="right"/>
      <protection locked="0"/>
    </xf>
    <xf numFmtId="0" fontId="36" fillId="5" borderId="43" applyFill="0" applyProtection="0">
      <alignment horizontal="right"/>
    </xf>
    <xf numFmtId="0" fontId="87" fillId="5" borderId="42" applyFill="0" applyProtection="0">
      <alignment horizontal="right"/>
      <protection locked="0"/>
    </xf>
    <xf numFmtId="0" fontId="87" fillId="5" borderId="42" applyNumberFormat="0">
      <protection locked="0"/>
    </xf>
    <xf numFmtId="0" fontId="81" fillId="6" borderId="0"/>
    <xf numFmtId="0" fontId="11" fillId="3" borderId="0">
      <alignment horizontal="right"/>
    </xf>
    <xf numFmtId="0" fontId="33" fillId="6" borderId="0"/>
    <xf numFmtId="183" fontId="28" fillId="0" borderId="0" applyFont="0" applyFill="0" applyBorder="0" applyProtection="0">
      <protection locked="0"/>
    </xf>
    <xf numFmtId="184" fontId="81" fillId="0" borderId="0" applyFill="0" applyBorder="0" applyAlignment="0" applyProtection="0">
      <alignment wrapText="1"/>
    </xf>
    <xf numFmtId="184" fontId="88" fillId="6" borderId="0" applyFill="0">
      <alignment horizontal="center"/>
    </xf>
    <xf numFmtId="181" fontId="85" fillId="4" borderId="37">
      <alignment horizontal="center" vertical="center"/>
    </xf>
    <xf numFmtId="0" fontId="85" fillId="0" borderId="42" applyFill="0">
      <alignment horizontal="center"/>
    </xf>
    <xf numFmtId="183" fontId="85" fillId="0" borderId="42" applyFill="0">
      <alignment horizontal="center" vertical="center"/>
    </xf>
    <xf numFmtId="49" fontId="80" fillId="0" borderId="0" applyFill="0" applyProtection="0">
      <alignment horizontal="left" indent="1"/>
    </xf>
    <xf numFmtId="0" fontId="80" fillId="6" borderId="0" applyFill="0">
      <alignment horizontal="right"/>
    </xf>
    <xf numFmtId="0" fontId="83" fillId="4" borderId="3" applyBorder="0"/>
    <xf numFmtId="0" fontId="82" fillId="4" borderId="0" applyNumberFormat="0" applyBorder="0">
      <alignment horizontal="right"/>
    </xf>
    <xf numFmtId="0" fontId="5" fillId="4" borderId="0" applyBorder="0">
      <alignment vertical="top" wrapText="1"/>
    </xf>
    <xf numFmtId="0" fontId="11" fillId="4" borderId="0" applyAlignment="0">
      <alignment horizontal="center"/>
    </xf>
    <xf numFmtId="0" fontId="89" fillId="0" borderId="0" applyNumberFormat="0" applyFill="0" applyAlignment="0"/>
    <xf numFmtId="0" fontId="43" fillId="0" borderId="0" applyNumberFormat="0" applyFill="0" applyAlignment="0"/>
    <xf numFmtId="0" fontId="90" fillId="0" borderId="0" applyNumberFormat="0" applyFill="0" applyAlignment="0" applyProtection="0"/>
    <xf numFmtId="0" fontId="43" fillId="0" borderId="0" applyNumberFormat="0" applyFill="0" applyAlignment="0" applyProtection="0"/>
    <xf numFmtId="0" fontId="91" fillId="0" borderId="0" applyNumberFormat="0" applyFill="0" applyAlignment="0"/>
    <xf numFmtId="0" fontId="88" fillId="2" borderId="0" applyFill="0" applyBorder="0">
      <alignment horizontal="left"/>
    </xf>
    <xf numFmtId="49" fontId="92" fillId="2" borderId="0" applyFill="0" applyBorder="0">
      <alignment horizontal="left"/>
    </xf>
    <xf numFmtId="0" fontId="88" fillId="6" borderId="0" applyFill="0">
      <alignment horizontal="center"/>
    </xf>
    <xf numFmtId="0" fontId="81" fillId="2" borderId="0" applyFill="0" applyBorder="0"/>
    <xf numFmtId="0" fontId="93" fillId="2" borderId="0" applyFill="0" applyBorder="0">
      <alignment wrapText="1"/>
    </xf>
    <xf numFmtId="0" fontId="30" fillId="3" borderId="0" applyBorder="0">
      <alignment horizontal="left"/>
    </xf>
    <xf numFmtId="0" fontId="84" fillId="3" borderId="0" applyBorder="0"/>
    <xf numFmtId="0" fontId="16" fillId="3" borderId="0" applyBorder="0">
      <alignment horizontal="left"/>
    </xf>
    <xf numFmtId="0" fontId="16" fillId="3" borderId="0" applyBorder="0">
      <alignment horizontal="center" vertical="center" wrapText="1"/>
    </xf>
    <xf numFmtId="0" fontId="81" fillId="6" borderId="43" applyNumberFormat="0" applyFill="0">
      <alignment horizontal="left"/>
    </xf>
    <xf numFmtId="0" fontId="38" fillId="3" borderId="32" applyNumberFormat="0" applyFont="0" applyAlignment="0"/>
    <xf numFmtId="0" fontId="5" fillId="3" borderId="32" applyNumberFormat="0" applyFont="0" applyAlignment="0"/>
    <xf numFmtId="0" fontId="47" fillId="0" borderId="0" applyNumberFormat="0" applyFill="0" applyBorder="0" applyAlignment="0" applyProtection="0">
      <alignment vertical="top"/>
      <protection locked="0"/>
    </xf>
    <xf numFmtId="0" fontId="80" fillId="6" borderId="0" applyFill="0">
      <alignment horizontal="left" wrapText="1"/>
    </xf>
    <xf numFmtId="0" fontId="88" fillId="0" borderId="0" applyFill="0" applyBorder="0">
      <alignment horizontal="center" wrapText="1"/>
    </xf>
    <xf numFmtId="49" fontId="81" fillId="0" borderId="0" applyFill="0" applyBorder="0">
      <alignment horizontal="center" vertical="center" wrapText="1"/>
    </xf>
    <xf numFmtId="0" fontId="88" fillId="6" borderId="0" applyFill="0">
      <alignment horizontal="center" vertical="center" wrapText="1"/>
    </xf>
    <xf numFmtId="0" fontId="81" fillId="6" borderId="42" applyNumberFormat="0">
      <alignment horizontal="left"/>
    </xf>
    <xf numFmtId="0" fontId="94" fillId="0" borderId="0" applyFill="0" applyProtection="0">
      <alignment horizontal="center"/>
    </xf>
    <xf numFmtId="0" fontId="33" fillId="0" borderId="0">
      <alignment horizontal="right"/>
    </xf>
    <xf numFmtId="185" fontId="81" fillId="0" borderId="0" applyFill="0" applyBorder="0" applyAlignment="0" applyProtection="0">
      <protection locked="0"/>
    </xf>
    <xf numFmtId="186" fontId="81" fillId="0" borderId="0" applyFill="0" applyBorder="0" applyAlignment="0" applyProtection="0">
      <protection locked="0"/>
    </xf>
    <xf numFmtId="0" fontId="34" fillId="3" borderId="0" applyNumberFormat="0" applyBorder="0" applyProtection="0">
      <alignment horizontal="right"/>
    </xf>
    <xf numFmtId="0" fontId="80" fillId="6" borderId="13" applyFill="0" applyBorder="0" applyProtection="0">
      <alignment horizontal="right"/>
    </xf>
    <xf numFmtId="0" fontId="95" fillId="0" borderId="0" applyFill="0" applyProtection="0">
      <alignment horizontal="center"/>
    </xf>
    <xf numFmtId="0" fontId="89" fillId="0" borderId="0" applyFill="0" applyProtection="0">
      <alignment horizontal="center" vertical="center"/>
    </xf>
    <xf numFmtId="49" fontId="81" fillId="6" borderId="37" applyFill="0">
      <alignment horizontal="center" vertical="center" wrapText="1"/>
    </xf>
    <xf numFmtId="0" fontId="16" fillId="3" borderId="37" applyAlignment="0">
      <alignment horizontal="center" vertical="center" wrapText="1"/>
    </xf>
    <xf numFmtId="182" fontId="81" fillId="0" borderId="0" applyFill="0" applyBorder="0" applyAlignment="0" applyProtection="0">
      <alignment horizontal="left"/>
      <protection locked="0"/>
    </xf>
    <xf numFmtId="0" fontId="5" fillId="3" borderId="0" applyBorder="0">
      <alignment horizontal="left"/>
    </xf>
    <xf numFmtId="0" fontId="80" fillId="0" borderId="0" applyFill="0"/>
    <xf numFmtId="167" fontId="81" fillId="0" borderId="0" applyFill="0" applyBorder="0">
      <alignment horizontal="left"/>
      <protection locked="0"/>
    </xf>
    <xf numFmtId="182" fontId="96" fillId="6" borderId="0" applyFill="0"/>
    <xf numFmtId="0" fontId="81" fillId="7" borderId="0"/>
    <xf numFmtId="0" fontId="93" fillId="7" borderId="0"/>
    <xf numFmtId="0" fontId="37" fillId="0" borderId="37">
      <protection locked="0"/>
    </xf>
    <xf numFmtId="0" fontId="38" fillId="3" borderId="0" applyAlignment="0"/>
    <xf numFmtId="0" fontId="8" fillId="4" borderId="0" applyFont="0" applyAlignment="0"/>
    <xf numFmtId="0" fontId="44" fillId="3" borderId="0" applyBorder="0"/>
    <xf numFmtId="0" fontId="45" fillId="3" borderId="0" applyBorder="0"/>
    <xf numFmtId="0" fontId="46" fillId="3" borderId="0" applyBorder="0">
      <alignment horizontal="left"/>
    </xf>
    <xf numFmtId="192" fontId="5" fillId="3" borderId="0" applyFont="0" applyBorder="0" applyAlignment="0" applyProtection="0"/>
    <xf numFmtId="0" fontId="34" fillId="3" borderId="5">
      <alignment horizontal="right"/>
    </xf>
    <xf numFmtId="0" fontId="38" fillId="3" borderId="0" applyBorder="0">
      <alignment horizontal="left"/>
    </xf>
    <xf numFmtId="0" fontId="33" fillId="0" borderId="0"/>
    <xf numFmtId="168" fontId="9" fillId="0" borderId="0" applyFont="0" applyFill="0" applyBorder="0" applyAlignment="0" applyProtection="0">
      <alignment horizontal="left"/>
      <protection locked="0"/>
    </xf>
    <xf numFmtId="0" fontId="34" fillId="3" borderId="0" applyFill="0" applyBorder="0"/>
    <xf numFmtId="0" fontId="35" fillId="4" borderId="37" applyFill="0">
      <alignment horizontal="center"/>
    </xf>
    <xf numFmtId="0" fontId="37" fillId="0" borderId="37" applyNumberFormat="0">
      <protection locked="0"/>
    </xf>
    <xf numFmtId="0" fontId="38" fillId="3" borderId="0"/>
    <xf numFmtId="0" fontId="40" fillId="4" borderId="0" applyNumberFormat="0" applyFill="0" applyBorder="0" applyAlignment="0" applyProtection="0"/>
    <xf numFmtId="0" fontId="41" fillId="4" borderId="0" applyNumberFormat="0" applyFill="0" applyBorder="0">
      <alignment horizontal="right"/>
    </xf>
    <xf numFmtId="0" fontId="42" fillId="4" borderId="0" applyFill="0" applyBorder="0">
      <alignment vertical="top" wrapText="1"/>
    </xf>
    <xf numFmtId="0" fontId="34" fillId="4" borderId="0" applyFill="0" applyAlignment="0">
      <alignment horizontal="center"/>
    </xf>
    <xf numFmtId="0" fontId="44" fillId="3" borderId="0" applyFill="0" applyBorder="0"/>
    <xf numFmtId="0" fontId="45" fillId="3" borderId="0" applyFill="0" applyBorder="0"/>
    <xf numFmtId="0" fontId="46" fillId="3" borderId="0" applyFill="0" applyBorder="0">
      <alignment horizontal="left"/>
    </xf>
    <xf numFmtId="178" fontId="5" fillId="3" borderId="0" applyFont="0" applyFill="0" applyBorder="0" applyAlignment="0" applyProtection="0">
      <alignment vertical="center"/>
    </xf>
    <xf numFmtId="0" fontId="34" fillId="3" borderId="0" applyNumberFormat="0" applyFill="0" applyBorder="0" applyProtection="0">
      <alignment horizontal="right"/>
    </xf>
    <xf numFmtId="0" fontId="34" fillId="3" borderId="5" applyFill="0">
      <alignment horizontal="right"/>
    </xf>
    <xf numFmtId="0" fontId="38" fillId="3" borderId="0" applyFill="0" applyBorder="0">
      <alignment horizontal="left"/>
    </xf>
    <xf numFmtId="167" fontId="28" fillId="0" borderId="0" applyFont="0" applyFill="0" applyBorder="0">
      <alignment horizontal="left"/>
      <protection locked="0"/>
    </xf>
    <xf numFmtId="169" fontId="7" fillId="4" borderId="0" applyFont="0" applyFill="0" applyBorder="0" applyAlignment="0" applyProtection="0"/>
    <xf numFmtId="172" fontId="38" fillId="3" borderId="0" applyFont="0" applyFill="0" applyBorder="0" applyAlignment="0" applyProtection="0"/>
    <xf numFmtId="176" fontId="38" fillId="0" borderId="0" applyFont="0" applyFill="0" applyBorder="0" applyAlignment="0" applyProtection="0">
      <protection locked="0"/>
    </xf>
    <xf numFmtId="0" fontId="38" fillId="3" borderId="37" applyNumberFormat="0"/>
    <xf numFmtId="0" fontId="38" fillId="3" borderId="32" applyNumberFormat="0"/>
    <xf numFmtId="0" fontId="77" fillId="0" borderId="0" applyNumberFormat="0" applyFill="0" applyBorder="0" applyAlignment="0" applyProtection="0"/>
    <xf numFmtId="0" fontId="38" fillId="3" borderId="37" applyNumberFormat="0"/>
    <xf numFmtId="176" fontId="38" fillId="0" borderId="0" applyFont="0" applyFill="0" applyBorder="0" applyAlignment="0" applyProtection="0">
      <protection locked="0"/>
    </xf>
  </cellStyleXfs>
  <cellXfs count="770">
    <xf numFmtId="0" fontId="0" fillId="0" borderId="0" xfId="0"/>
    <xf numFmtId="168" fontId="10" fillId="3" borderId="1" xfId="1" applyFont="1" applyFill="1" applyBorder="1" applyAlignment="1" applyProtection="1"/>
    <xf numFmtId="168" fontId="38" fillId="3" borderId="1" xfId="1" applyFont="1" applyFill="1" applyBorder="1" applyAlignment="1" applyProtection="1"/>
    <xf numFmtId="168" fontId="37" fillId="0" borderId="1" xfId="1" applyFont="1" applyBorder="1" applyAlignment="1">
      <protection locked="0"/>
    </xf>
    <xf numFmtId="168" fontId="38" fillId="3" borderId="4" xfId="1" applyFont="1" applyFill="1" applyBorder="1" applyAlignment="1" applyProtection="1"/>
    <xf numFmtId="168" fontId="5" fillId="3" borderId="1" xfId="1" applyFont="1" applyFill="1" applyBorder="1" applyAlignment="1" applyProtection="1">
      <alignment horizontal="right"/>
    </xf>
    <xf numFmtId="0" fontId="0" fillId="0" borderId="0" xfId="0" applyFill="1"/>
    <xf numFmtId="0" fontId="4" fillId="0" borderId="0" xfId="0" applyFont="1"/>
    <xf numFmtId="0" fontId="4" fillId="0" borderId="0" xfId="0" applyFont="1" applyAlignment="1"/>
    <xf numFmtId="0" fontId="0" fillId="0" borderId="0" xfId="0"/>
    <xf numFmtId="0" fontId="0" fillId="0" borderId="0" xfId="0" applyAlignment="1"/>
    <xf numFmtId="0" fontId="0" fillId="0" borderId="0" xfId="0"/>
    <xf numFmtId="0" fontId="0" fillId="0" borderId="0" xfId="0" applyBorder="1"/>
    <xf numFmtId="0" fontId="20" fillId="0" borderId="0" xfId="0" applyFont="1"/>
    <xf numFmtId="0" fontId="0" fillId="0" borderId="3" xfId="0" applyBorder="1"/>
    <xf numFmtId="0" fontId="0" fillId="0" borderId="5" xfId="0" applyBorder="1"/>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xf numFmtId="0" fontId="3" fillId="0" borderId="0" xfId="0" applyFont="1"/>
    <xf numFmtId="0" fontId="0" fillId="0" borderId="0" xfId="0"/>
    <xf numFmtId="0" fontId="0" fillId="0" borderId="0" xfId="0" applyAlignment="1"/>
    <xf numFmtId="0" fontId="5" fillId="0" borderId="0" xfId="0" applyFont="1" applyAlignment="1"/>
    <xf numFmtId="0" fontId="5" fillId="0" borderId="0" xfId="0" applyFont="1" applyAlignment="1">
      <alignment vertical="center"/>
    </xf>
    <xf numFmtId="0" fontId="5" fillId="0" borderId="0" xfId="0" applyFont="1" applyFill="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0" fillId="0" borderId="0" xfId="0" applyAlignment="1"/>
    <xf numFmtId="0" fontId="38" fillId="3" borderId="5" xfId="6" applyBorder="1"/>
    <xf numFmtId="0" fontId="38" fillId="3" borderId="5" xfId="6" applyBorder="1" applyAlignment="1">
      <alignment horizontal="right"/>
    </xf>
    <xf numFmtId="0" fontId="38" fillId="3" borderId="0" xfId="6" applyBorder="1" applyAlignment="1">
      <alignment horizontal="left" indent="1"/>
    </xf>
    <xf numFmtId="0" fontId="38" fillId="3" borderId="5" xfId="6" applyBorder="1" applyAlignment="1"/>
    <xf numFmtId="0" fontId="38" fillId="3" borderId="0" xfId="6" applyBorder="1" applyAlignment="1">
      <alignment horizontal="right" indent="1"/>
    </xf>
    <xf numFmtId="0" fontId="34" fillId="3" borderId="14" xfId="26" applyBorder="1">
      <alignment horizontal="right"/>
    </xf>
    <xf numFmtId="0" fontId="38" fillId="3" borderId="11" xfId="6" applyBorder="1" applyAlignment="1"/>
    <xf numFmtId="0" fontId="38" fillId="3" borderId="11" xfId="6" applyBorder="1"/>
    <xf numFmtId="0" fontId="38" fillId="3" borderId="11" xfId="6" applyBorder="1" applyAlignment="1">
      <alignment horizontal="left" indent="1"/>
    </xf>
    <xf numFmtId="0" fontId="38" fillId="3" borderId="11" xfId="28" applyBorder="1">
      <alignment horizontal="left"/>
    </xf>
    <xf numFmtId="0" fontId="38" fillId="3" borderId="12" xfId="6" applyBorder="1" applyAlignment="1"/>
    <xf numFmtId="0" fontId="38" fillId="3" borderId="0" xfId="6" applyBorder="1" applyAlignment="1">
      <alignment horizontal="left" vertical="top" wrapText="1"/>
    </xf>
    <xf numFmtId="0" fontId="38" fillId="3" borderId="0" xfId="6" quotePrefix="1" applyBorder="1" applyAlignment="1">
      <alignment horizontal="center" vertical="top"/>
    </xf>
    <xf numFmtId="0" fontId="38" fillId="3" borderId="12" xfId="6" applyBorder="1"/>
    <xf numFmtId="0" fontId="13" fillId="4" borderId="3" xfId="11" applyFont="1" applyBorder="1" applyAlignment="1"/>
    <xf numFmtId="0" fontId="13" fillId="4" borderId="0" xfId="11" applyFont="1" applyBorder="1" applyAlignment="1"/>
    <xf numFmtId="0" fontId="7" fillId="4" borderId="5" xfId="11" applyFont="1" applyBorder="1"/>
    <xf numFmtId="0" fontId="24" fillId="4" borderId="3" xfId="11" applyFont="1" applyBorder="1"/>
    <xf numFmtId="0" fontId="13" fillId="4" borderId="5" xfId="11" applyFont="1" applyBorder="1" applyAlignment="1"/>
    <xf numFmtId="0" fontId="11" fillId="4" borderId="0" xfId="11" applyFont="1" applyBorder="1" applyAlignment="1"/>
    <xf numFmtId="0" fontId="18" fillId="4" borderId="0" xfId="11" applyFont="1" applyBorder="1" applyAlignment="1"/>
    <xf numFmtId="0" fontId="34" fillId="3" borderId="0" xfId="25" applyBorder="1">
      <alignment horizontal="right"/>
    </xf>
    <xf numFmtId="0" fontId="38" fillId="3" borderId="0" xfId="6" quotePrefix="1" applyBorder="1" applyAlignment="1">
      <alignment horizontal="center" wrapText="1"/>
    </xf>
    <xf numFmtId="0" fontId="44" fillId="3" borderId="11" xfId="15" applyBorder="1"/>
    <xf numFmtId="0" fontId="45" fillId="3" borderId="11" xfId="16" applyBorder="1"/>
    <xf numFmtId="0" fontId="46" fillId="3" borderId="11" xfId="17" applyBorder="1">
      <alignment horizontal="left"/>
    </xf>
    <xf numFmtId="0" fontId="19" fillId="4" borderId="0" xfId="11" applyFont="1" applyBorder="1" applyAlignment="1"/>
    <xf numFmtId="0" fontId="38" fillId="3" borderId="5" xfId="6" applyBorder="1" applyAlignment="1">
      <alignment horizontal="center" wrapText="1"/>
    </xf>
    <xf numFmtId="0" fontId="38" fillId="3" borderId="0" xfId="6" applyBorder="1" applyAlignment="1">
      <alignment horizontal="right"/>
    </xf>
    <xf numFmtId="0" fontId="25" fillId="4" borderId="0" xfId="11" applyFont="1" applyBorder="1"/>
    <xf numFmtId="0" fontId="17" fillId="4" borderId="5" xfId="11" applyFont="1" applyBorder="1"/>
    <xf numFmtId="0" fontId="38" fillId="3" borderId="0" xfId="6" applyBorder="1" applyAlignment="1">
      <alignment horizontal="left" indent="2"/>
    </xf>
    <xf numFmtId="0" fontId="38" fillId="3" borderId="0" xfId="6" applyBorder="1" applyAlignment="1">
      <alignment horizontal="center" wrapText="1"/>
    </xf>
    <xf numFmtId="0" fontId="38" fillId="3" borderId="0" xfId="6" applyBorder="1" applyAlignment="1">
      <alignment horizontal="centerContinuous"/>
    </xf>
    <xf numFmtId="0" fontId="38" fillId="3" borderId="0" xfId="6" quotePrefix="1" applyBorder="1"/>
    <xf numFmtId="0" fontId="38" fillId="3" borderId="0" xfId="6" applyBorder="1" applyAlignment="1">
      <alignment horizontal="left" vertical="center" indent="1"/>
    </xf>
    <xf numFmtId="0" fontId="13" fillId="4" borderId="5" xfId="11" applyFont="1" applyBorder="1"/>
    <xf numFmtId="0" fontId="13" fillId="4" borderId="0" xfId="11" applyFont="1" applyBorder="1"/>
    <xf numFmtId="0" fontId="38" fillId="3" borderId="11" xfId="6" applyBorder="1" applyAlignment="1">
      <alignment horizontal="left" vertical="top" indent="1"/>
    </xf>
    <xf numFmtId="0" fontId="17" fillId="4" borderId="0" xfId="11" applyFont="1" applyBorder="1"/>
    <xf numFmtId="0" fontId="38" fillId="3" borderId="0" xfId="6" applyBorder="1" applyAlignment="1">
      <alignment horizontal="left" vertical="top" indent="1"/>
    </xf>
    <xf numFmtId="0" fontId="38" fillId="3" borderId="0" xfId="6" applyBorder="1" applyAlignment="1">
      <alignment horizontal="centerContinuous" vertical="center" wrapText="1"/>
    </xf>
    <xf numFmtId="0" fontId="7" fillId="4" borderId="3" xfId="11" applyFont="1" applyBorder="1"/>
    <xf numFmtId="0" fontId="38" fillId="3" borderId="0" xfId="28" applyBorder="1" applyAlignment="1"/>
    <xf numFmtId="0" fontId="26" fillId="4" borderId="0" xfId="11" applyFont="1" applyBorder="1" applyAlignment="1"/>
    <xf numFmtId="0" fontId="26" fillId="4" borderId="0" xfId="11" applyFont="1" applyBorder="1" applyAlignment="1">
      <alignment readingOrder="1"/>
    </xf>
    <xf numFmtId="0" fontId="7" fillId="4" borderId="5" xfId="11" applyFont="1" applyBorder="1" applyAlignment="1">
      <alignment vertical="top" wrapText="1"/>
    </xf>
    <xf numFmtId="0" fontId="7" fillId="4" borderId="0" xfId="11" applyFont="1" applyBorder="1" applyAlignment="1">
      <alignment vertical="top" wrapText="1"/>
    </xf>
    <xf numFmtId="0" fontId="38" fillId="3" borderId="5" xfId="6" applyBorder="1" applyAlignment="1">
      <alignment horizontal="centerContinuous" wrapText="1"/>
    </xf>
    <xf numFmtId="0" fontId="39" fillId="3" borderId="11" xfId="8" applyBorder="1">
      <alignment horizontal="left"/>
    </xf>
    <xf numFmtId="0" fontId="11" fillId="4" borderId="0" xfId="11" applyFont="1" applyBorder="1" applyAlignment="1">
      <alignment horizontal="left" indent="2"/>
    </xf>
    <xf numFmtId="0" fontId="34" fillId="4" borderId="3" xfId="13" applyBorder="1" applyAlignment="1">
      <alignment horizontal="left"/>
    </xf>
    <xf numFmtId="0" fontId="38" fillId="2" borderId="0" xfId="6" applyFill="1" applyBorder="1" applyAlignment="1"/>
    <xf numFmtId="0" fontId="11" fillId="3" borderId="0" xfId="16" applyFont="1" applyBorder="1"/>
    <xf numFmtId="0" fontId="10" fillId="3" borderId="0" xfId="6" applyFont="1" applyBorder="1"/>
    <xf numFmtId="0" fontId="16" fillId="3" borderId="0" xfId="6" applyFont="1" applyBorder="1"/>
    <xf numFmtId="0" fontId="7" fillId="4" borderId="0" xfId="11" applyFont="1" applyBorder="1" applyAlignment="1"/>
    <xf numFmtId="0" fontId="0" fillId="0" borderId="0" xfId="0"/>
    <xf numFmtId="0" fontId="41" fillId="4" borderId="0" xfId="10" applyBorder="1">
      <alignment horizontal="right"/>
    </xf>
    <xf numFmtId="0" fontId="42" fillId="4" borderId="5" xfId="12" applyBorder="1" applyAlignment="1">
      <alignment vertical="top" wrapText="1"/>
    </xf>
    <xf numFmtId="0" fontId="38" fillId="3" borderId="14" xfId="6" applyBorder="1" applyAlignment="1"/>
    <xf numFmtId="0" fontId="34" fillId="3" borderId="0" xfId="26" applyBorder="1">
      <alignment horizontal="right"/>
    </xf>
    <xf numFmtId="0" fontId="46" fillId="3" borderId="0" xfId="6" applyFont="1" applyBorder="1"/>
    <xf numFmtId="0" fontId="44" fillId="3" borderId="0" xfId="15" applyBorder="1" applyAlignment="1">
      <alignment horizontal="left" indent="1"/>
    </xf>
    <xf numFmtId="0" fontId="0" fillId="0" borderId="0" xfId="0"/>
    <xf numFmtId="0" fontId="34" fillId="3" borderId="11" xfId="26" applyBorder="1">
      <alignment horizontal="right"/>
    </xf>
    <xf numFmtId="0" fontId="24" fillId="4" borderId="0" xfId="11" applyFont="1" applyBorder="1"/>
    <xf numFmtId="0" fontId="38" fillId="0" borderId="0" xfId="6" applyFill="1"/>
    <xf numFmtId="0" fontId="0" fillId="0" borderId="0" xfId="0" applyFill="1" applyAlignment="1"/>
    <xf numFmtId="0" fontId="0" fillId="0" borderId="0" xfId="0"/>
    <xf numFmtId="0" fontId="0" fillId="0" borderId="0" xfId="0"/>
    <xf numFmtId="168" fontId="33" fillId="0" borderId="4" xfId="1" applyFont="1" applyBorder="1" applyAlignment="1" applyProtection="1"/>
    <xf numFmtId="0" fontId="0" fillId="0" borderId="4" xfId="0" applyBorder="1"/>
    <xf numFmtId="0" fontId="38" fillId="3" borderId="11" xfId="6" applyBorder="1" applyAlignment="1">
      <alignment horizontal="left"/>
    </xf>
    <xf numFmtId="0" fontId="0" fillId="0" borderId="0" xfId="0" applyFill="1" applyBorder="1"/>
    <xf numFmtId="0" fontId="5" fillId="0" borderId="0" xfId="0" applyFont="1" applyFill="1" applyAlignment="1">
      <alignment horizontal="center"/>
    </xf>
    <xf numFmtId="0" fontId="38" fillId="3" borderId="0" xfId="6" applyBorder="1" applyAlignment="1" applyProtection="1"/>
    <xf numFmtId="0" fontId="0" fillId="0" borderId="0" xfId="0"/>
    <xf numFmtId="0" fontId="0" fillId="0" borderId="0" xfId="0" applyFill="1"/>
    <xf numFmtId="0" fontId="0" fillId="0" borderId="0" xfId="0" applyBorder="1"/>
    <xf numFmtId="0" fontId="34" fillId="3" borderId="13" xfId="26" applyBorder="1">
      <alignment horizontal="right"/>
    </xf>
    <xf numFmtId="0" fontId="46" fillId="3" borderId="0" xfId="17" applyBorder="1">
      <alignment horizontal="left"/>
    </xf>
    <xf numFmtId="0" fontId="46" fillId="3" borderId="0" xfId="6" applyFont="1" applyBorder="1" applyAlignment="1"/>
    <xf numFmtId="0" fontId="46" fillId="3" borderId="0" xfId="6" applyFont="1" applyBorder="1" applyAlignment="1">
      <alignment horizontal="left"/>
    </xf>
    <xf numFmtId="0" fontId="46" fillId="3" borderId="0" xfId="28" applyFont="1" applyBorder="1">
      <alignment horizontal="left"/>
    </xf>
    <xf numFmtId="0" fontId="0" fillId="0" borderId="0" xfId="0"/>
    <xf numFmtId="0" fontId="38" fillId="3" borderId="0" xfId="6"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10" fillId="3" borderId="0" xfId="6" applyFont="1" applyBorder="1" applyAlignment="1">
      <alignment horizontal="left"/>
    </xf>
    <xf numFmtId="0" fontId="46" fillId="3" borderId="0" xfId="18" applyBorder="1" applyAlignment="1">
      <alignment horizontal="left" vertical="center" wrapText="1"/>
    </xf>
    <xf numFmtId="0" fontId="34" fillId="3" borderId="0" xfId="25" applyBorder="1" applyAlignment="1">
      <alignment horizontal="right"/>
    </xf>
    <xf numFmtId="0" fontId="0" fillId="0" borderId="0" xfId="0"/>
    <xf numFmtId="0" fontId="0" fillId="0" borderId="0" xfId="0"/>
    <xf numFmtId="0" fontId="42" fillId="4" borderId="0" xfId="12" applyBorder="1" applyAlignment="1">
      <alignment horizontal="left" vertical="top" wrapText="1"/>
    </xf>
    <xf numFmtId="0" fontId="0" fillId="0" borderId="0" xfId="0"/>
    <xf numFmtId="0" fontId="0" fillId="0" borderId="0" xfId="0"/>
    <xf numFmtId="0" fontId="40" fillId="4" borderId="3" xfId="9" applyBorder="1"/>
    <xf numFmtId="0" fontId="40" fillId="4" borderId="0" xfId="9" applyBorder="1"/>
    <xf numFmtId="0" fontId="7" fillId="4" borderId="3" xfId="11" applyFont="1" applyBorder="1" applyAlignment="1">
      <alignment horizontal="left" vertical="top" wrapText="1" indent="1"/>
    </xf>
    <xf numFmtId="0" fontId="38" fillId="3" borderId="0" xfId="6" applyBorder="1" applyAlignment="1">
      <alignment wrapText="1"/>
    </xf>
    <xf numFmtId="0" fontId="39" fillId="3" borderId="0" xfId="8" applyBorder="1">
      <alignment horizontal="left"/>
    </xf>
    <xf numFmtId="0" fontId="46" fillId="3" borderId="0" xfId="18" applyBorder="1">
      <alignment horizontal="center" wrapText="1"/>
    </xf>
    <xf numFmtId="0" fontId="44" fillId="3" borderId="0" xfId="15" applyBorder="1"/>
    <xf numFmtId="0" fontId="38" fillId="3" borderId="0" xfId="6" applyBorder="1" applyAlignment="1">
      <alignment horizontal="left"/>
    </xf>
    <xf numFmtId="0" fontId="38" fillId="3" borderId="0" xfId="28" applyBorder="1">
      <alignment horizontal="left"/>
    </xf>
    <xf numFmtId="0" fontId="45" fillId="3" borderId="0" xfId="16" applyBorder="1"/>
    <xf numFmtId="0" fontId="46" fillId="3" borderId="0" xfId="19" applyBorder="1">
      <alignment horizontal="center" wrapText="1"/>
    </xf>
    <xf numFmtId="0" fontId="50" fillId="3" borderId="5" xfId="6" applyFont="1" applyBorder="1"/>
    <xf numFmtId="0" fontId="50" fillId="3" borderId="12" xfId="6" applyFont="1" applyBorder="1"/>
    <xf numFmtId="0" fontId="34" fillId="3" borderId="0" xfId="8" applyFont="1" applyBorder="1">
      <alignment horizontal="left"/>
    </xf>
    <xf numFmtId="0" fontId="50" fillId="3" borderId="0" xfId="6" applyFont="1" applyBorder="1"/>
    <xf numFmtId="0" fontId="50" fillId="3" borderId="0" xfId="6" applyFont="1" applyBorder="1" applyAlignment="1"/>
    <xf numFmtId="0" fontId="29" fillId="0" borderId="0" xfId="0" applyFont="1"/>
    <xf numFmtId="0" fontId="45" fillId="3" borderId="0" xfId="17" applyFont="1" applyBorder="1">
      <alignment horizontal="left"/>
    </xf>
    <xf numFmtId="0" fontId="50" fillId="3" borderId="0" xfId="28" applyFont="1" applyBorder="1">
      <alignment horizontal="left"/>
    </xf>
    <xf numFmtId="0" fontId="45" fillId="3" borderId="0" xfId="17" applyFont="1" applyBorder="1" applyAlignment="1">
      <alignment horizontal="right"/>
    </xf>
    <xf numFmtId="0" fontId="52" fillId="3" borderId="14" xfId="26" applyFont="1" applyBorder="1">
      <alignment horizontal="right"/>
    </xf>
    <xf numFmtId="0" fontId="50" fillId="3" borderId="11" xfId="6" applyFont="1" applyBorder="1"/>
    <xf numFmtId="0" fontId="50" fillId="3" borderId="11" xfId="6" applyFont="1" applyBorder="1" applyAlignment="1">
      <alignment horizontal="right" indent="1"/>
    </xf>
    <xf numFmtId="0" fontId="38" fillId="3" borderId="11" xfId="28" applyBorder="1" applyAlignment="1"/>
    <xf numFmtId="0" fontId="44" fillId="3" borderId="0" xfId="15" applyFont="1" applyBorder="1" applyAlignment="1">
      <alignment horizontal="left" indent="1"/>
    </xf>
    <xf numFmtId="0" fontId="52" fillId="3" borderId="3" xfId="8" applyFont="1" applyBorder="1" applyAlignment="1">
      <alignment wrapText="1"/>
    </xf>
    <xf numFmtId="0" fontId="53" fillId="3" borderId="0" xfId="15" applyFont="1" applyBorder="1"/>
    <xf numFmtId="0" fontId="45" fillId="3" borderId="0" xfId="15" applyFont="1" applyBorder="1"/>
    <xf numFmtId="0" fontId="44" fillId="3" borderId="0" xfId="15" applyFont="1" applyBorder="1"/>
    <xf numFmtId="0" fontId="50" fillId="3" borderId="11" xfId="6" applyFont="1" applyBorder="1" applyAlignment="1"/>
    <xf numFmtId="0" fontId="45" fillId="3" borderId="0" xfId="16" applyFont="1" applyBorder="1" applyAlignment="1"/>
    <xf numFmtId="0" fontId="45" fillId="3" borderId="0" xfId="16" applyFont="1" applyBorder="1"/>
    <xf numFmtId="0" fontId="46" fillId="3" borderId="0" xfId="17" applyFont="1" applyBorder="1">
      <alignment horizontal="left"/>
    </xf>
    <xf numFmtId="0" fontId="38" fillId="3" borderId="0" xfId="6" applyFont="1" applyBorder="1" applyAlignment="1"/>
    <xf numFmtId="0" fontId="38" fillId="3" borderId="0" xfId="6" applyFont="1" applyBorder="1" applyAlignment="1">
      <alignment horizontal="right"/>
    </xf>
    <xf numFmtId="0" fontId="34" fillId="3" borderId="0" xfId="25" applyFont="1" applyBorder="1">
      <alignment horizontal="right"/>
    </xf>
    <xf numFmtId="0" fontId="38" fillId="3" borderId="0" xfId="6" applyFont="1" applyBorder="1"/>
    <xf numFmtId="0" fontId="38" fillId="3" borderId="0" xfId="6" quotePrefix="1" applyFont="1" applyBorder="1" applyAlignment="1">
      <alignment horizontal="center" vertical="center" wrapText="1"/>
    </xf>
    <xf numFmtId="0" fontId="34" fillId="3" borderId="0" xfId="28" applyFont="1" applyBorder="1">
      <alignment horizontal="left"/>
    </xf>
    <xf numFmtId="0" fontId="34" fillId="3" borderId="0" xfId="17" applyFont="1" applyBorder="1" applyAlignment="1">
      <alignment horizontal="right"/>
    </xf>
    <xf numFmtId="0" fontId="46" fillId="3" borderId="0" xfId="19" quotePrefix="1" applyFont="1" applyBorder="1">
      <alignment horizontal="center" wrapText="1"/>
    </xf>
    <xf numFmtId="0" fontId="16" fillId="3" borderId="0" xfId="28" applyFont="1" applyBorder="1">
      <alignment horizontal="left"/>
    </xf>
    <xf numFmtId="0" fontId="38" fillId="3" borderId="0" xfId="6" quotePrefix="1" applyFont="1" applyBorder="1" applyAlignment="1">
      <alignment horizontal="center" wrapText="1"/>
    </xf>
    <xf numFmtId="0" fontId="38" fillId="3" borderId="0" xfId="6" applyFont="1" applyBorder="1" applyAlignment="1">
      <alignment horizontal="left" indent="1"/>
    </xf>
    <xf numFmtId="0" fontId="46" fillId="3" borderId="0" xfId="18" quotePrefix="1" applyFont="1" applyBorder="1" applyAlignment="1">
      <alignment horizontal="center" wrapText="1"/>
    </xf>
    <xf numFmtId="0" fontId="46" fillId="3" borderId="0" xfId="18" quotePrefix="1" applyFont="1" applyBorder="1" applyAlignment="1">
      <alignment horizontal="center" vertical="center" wrapText="1"/>
    </xf>
    <xf numFmtId="0" fontId="38" fillId="3" borderId="11" xfId="6" applyFont="1" applyBorder="1"/>
    <xf numFmtId="0" fontId="42" fillId="4" borderId="5" xfId="12" applyFont="1" applyBorder="1" applyAlignment="1">
      <alignment vertical="top" wrapText="1"/>
    </xf>
    <xf numFmtId="0" fontId="0" fillId="0" borderId="0" xfId="0" applyFont="1"/>
    <xf numFmtId="0" fontId="38" fillId="3" borderId="0" xfId="6" applyFont="1" applyBorder="1" applyAlignment="1">
      <alignment horizontal="centerContinuous" wrapText="1"/>
    </xf>
    <xf numFmtId="0" fontId="34" fillId="3" borderId="0" xfId="2" applyFont="1" applyBorder="1"/>
    <xf numFmtId="0" fontId="38" fillId="3" borderId="0" xfId="6" applyFont="1" applyBorder="1" applyAlignment="1">
      <alignment horizontal="center" wrapText="1"/>
    </xf>
    <xf numFmtId="0" fontId="38" fillId="3" borderId="0" xfId="17" applyFont="1" applyBorder="1">
      <alignment horizontal="left"/>
    </xf>
    <xf numFmtId="0" fontId="38" fillId="3" borderId="0" xfId="28" applyFont="1" applyBorder="1" applyAlignment="1"/>
    <xf numFmtId="0" fontId="38" fillId="3" borderId="0" xfId="6" applyFont="1" applyBorder="1" applyAlignment="1">
      <alignment horizontal="left" vertical="top" indent="1"/>
    </xf>
    <xf numFmtId="0" fontId="46" fillId="3" borderId="0" xfId="16" applyFont="1" applyBorder="1" applyAlignment="1"/>
    <xf numFmtId="0" fontId="46" fillId="3" borderId="0" xfId="17" applyFont="1" applyBorder="1" applyAlignment="1"/>
    <xf numFmtId="0" fontId="16" fillId="3" borderId="0" xfId="15" applyFont="1" applyBorder="1"/>
    <xf numFmtId="0" fontId="38" fillId="3" borderId="0" xfId="6" applyFont="1" applyBorder="1" applyAlignment="1">
      <alignment horizontal="left" vertical="center"/>
    </xf>
    <xf numFmtId="0" fontId="11" fillId="3" borderId="0" xfId="8" applyFont="1" applyBorder="1">
      <alignment horizontal="left"/>
    </xf>
    <xf numFmtId="0" fontId="46" fillId="3" borderId="0" xfId="17" applyFont="1" applyBorder="1" applyAlignment="1">
      <alignment horizontal="right"/>
    </xf>
    <xf numFmtId="0" fontId="30" fillId="3" borderId="0" xfId="15" applyFont="1" applyBorder="1"/>
    <xf numFmtId="0" fontId="46" fillId="3" borderId="0" xfId="6" applyFont="1" applyBorder="1" applyAlignment="1">
      <alignment horizontal="right" vertical="center"/>
    </xf>
    <xf numFmtId="0" fontId="46" fillId="3" borderId="0" xfId="17" applyFont="1" applyBorder="1" applyAlignment="1">
      <alignment horizontal="left"/>
    </xf>
    <xf numFmtId="0" fontId="34" fillId="3" borderId="0" xfId="26" applyFont="1" applyBorder="1">
      <alignment horizontal="right"/>
    </xf>
    <xf numFmtId="0" fontId="38" fillId="3" borderId="0" xfId="6" applyFont="1" applyBorder="1" applyAlignment="1">
      <alignment horizontal="right" wrapText="1"/>
    </xf>
    <xf numFmtId="0" fontId="46" fillId="3" borderId="0" xfId="28" applyFont="1" applyBorder="1" applyAlignment="1"/>
    <xf numFmtId="0" fontId="38" fillId="3" borderId="0" xfId="6" applyFont="1" applyBorder="1" applyAlignment="1">
      <alignment horizontal="left" indent="2"/>
    </xf>
    <xf numFmtId="0" fontId="38" fillId="3" borderId="0" xfId="6" applyFont="1" applyBorder="1" applyAlignment="1">
      <alignment horizontal="left" indent="3"/>
    </xf>
    <xf numFmtId="0" fontId="38" fillId="3" borderId="0" xfId="28" applyFont="1" applyBorder="1" applyAlignment="1">
      <alignment horizontal="left"/>
    </xf>
    <xf numFmtId="0" fontId="11" fillId="3" borderId="0" xfId="8" applyFont="1" applyBorder="1" applyAlignment="1">
      <alignment horizontal="left" vertical="center" wrapText="1"/>
    </xf>
    <xf numFmtId="0" fontId="46" fillId="3" borderId="0" xfId="16" applyFont="1" applyBorder="1"/>
    <xf numFmtId="0" fontId="37" fillId="0" borderId="1" xfId="5" applyBorder="1">
      <protection locked="0"/>
    </xf>
    <xf numFmtId="0" fontId="34" fillId="3" borderId="13" xfId="6" applyFont="1" applyBorder="1" applyAlignment="1"/>
    <xf numFmtId="0" fontId="38" fillId="3" borderId="0" xfId="6" applyBorder="1" applyAlignment="1">
      <alignment horizontal="center"/>
    </xf>
    <xf numFmtId="0" fontId="0" fillId="0" borderId="0" xfId="0"/>
    <xf numFmtId="0" fontId="38" fillId="3" borderId="0" xfId="6" applyFont="1" applyBorder="1" applyAlignment="1">
      <alignment wrapText="1"/>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3" fillId="0" borderId="0" xfId="0" applyFont="1" applyAlignment="1">
      <alignment horizontal="left" indent="2"/>
    </xf>
    <xf numFmtId="0" fontId="51" fillId="0" borderId="0" xfId="0" applyFont="1" applyAlignment="1">
      <alignment horizontal="left" indent="2"/>
    </xf>
    <xf numFmtId="0" fontId="5" fillId="0" borderId="0" xfId="0" applyFont="1" applyFill="1" applyAlignment="1">
      <alignment horizontal="left" indent="2"/>
    </xf>
    <xf numFmtId="0" fontId="0" fillId="0" borderId="3" xfId="0" applyFill="1" applyBorder="1"/>
    <xf numFmtId="0" fontId="38" fillId="3" borderId="0" xfId="28" applyFont="1" applyBorder="1">
      <alignment horizontal="left"/>
    </xf>
    <xf numFmtId="0" fontId="0" fillId="0" borderId="0" xfId="0"/>
    <xf numFmtId="0" fontId="46" fillId="3" borderId="0" xfId="19" applyFont="1" applyBorder="1">
      <alignment horizontal="center" wrapText="1"/>
    </xf>
    <xf numFmtId="0" fontId="46" fillId="3" borderId="11" xfId="6" applyFont="1" applyBorder="1" applyAlignment="1">
      <alignment horizontal="center" wrapText="1"/>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38" fillId="3" borderId="0" xfId="6" applyBorder="1" applyAlignment="1" applyProtection="1">
      <protection locked="0"/>
    </xf>
    <xf numFmtId="0" fontId="38" fillId="3" borderId="0" xfId="6" applyBorder="1" applyProtection="1">
      <protection locked="0"/>
    </xf>
    <xf numFmtId="0" fontId="38" fillId="3" borderId="5" xfId="6" applyBorder="1" applyProtection="1">
      <protection locked="0"/>
    </xf>
    <xf numFmtId="0" fontId="0" fillId="0" borderId="0" xfId="0" applyBorder="1" applyProtection="1">
      <protection locked="0"/>
    </xf>
    <xf numFmtId="0" fontId="38" fillId="3" borderId="0" xfId="6" applyBorder="1" applyAlignment="1" applyProtection="1">
      <alignment horizontal="left" indent="2"/>
      <protection locked="0"/>
    </xf>
    <xf numFmtId="0" fontId="0" fillId="0" borderId="0" xfId="0" applyProtection="1">
      <protection locked="0"/>
    </xf>
    <xf numFmtId="0" fontId="46" fillId="4" borderId="17" xfId="12" applyFont="1" applyBorder="1" applyAlignment="1">
      <alignment horizontal="center" vertical="center" wrapText="1"/>
    </xf>
    <xf numFmtId="0" fontId="46" fillId="4" borderId="4" xfId="12" applyFont="1" applyBorder="1" applyAlignment="1">
      <alignment horizontal="center" vertical="center" wrapText="1"/>
    </xf>
    <xf numFmtId="0" fontId="42" fillId="4" borderId="18" xfId="12" applyBorder="1">
      <alignment vertical="top" wrapText="1"/>
    </xf>
    <xf numFmtId="0" fontId="42" fillId="4" borderId="16" xfId="12" applyBorder="1">
      <alignment vertical="top" wrapText="1"/>
    </xf>
    <xf numFmtId="0" fontId="42" fillId="4" borderId="15" xfId="12" applyBorder="1">
      <alignment vertical="top" wrapText="1"/>
    </xf>
    <xf numFmtId="0" fontId="38" fillId="3" borderId="0" xfId="6" applyBorder="1" applyProtection="1"/>
    <xf numFmtId="0" fontId="38" fillId="3" borderId="0" xfId="6" applyBorder="1" applyAlignment="1" applyProtection="1">
      <alignment horizontal="left" indent="2"/>
    </xf>
    <xf numFmtId="0" fontId="46" fillId="3" borderId="0" xfId="17" applyBorder="1" applyProtection="1">
      <alignment horizontal="left"/>
    </xf>
    <xf numFmtId="0" fontId="38" fillId="3" borderId="5" xfId="6" applyBorder="1" applyProtection="1"/>
    <xf numFmtId="0" fontId="0" fillId="0" borderId="0" xfId="0" applyProtection="1"/>
    <xf numFmtId="0" fontId="38" fillId="3" borderId="0" xfId="28" applyBorder="1" applyProtection="1">
      <alignment horizontal="left"/>
    </xf>
    <xf numFmtId="0" fontId="38" fillId="3" borderId="0" xfId="6" applyBorder="1" applyAlignment="1" applyProtection="1">
      <alignment horizontal="center"/>
    </xf>
    <xf numFmtId="0" fontId="38" fillId="3" borderId="0" xfId="6" applyBorder="1" applyAlignment="1" applyProtection="1">
      <alignment horizontal="left" indent="1"/>
    </xf>
    <xf numFmtId="0" fontId="0" fillId="0" borderId="0" xfId="0"/>
    <xf numFmtId="0" fontId="0" fillId="0" borderId="0" xfId="0" applyFill="1" applyAlignment="1" applyProtection="1">
      <alignment horizontal="left" indent="2"/>
    </xf>
    <xf numFmtId="0" fontId="0" fillId="0" borderId="0" xfId="0" applyFill="1" applyProtection="1"/>
    <xf numFmtId="0" fontId="0" fillId="0" borderId="5" xfId="0" applyFill="1" applyBorder="1"/>
    <xf numFmtId="0" fontId="52" fillId="3" borderId="0" xfId="8" applyFont="1" applyBorder="1" applyAlignment="1">
      <alignment wrapText="1"/>
    </xf>
    <xf numFmtId="0" fontId="40" fillId="4" borderId="3" xfId="9" applyFont="1" applyBorder="1" applyAlignment="1">
      <alignment horizontal="left" indent="1"/>
    </xf>
    <xf numFmtId="0" fontId="49" fillId="0" borderId="0" xfId="0" applyFont="1" applyAlignment="1">
      <alignment horizontal="left"/>
    </xf>
    <xf numFmtId="0" fontId="38" fillId="3" borderId="0" xfId="6" applyAlignment="1"/>
    <xf numFmtId="0" fontId="55" fillId="0" borderId="0" xfId="0" applyFont="1" applyAlignment="1">
      <alignment horizontal="left" indent="2"/>
    </xf>
    <xf numFmtId="0" fontId="38" fillId="3" borderId="11" xfId="6" applyBorder="1" applyAlignment="1">
      <alignment horizontal="left" indent="2"/>
    </xf>
    <xf numFmtId="0" fontId="0" fillId="0" borderId="0" xfId="0" quotePrefix="1" applyFill="1" applyAlignment="1">
      <alignment horizontal="left" indent="2"/>
    </xf>
    <xf numFmtId="0" fontId="56" fillId="0" borderId="0" xfId="0" applyFont="1"/>
    <xf numFmtId="0" fontId="56" fillId="0" borderId="0" xfId="0" applyFont="1" applyAlignment="1">
      <alignment horizontal="left" indent="2"/>
    </xf>
    <xf numFmtId="0" fontId="38" fillId="3" borderId="0" xfId="6" applyBorder="1" applyAlignment="1" applyProtection="1">
      <alignment horizontal="left"/>
      <protection locked="0"/>
    </xf>
    <xf numFmtId="0" fontId="38" fillId="3" borderId="0" xfId="6" applyBorder="1" applyAlignment="1" applyProtection="1">
      <alignment vertical="top"/>
      <protection locked="0"/>
    </xf>
    <xf numFmtId="0" fontId="46" fillId="3" borderId="0" xfId="18" applyFont="1" applyBorder="1" applyAlignment="1">
      <alignment wrapText="1"/>
    </xf>
    <xf numFmtId="0" fontId="44" fillId="3" borderId="5" xfId="15" applyBorder="1"/>
    <xf numFmtId="0" fontId="13" fillId="0" borderId="0" xfId="11" applyFont="1" applyFill="1" applyBorder="1" applyAlignment="1"/>
    <xf numFmtId="0" fontId="38" fillId="0" borderId="0" xfId="6" applyFill="1" applyBorder="1" applyAlignment="1"/>
    <xf numFmtId="0" fontId="0" fillId="0" borderId="0" xfId="0"/>
    <xf numFmtId="0" fontId="0" fillId="0" borderId="0" xfId="0" applyAlignment="1"/>
    <xf numFmtId="0" fontId="59" fillId="3" borderId="0" xfId="6" applyFont="1" applyBorder="1"/>
    <xf numFmtId="0" fontId="59" fillId="3" borderId="0" xfId="6" applyFont="1" applyBorder="1" applyAlignment="1"/>
    <xf numFmtId="0" fontId="60" fillId="3" borderId="0" xfId="17" applyFont="1" applyBorder="1">
      <alignment horizontal="left"/>
    </xf>
    <xf numFmtId="0" fontId="59" fillId="3" borderId="0" xfId="28" applyFont="1" applyBorder="1">
      <alignment horizontal="left"/>
    </xf>
    <xf numFmtId="0" fontId="61" fillId="3" borderId="0" xfId="16" applyFont="1" applyBorder="1"/>
    <xf numFmtId="0" fontId="46" fillId="3" borderId="0" xfId="18" applyBorder="1" applyAlignment="1">
      <alignment horizontal="center" vertical="top" wrapText="1"/>
    </xf>
    <xf numFmtId="0" fontId="38" fillId="3" borderId="0" xfId="6" applyBorder="1" applyAlignment="1">
      <alignment vertical="top"/>
    </xf>
    <xf numFmtId="0" fontId="46" fillId="6" borderId="0" xfId="17" applyFill="1" applyBorder="1">
      <alignment horizontal="left"/>
    </xf>
    <xf numFmtId="0" fontId="38" fillId="6" borderId="0" xfId="28" applyFill="1" applyBorder="1">
      <alignment horizontal="left"/>
    </xf>
    <xf numFmtId="0" fontId="38" fillId="6" borderId="0" xfId="6" applyFill="1" applyBorder="1" applyAlignment="1"/>
    <xf numFmtId="0" fontId="45" fillId="6" borderId="0" xfId="16" applyFill="1" applyBorder="1"/>
    <xf numFmtId="0" fontId="0" fillId="5" borderId="0" xfId="0" applyFill="1"/>
    <xf numFmtId="0" fontId="0" fillId="5" borderId="0" xfId="0" applyFill="1" applyAlignment="1"/>
    <xf numFmtId="0" fontId="0" fillId="0" borderId="0" xfId="0" applyFill="1" applyBorder="1" applyAlignment="1"/>
    <xf numFmtId="0" fontId="58" fillId="0" borderId="0" xfId="11" applyFont="1" applyFill="1" applyBorder="1" applyAlignment="1"/>
    <xf numFmtId="0" fontId="42" fillId="0" borderId="0" xfId="12" applyFill="1" applyBorder="1" applyAlignment="1">
      <alignment vertical="top" wrapText="1"/>
    </xf>
    <xf numFmtId="0" fontId="38" fillId="2" borderId="0" xfId="28" applyFill="1" applyBorder="1">
      <alignment horizontal="left"/>
    </xf>
    <xf numFmtId="0" fontId="46" fillId="2" borderId="0" xfId="18" applyFill="1" applyBorder="1" applyAlignment="1">
      <alignment horizontal="center" wrapText="1"/>
    </xf>
    <xf numFmtId="0" fontId="34" fillId="2" borderId="0" xfId="2" applyFill="1" applyBorder="1" applyAlignment="1">
      <alignment horizontal="left" indent="1"/>
    </xf>
    <xf numFmtId="0" fontId="38" fillId="2" borderId="0" xfId="6" applyFill="1" applyBorder="1" applyAlignment="1">
      <alignment horizontal="left" indent="1"/>
    </xf>
    <xf numFmtId="0" fontId="38" fillId="2" borderId="5" xfId="6" applyFill="1" applyBorder="1" applyAlignment="1"/>
    <xf numFmtId="0" fontId="38" fillId="2" borderId="0" xfId="6" applyFill="1" applyBorder="1"/>
    <xf numFmtId="0" fontId="46" fillId="2" borderId="0" xfId="17" applyFont="1" applyFill="1" applyBorder="1">
      <alignment horizontal="left"/>
    </xf>
    <xf numFmtId="0" fontId="38" fillId="2" borderId="0" xfId="28" applyFont="1" applyFill="1" applyBorder="1">
      <alignment horizontal="left"/>
    </xf>
    <xf numFmtId="0" fontId="46" fillId="2" borderId="0" xfId="28" applyFont="1" applyFill="1" applyBorder="1">
      <alignment horizontal="left"/>
    </xf>
    <xf numFmtId="0" fontId="46" fillId="2" borderId="0" xfId="16" applyFont="1" applyFill="1" applyBorder="1"/>
    <xf numFmtId="0" fontId="34" fillId="2" borderId="0" xfId="25" applyFont="1" applyFill="1" applyBorder="1">
      <alignment horizontal="right"/>
    </xf>
    <xf numFmtId="0" fontId="0" fillId="2" borderId="0" xfId="0" applyFill="1"/>
    <xf numFmtId="0" fontId="46" fillId="2" borderId="0" xfId="15" applyFont="1" applyFill="1" applyBorder="1"/>
    <xf numFmtId="0" fontId="38" fillId="2" borderId="0" xfId="17" applyFont="1" applyFill="1" applyBorder="1">
      <alignment horizontal="left"/>
    </xf>
    <xf numFmtId="0" fontId="45" fillId="2" borderId="0" xfId="16" applyFill="1" applyBorder="1"/>
    <xf numFmtId="0" fontId="46" fillId="2" borderId="0" xfId="17" applyFill="1" applyBorder="1">
      <alignment horizontal="left"/>
    </xf>
    <xf numFmtId="0" fontId="46" fillId="2" borderId="0" xfId="18" applyFill="1" applyBorder="1" applyAlignment="1">
      <alignment horizontal="center" vertical="top" wrapText="1"/>
    </xf>
    <xf numFmtId="0" fontId="46" fillId="2" borderId="0" xfId="18" applyFont="1" applyFill="1" applyBorder="1" applyAlignment="1">
      <alignment horizontal="center" vertical="top" wrapText="1"/>
    </xf>
    <xf numFmtId="0" fontId="38" fillId="2" borderId="0" xfId="6" applyFont="1" applyFill="1" applyBorder="1" applyAlignment="1"/>
    <xf numFmtId="0" fontId="44" fillId="2" borderId="0" xfId="15" applyFill="1" applyBorder="1"/>
    <xf numFmtId="0" fontId="11" fillId="2" borderId="0" xfId="16" applyFont="1" applyFill="1" applyBorder="1"/>
    <xf numFmtId="0" fontId="38" fillId="2" borderId="0" xfId="6" applyFont="1" applyFill="1" applyBorder="1"/>
    <xf numFmtId="0" fontId="44" fillId="2" borderId="0" xfId="15" applyFont="1" applyFill="1" applyBorder="1"/>
    <xf numFmtId="0" fontId="16" fillId="2" borderId="0" xfId="28" applyFont="1" applyFill="1" applyBorder="1">
      <alignment horizontal="left"/>
    </xf>
    <xf numFmtId="0" fontId="38" fillId="2" borderId="0" xfId="6" applyFont="1" applyFill="1" applyBorder="1" applyAlignment="1">
      <alignment horizontal="left"/>
    </xf>
    <xf numFmtId="0" fontId="38" fillId="2" borderId="0" xfId="6" applyFill="1" applyBorder="1" applyAlignment="1">
      <alignment horizontal="left"/>
    </xf>
    <xf numFmtId="0" fontId="16" fillId="2" borderId="0" xfId="6" applyFont="1" applyFill="1" applyBorder="1"/>
    <xf numFmtId="0" fontId="38" fillId="2" borderId="0" xfId="6" applyFill="1" applyBorder="1" applyAlignment="1">
      <alignment horizontal="right"/>
    </xf>
    <xf numFmtId="0" fontId="34" fillId="2" borderId="0" xfId="25" applyFill="1" applyBorder="1">
      <alignment horizontal="right"/>
    </xf>
    <xf numFmtId="0" fontId="34" fillId="2" borderId="0" xfId="2" applyFill="1" applyBorder="1"/>
    <xf numFmtId="0" fontId="46" fillId="2" borderId="0" xfId="18" applyFill="1" applyBorder="1">
      <alignment horizontal="center" wrapText="1"/>
    </xf>
    <xf numFmtId="0" fontId="46" fillId="2" borderId="0" xfId="17" applyFont="1" applyFill="1" applyBorder="1" applyAlignment="1"/>
    <xf numFmtId="0" fontId="34" fillId="2" borderId="0" xfId="8" applyFont="1" applyFill="1" applyBorder="1">
      <alignment horizontal="left"/>
    </xf>
    <xf numFmtId="0" fontId="46" fillId="2" borderId="0" xfId="19" applyFont="1" applyFill="1" applyBorder="1">
      <alignment horizontal="center" wrapText="1"/>
    </xf>
    <xf numFmtId="0" fontId="46" fillId="2" borderId="0" xfId="19" applyFont="1" applyFill="1" applyBorder="1" applyAlignment="1">
      <alignment horizontal="center" wrapText="1"/>
    </xf>
    <xf numFmtId="0" fontId="44" fillId="2" borderId="0" xfId="15" applyFont="1" applyFill="1" applyBorder="1" applyAlignment="1">
      <alignment horizontal="left" indent="1"/>
    </xf>
    <xf numFmtId="0" fontId="50" fillId="2" borderId="0" xfId="6" applyFont="1" applyFill="1" applyBorder="1"/>
    <xf numFmtId="0" fontId="38" fillId="2" borderId="0" xfId="6" applyFont="1" applyFill="1" applyBorder="1" applyAlignment="1">
      <alignment horizontal="left" indent="1"/>
    </xf>
    <xf numFmtId="168" fontId="38" fillId="2" borderId="4" xfId="1" applyFont="1" applyFill="1" applyBorder="1" applyAlignment="1" applyProtection="1"/>
    <xf numFmtId="168" fontId="38" fillId="2" borderId="1" xfId="1" applyFont="1" applyFill="1" applyBorder="1" applyAlignment="1" applyProtection="1"/>
    <xf numFmtId="168" fontId="0" fillId="2" borderId="1" xfId="1" applyFont="1" applyFill="1" applyBorder="1" applyAlignment="1" applyProtection="1">
      <alignment horizontal="right"/>
    </xf>
    <xf numFmtId="168" fontId="38" fillId="2" borderId="4" xfId="1" applyFont="1" applyFill="1" applyBorder="1" applyAlignment="1" applyProtection="1">
      <alignment horizontal="right"/>
    </xf>
    <xf numFmtId="168" fontId="38" fillId="3" borderId="0" xfId="1" applyFont="1" applyFill="1" applyBorder="1" applyAlignment="1" applyProtection="1"/>
    <xf numFmtId="168" fontId="37" fillId="0" borderId="1" xfId="1" applyFont="1" applyBorder="1" applyAlignment="1" applyProtection="1">
      <protection locked="0"/>
    </xf>
    <xf numFmtId="168" fontId="42" fillId="4" borderId="18" xfId="1" applyFont="1" applyFill="1" applyBorder="1" applyAlignment="1" applyProtection="1">
      <alignment vertical="top" wrapText="1"/>
    </xf>
    <xf numFmtId="168" fontId="42" fillId="4" borderId="16" xfId="1" applyFont="1" applyFill="1" applyBorder="1" applyAlignment="1" applyProtection="1">
      <alignment vertical="top" wrapText="1"/>
    </xf>
    <xf numFmtId="168" fontId="10" fillId="2" borderId="1" xfId="1" applyFont="1" applyFill="1" applyBorder="1" applyAlignment="1" applyProtection="1">
      <alignment horizontal="right"/>
    </xf>
    <xf numFmtId="168" fontId="10" fillId="3" borderId="1" xfId="1" applyFont="1" applyFill="1" applyBorder="1" applyAlignment="1" applyProtection="1">
      <alignment horizontal="right"/>
    </xf>
    <xf numFmtId="168" fontId="10" fillId="2" borderId="1" xfId="1" applyFont="1" applyFill="1" applyBorder="1" applyAlignment="1" applyProtection="1"/>
    <xf numFmtId="168" fontId="10" fillId="3" borderId="6" xfId="1" applyFont="1" applyFill="1" applyBorder="1" applyAlignment="1" applyProtection="1">
      <alignment horizontal="right"/>
    </xf>
    <xf numFmtId="168" fontId="5" fillId="3" borderId="6" xfId="1" applyFont="1" applyFill="1" applyBorder="1" applyAlignment="1" applyProtection="1"/>
    <xf numFmtId="168" fontId="37" fillId="0" borderId="1" xfId="1" applyFont="1" applyBorder="1" applyAlignment="1">
      <alignment horizontal="center" wrapText="1"/>
      <protection locked="0"/>
    </xf>
    <xf numFmtId="169" fontId="10" fillId="3" borderId="1" xfId="73" applyFont="1" applyFill="1" applyBorder="1"/>
    <xf numFmtId="169" fontId="37" fillId="0" borderId="1" xfId="73" applyFont="1" applyFill="1" applyBorder="1" applyProtection="1">
      <protection locked="0"/>
    </xf>
    <xf numFmtId="169" fontId="5" fillId="3" borderId="1" xfId="73" applyFont="1" applyFill="1" applyBorder="1" applyAlignment="1">
      <alignment horizontal="right"/>
    </xf>
    <xf numFmtId="168" fontId="46" fillId="3" borderId="0" xfId="1" quotePrefix="1" applyFont="1" applyFill="1" applyBorder="1" applyAlignment="1" applyProtection="1">
      <alignment horizontal="center" wrapText="1"/>
    </xf>
    <xf numFmtId="168" fontId="38" fillId="3" borderId="1" xfId="1" applyFont="1" applyFill="1" applyBorder="1" applyAlignment="1" applyProtection="1">
      <alignment horizontal="right"/>
    </xf>
    <xf numFmtId="170" fontId="37" fillId="0" borderId="1" xfId="75" applyFont="1" applyBorder="1" applyAlignment="1">
      <protection locked="0"/>
    </xf>
    <xf numFmtId="177" fontId="38" fillId="3" borderId="1" xfId="24" applyFont="1" applyFill="1" applyBorder="1" applyProtection="1"/>
    <xf numFmtId="177" fontId="37" fillId="0" borderId="1" xfId="24" applyFont="1" applyBorder="1">
      <protection locked="0"/>
    </xf>
    <xf numFmtId="177" fontId="10" fillId="2" borderId="4" xfId="24" applyFont="1" applyFill="1" applyBorder="1" applyProtection="1"/>
    <xf numFmtId="177" fontId="10" fillId="3" borderId="4" xfId="24" applyFont="1" applyFill="1" applyBorder="1" applyProtection="1"/>
    <xf numFmtId="177" fontId="5" fillId="2" borderId="4" xfId="24" applyFont="1" applyFill="1" applyBorder="1" applyAlignment="1" applyProtection="1">
      <alignment horizontal="right"/>
    </xf>
    <xf numFmtId="177" fontId="5" fillId="3" borderId="4" xfId="24" applyFont="1" applyFill="1" applyBorder="1" applyAlignment="1" applyProtection="1">
      <alignment horizontal="right"/>
    </xf>
    <xf numFmtId="0" fontId="38" fillId="3" borderId="0" xfId="6"/>
    <xf numFmtId="0" fontId="38" fillId="3" borderId="0" xfId="6" applyAlignment="1">
      <alignment horizontal="left" indent="1"/>
    </xf>
    <xf numFmtId="0" fontId="38" fillId="3" borderId="0" xfId="6" applyAlignment="1">
      <alignment horizontal="center" wrapText="1"/>
    </xf>
    <xf numFmtId="172" fontId="37" fillId="0" borderId="1" xfId="74" applyFont="1" applyFill="1" applyBorder="1" applyProtection="1">
      <protection locked="0"/>
    </xf>
    <xf numFmtId="0" fontId="27" fillId="3" borderId="0" xfId="6" applyNumberFormat="1" applyFont="1" applyBorder="1"/>
    <xf numFmtId="0" fontId="33" fillId="0" borderId="0" xfId="22" applyNumberFormat="1" applyFont="1">
      <alignment horizontal="left" indent="1"/>
    </xf>
    <xf numFmtId="0" fontId="48" fillId="0" borderId="4" xfId="21" applyNumberFormat="1" applyBorder="1">
      <alignment horizontal="center" wrapText="1"/>
    </xf>
    <xf numFmtId="0" fontId="33" fillId="0" borderId="0" xfId="22" applyNumberFormat="1">
      <alignment horizontal="left" indent="1"/>
    </xf>
    <xf numFmtId="177" fontId="5" fillId="3" borderId="1" xfId="24" applyFont="1" applyFill="1" applyBorder="1" applyProtection="1"/>
    <xf numFmtId="174" fontId="16" fillId="3" borderId="0" xfId="27" applyFont="1" applyFill="1" applyBorder="1" applyAlignment="1">
      <alignment horizontal="center" wrapText="1"/>
    </xf>
    <xf numFmtId="174" fontId="5" fillId="3" borderId="0" xfId="27" applyFont="1" applyFill="1" applyBorder="1" applyAlignment="1">
      <alignment horizontal="left"/>
    </xf>
    <xf numFmtId="174" fontId="46" fillId="3" borderId="0" xfId="27" applyFont="1" applyFill="1" applyBorder="1" applyAlignment="1">
      <alignment horizontal="center" wrapText="1"/>
    </xf>
    <xf numFmtId="174" fontId="46" fillId="3" borderId="0" xfId="27" quotePrefix="1" applyFont="1" applyFill="1" applyBorder="1" applyAlignment="1">
      <alignment horizontal="center" wrapText="1"/>
    </xf>
    <xf numFmtId="0" fontId="0" fillId="4" borderId="0" xfId="11" applyFont="1" applyAlignment="1">
      <alignment horizontal="right"/>
    </xf>
    <xf numFmtId="176" fontId="37" fillId="0" borderId="1" xfId="76" applyFont="1" applyBorder="1">
      <protection locked="0"/>
    </xf>
    <xf numFmtId="178" fontId="38" fillId="3" borderId="1" xfId="23" applyFont="1" applyBorder="1" applyAlignment="1"/>
    <xf numFmtId="168" fontId="37" fillId="0" borderId="1" xfId="5" applyNumberFormat="1">
      <protection locked="0"/>
    </xf>
    <xf numFmtId="168" fontId="38" fillId="3" borderId="1" xfId="79" applyNumberFormat="1"/>
    <xf numFmtId="168" fontId="38" fillId="3" borderId="4" xfId="80" applyNumberFormat="1"/>
    <xf numFmtId="0" fontId="37" fillId="0" borderId="1" xfId="5" applyBorder="1" applyAlignment="1">
      <alignment horizontal="left" indent="1"/>
      <protection locked="0"/>
    </xf>
    <xf numFmtId="0" fontId="46" fillId="2" borderId="0" xfId="6" applyFont="1" applyFill="1" applyBorder="1" applyAlignment="1">
      <alignment horizontal="right" vertical="center" wrapText="1"/>
    </xf>
    <xf numFmtId="0" fontId="49" fillId="0" borderId="11" xfId="0" applyFont="1" applyBorder="1" applyAlignment="1">
      <alignment horizontal="centerContinuous"/>
    </xf>
    <xf numFmtId="0" fontId="0" fillId="0" borderId="11" xfId="0" applyBorder="1" applyAlignment="1">
      <alignment horizontal="centerContinuous"/>
    </xf>
    <xf numFmtId="177" fontId="36" fillId="0" borderId="32" xfId="24" applyFont="1" applyFill="1" applyBorder="1" applyAlignment="1">
      <alignment horizontal="right"/>
      <protection locked="0"/>
    </xf>
    <xf numFmtId="177" fontId="5" fillId="3" borderId="32" xfId="24" applyFont="1" applyFill="1" applyBorder="1" applyProtection="1"/>
    <xf numFmtId="178" fontId="38" fillId="3" borderId="1" xfId="79" applyNumberFormat="1"/>
    <xf numFmtId="177" fontId="38" fillId="3" borderId="4" xfId="24" applyFont="1" applyFill="1" applyBorder="1" applyProtection="1"/>
    <xf numFmtId="0" fontId="46" fillId="3" borderId="0" xfId="18" applyBorder="1" applyAlignment="1">
      <alignment horizontal="center" wrapText="1"/>
    </xf>
    <xf numFmtId="0" fontId="46" fillId="3" borderId="0" xfId="18" applyFill="1" applyBorder="1" applyAlignment="1">
      <alignment horizontal="center" wrapText="1"/>
    </xf>
    <xf numFmtId="0" fontId="46" fillId="3" borderId="0" xfId="18" applyBorder="1" applyAlignment="1">
      <alignment horizontal="centerContinuous" wrapText="1"/>
    </xf>
    <xf numFmtId="49" fontId="48" fillId="0" borderId="33" xfId="21" applyFill="1" applyBorder="1" applyAlignment="1">
      <alignment horizontal="left" wrapText="1"/>
    </xf>
    <xf numFmtId="0" fontId="13" fillId="0" borderId="34" xfId="11" applyFont="1" applyFill="1" applyBorder="1" applyAlignment="1"/>
    <xf numFmtId="0" fontId="13" fillId="0" borderId="35" xfId="11" applyFont="1" applyFill="1" applyBorder="1" applyAlignment="1"/>
    <xf numFmtId="0" fontId="46" fillId="0" borderId="3" xfId="6" applyFont="1" applyFill="1" applyBorder="1" applyAlignment="1"/>
    <xf numFmtId="0" fontId="38" fillId="0" borderId="5" xfId="6" applyFill="1" applyBorder="1" applyAlignment="1"/>
    <xf numFmtId="0" fontId="56" fillId="0" borderId="3" xfId="0" applyFont="1" applyBorder="1"/>
    <xf numFmtId="0" fontId="38" fillId="0" borderId="10" xfId="6" applyFill="1" applyBorder="1" applyAlignment="1"/>
    <xf numFmtId="0" fontId="38" fillId="0" borderId="11" xfId="6" applyFill="1" applyBorder="1" applyAlignment="1"/>
    <xf numFmtId="0" fontId="38" fillId="0" borderId="12" xfId="6" applyFill="1" applyBorder="1" applyAlignment="1"/>
    <xf numFmtId="0" fontId="56" fillId="0" borderId="3" xfId="0" applyFont="1" applyBorder="1" applyAlignment="1">
      <alignment horizontal="left" indent="1"/>
    </xf>
    <xf numFmtId="49" fontId="48" fillId="0" borderId="0" xfId="21" applyAlignment="1">
      <alignment horizontal="left" indent="1"/>
    </xf>
    <xf numFmtId="49" fontId="48" fillId="0" borderId="33" xfId="21" applyBorder="1" applyAlignment="1">
      <alignment horizontal="left" indent="1"/>
    </xf>
    <xf numFmtId="0" fontId="38" fillId="0" borderId="34" xfId="6" applyFill="1" applyBorder="1" applyAlignment="1"/>
    <xf numFmtId="0" fontId="0" fillId="0" borderId="34" xfId="0" applyBorder="1"/>
    <xf numFmtId="0" fontId="0" fillId="0" borderId="35" xfId="0" applyBorder="1"/>
    <xf numFmtId="0" fontId="49" fillId="0" borderId="3" xfId="0" applyFont="1" applyBorder="1" applyAlignment="1">
      <alignment horizontal="left" indent="1"/>
    </xf>
    <xf numFmtId="0" fontId="49"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49" fillId="0" borderId="5" xfId="0" applyFont="1" applyBorder="1" applyAlignment="1">
      <alignment horizontal="center"/>
    </xf>
    <xf numFmtId="0" fontId="0" fillId="0" borderId="3"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5" xfId="1" applyFont="1" applyBorder="1" applyAlignment="1" applyProtection="1"/>
    <xf numFmtId="168" fontId="56" fillId="0" borderId="0" xfId="1" applyFont="1" applyBorder="1" applyAlignment="1" applyProtection="1"/>
    <xf numFmtId="0" fontId="0" fillId="0" borderId="3" xfId="0" applyBorder="1" applyAlignment="1"/>
    <xf numFmtId="49" fontId="33" fillId="0" borderId="0" xfId="22" applyBorder="1">
      <alignment horizontal="left" indent="1"/>
    </xf>
    <xf numFmtId="180" fontId="0" fillId="0" borderId="0" xfId="0" applyNumberFormat="1" applyBorder="1"/>
    <xf numFmtId="180" fontId="0" fillId="0" borderId="5" xfId="0" applyNumberFormat="1" applyBorder="1"/>
    <xf numFmtId="0" fontId="0" fillId="0" borderId="11" xfId="0" applyBorder="1" applyAlignment="1"/>
    <xf numFmtId="49" fontId="48" fillId="0" borderId="3" xfId="21" applyBorder="1">
      <alignment horizontal="center" wrapText="1"/>
    </xf>
    <xf numFmtId="0" fontId="49" fillId="0" borderId="3" xfId="0" applyFont="1" applyFill="1" applyBorder="1" applyAlignment="1">
      <alignment horizontal="right"/>
    </xf>
    <xf numFmtId="49" fontId="33" fillId="0" borderId="3" xfId="22" applyBorder="1" applyAlignment="1">
      <alignment horizontal="left" indent="1"/>
    </xf>
    <xf numFmtId="49" fontId="33" fillId="0" borderId="3" xfId="22" applyFill="1" applyBorder="1" applyAlignment="1">
      <alignment horizontal="left" indent="1"/>
    </xf>
    <xf numFmtId="168" fontId="0" fillId="0" borderId="0" xfId="1" applyFont="1" applyFill="1" applyBorder="1" applyAlignment="1" applyProtection="1">
      <alignment horizontal="right"/>
    </xf>
    <xf numFmtId="0" fontId="0" fillId="0" borderId="5" xfId="0" applyBorder="1" applyAlignment="1"/>
    <xf numFmtId="0" fontId="34" fillId="0" borderId="3" xfId="2" applyFill="1" applyBorder="1" applyAlignment="1">
      <alignment horizontal="left" indent="1"/>
    </xf>
    <xf numFmtId="0" fontId="48" fillId="0" borderId="32" xfId="21" applyNumberFormat="1" applyBorder="1">
      <alignment horizontal="center" wrapText="1"/>
    </xf>
    <xf numFmtId="168" fontId="33" fillId="0" borderId="32" xfId="1" applyFont="1" applyBorder="1" applyAlignment="1" applyProtection="1"/>
    <xf numFmtId="0" fontId="0" fillId="0" borderId="17" xfId="0" applyBorder="1"/>
    <xf numFmtId="0" fontId="0" fillId="0" borderId="36" xfId="0" applyBorder="1"/>
    <xf numFmtId="49" fontId="48" fillId="0" borderId="36" xfId="21" applyBorder="1" applyAlignment="1">
      <alignment horizontal="centerContinuous" wrapText="1"/>
    </xf>
    <xf numFmtId="0" fontId="0" fillId="0" borderId="17" xfId="0" applyBorder="1" applyAlignment="1">
      <alignment horizontal="centerContinuous"/>
    </xf>
    <xf numFmtId="0" fontId="38" fillId="3" borderId="0" xfId="28" applyFill="1" applyBorder="1">
      <alignment horizontal="left"/>
    </xf>
    <xf numFmtId="168" fontId="5" fillId="3" borderId="32" xfId="1" applyFont="1" applyFill="1" applyBorder="1" applyAlignment="1" applyProtection="1">
      <alignment horizontal="right"/>
    </xf>
    <xf numFmtId="0" fontId="38" fillId="3" borderId="0" xfId="6" applyFill="1" applyBorder="1"/>
    <xf numFmtId="0" fontId="38" fillId="3" borderId="0" xfId="6" applyBorder="1" applyAlignment="1" applyProtection="1">
      <alignment horizontal="left"/>
    </xf>
    <xf numFmtId="0" fontId="46" fillId="2" borderId="0" xfId="18" applyFill="1" applyBorder="1" applyProtection="1">
      <alignment horizontal="center" wrapText="1"/>
    </xf>
    <xf numFmtId="0" fontId="46" fillId="2" borderId="0" xfId="18" applyFill="1" applyBorder="1" applyAlignment="1" applyProtection="1">
      <alignment horizontal="centerContinuous" wrapText="1"/>
    </xf>
    <xf numFmtId="0" fontId="46" fillId="3" borderId="0" xfId="18" applyBorder="1" applyAlignment="1" applyProtection="1">
      <alignment horizontal="centerContinuous" wrapText="1"/>
    </xf>
    <xf numFmtId="0" fontId="46" fillId="3" borderId="0" xfId="18" applyBorder="1" applyAlignment="1" applyProtection="1">
      <alignment horizontal="center" wrapText="1"/>
    </xf>
    <xf numFmtId="0" fontId="38" fillId="3" borderId="0" xfId="6" applyFont="1" applyBorder="1" applyAlignment="1">
      <alignment horizontal="left" wrapText="1"/>
    </xf>
    <xf numFmtId="0" fontId="46" fillId="3" borderId="0" xfId="19" quotePrefix="1" applyFont="1" applyBorder="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37" fillId="0" borderId="1" xfId="5" applyBorder="1" applyAlignment="1">
      <alignment horizontal="left" wrapText="1" indent="1"/>
      <protection locked="0"/>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46" fillId="3" borderId="0" xfId="19" quotePrefix="1" applyBorder="1">
      <alignment horizontal="center" wrapText="1"/>
    </xf>
    <xf numFmtId="0" fontId="38" fillId="3" borderId="0" xfId="6" applyBorder="1" applyAlignment="1">
      <alignment horizontal="center" vertical="center" wrapText="1"/>
    </xf>
    <xf numFmtId="0" fontId="38" fillId="3" borderId="0" xfId="6" applyFont="1" applyBorder="1" applyAlignment="1">
      <alignment horizontal="left"/>
    </xf>
    <xf numFmtId="0" fontId="46" fillId="3" borderId="0" xfId="19" applyFont="1" applyBorder="1" applyAlignment="1">
      <alignment horizontal="center" wrapText="1"/>
    </xf>
    <xf numFmtId="0" fontId="7" fillId="4" borderId="0" xfId="11" applyFont="1" applyBorder="1"/>
    <xf numFmtId="0" fontId="46" fillId="3" borderId="0" xfId="6" applyFont="1" applyBorder="1" applyAlignment="1">
      <alignment horizontal="center" wrapText="1"/>
    </xf>
    <xf numFmtId="0" fontId="38" fillId="3" borderId="0" xfId="6" applyBorder="1" applyAlignment="1"/>
    <xf numFmtId="0" fontId="0" fillId="4" borderId="0" xfId="11" applyFont="1" applyBorder="1" applyAlignment="1">
      <alignment horizontal="right"/>
    </xf>
    <xf numFmtId="168" fontId="5" fillId="2" borderId="32" xfId="1" applyFont="1" applyFill="1" applyBorder="1" applyAlignment="1" applyProtection="1">
      <alignment horizontal="right"/>
    </xf>
    <xf numFmtId="168" fontId="38" fillId="3" borderId="32" xfId="1" applyFont="1" applyFill="1" applyBorder="1" applyAlignment="1" applyProtection="1"/>
    <xf numFmtId="168" fontId="38" fillId="3" borderId="1" xfId="79" applyNumberFormat="1" applyBorder="1"/>
    <xf numFmtId="168" fontId="5" fillId="3" borderId="32" xfId="1" applyFont="1" applyFill="1" applyBorder="1" applyAlignment="1" applyProtection="1"/>
    <xf numFmtId="168" fontId="10" fillId="3" borderId="32" xfId="1" applyFont="1" applyFill="1" applyBorder="1" applyAlignment="1" applyProtection="1"/>
    <xf numFmtId="178" fontId="37" fillId="0" borderId="1" xfId="5" applyNumberFormat="1" applyBorder="1">
      <protection locked="0"/>
    </xf>
    <xf numFmtId="0" fontId="38" fillId="3" borderId="0" xfId="6" quotePrefix="1" applyBorder="1" applyAlignment="1"/>
    <xf numFmtId="168" fontId="10" fillId="2" borderId="32" xfId="1" applyFont="1" applyFill="1" applyBorder="1" applyAlignment="1" applyProtection="1"/>
    <xf numFmtId="0" fontId="37" fillId="0" borderId="1" xfId="5" applyBorder="1" applyAlignment="1">
      <alignment wrapText="1"/>
      <protection locked="0"/>
    </xf>
    <xf numFmtId="171" fontId="38" fillId="3" borderId="1" xfId="79" applyNumberFormat="1" applyBorder="1"/>
    <xf numFmtId="0" fontId="37" fillId="0" borderId="1" xfId="5" applyBorder="1" applyAlignment="1" applyProtection="1">
      <alignment wrapText="1"/>
      <protection locked="0"/>
    </xf>
    <xf numFmtId="0" fontId="46" fillId="3" borderId="0" xfId="19" applyBorder="1" applyAlignment="1">
      <alignment horizontal="centerContinuous" wrapText="1"/>
    </xf>
    <xf numFmtId="168" fontId="38" fillId="3" borderId="32" xfId="80" applyNumberFormat="1" applyBorder="1"/>
    <xf numFmtId="168" fontId="5" fillId="2" borderId="32" xfId="1" applyFont="1" applyFill="1" applyBorder="1" applyAlignment="1" applyProtection="1"/>
    <xf numFmtId="168" fontId="10" fillId="3" borderId="32" xfId="1" applyFont="1" applyFill="1" applyBorder="1" applyAlignment="1" applyProtection="1">
      <alignment horizontal="right"/>
    </xf>
    <xf numFmtId="171" fontId="38" fillId="3" borderId="32" xfId="80" applyNumberFormat="1" applyBorder="1"/>
    <xf numFmtId="0" fontId="37" fillId="0" borderId="1" xfId="5" applyBorder="1" applyAlignment="1">
      <alignment horizontal="center" vertical="center" wrapText="1"/>
      <protection locked="0"/>
    </xf>
    <xf numFmtId="170" fontId="38" fillId="3" borderId="1" xfId="79" applyNumberFormat="1" applyBorder="1"/>
    <xf numFmtId="170" fontId="38" fillId="3" borderId="32" xfId="80" applyNumberFormat="1" applyBorder="1"/>
    <xf numFmtId="0" fontId="46" fillId="3" borderId="32" xfId="17" applyFont="1" applyBorder="1" applyAlignment="1">
      <alignment horizontal="right"/>
    </xf>
    <xf numFmtId="0" fontId="0" fillId="4" borderId="5" xfId="11" applyFont="1" applyBorder="1" applyAlignment="1">
      <alignment horizontal="right"/>
    </xf>
    <xf numFmtId="0" fontId="37" fillId="0" borderId="1" xfId="5" applyBorder="1" applyAlignment="1">
      <alignment horizontal="center" wrapText="1"/>
      <protection locked="0"/>
    </xf>
    <xf numFmtId="178" fontId="38" fillId="3" borderId="32" xfId="23" applyFont="1" applyBorder="1" applyAlignment="1"/>
    <xf numFmtId="173" fontId="38" fillId="3" borderId="32" xfId="80" applyNumberFormat="1" applyBorder="1"/>
    <xf numFmtId="169" fontId="38" fillId="3" borderId="32" xfId="80" applyNumberFormat="1" applyBorder="1"/>
    <xf numFmtId="168" fontId="37" fillId="0" borderId="1" xfId="5" applyNumberFormat="1" applyBorder="1">
      <protection locked="0"/>
    </xf>
    <xf numFmtId="169" fontId="38" fillId="3" borderId="1" xfId="79" applyNumberFormat="1" applyBorder="1"/>
    <xf numFmtId="172" fontId="38" fillId="3" borderId="1" xfId="79" applyNumberFormat="1" applyBorder="1"/>
    <xf numFmtId="0" fontId="23" fillId="0" borderId="2" xfId="29" applyNumberFormat="1" applyFont="1" applyFill="1" applyBorder="1" applyAlignment="1">
      <alignment horizontal="left" wrapText="1" indent="1"/>
      <protection locked="0"/>
    </xf>
    <xf numFmtId="175" fontId="23" fillId="0" borderId="2" xfId="7" applyFont="1" applyFill="1" applyBorder="1" applyAlignment="1">
      <alignment horizontal="left" indent="1"/>
      <protection locked="0"/>
    </xf>
    <xf numFmtId="179" fontId="0" fillId="0" borderId="0" xfId="24" applyNumberFormat="1" applyFont="1" applyFill="1" applyBorder="1" applyProtection="1"/>
    <xf numFmtId="179" fontId="0" fillId="0" borderId="5" xfId="24" applyNumberFormat="1" applyFont="1" applyFill="1" applyBorder="1" applyProtection="1"/>
    <xf numFmtId="177" fontId="0" fillId="0" borderId="0" xfId="24" applyFont="1" applyFill="1" applyBorder="1" applyProtection="1"/>
    <xf numFmtId="177" fontId="0" fillId="0" borderId="5" xfId="24" applyFont="1" applyFill="1" applyBorder="1" applyProtection="1"/>
    <xf numFmtId="49" fontId="33" fillId="0" borderId="0" xfId="22" applyFill="1" applyBorder="1">
      <alignment horizontal="left" indent="1"/>
    </xf>
    <xf numFmtId="168" fontId="37" fillId="0" borderId="1" xfId="1" applyFont="1" applyFill="1" applyBorder="1" applyAlignment="1">
      <protection locked="0"/>
    </xf>
    <xf numFmtId="168" fontId="37" fillId="0" borderId="19" xfId="1" applyFont="1" applyFill="1" applyBorder="1" applyAlignment="1">
      <protection locked="0"/>
    </xf>
    <xf numFmtId="0" fontId="0" fillId="0" borderId="0" xfId="0" applyFill="1" applyAlignment="1">
      <alignment horizontal="left"/>
    </xf>
    <xf numFmtId="0" fontId="0" fillId="5" borderId="33" xfId="0" applyFill="1" applyBorder="1"/>
    <xf numFmtId="0" fontId="0" fillId="5" borderId="34" xfId="0" applyFill="1" applyBorder="1"/>
    <xf numFmtId="0" fontId="0" fillId="5" borderId="35" xfId="0" applyFill="1" applyBorder="1"/>
    <xf numFmtId="0" fontId="13" fillId="5" borderId="3" xfId="0" applyFont="1" applyFill="1" applyBorder="1"/>
    <xf numFmtId="0" fontId="13" fillId="5" borderId="0" xfId="0" applyFont="1" applyFill="1" applyBorder="1"/>
    <xf numFmtId="0" fontId="13" fillId="5" borderId="5" xfId="0" applyFont="1" applyFill="1" applyBorder="1"/>
    <xf numFmtId="0" fontId="21" fillId="5" borderId="3" xfId="0" applyFont="1" applyFill="1" applyBorder="1" applyAlignment="1">
      <alignment horizontal="centerContinuous"/>
    </xf>
    <xf numFmtId="0" fontId="13" fillId="5" borderId="0" xfId="0" applyFont="1" applyFill="1" applyBorder="1" applyAlignment="1">
      <alignment horizontal="centerContinuous"/>
    </xf>
    <xf numFmtId="0" fontId="13" fillId="5" borderId="5" xfId="0" applyFont="1" applyFill="1" applyBorder="1" applyAlignment="1">
      <alignment horizontal="centerContinuous"/>
    </xf>
    <xf numFmtId="0" fontId="22" fillId="5" borderId="3" xfId="0" applyFont="1" applyFill="1" applyBorder="1" applyAlignment="1">
      <alignment horizontal="centerContinuous"/>
    </xf>
    <xf numFmtId="0" fontId="14" fillId="5" borderId="3"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3" xfId="0" applyFont="1" applyFill="1" applyBorder="1" applyAlignment="1">
      <alignment horizontal="centerContinuous"/>
    </xf>
    <xf numFmtId="0" fontId="6" fillId="5" borderId="0" xfId="0" applyFont="1" applyFill="1" applyBorder="1" applyAlignment="1">
      <alignment horizontal="centerContinuous"/>
    </xf>
    <xf numFmtId="0" fontId="13" fillId="5" borderId="10" xfId="0" applyFont="1" applyFill="1" applyBorder="1"/>
    <xf numFmtId="0" fontId="13" fillId="5" borderId="11" xfId="0" applyFont="1" applyFill="1" applyBorder="1"/>
    <xf numFmtId="0" fontId="13" fillId="5" borderId="5" xfId="0" applyFont="1" applyFill="1" applyBorder="1" applyAlignment="1"/>
    <xf numFmtId="0" fontId="13" fillId="5" borderId="12" xfId="0" applyFont="1" applyFill="1" applyBorder="1"/>
    <xf numFmtId="0" fontId="8" fillId="5" borderId="0" xfId="0" applyFont="1" applyFill="1" applyBorder="1"/>
    <xf numFmtId="0" fontId="13" fillId="5" borderId="7" xfId="0" applyFont="1" applyFill="1" applyBorder="1" applyAlignment="1"/>
    <xf numFmtId="0" fontId="13" fillId="5" borderId="8" xfId="0" applyFont="1" applyFill="1" applyBorder="1" applyAlignment="1"/>
    <xf numFmtId="0" fontId="13" fillId="5" borderId="8" xfId="0" applyFont="1" applyFill="1" applyBorder="1"/>
    <xf numFmtId="0" fontId="13" fillId="5" borderId="9" xfId="0" applyFont="1" applyFill="1" applyBorder="1"/>
    <xf numFmtId="0" fontId="19" fillId="5" borderId="0" xfId="0" applyFont="1" applyFill="1" applyBorder="1" applyAlignment="1"/>
    <xf numFmtId="0" fontId="8" fillId="5" borderId="3" xfId="0" applyFont="1" applyFill="1" applyBorder="1"/>
    <xf numFmtId="0" fontId="49" fillId="5" borderId="0" xfId="0" applyFont="1" applyFill="1" applyBorder="1"/>
    <xf numFmtId="49" fontId="0" fillId="5" borderId="0" xfId="0" applyNumberFormat="1" applyFill="1" applyBorder="1"/>
    <xf numFmtId="0" fontId="77" fillId="5" borderId="0" xfId="81" applyFill="1" applyBorder="1"/>
    <xf numFmtId="0" fontId="0" fillId="5" borderId="3" xfId="0" applyFill="1" applyBorder="1"/>
    <xf numFmtId="0" fontId="0" fillId="5" borderId="5" xfId="0" applyFill="1" applyBorder="1"/>
    <xf numFmtId="0" fontId="77" fillId="5" borderId="0" xfId="81" applyFill="1" applyBorder="1" applyAlignment="1">
      <alignment horizontal="left"/>
    </xf>
    <xf numFmtId="0" fontId="0" fillId="5" borderId="10" xfId="0" applyFill="1" applyBorder="1"/>
    <xf numFmtId="0" fontId="0" fillId="5" borderId="11" xfId="0" applyFill="1" applyBorder="1"/>
    <xf numFmtId="0" fontId="0" fillId="5" borderId="12" xfId="0" applyFill="1" applyBorder="1"/>
    <xf numFmtId="0" fontId="8" fillId="5" borderId="7" xfId="0" applyFont="1" applyFill="1" applyBorder="1" applyAlignment="1">
      <alignment horizontal="left" vertical="top" wrapText="1"/>
    </xf>
    <xf numFmtId="0" fontId="9" fillId="5" borderId="8" xfId="0" applyFont="1" applyFill="1" applyBorder="1" applyAlignment="1">
      <alignment vertical="top"/>
    </xf>
    <xf numFmtId="0" fontId="9" fillId="5" borderId="9" xfId="0" applyFont="1" applyFill="1" applyBorder="1" applyAlignment="1"/>
    <xf numFmtId="0" fontId="18" fillId="5" borderId="3" xfId="0" applyFont="1" applyFill="1" applyBorder="1" applyAlignment="1"/>
    <xf numFmtId="0" fontId="43" fillId="5" borderId="0" xfId="14" applyFill="1" applyBorder="1" applyAlignment="1">
      <alignment horizontal="left" vertical="top"/>
    </xf>
    <xf numFmtId="0" fontId="8"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54" fillId="5" borderId="0" xfId="14" applyFont="1" applyFill="1" applyBorder="1" applyAlignment="1">
      <alignment horizontal="left" vertical="top"/>
    </xf>
    <xf numFmtId="0" fontId="5" fillId="5" borderId="0" xfId="0" applyFont="1" applyFill="1" applyBorder="1" applyAlignment="1">
      <alignment horizontal="left" vertical="top" wrapText="1"/>
    </xf>
    <xf numFmtId="0" fontId="13" fillId="5" borderId="10" xfId="0" applyFont="1" applyFill="1" applyBorder="1" applyAlignment="1"/>
    <xf numFmtId="0" fontId="13" fillId="5" borderId="11" xfId="0" applyFont="1" applyFill="1" applyBorder="1" applyAlignment="1"/>
    <xf numFmtId="0" fontId="13" fillId="5" borderId="12" xfId="0" applyFont="1" applyFill="1" applyBorder="1" applyAlignment="1"/>
    <xf numFmtId="181" fontId="38" fillId="3" borderId="1" xfId="82" applyNumberFormat="1" applyBorder="1" applyAlignment="1">
      <alignment horizontal="left"/>
    </xf>
    <xf numFmtId="0" fontId="38" fillId="3" borderId="0" xfId="6" applyBorder="1" applyAlignment="1"/>
    <xf numFmtId="0" fontId="0" fillId="0" borderId="0" xfId="0" applyAlignment="1">
      <alignment horizontal="left"/>
    </xf>
    <xf numFmtId="0" fontId="0" fillId="0" borderId="0" xfId="0" applyFill="1" applyAlignment="1" applyProtection="1">
      <alignment horizontal="left" indent="1"/>
      <protection locked="0"/>
    </xf>
    <xf numFmtId="0" fontId="34" fillId="2" borderId="0" xfId="6" applyFont="1" applyFill="1" applyBorder="1" applyAlignment="1">
      <alignment horizontal="left"/>
    </xf>
    <xf numFmtId="0" fontId="34" fillId="2" borderId="0" xfId="6" applyFont="1" applyFill="1" applyBorder="1" applyAlignment="1">
      <alignment horizontal="left" wrapText="1"/>
    </xf>
    <xf numFmtId="0" fontId="34" fillId="3" borderId="0" xfId="6" applyFont="1" applyBorder="1" applyAlignment="1">
      <alignment horizontal="left" wrapText="1"/>
    </xf>
    <xf numFmtId="0" fontId="0" fillId="0" borderId="0" xfId="0" applyAlignment="1">
      <alignment horizontal="left" indent="1"/>
    </xf>
    <xf numFmtId="0" fontId="38" fillId="3" borderId="0" xfId="6" applyBorder="1"/>
    <xf numFmtId="0" fontId="7" fillId="4" borderId="0" xfId="11" applyFont="1" applyBorder="1"/>
    <xf numFmtId="0" fontId="38" fillId="3" borderId="0" xfId="6" applyBorder="1" applyAlignment="1"/>
    <xf numFmtId="0" fontId="40" fillId="4" borderId="3" xfId="9" applyBorder="1" applyAlignment="1">
      <alignment horizontal="left" indent="1"/>
    </xf>
    <xf numFmtId="0" fontId="13" fillId="4" borderId="34" xfId="11" applyFont="1" applyBorder="1" applyAlignment="1"/>
    <xf numFmtId="0" fontId="13" fillId="4" borderId="35" xfId="11" applyFont="1" applyBorder="1" applyAlignment="1"/>
    <xf numFmtId="0" fontId="13" fillId="4" borderId="35" xfId="11" applyFont="1" applyBorder="1"/>
    <xf numFmtId="0" fontId="13" fillId="4" borderId="34" xfId="11" applyFont="1" applyBorder="1"/>
    <xf numFmtId="0" fontId="7" fillId="4" borderId="35" xfId="11" applyFont="1" applyBorder="1"/>
    <xf numFmtId="0" fontId="7" fillId="4" borderId="34" xfId="11" applyFont="1" applyBorder="1"/>
    <xf numFmtId="0" fontId="17" fillId="4" borderId="35" xfId="11" applyFont="1" applyBorder="1"/>
    <xf numFmtId="0" fontId="7" fillId="4" borderId="34" xfId="11" applyFont="1" applyBorder="1" applyAlignment="1"/>
    <xf numFmtId="0" fontId="13" fillId="4" borderId="33" xfId="11" applyFont="1" applyBorder="1" applyAlignment="1"/>
    <xf numFmtId="0" fontId="7" fillId="4" borderId="33" xfId="11" applyFont="1" applyBorder="1"/>
    <xf numFmtId="168" fontId="5" fillId="3" borderId="37" xfId="1" applyFont="1" applyFill="1" applyBorder="1" applyAlignment="1" applyProtection="1">
      <alignment horizontal="right"/>
    </xf>
    <xf numFmtId="0" fontId="38" fillId="3" borderId="0" xfId="6" applyBorder="1" applyAlignment="1"/>
    <xf numFmtId="177" fontId="36" fillId="0" borderId="37" xfId="24" applyFont="1" applyFill="1" applyBorder="1" applyAlignment="1">
      <alignment horizontal="right"/>
      <protection locked="0"/>
    </xf>
    <xf numFmtId="177" fontId="5" fillId="3" borderId="37" xfId="24" applyFont="1" applyFill="1" applyBorder="1" applyAlignment="1" applyProtection="1">
      <alignment horizontal="right"/>
    </xf>
    <xf numFmtId="177" fontId="37" fillId="0" borderId="37" xfId="24" applyFont="1" applyBorder="1">
      <protection locked="0"/>
    </xf>
    <xf numFmtId="177" fontId="36" fillId="0" borderId="14" xfId="24" applyFont="1" applyFill="1" applyBorder="1" applyAlignment="1">
      <alignment horizontal="right"/>
      <protection locked="0"/>
    </xf>
    <xf numFmtId="177" fontId="5" fillId="3" borderId="14" xfId="24" applyFont="1" applyFill="1" applyBorder="1" applyAlignment="1" applyProtection="1">
      <alignment horizontal="right"/>
    </xf>
    <xf numFmtId="177" fontId="37" fillId="0" borderId="14" xfId="24" applyFont="1" applyBorder="1">
      <protection locked="0"/>
    </xf>
    <xf numFmtId="0" fontId="46" fillId="3" borderId="11" xfId="18" applyFont="1" applyBorder="1" applyAlignment="1">
      <alignment horizontal="centerContinuous" wrapText="1"/>
    </xf>
    <xf numFmtId="0" fontId="38" fillId="3" borderId="0" xfId="6" applyBorder="1" applyAlignment="1"/>
    <xf numFmtId="0" fontId="16" fillId="3" borderId="0" xfId="6" applyFont="1" applyBorder="1" applyAlignment="1">
      <alignment horizontal="centerContinuous" wrapText="1"/>
    </xf>
    <xf numFmtId="0" fontId="46" fillId="3" borderId="0" xfId="19" quotePrefix="1" applyFont="1" applyBorder="1" applyAlignment="1">
      <alignment horizontal="centerContinuous" wrapText="1"/>
    </xf>
    <xf numFmtId="0" fontId="34" fillId="3" borderId="13" xfId="6" applyFont="1" applyBorder="1" applyAlignment="1" applyProtection="1">
      <protection locked="0"/>
    </xf>
    <xf numFmtId="0" fontId="34" fillId="3" borderId="13" xfId="26" applyBorder="1" applyProtection="1">
      <alignment horizontal="right"/>
      <protection locked="0"/>
    </xf>
    <xf numFmtId="178" fontId="38" fillId="3" borderId="1" xfId="23" applyFont="1" applyFill="1" applyBorder="1" applyAlignment="1" applyProtection="1"/>
    <xf numFmtId="169" fontId="37" fillId="0" borderId="1" xfId="73" applyFont="1" applyFill="1" applyBorder="1" applyAlignment="1" applyProtection="1">
      <protection locked="0"/>
    </xf>
    <xf numFmtId="168" fontId="37" fillId="5" borderId="1" xfId="1" applyFont="1" applyFill="1" applyBorder="1" applyAlignment="1">
      <protection locked="0"/>
    </xf>
    <xf numFmtId="0" fontId="78" fillId="3" borderId="13" xfId="26" applyFont="1" applyFill="1" applyBorder="1">
      <alignment horizontal="right"/>
    </xf>
    <xf numFmtId="0" fontId="56" fillId="3" borderId="0" xfId="6" applyFont="1" applyFill="1" applyBorder="1" applyAlignment="1"/>
    <xf numFmtId="0" fontId="79" fillId="3" borderId="0" xfId="15" applyFont="1" applyFill="1" applyBorder="1"/>
    <xf numFmtId="0" fontId="80" fillId="3" borderId="0" xfId="16" applyFont="1" applyFill="1" applyBorder="1"/>
    <xf numFmtId="0" fontId="56" fillId="3" borderId="0" xfId="28" applyFont="1" applyFill="1" applyBorder="1">
      <alignment horizontal="left"/>
    </xf>
    <xf numFmtId="168" fontId="56" fillId="3" borderId="1" xfId="5" applyNumberFormat="1" applyFont="1" applyFill="1">
      <protection locked="0"/>
    </xf>
    <xf numFmtId="0" fontId="56" fillId="3" borderId="0" xfId="6" applyFont="1" applyFill="1"/>
    <xf numFmtId="0" fontId="56" fillId="3" borderId="5" xfId="6" applyFont="1" applyFill="1" applyBorder="1"/>
    <xf numFmtId="0" fontId="56" fillId="3" borderId="0" xfId="0" applyFont="1" applyFill="1" applyAlignment="1">
      <alignment horizontal="left" indent="2"/>
    </xf>
    <xf numFmtId="0" fontId="49" fillId="3" borderId="32" xfId="21" applyNumberFormat="1" applyFont="1" applyFill="1" applyBorder="1">
      <alignment horizontal="center" wrapText="1"/>
    </xf>
    <xf numFmtId="49" fontId="49" fillId="3" borderId="36" xfId="21" applyFont="1" applyFill="1" applyBorder="1" applyAlignment="1">
      <alignment horizontal="centerContinuous" wrapText="1"/>
    </xf>
    <xf numFmtId="0" fontId="56" fillId="3" borderId="17" xfId="0" applyFont="1" applyFill="1" applyBorder="1" applyAlignment="1">
      <alignment horizontal="centerContinuous"/>
    </xf>
    <xf numFmtId="0" fontId="56" fillId="3" borderId="0" xfId="0" applyFont="1" applyFill="1"/>
    <xf numFmtId="168" fontId="38" fillId="3" borderId="1" xfId="79" applyNumberFormat="1" applyFill="1"/>
    <xf numFmtId="0" fontId="38" fillId="3" borderId="0" xfId="28" applyFont="1" applyFill="1" applyBorder="1">
      <alignment horizontal="left"/>
    </xf>
    <xf numFmtId="0" fontId="0" fillId="40" borderId="0" xfId="0" applyFill="1"/>
    <xf numFmtId="168" fontId="37" fillId="0" borderId="41" xfId="1" applyFont="1" applyBorder="1" applyAlignment="1">
      <protection locked="0"/>
    </xf>
    <xf numFmtId="168" fontId="5" fillId="3" borderId="41" xfId="1" applyFont="1" applyFill="1" applyBorder="1" applyAlignment="1" applyProtection="1">
      <alignment horizontal="right"/>
    </xf>
    <xf numFmtId="168" fontId="37" fillId="0" borderId="41" xfId="1" applyFont="1" applyBorder="1" applyAlignment="1">
      <alignment horizontal="center" wrapText="1"/>
      <protection locked="0"/>
    </xf>
    <xf numFmtId="0" fontId="34" fillId="3" borderId="34" xfId="26" applyBorder="1">
      <alignment horizontal="right"/>
    </xf>
    <xf numFmtId="0" fontId="7" fillId="4" borderId="0" xfId="11" applyFont="1" applyBorder="1"/>
    <xf numFmtId="0" fontId="49" fillId="3" borderId="0" xfId="19" applyFont="1" applyFill="1" applyBorder="1">
      <alignment horizontal="center" wrapText="1"/>
    </xf>
    <xf numFmtId="0" fontId="46" fillId="3" borderId="0" xfId="19" applyFont="1" applyBorder="1">
      <alignment horizontal="center" wrapText="1"/>
    </xf>
    <xf numFmtId="0" fontId="0" fillId="0" borderId="0" xfId="0" applyAlignment="1"/>
    <xf numFmtId="0" fontId="38" fillId="3" borderId="11" xfId="6" applyBorder="1"/>
    <xf numFmtId="0" fontId="38" fillId="3" borderId="0" xfId="6" applyFont="1" applyBorder="1" applyAlignment="1">
      <alignment horizontal="centerContinuous" wrapText="1"/>
    </xf>
    <xf numFmtId="0" fontId="46" fillId="3" borderId="0" xfId="19" applyFont="1" applyBorder="1">
      <alignment horizontal="center" wrapText="1"/>
    </xf>
    <xf numFmtId="0" fontId="46" fillId="3" borderId="0" xfId="19" applyFont="1" applyFill="1" applyBorder="1">
      <alignment horizontal="center" wrapText="1"/>
    </xf>
    <xf numFmtId="0" fontId="88" fillId="5" borderId="3" xfId="0" applyFont="1" applyFill="1" applyBorder="1" applyAlignment="1">
      <alignment horizontal="centerContinuous"/>
    </xf>
    <xf numFmtId="0" fontId="81" fillId="5" borderId="0" xfId="0" applyFont="1" applyFill="1" applyBorder="1" applyAlignment="1">
      <alignment horizontal="left" vertical="top" wrapText="1"/>
    </xf>
    <xf numFmtId="178" fontId="56" fillId="3" borderId="1" xfId="79" applyNumberFormat="1" applyFont="1" applyFill="1"/>
    <xf numFmtId="0" fontId="38" fillId="3" borderId="0" xfId="6" applyFill="1"/>
    <xf numFmtId="0" fontId="38" fillId="3" borderId="0" xfId="6" applyBorder="1"/>
    <xf numFmtId="0" fontId="46" fillId="3" borderId="0" xfId="19" quotePrefix="1" applyBorder="1">
      <alignment horizontal="center" wrapText="1"/>
    </xf>
    <xf numFmtId="0" fontId="40" fillId="4" borderId="3" xfId="9" applyBorder="1" applyAlignment="1">
      <alignment horizontal="left" indent="1"/>
    </xf>
    <xf numFmtId="168" fontId="81" fillId="3" borderId="32" xfId="1" applyFont="1" applyFill="1" applyBorder="1" applyAlignment="1" applyProtection="1"/>
    <xf numFmtId="178" fontId="56" fillId="3" borderId="1" xfId="79" applyNumberFormat="1" applyFont="1" applyFill="1" applyBorder="1"/>
    <xf numFmtId="0" fontId="97" fillId="39" borderId="0" xfId="28" applyFont="1" applyFill="1">
      <alignment horizontal="left"/>
    </xf>
    <xf numFmtId="0" fontId="98" fillId="40" borderId="0" xfId="6" applyFont="1" applyFill="1" applyBorder="1"/>
    <xf numFmtId="0" fontId="55" fillId="40" borderId="0" xfId="6" applyFont="1" applyFill="1" applyBorder="1"/>
    <xf numFmtId="0" fontId="99" fillId="40" borderId="0" xfId="6" applyFont="1" applyFill="1" applyBorder="1"/>
    <xf numFmtId="0" fontId="99" fillId="40" borderId="0" xfId="6" applyFont="1" applyFill="1" applyBorder="1" applyAlignment="1">
      <alignment horizontal="left"/>
    </xf>
    <xf numFmtId="0" fontId="49" fillId="0" borderId="0" xfId="6" applyFont="1" applyFill="1"/>
    <xf numFmtId="0" fontId="78" fillId="6" borderId="14" xfId="26" applyFont="1" applyFill="1" applyBorder="1">
      <alignment horizontal="right"/>
    </xf>
    <xf numFmtId="0" fontId="97" fillId="40" borderId="0" xfId="0" applyFont="1" applyFill="1"/>
    <xf numFmtId="0" fontId="100" fillId="40" borderId="0" xfId="0" applyFont="1" applyFill="1" applyAlignment="1">
      <alignment horizontal="left"/>
    </xf>
    <xf numFmtId="0" fontId="97" fillId="3" borderId="5" xfId="6" applyFont="1" applyFill="1" applyBorder="1"/>
    <xf numFmtId="0" fontId="97" fillId="3" borderId="0" xfId="6" applyFont="1" applyFill="1" applyBorder="1"/>
    <xf numFmtId="0" fontId="78" fillId="3" borderId="0" xfId="2" applyFont="1" applyFill="1" applyBorder="1"/>
    <xf numFmtId="0" fontId="78" fillId="6" borderId="13" xfId="26" applyFont="1" applyFill="1" applyBorder="1">
      <alignment horizontal="right"/>
    </xf>
    <xf numFmtId="0" fontId="56" fillId="40" borderId="0" xfId="0" applyFont="1" applyFill="1"/>
    <xf numFmtId="168" fontId="56" fillId="6" borderId="32" xfId="1" applyFont="1" applyFill="1" applyBorder="1" applyAlignment="1">
      <alignment horizontal="right" indent="1"/>
      <protection locked="0"/>
    </xf>
    <xf numFmtId="0" fontId="97" fillId="3" borderId="0" xfId="0" applyFont="1" applyFill="1" applyBorder="1" applyAlignment="1">
      <alignment horizontal="left" wrapText="1" indent="1"/>
    </xf>
    <xf numFmtId="0" fontId="97" fillId="3" borderId="0" xfId="165" applyFont="1" applyFill="1" applyBorder="1" applyAlignment="1">
      <alignment horizontal="left" wrapText="1" indent="1"/>
      <protection locked="0"/>
    </xf>
    <xf numFmtId="0" fontId="97" fillId="3" borderId="0" xfId="165" applyFont="1" applyFill="1" applyBorder="1" applyAlignment="1">
      <alignment horizontal="left" indent="1"/>
      <protection locked="0"/>
    </xf>
    <xf numFmtId="0" fontId="49" fillId="6" borderId="0" xfId="165" applyFont="1" applyFill="1" applyBorder="1" applyAlignment="1">
      <alignment horizontal="left" wrapText="1" indent="1"/>
      <protection locked="0"/>
    </xf>
    <xf numFmtId="168" fontId="56" fillId="5" borderId="0" xfId="1" applyFont="1" applyFill="1" applyBorder="1" applyAlignment="1">
      <alignment horizontal="left" indent="1"/>
      <protection locked="0"/>
    </xf>
    <xf numFmtId="0" fontId="56" fillId="5" borderId="0" xfId="165" applyFont="1" applyFill="1" applyBorder="1" applyAlignment="1">
      <alignment horizontal="left" wrapText="1" indent="1"/>
      <protection locked="0"/>
    </xf>
    <xf numFmtId="168" fontId="56" fillId="5" borderId="41" xfId="1" applyFont="1" applyFill="1" applyBorder="1" applyAlignment="1">
      <alignment horizontal="left" indent="1"/>
      <protection locked="0"/>
    </xf>
    <xf numFmtId="0" fontId="56" fillId="5" borderId="37" xfId="165" applyFont="1" applyFill="1" applyBorder="1" applyAlignment="1">
      <alignment horizontal="left" wrapText="1" indent="1"/>
      <protection locked="0"/>
    </xf>
    <xf numFmtId="168" fontId="56" fillId="5" borderId="37" xfId="1" applyFont="1" applyFill="1" applyBorder="1" applyAlignment="1">
      <alignment horizontal="left" indent="1"/>
      <protection locked="0"/>
    </xf>
    <xf numFmtId="0" fontId="56" fillId="5" borderId="38" xfId="165" applyFont="1" applyFill="1" applyBorder="1" applyAlignment="1">
      <alignment horizontal="left" wrapText="1" indent="1"/>
      <protection locked="0"/>
    </xf>
    <xf numFmtId="0" fontId="101" fillId="6" borderId="0" xfId="19" applyFont="1" applyFill="1" applyBorder="1" applyAlignment="1">
      <alignment horizontal="center" wrapText="1"/>
    </xf>
    <xf numFmtId="0" fontId="88" fillId="6" borderId="0" xfId="6" applyFont="1" applyFill="1" applyBorder="1" applyAlignment="1">
      <alignment horizontal="center" wrapText="1"/>
    </xf>
    <xf numFmtId="0" fontId="49" fillId="3" borderId="0" xfId="19" applyFont="1" applyFill="1" applyBorder="1" applyAlignment="1">
      <alignment horizontal="center" wrapText="1"/>
    </xf>
    <xf numFmtId="0" fontId="97" fillId="3" borderId="0" xfId="6" quotePrefix="1" applyFont="1" applyFill="1" applyBorder="1"/>
    <xf numFmtId="0" fontId="56" fillId="3" borderId="0" xfId="6" applyFont="1" applyFill="1" applyBorder="1"/>
    <xf numFmtId="0" fontId="56" fillId="3" borderId="0" xfId="6" applyFont="1" applyFill="1" applyBorder="1" applyAlignment="1">
      <alignment horizontal="left" vertical="center" indent="1"/>
    </xf>
    <xf numFmtId="168" fontId="37" fillId="5" borderId="37" xfId="1" applyFont="1" applyFill="1" applyBorder="1" applyAlignment="1">
      <protection locked="0"/>
    </xf>
    <xf numFmtId="168" fontId="37" fillId="3" borderId="0" xfId="1" applyFont="1" applyFill="1" applyBorder="1" applyAlignment="1">
      <protection locked="0"/>
    </xf>
    <xf numFmtId="0" fontId="49" fillId="6" borderId="0" xfId="6" applyFont="1" applyFill="1" applyBorder="1"/>
    <xf numFmtId="0" fontId="103" fillId="0" borderId="0" xfId="0" applyFont="1"/>
    <xf numFmtId="0" fontId="104" fillId="0" borderId="0" xfId="0" applyFont="1"/>
    <xf numFmtId="0" fontId="97" fillId="3" borderId="5" xfId="6" applyFont="1" applyBorder="1"/>
    <xf numFmtId="168" fontId="97" fillId="3" borderId="0" xfId="1" applyFont="1" applyFill="1" applyBorder="1" applyAlignment="1">
      <protection locked="0"/>
    </xf>
    <xf numFmtId="0" fontId="97" fillId="3" borderId="0" xfId="6" applyFont="1" applyBorder="1"/>
    <xf numFmtId="168" fontId="56" fillId="6" borderId="32" xfId="1" applyFont="1" applyFill="1" applyBorder="1" applyAlignment="1">
      <protection locked="0"/>
    </xf>
    <xf numFmtId="168" fontId="37" fillId="5" borderId="41" xfId="1" applyFont="1" applyFill="1" applyBorder="1" applyAlignment="1">
      <protection locked="0"/>
    </xf>
    <xf numFmtId="0" fontId="56" fillId="6" borderId="0" xfId="6" applyFont="1" applyFill="1" applyBorder="1" applyAlignment="1">
      <alignment horizontal="left" indent="1"/>
    </xf>
    <xf numFmtId="168" fontId="37" fillId="5" borderId="14" xfId="1" applyFont="1" applyFill="1" applyBorder="1" applyAlignment="1">
      <protection locked="0"/>
    </xf>
    <xf numFmtId="0" fontId="49" fillId="6" borderId="0" xfId="6" applyFont="1" applyFill="1" applyBorder="1" applyAlignment="1">
      <alignment horizontal="left" indent="1"/>
    </xf>
    <xf numFmtId="168" fontId="56" fillId="6" borderId="37" xfId="1" applyFont="1" applyFill="1" applyBorder="1" applyAlignment="1">
      <protection locked="0"/>
    </xf>
    <xf numFmtId="168" fontId="56" fillId="6" borderId="32" xfId="6" applyNumberFormat="1" applyFont="1" applyFill="1" applyBorder="1"/>
    <xf numFmtId="168" fontId="37" fillId="6" borderId="0" xfId="1" applyFont="1" applyFill="1" applyBorder="1" applyAlignment="1">
      <protection locked="0"/>
    </xf>
    <xf numFmtId="168" fontId="56" fillId="6" borderId="0" xfId="1" applyFont="1" applyFill="1" applyBorder="1" applyAlignment="1">
      <protection locked="0"/>
    </xf>
    <xf numFmtId="168" fontId="98" fillId="6" borderId="0" xfId="1" applyFont="1" applyFill="1" applyBorder="1" applyAlignment="1">
      <protection locked="0"/>
    </xf>
    <xf numFmtId="0" fontId="38" fillId="6" borderId="0" xfId="6" applyFill="1" applyBorder="1"/>
    <xf numFmtId="0" fontId="55" fillId="3" borderId="0" xfId="6" applyFont="1" applyBorder="1"/>
    <xf numFmtId="0" fontId="55" fillId="6" borderId="0" xfId="6" applyFont="1" applyFill="1" applyBorder="1"/>
    <xf numFmtId="0" fontId="49" fillId="6" borderId="0" xfId="19" quotePrefix="1" applyFont="1" applyFill="1" applyBorder="1">
      <alignment horizontal="center" wrapText="1"/>
    </xf>
    <xf numFmtId="0" fontId="7" fillId="4" borderId="5" xfId="154" applyFont="1" applyBorder="1"/>
    <xf numFmtId="0" fontId="7" fillId="4" borderId="0" xfId="154" applyFont="1" applyBorder="1"/>
    <xf numFmtId="0" fontId="18" fillId="4" borderId="0" xfId="154" applyFont="1" applyBorder="1" applyAlignment="1"/>
    <xf numFmtId="0" fontId="11" fillId="4" borderId="0" xfId="154" applyFont="1" applyBorder="1" applyAlignment="1"/>
    <xf numFmtId="0" fontId="0" fillId="4" borderId="0" xfId="154" applyFont="1" applyBorder="1" applyAlignment="1">
      <alignment horizontal="right"/>
    </xf>
    <xf numFmtId="0" fontId="12" fillId="4" borderId="5" xfId="154" applyFont="1" applyBorder="1" applyAlignment="1">
      <alignment vertical="center"/>
    </xf>
    <xf numFmtId="0" fontId="7" fillId="4" borderId="3" xfId="154" applyFont="1" applyBorder="1"/>
    <xf numFmtId="0" fontId="12" fillId="4" borderId="5" xfId="154" applyFont="1" applyBorder="1" applyAlignment="1"/>
    <xf numFmtId="0" fontId="7" fillId="4" borderId="35" xfId="154" applyFont="1" applyBorder="1"/>
    <xf numFmtId="0" fontId="7" fillId="4" borderId="34" xfId="154" applyFont="1" applyBorder="1"/>
    <xf numFmtId="0" fontId="7" fillId="4" borderId="33" xfId="154" applyFont="1" applyBorder="1"/>
    <xf numFmtId="0" fontId="42" fillId="4" borderId="3" xfId="12" applyFont="1" applyBorder="1" applyAlignment="1">
      <alignment horizontal="left" vertical="top" wrapText="1" indent="1"/>
    </xf>
    <xf numFmtId="0" fontId="42" fillId="0" borderId="0" xfId="0" applyFont="1" applyBorder="1" applyAlignment="1">
      <alignment horizontal="left" indent="1"/>
    </xf>
    <xf numFmtId="0" fontId="35" fillId="4" borderId="1" xfId="4" applyBorder="1">
      <alignment horizontal="center"/>
    </xf>
    <xf numFmtId="175" fontId="35" fillId="4" borderId="1" xfId="7" applyFont="1" applyFill="1" applyBorder="1" applyAlignment="1" applyProtection="1">
      <alignment horizontal="center" vertical="center"/>
    </xf>
    <xf numFmtId="0" fontId="42" fillId="4" borderId="0" xfId="12" applyFont="1" applyBorder="1" applyAlignment="1">
      <alignment horizontal="left" vertical="top" wrapText="1" indent="1"/>
    </xf>
    <xf numFmtId="0" fontId="35" fillId="4" borderId="19" xfId="4" applyBorder="1" applyAlignment="1">
      <alignment horizontal="center"/>
    </xf>
    <xf numFmtId="0" fontId="35" fillId="4" borderId="20" xfId="4" applyBorder="1" applyAlignment="1">
      <alignment horizontal="center"/>
    </xf>
    <xf numFmtId="0" fontId="35" fillId="4" borderId="21" xfId="4" applyBorder="1" applyAlignment="1">
      <alignment horizontal="center"/>
    </xf>
    <xf numFmtId="0" fontId="42" fillId="7" borderId="3" xfId="12" applyFont="1" applyFill="1" applyBorder="1" applyAlignment="1">
      <alignment horizontal="left" vertical="top" wrapText="1" indent="1"/>
    </xf>
    <xf numFmtId="0" fontId="42" fillId="7" borderId="0" xfId="12" applyFont="1" applyFill="1" applyBorder="1" applyAlignment="1">
      <alignment horizontal="left" vertical="top" wrapText="1" indent="1"/>
    </xf>
    <xf numFmtId="175" fontId="35" fillId="4" borderId="19" xfId="7" applyFont="1" applyFill="1" applyBorder="1" applyAlignment="1" applyProtection="1">
      <alignment horizontal="center" vertical="center"/>
    </xf>
    <xf numFmtId="175" fontId="35" fillId="4" borderId="20" xfId="7" applyFont="1" applyFill="1" applyBorder="1" applyAlignment="1" applyProtection="1">
      <alignment horizontal="center" vertical="center"/>
    </xf>
    <xf numFmtId="175" fontId="35" fillId="4" borderId="21" xfId="7" applyFont="1" applyFill="1" applyBorder="1" applyAlignment="1" applyProtection="1">
      <alignment horizontal="center" vertical="center"/>
    </xf>
    <xf numFmtId="0" fontId="34" fillId="3" borderId="0" xfId="6" applyFont="1" applyBorder="1" applyAlignment="1">
      <alignment horizontal="left" wrapText="1"/>
    </xf>
    <xf numFmtId="0" fontId="0" fillId="0" borderId="0" xfId="0" applyAlignment="1">
      <alignment wrapText="1"/>
    </xf>
    <xf numFmtId="0" fontId="37" fillId="0" borderId="38" xfId="5" applyBorder="1" applyAlignment="1">
      <alignment wrapText="1"/>
      <protection locked="0"/>
    </xf>
    <xf numFmtId="0" fontId="0" fillId="0" borderId="39" xfId="0" applyBorder="1" applyAlignment="1">
      <alignment wrapText="1"/>
    </xf>
    <xf numFmtId="0" fontId="0" fillId="0" borderId="40" xfId="0" applyBorder="1" applyAlignment="1">
      <alignment wrapText="1"/>
    </xf>
    <xf numFmtId="168" fontId="37" fillId="0" borderId="38" xfId="1" applyFont="1" applyBorder="1" applyAlignment="1">
      <alignment wrapText="1"/>
      <protection locked="0"/>
    </xf>
    <xf numFmtId="0" fontId="42" fillId="4" borderId="5" xfId="12" applyFont="1" applyBorder="1" applyAlignment="1">
      <alignment horizontal="left" vertical="top" wrapText="1" indent="1"/>
    </xf>
    <xf numFmtId="0" fontId="11" fillId="2" borderId="0" xfId="8" applyFont="1" applyFill="1" applyBorder="1" applyAlignment="1">
      <alignment horizontal="left" vertical="center" wrapText="1"/>
    </xf>
    <xf numFmtId="0" fontId="46" fillId="3" borderId="0" xfId="18" applyFont="1" applyBorder="1" applyAlignment="1">
      <alignment horizontal="center" wrapText="1"/>
    </xf>
    <xf numFmtId="0" fontId="49" fillId="0" borderId="0" xfId="0" applyFont="1" applyAlignment="1">
      <alignment horizontal="center" wrapText="1"/>
    </xf>
    <xf numFmtId="0" fontId="38" fillId="3" borderId="0" xfId="6" applyFont="1" applyBorder="1" applyAlignment="1">
      <alignment horizontal="center"/>
    </xf>
    <xf numFmtId="0" fontId="46" fillId="3" borderId="0" xfId="18" applyFont="1" applyBorder="1">
      <alignment horizontal="center" wrapText="1"/>
    </xf>
    <xf numFmtId="0" fontId="46" fillId="3" borderId="0" xfId="18" applyFont="1" applyBorder="1" applyAlignment="1">
      <alignment horizontal="center" vertical="center" wrapText="1"/>
    </xf>
    <xf numFmtId="0" fontId="16" fillId="3" borderId="0" xfId="6" applyFont="1" applyBorder="1" applyAlignment="1">
      <alignment horizontal="center"/>
    </xf>
    <xf numFmtId="0" fontId="34" fillId="2" borderId="0" xfId="28" applyFont="1" applyFill="1" applyBorder="1" applyAlignment="1">
      <alignment horizontal="left" wrapText="1"/>
    </xf>
    <xf numFmtId="0" fontId="42" fillId="4" borderId="3" xfId="12" applyBorder="1" applyAlignment="1">
      <alignment horizontal="left" vertical="top" wrapText="1" indent="1"/>
    </xf>
    <xf numFmtId="0" fontId="42" fillId="4" borderId="0" xfId="12" applyBorder="1" applyAlignment="1">
      <alignment horizontal="left" vertical="top" wrapText="1" indent="1"/>
    </xf>
    <xf numFmtId="0" fontId="35" fillId="4" borderId="38" xfId="164" applyBorder="1" applyAlignment="1">
      <alignment horizontal="center"/>
    </xf>
    <xf numFmtId="0" fontId="35" fillId="4" borderId="39" xfId="164" applyBorder="1" applyAlignment="1">
      <alignment horizontal="center"/>
    </xf>
    <xf numFmtId="0" fontId="35" fillId="4" borderId="40" xfId="164" applyBorder="1" applyAlignment="1">
      <alignment horizontal="center"/>
    </xf>
    <xf numFmtId="175" fontId="35" fillId="4" borderId="38" xfId="7" applyFont="1" applyFill="1" applyBorder="1" applyAlignment="1" applyProtection="1">
      <alignment horizontal="center" vertical="center"/>
    </xf>
    <xf numFmtId="175" fontId="35" fillId="4" borderId="39" xfId="7" applyFont="1" applyFill="1" applyBorder="1" applyAlignment="1" applyProtection="1">
      <alignment horizontal="center" vertical="center"/>
    </xf>
    <xf numFmtId="175" fontId="35" fillId="4" borderId="40" xfId="7" applyFont="1" applyFill="1" applyBorder="1" applyAlignment="1" applyProtection="1">
      <alignment horizontal="center" vertical="center"/>
    </xf>
    <xf numFmtId="0" fontId="37" fillId="5" borderId="38" xfId="165" applyFont="1" applyFill="1" applyBorder="1" applyAlignment="1">
      <alignment horizontal="left"/>
      <protection locked="0"/>
    </xf>
    <xf numFmtId="0" fontId="37" fillId="5" borderId="39" xfId="165" applyFont="1" applyFill="1" applyBorder="1" applyAlignment="1">
      <alignment horizontal="left"/>
      <protection locked="0"/>
    </xf>
    <xf numFmtId="0" fontId="37" fillId="5" borderId="40" xfId="165" applyFont="1" applyFill="1" applyBorder="1" applyAlignment="1">
      <alignment horizontal="left"/>
      <protection locked="0"/>
    </xf>
    <xf numFmtId="0" fontId="102" fillId="6" borderId="0" xfId="19" applyFont="1" applyFill="1" applyBorder="1" applyAlignment="1">
      <alignment horizontal="center" wrapText="1"/>
    </xf>
    <xf numFmtId="0" fontId="102" fillId="6" borderId="11" xfId="19" applyFont="1" applyFill="1" applyBorder="1" applyAlignment="1">
      <alignment horizontal="center" wrapText="1"/>
    </xf>
    <xf numFmtId="0" fontId="42" fillId="7" borderId="3" xfId="12" applyFill="1" applyBorder="1" applyAlignment="1">
      <alignment horizontal="left" vertical="top" wrapText="1" indent="1"/>
    </xf>
    <xf numFmtId="0" fontId="42" fillId="7" borderId="0" xfId="12" applyFill="1" applyBorder="1" applyAlignment="1">
      <alignment horizontal="left" vertical="top" wrapText="1" indent="1"/>
    </xf>
    <xf numFmtId="0" fontId="37" fillId="40" borderId="34" xfId="165" applyFont="1" applyFill="1" applyBorder="1" applyAlignment="1">
      <alignment horizontal="left"/>
      <protection locked="0"/>
    </xf>
    <xf numFmtId="0" fontId="46" fillId="3" borderId="0" xfId="15" applyFont="1" applyBorder="1"/>
    <xf numFmtId="0" fontId="38" fillId="3" borderId="0" xfId="6" applyBorder="1" applyAlignment="1">
      <alignment horizontal="left" vertical="center" wrapText="1"/>
    </xf>
    <xf numFmtId="0" fontId="34" fillId="3" borderId="0" xfId="2" applyBorder="1"/>
    <xf numFmtId="0" fontId="37" fillId="0" borderId="7" xfId="5" applyNumberFormat="1" applyBorder="1" applyAlignment="1">
      <alignment vertical="top" wrapText="1"/>
      <protection locked="0"/>
    </xf>
    <xf numFmtId="0" fontId="37" fillId="0" borderId="8" xfId="5" applyNumberFormat="1" applyBorder="1" applyAlignment="1">
      <alignment vertical="top" wrapText="1"/>
      <protection locked="0"/>
    </xf>
    <xf numFmtId="0" fontId="37" fillId="0" borderId="9" xfId="5" applyNumberFormat="1" applyBorder="1" applyAlignment="1">
      <alignment vertical="top" wrapText="1"/>
      <protection locked="0"/>
    </xf>
    <xf numFmtId="0" fontId="37" fillId="0" borderId="10" xfId="5" applyNumberFormat="1" applyBorder="1" applyAlignment="1">
      <alignment vertical="top" wrapText="1"/>
      <protection locked="0"/>
    </xf>
    <xf numFmtId="0" fontId="37" fillId="0" borderId="11" xfId="5" applyNumberFormat="1" applyBorder="1" applyAlignment="1">
      <alignment vertical="top" wrapText="1"/>
      <protection locked="0"/>
    </xf>
    <xf numFmtId="0" fontId="37" fillId="0" borderId="12" xfId="5" applyNumberFormat="1" applyBorder="1" applyAlignment="1">
      <alignment vertical="top" wrapText="1"/>
      <protection locked="0"/>
    </xf>
    <xf numFmtId="0" fontId="37" fillId="0" borderId="7" xfId="5" applyNumberFormat="1" applyBorder="1" applyAlignment="1" applyProtection="1">
      <alignment vertical="top" wrapText="1"/>
      <protection locked="0"/>
    </xf>
    <xf numFmtId="0" fontId="37" fillId="0" borderId="8" xfId="5" applyNumberFormat="1" applyBorder="1" applyAlignment="1" applyProtection="1">
      <alignment vertical="top" wrapText="1"/>
      <protection locked="0"/>
    </xf>
    <xf numFmtId="0" fontId="37" fillId="0" borderId="9" xfId="5" applyNumberFormat="1" applyBorder="1" applyAlignment="1" applyProtection="1">
      <alignment vertical="top" wrapText="1"/>
      <protection locked="0"/>
    </xf>
    <xf numFmtId="0" fontId="37" fillId="0" borderId="10" xfId="5" applyNumberFormat="1" applyBorder="1" applyAlignment="1" applyProtection="1">
      <alignment vertical="top" wrapText="1"/>
      <protection locked="0"/>
    </xf>
    <xf numFmtId="0" fontId="37" fillId="0" borderId="11" xfId="5" applyNumberFormat="1" applyBorder="1" applyAlignment="1" applyProtection="1">
      <alignment vertical="top" wrapText="1"/>
      <protection locked="0"/>
    </xf>
    <xf numFmtId="0" fontId="37" fillId="0" borderId="12" xfId="5" applyNumberFormat="1" applyBorder="1" applyAlignment="1" applyProtection="1">
      <alignment vertical="top" wrapText="1"/>
      <protection locked="0"/>
    </xf>
    <xf numFmtId="0" fontId="46" fillId="3" borderId="0" xfId="19" quotePrefix="1" applyBorder="1">
      <alignment horizontal="center" wrapText="1"/>
    </xf>
    <xf numFmtId="0" fontId="34" fillId="3" borderId="0" xfId="6" applyFont="1" applyBorder="1" applyAlignment="1">
      <alignment horizontal="left"/>
    </xf>
    <xf numFmtId="0" fontId="37" fillId="0" borderId="7" xfId="5" applyBorder="1" applyAlignment="1">
      <alignment horizontal="left" vertical="top" wrapText="1"/>
      <protection locked="0"/>
    </xf>
    <xf numFmtId="0" fontId="37" fillId="0" borderId="8" xfId="5" applyBorder="1" applyAlignment="1">
      <alignment horizontal="left" vertical="top" wrapText="1"/>
      <protection locked="0"/>
    </xf>
    <xf numFmtId="0" fontId="37" fillId="0" borderId="9" xfId="5" applyBorder="1" applyAlignment="1">
      <alignment horizontal="left" vertical="top" wrapText="1"/>
      <protection locked="0"/>
    </xf>
    <xf numFmtId="0" fontId="37" fillId="0" borderId="10" xfId="5" applyBorder="1" applyAlignment="1">
      <alignment horizontal="left" vertical="top" wrapText="1"/>
      <protection locked="0"/>
    </xf>
    <xf numFmtId="0" fontId="37" fillId="0" borderId="11" xfId="5" applyBorder="1" applyAlignment="1">
      <alignment horizontal="left" vertical="top" wrapText="1"/>
      <protection locked="0"/>
    </xf>
    <xf numFmtId="0" fontId="37" fillId="0" borderId="12" xfId="5" applyBorder="1" applyAlignment="1">
      <alignment horizontal="left" vertical="top" wrapText="1"/>
      <protection locked="0"/>
    </xf>
    <xf numFmtId="0" fontId="38" fillId="3" borderId="0" xfId="6" applyFont="1" applyBorder="1" applyAlignment="1">
      <alignment horizontal="left"/>
    </xf>
    <xf numFmtId="0" fontId="46" fillId="3" borderId="0" xfId="19" quotePrefix="1" applyFont="1" applyBorder="1" applyAlignment="1">
      <alignment horizontal="center" wrapText="1"/>
    </xf>
    <xf numFmtId="0" fontId="46" fillId="3" borderId="22" xfId="19" quotePrefix="1" applyFont="1" applyBorder="1" applyAlignment="1">
      <alignment horizontal="center" wrapText="1"/>
    </xf>
    <xf numFmtId="0" fontId="0" fillId="0" borderId="0" xfId="0" applyBorder="1" applyAlignment="1">
      <alignment horizontal="left" indent="1"/>
    </xf>
    <xf numFmtId="0" fontId="34" fillId="2" borderId="0" xfId="8" applyFont="1" applyFill="1" applyBorder="1" applyAlignment="1">
      <alignment horizontal="left" wrapText="1"/>
    </xf>
    <xf numFmtId="0" fontId="35" fillId="0" borderId="1" xfId="4" applyFill="1" applyBorder="1">
      <alignment horizontal="center"/>
    </xf>
    <xf numFmtId="0" fontId="46" fillId="3" borderId="0" xfId="19" applyFont="1" applyBorder="1" applyAlignment="1">
      <alignment horizontal="center" wrapText="1"/>
    </xf>
    <xf numFmtId="0" fontId="34" fillId="3" borderId="0" xfId="3" applyFont="1" applyBorder="1" applyAlignment="1">
      <alignment horizontal="center" wrapText="1"/>
    </xf>
    <xf numFmtId="0" fontId="7" fillId="4" borderId="0" xfId="11" applyFont="1" applyBorder="1"/>
    <xf numFmtId="0" fontId="46" fillId="3" borderId="0" xfId="6" applyFont="1" applyBorder="1" applyAlignment="1">
      <alignment horizontal="center" vertical="center" wrapText="1"/>
    </xf>
    <xf numFmtId="0" fontId="46" fillId="3" borderId="5" xfId="6" applyFont="1" applyBorder="1" applyAlignment="1">
      <alignment horizontal="center" vertical="center" wrapText="1"/>
    </xf>
    <xf numFmtId="0" fontId="46" fillId="3" borderId="0" xfId="6" applyFont="1" applyBorder="1" applyAlignment="1">
      <alignment horizontal="right" vertical="center" wrapText="1"/>
    </xf>
    <xf numFmtId="0" fontId="46" fillId="3" borderId="5" xfId="6" applyFont="1" applyBorder="1" applyAlignment="1">
      <alignment horizontal="right" vertical="center" wrapText="1"/>
    </xf>
    <xf numFmtId="0" fontId="35" fillId="4" borderId="1" xfId="4" applyBorder="1" applyAlignment="1">
      <alignment horizontal="center"/>
    </xf>
    <xf numFmtId="0" fontId="46" fillId="3" borderId="0" xfId="6" applyFont="1" applyBorder="1" applyAlignment="1">
      <alignment horizontal="center" wrapText="1"/>
    </xf>
    <xf numFmtId="0" fontId="42" fillId="4" borderId="5" xfId="12" applyBorder="1" applyAlignment="1">
      <alignment horizontal="left" vertical="top" wrapText="1" indent="1"/>
    </xf>
    <xf numFmtId="0" fontId="35" fillId="4" borderId="19" xfId="4" applyBorder="1" applyAlignment="1">
      <alignment horizontal="center" wrapText="1"/>
    </xf>
    <xf numFmtId="0" fontId="35" fillId="4" borderId="21" xfId="4" applyBorder="1" applyAlignment="1">
      <alignment horizontal="center" wrapText="1"/>
    </xf>
    <xf numFmtId="175" fontId="35" fillId="4" borderId="19" xfId="7" applyFont="1" applyFill="1" applyBorder="1" applyAlignment="1" applyProtection="1">
      <alignment horizontal="center" vertical="center" wrapText="1"/>
    </xf>
    <xf numFmtId="175" fontId="35" fillId="4" borderId="21" xfId="7" applyFont="1" applyFill="1" applyBorder="1" applyAlignment="1" applyProtection="1">
      <alignment horizontal="center" vertical="center" wrapText="1"/>
    </xf>
    <xf numFmtId="0" fontId="34" fillId="3" borderId="0" xfId="8" applyFont="1" applyBorder="1" applyAlignment="1">
      <alignment horizontal="left" vertical="top" wrapText="1"/>
    </xf>
    <xf numFmtId="0" fontId="40" fillId="4" borderId="3" xfId="9" applyBorder="1" applyAlignment="1">
      <alignment horizontal="left" indent="1"/>
    </xf>
    <xf numFmtId="0" fontId="40" fillId="4" borderId="0" xfId="9" applyBorder="1" applyAlignment="1">
      <alignment horizontal="left" indent="1"/>
    </xf>
    <xf numFmtId="0" fontId="40" fillId="4" borderId="5" xfId="9" applyBorder="1" applyAlignment="1">
      <alignment horizontal="left" indent="1"/>
    </xf>
    <xf numFmtId="0" fontId="37" fillId="0" borderId="38" xfId="5" applyNumberFormat="1" applyBorder="1" applyAlignment="1">
      <alignment wrapText="1"/>
      <protection locked="0"/>
    </xf>
    <xf numFmtId="0" fontId="46" fillId="3" borderId="0" xfId="19" applyBorder="1" applyAlignment="1">
      <alignment horizontal="center" vertical="center" wrapText="1"/>
    </xf>
    <xf numFmtId="0" fontId="46" fillId="3" borderId="11" xfId="19" applyBorder="1" applyAlignment="1">
      <alignment horizontal="center" vertical="center" wrapText="1"/>
    </xf>
    <xf numFmtId="0" fontId="38" fillId="3" borderId="0" xfId="6" applyBorder="1" applyAlignment="1"/>
  </cellXfs>
  <cellStyles count="187">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0] 2" xfId="162"/>
    <cellStyle name="Comma [0] 3" xfId="84"/>
    <cellStyle name="Comma [1]" xfId="74"/>
    <cellStyle name="Comma [1] 2" xfId="180"/>
    <cellStyle name="Comma [1] 3" xfId="85"/>
    <cellStyle name="Comma [2]" xfId="73"/>
    <cellStyle name="Comma [2] 2" xfId="179"/>
    <cellStyle name="Comma [2] 3" xfId="86"/>
    <cellStyle name="Comma(0)" xfId="87"/>
    <cellStyle name="Comma(2)" xfId="88"/>
    <cellStyle name="Comment" xfId="2"/>
    <cellStyle name="Comment 2" xfId="163"/>
    <cellStyle name="Comment 3" xfId="89"/>
    <cellStyle name="Commentary" xfId="90"/>
    <cellStyle name="CommentWrap" xfId="3"/>
    <cellStyle name="Company Heading" xfId="91"/>
    <cellStyle name="Company Name" xfId="4"/>
    <cellStyle name="Company Name 2" xfId="164"/>
    <cellStyle name="Company Name 3" xfId="92"/>
    <cellStyle name="Currency" xfId="30" builtinId="4" hidden="1"/>
    <cellStyle name="Currency [0]" xfId="31" builtinId="7" hidden="1"/>
    <cellStyle name="Currency [0]" xfId="75"/>
    <cellStyle name="Data Entry Date" xfId="93"/>
    <cellStyle name="Data Entry Heavy Box" xfId="94"/>
    <cellStyle name="Data Entry RtJust" xfId="95"/>
    <cellStyle name="Data Input" xfId="5"/>
    <cellStyle name="Data Input 2" xfId="165"/>
    <cellStyle name="Data Input 3" xfId="152"/>
    <cellStyle name="Data Input 4" xfId="96"/>
    <cellStyle name="Data Rows" xfId="6"/>
    <cellStyle name="Data Rows 2" xfId="98"/>
    <cellStyle name="Data Rows 3" xfId="153"/>
    <cellStyle name="Data Rows 4" xfId="99"/>
    <cellStyle name="Data Rows 5" xfId="166"/>
    <cellStyle name="Data Rows 6" xfId="97"/>
    <cellStyle name="Date" xfId="76"/>
    <cellStyle name="Date (short)" xfId="101"/>
    <cellStyle name="Date 2" xfId="181"/>
    <cellStyle name="Date 3" xfId="186"/>
    <cellStyle name="Date 4" xfId="100"/>
    <cellStyle name="Date Heading" xfId="102"/>
    <cellStyle name="Disclosure Date" xfId="103"/>
    <cellStyle name="Entry 1A" xfId="104"/>
    <cellStyle name="Entry 1B" xfId="105"/>
    <cellStyle name="Explanatory Text" xfId="47" builtinId="53" hidden="1"/>
    <cellStyle name="Explanatory text" xfId="106"/>
    <cellStyle name="explanatory text rtjust" xfId="107"/>
    <cellStyle name="Footnote" xfId="8"/>
    <cellStyle name="Good" xfId="37" builtinId="26" hidden="1"/>
    <cellStyle name="Header 1" xfId="9"/>
    <cellStyle name="Header 1 2" xfId="167"/>
    <cellStyle name="Header 1 3" xfId="108"/>
    <cellStyle name="Header Company" xfId="10"/>
    <cellStyle name="Header Company 2" xfId="168"/>
    <cellStyle name="Header Company 3" xfId="109"/>
    <cellStyle name="Header Rows" xfId="11"/>
    <cellStyle name="Header Rows 2" xfId="154"/>
    <cellStyle name="Header Text" xfId="12"/>
    <cellStyle name="Header Text 2" xfId="169"/>
    <cellStyle name="Header Text 3" xfId="110"/>
    <cellStyle name="Header Version" xfId="13"/>
    <cellStyle name="Header Version 2" xfId="170"/>
    <cellStyle name="Header Version 3" xfId="111"/>
    <cellStyle name="Heading (guidelines)" xfId="14"/>
    <cellStyle name="Heading 1" xfId="33" builtinId="16" hidden="1"/>
    <cellStyle name="Heading 1" xfId="112" builtinId="16" customBuiltin="1"/>
    <cellStyle name="Heading 1 2" xfId="113"/>
    <cellStyle name="Heading 1-noindex" xfId="114"/>
    <cellStyle name="Heading 1-noindex 2" xfId="115"/>
    <cellStyle name="Heading 2" xfId="34" builtinId="17" hidden="1"/>
    <cellStyle name="Heading 2" xfId="116" builtinId="17" customBuiltin="1"/>
    <cellStyle name="Heading 3" xfId="35" builtinId="18" hidden="1"/>
    <cellStyle name="Heading 3" xfId="117" builtinId="18" customBuiltin="1"/>
    <cellStyle name="Heading 3 2" xfId="118"/>
    <cellStyle name="Heading 3 Centre" xfId="119"/>
    <cellStyle name="Heading 4" xfId="36" builtinId="19" hidden="1"/>
    <cellStyle name="Heading 4" xfId="120" builtinId="19" customBuiltin="1"/>
    <cellStyle name="Heading 4 2" xfId="121"/>
    <cellStyle name="Heading1" xfId="15"/>
    <cellStyle name="Heading1 2" xfId="171"/>
    <cellStyle name="Heading1 3" xfId="155"/>
    <cellStyle name="Heading1 4" xfId="122"/>
    <cellStyle name="Heading2" xfId="16"/>
    <cellStyle name="Heading2 2" xfId="156"/>
    <cellStyle name="Heading2 3" xfId="172"/>
    <cellStyle name="Heading2 4" xfId="123"/>
    <cellStyle name="Heading3" xfId="17"/>
    <cellStyle name="Heading3 2" xfId="157"/>
    <cellStyle name="Heading3 3" xfId="173"/>
    <cellStyle name="Heading3 4" xfId="124"/>
    <cellStyle name="Heading3 wrap" xfId="18"/>
    <cellStyle name="Heading3 wrap low" xfId="19"/>
    <cellStyle name="Heading3Wraped" xfId="125"/>
    <cellStyle name="Heavy Box" xfId="126"/>
    <cellStyle name="Heavy Box 2" xfId="127"/>
    <cellStyle name="Heavy Box 2 3" xfId="128"/>
    <cellStyle name="Hyperlink" xfId="20" builtinId="8" hidden="1" customBuiltin="1"/>
    <cellStyle name="Hyperlink" xfId="81" builtinId="8"/>
    <cellStyle name="Hyperlink 2" xfId="184"/>
    <cellStyle name="Hyperlink 3" xfId="129"/>
    <cellStyle name="Input" xfId="40" builtinId="20" hidden="1"/>
    <cellStyle name="Italic Wrap" xfId="130"/>
    <cellStyle name="Label 2a" xfId="21"/>
    <cellStyle name="Label 2a merge" xfId="131"/>
    <cellStyle name="Label 2b" xfId="22"/>
    <cellStyle name="Label 2b merged" xfId="132"/>
    <cellStyle name="Label2a Merge Centred" xfId="133"/>
    <cellStyle name="Link" xfId="82"/>
    <cellStyle name="Link 2" xfId="185"/>
    <cellStyle name="Link 3" xfId="134"/>
    <cellStyle name="Linked Cell" xfId="43" builtinId="24" hidden="1"/>
    <cellStyle name="Long Date" xfId="7"/>
    <cellStyle name="Major Heading" xfId="135"/>
    <cellStyle name="Neutral" xfId="39" builtinId="28" hidden="1"/>
    <cellStyle name="Normal" xfId="0" builtinId="0" customBuiltin="1"/>
    <cellStyle name="Normal 2" xfId="161"/>
    <cellStyle name="Normal 3" xfId="83"/>
    <cellStyle name="Normal 4" xfId="136"/>
    <cellStyle name="Note" xfId="46" builtinId="10" hidden="1"/>
    <cellStyle name="Output" xfId="41" builtinId="21" hidden="1"/>
    <cellStyle name="Output heavy" xfId="80"/>
    <cellStyle name="Output heavy 2" xfId="183"/>
    <cellStyle name="Output light" xfId="79"/>
    <cellStyle name="Output light 2" xfId="182"/>
    <cellStyle name="Percent" xfId="78" builtinId="5" hidden="1"/>
    <cellStyle name="Percent [0]" xfId="23"/>
    <cellStyle name="Percent [0] 2" xfId="174"/>
    <cellStyle name="Percent [0] 3" xfId="137"/>
    <cellStyle name="Percent [1]" xfId="138"/>
    <cellStyle name="Percent [2]" xfId="24"/>
    <cellStyle name="Percent(0)" xfId="158"/>
    <cellStyle name="plus/less" xfId="25"/>
    <cellStyle name="plus/less 2" xfId="175"/>
    <cellStyle name="plus/less 3" xfId="139"/>
    <cellStyle name="Row Ref" xfId="140"/>
    <cellStyle name="RowRef" xfId="26"/>
    <cellStyle name="RowRef 2" xfId="176"/>
    <cellStyle name="RowRef 3" xfId="159"/>
    <cellStyle name="Short Date" xfId="27"/>
    <cellStyle name="Sub Heading" xfId="141"/>
    <cellStyle name="Sub Heading 2" xfId="142"/>
    <cellStyle name="Table Heading Centred" xfId="143"/>
    <cellStyle name="Table2Heading" xfId="144"/>
    <cellStyle name="Text" xfId="28"/>
    <cellStyle name="Text 2" xfId="146"/>
    <cellStyle name="Text 3" xfId="160"/>
    <cellStyle name="Text 4" xfId="177"/>
    <cellStyle name="Text 5" xfId="145"/>
    <cellStyle name="Text Italic" xfId="147"/>
    <cellStyle name="Text rjustify" xfId="29"/>
    <cellStyle name="Text rjustify 2" xfId="178"/>
    <cellStyle name="Text rjustify 3" xfId="148"/>
    <cellStyle name="Text Underline" xfId="149"/>
    <cellStyle name="Title" xfId="32" builtinId="15" hidden="1"/>
    <cellStyle name="Top rows" xfId="150"/>
    <cellStyle name="Top rows 2" xfId="151"/>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election activeCell="A16" sqref="A16"/>
    </sheetView>
  </sheetViews>
  <sheetFormatPr defaultColWidth="9.140625" defaultRowHeight="12.75" x14ac:dyDescent="0.2"/>
  <cols>
    <col min="1" max="1" width="26.5703125" style="6" customWidth="1"/>
    <col min="2" max="2" width="43.140625" style="6" customWidth="1"/>
    <col min="3" max="3" width="32.7109375" style="6" customWidth="1"/>
    <col min="4" max="4" width="32.28515625" style="6" customWidth="1"/>
    <col min="5" max="16384" width="9.140625" style="6"/>
  </cols>
  <sheetData>
    <row r="1" spans="1:4" x14ac:dyDescent="0.2">
      <c r="A1" s="488"/>
      <c r="B1" s="489"/>
      <c r="C1" s="489"/>
      <c r="D1" s="490"/>
    </row>
    <row r="2" spans="1:4" ht="236.25" customHeight="1" x14ac:dyDescent="0.2">
      <c r="A2" s="491"/>
      <c r="B2" s="492"/>
      <c r="C2" s="492"/>
      <c r="D2" s="493"/>
    </row>
    <row r="3" spans="1:4" ht="23.25" x14ac:dyDescent="0.35">
      <c r="A3" s="494" t="s">
        <v>11</v>
      </c>
      <c r="B3" s="495"/>
      <c r="C3" s="495"/>
      <c r="D3" s="496"/>
    </row>
    <row r="4" spans="1:4" ht="27.75" customHeight="1" x14ac:dyDescent="0.35">
      <c r="A4" s="494" t="s">
        <v>625</v>
      </c>
      <c r="B4" s="495"/>
      <c r="C4" s="495"/>
      <c r="D4" s="496"/>
    </row>
    <row r="5" spans="1:4" ht="27.75" customHeight="1" x14ac:dyDescent="0.35">
      <c r="A5" s="494" t="s">
        <v>0</v>
      </c>
      <c r="B5" s="495"/>
      <c r="C5" s="495"/>
      <c r="D5" s="496"/>
    </row>
    <row r="6" spans="1:4" ht="21" x14ac:dyDescent="0.35">
      <c r="A6" s="497" t="s">
        <v>651</v>
      </c>
      <c r="B6" s="495"/>
      <c r="C6" s="495"/>
      <c r="D6" s="496"/>
    </row>
    <row r="7" spans="1:4" ht="60" customHeight="1" x14ac:dyDescent="0.2">
      <c r="A7" s="498"/>
      <c r="B7" s="495"/>
      <c r="C7" s="495"/>
      <c r="D7" s="496"/>
    </row>
    <row r="8" spans="1:4" ht="15" customHeight="1" x14ac:dyDescent="0.2">
      <c r="A8" s="491"/>
      <c r="B8" s="499" t="s">
        <v>8</v>
      </c>
      <c r="C8" s="478"/>
      <c r="D8" s="505"/>
    </row>
    <row r="9" spans="1:4" ht="3" customHeight="1" x14ac:dyDescent="0.2">
      <c r="A9" s="491"/>
      <c r="B9" s="492"/>
      <c r="C9" s="492"/>
      <c r="D9" s="493"/>
    </row>
    <row r="10" spans="1:4" ht="15" customHeight="1" x14ac:dyDescent="0.2">
      <c r="A10" s="491"/>
      <c r="B10" s="499" t="s">
        <v>9</v>
      </c>
      <c r="C10" s="479"/>
      <c r="D10" s="493"/>
    </row>
    <row r="11" spans="1:4" ht="3" customHeight="1" x14ac:dyDescent="0.2">
      <c r="A11" s="491"/>
      <c r="B11" s="492"/>
      <c r="C11" s="507"/>
      <c r="D11" s="493"/>
    </row>
    <row r="12" spans="1:4" ht="15" customHeight="1" x14ac:dyDescent="0.2">
      <c r="A12" s="491"/>
      <c r="B12" s="499" t="s">
        <v>10</v>
      </c>
      <c r="C12" s="479"/>
      <c r="D12" s="505"/>
    </row>
    <row r="13" spans="1:4" x14ac:dyDescent="0.2">
      <c r="A13" s="491"/>
      <c r="B13" s="500"/>
      <c r="C13" s="500"/>
      <c r="D13" s="493"/>
    </row>
    <row r="14" spans="1:4" ht="15" customHeight="1" x14ac:dyDescent="0.2">
      <c r="A14" s="491"/>
      <c r="B14" s="500"/>
      <c r="C14" s="500"/>
      <c r="D14" s="496"/>
    </row>
    <row r="15" spans="1:4" ht="15" customHeight="1" x14ac:dyDescent="0.2">
      <c r="A15" s="501" t="s">
        <v>910</v>
      </c>
      <c r="B15" s="502"/>
      <c r="C15" s="495"/>
      <c r="D15" s="496"/>
    </row>
    <row r="16" spans="1:4" ht="15" customHeight="1" x14ac:dyDescent="0.2">
      <c r="A16" s="602" t="s">
        <v>934</v>
      </c>
      <c r="B16" s="495"/>
      <c r="C16" s="495"/>
      <c r="D16" s="496"/>
    </row>
    <row r="17" spans="1:4" ht="39.950000000000003" customHeight="1" x14ac:dyDescent="0.2">
      <c r="A17" s="503"/>
      <c r="B17" s="504"/>
      <c r="C17" s="504"/>
      <c r="D17" s="506"/>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27"/>
  <sheetViews>
    <sheetView showGridLines="0" view="pageBreakPreview" zoomScaleNormal="100" zoomScaleSheetLayoutView="100" workbookViewId="0">
      <selection activeCell="C11" sqref="C11"/>
    </sheetView>
  </sheetViews>
  <sheetFormatPr defaultColWidth="9.140625" defaultRowHeight="12.75" x14ac:dyDescent="0.2"/>
  <cols>
    <col min="1" max="1" width="9.140625" style="215"/>
    <col min="2" max="2" width="9" style="215" customWidth="1"/>
    <col min="3" max="3" width="105.85546875" style="215" customWidth="1"/>
    <col min="4" max="4" width="2.7109375" style="215" customWidth="1"/>
    <col min="5" max="16384" width="9.140625" style="215"/>
  </cols>
  <sheetData>
    <row r="1" spans="1:4" ht="28.5" customHeight="1" x14ac:dyDescent="0.2">
      <c r="A1" s="508"/>
      <c r="B1" s="509"/>
      <c r="C1" s="510"/>
      <c r="D1" s="511"/>
    </row>
    <row r="2" spans="1:4" ht="15.75" x14ac:dyDescent="0.25">
      <c r="A2" s="491"/>
      <c r="B2" s="512" t="s">
        <v>4</v>
      </c>
      <c r="C2" s="492"/>
      <c r="D2" s="493"/>
    </row>
    <row r="3" spans="1:4" x14ac:dyDescent="0.2">
      <c r="A3" s="491"/>
      <c r="B3" s="492"/>
      <c r="C3" s="492"/>
      <c r="D3" s="493"/>
    </row>
    <row r="4" spans="1:4" x14ac:dyDescent="0.2">
      <c r="A4" s="513"/>
      <c r="B4" s="500"/>
      <c r="C4" s="500"/>
      <c r="D4" s="493"/>
    </row>
    <row r="5" spans="1:4" x14ac:dyDescent="0.2">
      <c r="A5" s="491"/>
      <c r="B5" s="514" t="s">
        <v>826</v>
      </c>
      <c r="C5" s="514" t="s">
        <v>788</v>
      </c>
      <c r="D5" s="493"/>
    </row>
    <row r="6" spans="1:4" x14ac:dyDescent="0.2">
      <c r="A6" s="513"/>
      <c r="B6" s="515" t="s">
        <v>820</v>
      </c>
      <c r="C6" s="516" t="s">
        <v>789</v>
      </c>
      <c r="D6" s="493"/>
    </row>
    <row r="7" spans="1:4" x14ac:dyDescent="0.2">
      <c r="A7" s="517"/>
      <c r="B7" s="515" t="s">
        <v>846</v>
      </c>
      <c r="C7" s="516" t="s">
        <v>790</v>
      </c>
      <c r="D7" s="518"/>
    </row>
    <row r="8" spans="1:4" x14ac:dyDescent="0.2">
      <c r="A8" s="491"/>
      <c r="B8" s="515" t="s">
        <v>821</v>
      </c>
      <c r="C8" s="519" t="s">
        <v>791</v>
      </c>
      <c r="D8" s="493"/>
    </row>
    <row r="9" spans="1:4" x14ac:dyDescent="0.2">
      <c r="A9" s="517"/>
      <c r="B9" s="515" t="s">
        <v>822</v>
      </c>
      <c r="C9" s="519" t="s">
        <v>792</v>
      </c>
      <c r="D9" s="518"/>
    </row>
    <row r="10" spans="1:4" x14ac:dyDescent="0.2">
      <c r="A10" s="517"/>
      <c r="B10" s="515" t="s">
        <v>794</v>
      </c>
      <c r="C10" s="519" t="s">
        <v>793</v>
      </c>
      <c r="D10" s="518"/>
    </row>
    <row r="11" spans="1:4" x14ac:dyDescent="0.2">
      <c r="A11" s="513"/>
      <c r="B11" s="515" t="s">
        <v>796</v>
      </c>
      <c r="C11" s="519" t="s">
        <v>795</v>
      </c>
      <c r="D11" s="493"/>
    </row>
    <row r="12" spans="1:4" x14ac:dyDescent="0.2">
      <c r="A12" s="517"/>
      <c r="B12" s="515" t="s">
        <v>798</v>
      </c>
      <c r="C12" s="519" t="s">
        <v>797</v>
      </c>
      <c r="D12" s="518"/>
    </row>
    <row r="13" spans="1:4" x14ac:dyDescent="0.2">
      <c r="A13" s="513"/>
      <c r="B13" s="515" t="s">
        <v>800</v>
      </c>
      <c r="C13" s="519" t="s">
        <v>799</v>
      </c>
      <c r="D13" s="493"/>
    </row>
    <row r="14" spans="1:4" x14ac:dyDescent="0.2">
      <c r="A14" s="517"/>
      <c r="B14" s="515" t="s">
        <v>802</v>
      </c>
      <c r="C14" s="519" t="s">
        <v>801</v>
      </c>
      <c r="D14" s="518"/>
    </row>
    <row r="15" spans="1:4" x14ac:dyDescent="0.2">
      <c r="A15" s="517"/>
      <c r="B15" s="515" t="s">
        <v>804</v>
      </c>
      <c r="C15" s="519" t="s">
        <v>803</v>
      </c>
      <c r="D15" s="518"/>
    </row>
    <row r="16" spans="1:4" x14ac:dyDescent="0.2">
      <c r="A16" s="513"/>
      <c r="B16" s="515" t="s">
        <v>806</v>
      </c>
      <c r="C16" s="519" t="s">
        <v>805</v>
      </c>
      <c r="D16" s="493"/>
    </row>
    <row r="17" spans="1:4" x14ac:dyDescent="0.2">
      <c r="A17" s="517"/>
      <c r="B17" s="515" t="s">
        <v>823</v>
      </c>
      <c r="C17" s="519" t="s">
        <v>807</v>
      </c>
      <c r="D17" s="518"/>
    </row>
    <row r="18" spans="1:4" x14ac:dyDescent="0.2">
      <c r="A18" s="517"/>
      <c r="B18" s="515" t="s">
        <v>824</v>
      </c>
      <c r="C18" s="519" t="s">
        <v>808</v>
      </c>
      <c r="D18" s="518"/>
    </row>
    <row r="19" spans="1:4" x14ac:dyDescent="0.2">
      <c r="A19" s="517"/>
      <c r="B19" s="515" t="s">
        <v>810</v>
      </c>
      <c r="C19" s="519" t="s">
        <v>809</v>
      </c>
      <c r="D19" s="518"/>
    </row>
    <row r="20" spans="1:4" x14ac:dyDescent="0.2">
      <c r="A20" s="517"/>
      <c r="B20" s="515" t="s">
        <v>812</v>
      </c>
      <c r="C20" s="519" t="s">
        <v>811</v>
      </c>
      <c r="D20" s="518"/>
    </row>
    <row r="21" spans="1:4" x14ac:dyDescent="0.2">
      <c r="A21" s="517"/>
      <c r="B21" s="515" t="s">
        <v>814</v>
      </c>
      <c r="C21" s="519" t="s">
        <v>813</v>
      </c>
      <c r="D21" s="518"/>
    </row>
    <row r="22" spans="1:4" x14ac:dyDescent="0.2">
      <c r="A22" s="517"/>
      <c r="B22" s="515" t="s">
        <v>816</v>
      </c>
      <c r="C22" s="519" t="s">
        <v>815</v>
      </c>
      <c r="D22" s="518"/>
    </row>
    <row r="23" spans="1:4" x14ac:dyDescent="0.2">
      <c r="A23" s="517"/>
      <c r="B23" s="515" t="s">
        <v>818</v>
      </c>
      <c r="C23" s="519" t="s">
        <v>817</v>
      </c>
      <c r="D23" s="518"/>
    </row>
    <row r="24" spans="1:4" x14ac:dyDescent="0.2">
      <c r="A24" s="517"/>
      <c r="B24" s="515" t="s">
        <v>825</v>
      </c>
      <c r="C24" s="516" t="s">
        <v>819</v>
      </c>
      <c r="D24" s="518"/>
    </row>
    <row r="25" spans="1:4" x14ac:dyDescent="0.2">
      <c r="A25" s="517"/>
      <c r="B25" s="500"/>
      <c r="C25" s="500"/>
      <c r="D25" s="518"/>
    </row>
    <row r="26" spans="1:4" x14ac:dyDescent="0.2">
      <c r="A26" s="517"/>
      <c r="B26" s="500"/>
      <c r="C26" s="500"/>
      <c r="D26" s="518"/>
    </row>
    <row r="27" spans="1:4" x14ac:dyDescent="0.2">
      <c r="A27" s="520"/>
      <c r="B27" s="521"/>
      <c r="C27" s="521"/>
      <c r="D27" s="522"/>
    </row>
  </sheetData>
  <sheetProtection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2" location="'S5c.TCSD Allowance '!$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5" tooltip="Section title. Click once to follow" display="ASSET REGISTER"/>
    <hyperlink ref="C20" location="'S9b.Asset Age Profile'!$A$5" tooltip="Section title. Click once to follow" display="ASSET AGE PROFILE"/>
    <hyperlink ref="C21" location="'S9c.Overhead Lines'!$A$5" tooltip="Section title. Click once to follow" display="REPORT ON OVERHEAD LINES AND UNDERGROUND CABLES"/>
    <hyperlink ref="C22" location="'S9d.Embedded Networks'!$A$5" tooltip="Section title. Click once to follow" display="REPORT ON EMBEDDED NETWORKS"/>
    <hyperlink ref="C23" location="'S9e.Demand'!$A$5" tooltip="Section title. Click once to follow" display="REPORT ON NETWORK DEMAND"/>
    <hyperlink ref="C24" location="'S10.Reliability'!$A$5" tooltip="Section title. Click once to follow" display="REPORT ON NETWORK RELIABILITY"/>
  </hyperlinks>
  <pageMargins left="0.70866141732283472" right="0.70866141732283472" top="0.74803149606299213" bottom="0.74803149606299213" header="0.31496062992125989" footer="0.31496062992125989"/>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7"/>
  <sheetViews>
    <sheetView showGridLines="0" view="pageBreakPreview" topLeftCell="A14" zoomScaleNormal="100" zoomScaleSheetLayoutView="100" workbookViewId="0">
      <selection activeCell="B17" sqref="B17"/>
    </sheetView>
  </sheetViews>
  <sheetFormatPr defaultColWidth="9.140625" defaultRowHeight="15" x14ac:dyDescent="0.2"/>
  <cols>
    <col min="1" max="1" width="9.140625" style="7"/>
    <col min="2" max="2" width="96.85546875" style="7" customWidth="1"/>
    <col min="3" max="3" width="9.140625" style="7" customWidth="1"/>
    <col min="4" max="4" width="8" style="7" customWidth="1"/>
    <col min="5" max="16384" width="9.140625" style="7"/>
  </cols>
  <sheetData>
    <row r="1" spans="1:3" x14ac:dyDescent="0.2">
      <c r="A1" s="523"/>
      <c r="B1" s="524"/>
      <c r="C1" s="525"/>
    </row>
    <row r="2" spans="1:3" ht="15.75" x14ac:dyDescent="0.2">
      <c r="A2" s="526"/>
      <c r="B2" s="527" t="s">
        <v>894</v>
      </c>
      <c r="C2" s="493"/>
    </row>
    <row r="3" spans="1:3" ht="25.5" x14ac:dyDescent="0.2">
      <c r="A3" s="491"/>
      <c r="B3" s="528" t="s">
        <v>895</v>
      </c>
      <c r="C3" s="493"/>
    </row>
    <row r="4" spans="1:3" x14ac:dyDescent="0.2">
      <c r="A4" s="491"/>
      <c r="B4" s="529"/>
      <c r="C4" s="493"/>
    </row>
    <row r="5" spans="1:3" ht="15.75" x14ac:dyDescent="0.2">
      <c r="A5" s="491"/>
      <c r="B5" s="530" t="s">
        <v>629</v>
      </c>
      <c r="C5" s="493"/>
    </row>
    <row r="6" spans="1:3" ht="38.25" x14ac:dyDescent="0.2">
      <c r="A6" s="491"/>
      <c r="B6" s="528" t="s">
        <v>630</v>
      </c>
      <c r="C6" s="493"/>
    </row>
    <row r="7" spans="1:3" ht="68.25" customHeight="1" x14ac:dyDescent="0.2">
      <c r="A7" s="491"/>
      <c r="B7" s="528" t="s">
        <v>631</v>
      </c>
      <c r="C7" s="493"/>
    </row>
    <row r="8" spans="1:3" ht="15" customHeight="1" x14ac:dyDescent="0.2">
      <c r="A8" s="491"/>
      <c r="B8" s="528"/>
      <c r="C8" s="493"/>
    </row>
    <row r="9" spans="1:3" ht="15" customHeight="1" x14ac:dyDescent="0.2">
      <c r="A9" s="491"/>
      <c r="B9" s="530" t="s">
        <v>632</v>
      </c>
      <c r="C9" s="493"/>
    </row>
    <row r="10" spans="1:3" ht="38.25" x14ac:dyDescent="0.2">
      <c r="A10" s="491"/>
      <c r="B10" s="528" t="s">
        <v>641</v>
      </c>
      <c r="C10" s="493"/>
    </row>
    <row r="11" spans="1:3" ht="25.5" x14ac:dyDescent="0.2">
      <c r="A11" s="491"/>
      <c r="B11" s="528" t="s">
        <v>743</v>
      </c>
      <c r="C11" s="493"/>
    </row>
    <row r="12" spans="1:3" ht="15" customHeight="1" x14ac:dyDescent="0.2">
      <c r="A12" s="491"/>
      <c r="B12" s="528"/>
      <c r="C12" s="493"/>
    </row>
    <row r="13" spans="1:3" ht="15" customHeight="1" x14ac:dyDescent="0.2">
      <c r="A13" s="491"/>
      <c r="B13" s="530" t="s">
        <v>633</v>
      </c>
      <c r="C13" s="493"/>
    </row>
    <row r="14" spans="1:3" ht="63.75" x14ac:dyDescent="0.2">
      <c r="A14" s="491"/>
      <c r="B14" s="528" t="s">
        <v>634</v>
      </c>
      <c r="C14" s="493"/>
    </row>
    <row r="15" spans="1:3" ht="15" customHeight="1" x14ac:dyDescent="0.2">
      <c r="A15" s="491"/>
      <c r="B15" s="528"/>
      <c r="C15" s="493"/>
    </row>
    <row r="16" spans="1:3" ht="15" customHeight="1" x14ac:dyDescent="0.2">
      <c r="A16" s="491"/>
      <c r="B16" s="530" t="s">
        <v>635</v>
      </c>
      <c r="C16" s="493"/>
    </row>
    <row r="17" spans="1:3" ht="127.5" x14ac:dyDescent="0.2">
      <c r="A17" s="491"/>
      <c r="B17" s="531" t="s">
        <v>917</v>
      </c>
      <c r="C17" s="493"/>
    </row>
    <row r="18" spans="1:3" x14ac:dyDescent="0.2">
      <c r="A18" s="491"/>
      <c r="B18" s="531"/>
      <c r="C18" s="493"/>
    </row>
    <row r="19" spans="1:3" ht="15" customHeight="1" x14ac:dyDescent="0.2">
      <c r="A19" s="491"/>
      <c r="B19" s="530" t="s">
        <v>636</v>
      </c>
      <c r="C19" s="493"/>
    </row>
    <row r="20" spans="1:3" ht="51" x14ac:dyDescent="0.2">
      <c r="A20" s="491"/>
      <c r="B20" s="528" t="s">
        <v>916</v>
      </c>
      <c r="C20" s="493"/>
    </row>
    <row r="21" spans="1:3" ht="25.5" x14ac:dyDescent="0.2">
      <c r="A21" s="491"/>
      <c r="B21" s="528" t="s">
        <v>745</v>
      </c>
      <c r="C21" s="493"/>
    </row>
    <row r="22" spans="1:3" ht="63" customHeight="1" x14ac:dyDescent="0.2">
      <c r="A22" s="491"/>
      <c r="B22" s="528" t="s">
        <v>915</v>
      </c>
      <c r="C22" s="493"/>
    </row>
    <row r="23" spans="1:3" ht="51" x14ac:dyDescent="0.2">
      <c r="A23" s="491"/>
      <c r="B23" s="531" t="s">
        <v>665</v>
      </c>
      <c r="C23" s="493"/>
    </row>
    <row r="24" spans="1:3" ht="15" customHeight="1" x14ac:dyDescent="0.2">
      <c r="A24" s="491"/>
      <c r="B24" s="528"/>
      <c r="C24" s="493"/>
    </row>
    <row r="25" spans="1:3" ht="15" customHeight="1" x14ac:dyDescent="0.2">
      <c r="A25" s="491"/>
      <c r="B25" s="530" t="s">
        <v>637</v>
      </c>
      <c r="C25" s="493"/>
    </row>
    <row r="26" spans="1:3" ht="25.5" x14ac:dyDescent="0.2">
      <c r="A26" s="491"/>
      <c r="B26" s="528" t="s">
        <v>662</v>
      </c>
      <c r="C26" s="493"/>
    </row>
    <row r="27" spans="1:3" x14ac:dyDescent="0.2">
      <c r="A27" s="491"/>
      <c r="B27" s="528"/>
      <c r="C27" s="493"/>
    </row>
    <row r="28" spans="1:3" ht="15.75" x14ac:dyDescent="0.2">
      <c r="A28" s="491"/>
      <c r="B28" s="530" t="s">
        <v>638</v>
      </c>
      <c r="C28" s="493"/>
    </row>
    <row r="29" spans="1:3" ht="38.25" x14ac:dyDescent="0.2">
      <c r="A29" s="491"/>
      <c r="B29" s="603" t="s">
        <v>935</v>
      </c>
      <c r="C29" s="493"/>
    </row>
    <row r="30" spans="1:3" x14ac:dyDescent="0.2">
      <c r="A30" s="491"/>
      <c r="B30" s="528"/>
      <c r="C30" s="493"/>
    </row>
    <row r="31" spans="1:3" ht="15.75" x14ac:dyDescent="0.2">
      <c r="A31" s="491"/>
      <c r="B31" s="530" t="s">
        <v>639</v>
      </c>
      <c r="C31" s="493"/>
    </row>
    <row r="32" spans="1:3" ht="38.25" x14ac:dyDescent="0.2">
      <c r="A32" s="491"/>
      <c r="B32" s="528" t="s">
        <v>640</v>
      </c>
      <c r="C32" s="493"/>
    </row>
    <row r="33" spans="1:3" x14ac:dyDescent="0.2">
      <c r="A33" s="491"/>
      <c r="B33" s="528"/>
      <c r="C33" s="493"/>
    </row>
    <row r="34" spans="1:3" ht="15.75" x14ac:dyDescent="0.2">
      <c r="A34" s="491"/>
      <c r="B34" s="530" t="s">
        <v>642</v>
      </c>
      <c r="C34" s="493"/>
    </row>
    <row r="35" spans="1:3" ht="25.5" x14ac:dyDescent="0.2">
      <c r="A35" s="491"/>
      <c r="B35" s="528" t="s">
        <v>643</v>
      </c>
      <c r="C35" s="493"/>
    </row>
    <row r="36" spans="1:3" ht="132" customHeight="1" x14ac:dyDescent="0.2">
      <c r="A36" s="491"/>
      <c r="B36" s="531" t="s">
        <v>896</v>
      </c>
      <c r="C36" s="493"/>
    </row>
    <row r="37" spans="1:3" s="8" customFormat="1" x14ac:dyDescent="0.2">
      <c r="A37" s="532"/>
      <c r="B37" s="533"/>
      <c r="C37" s="534"/>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N43"/>
  <sheetViews>
    <sheetView showGridLines="0" view="pageBreakPreview" topLeftCell="A10" zoomScaleNormal="100" zoomScaleSheetLayoutView="100" workbookViewId="0">
      <selection activeCell="F12" sqref="F12"/>
    </sheetView>
  </sheetViews>
  <sheetFormatPr defaultRowHeight="12.75" x14ac:dyDescent="0.2"/>
  <cols>
    <col min="1" max="3" width="3.7109375" customWidth="1"/>
    <col min="4" max="5" width="3.7109375" style="29" customWidth="1"/>
    <col min="6" max="6" width="45.7109375" style="29" customWidth="1"/>
    <col min="7" max="7" width="5.28515625" customWidth="1"/>
    <col min="8" max="11" width="15.85546875" customWidth="1"/>
    <col min="12" max="12" width="19.140625" customWidth="1"/>
    <col min="13" max="13" width="2.7109375" customWidth="1"/>
    <col min="14" max="14" width="27.7109375" style="213" customWidth="1"/>
  </cols>
  <sheetData>
    <row r="1" spans="1:14" ht="15" customHeight="1" x14ac:dyDescent="0.2">
      <c r="A1" s="555"/>
      <c r="B1" s="547"/>
      <c r="C1" s="547"/>
      <c r="D1" s="547"/>
      <c r="E1" s="547"/>
      <c r="F1" s="547"/>
      <c r="G1" s="547"/>
      <c r="H1" s="547"/>
      <c r="I1" s="547"/>
      <c r="J1" s="547"/>
      <c r="K1" s="547"/>
      <c r="L1" s="547"/>
      <c r="M1" s="548"/>
    </row>
    <row r="2" spans="1:14" ht="18" customHeight="1" x14ac:dyDescent="0.3">
      <c r="A2" s="48"/>
      <c r="B2" s="49"/>
      <c r="C2" s="49"/>
      <c r="D2" s="49"/>
      <c r="E2" s="49"/>
      <c r="F2" s="49"/>
      <c r="G2" s="544"/>
      <c r="H2" s="544"/>
      <c r="I2" s="92" t="s">
        <v>8</v>
      </c>
      <c r="J2" s="677" t="str">
        <f>IF(NOT(ISBLANK(CoverSheet!$C$8)),CoverSheet!$C$8,"")</f>
        <v/>
      </c>
      <c r="K2" s="677"/>
      <c r="L2" s="677"/>
      <c r="M2" s="50"/>
    </row>
    <row r="3" spans="1:14" ht="18" customHeight="1" x14ac:dyDescent="0.25">
      <c r="A3" s="48"/>
      <c r="B3" s="49"/>
      <c r="C3" s="49"/>
      <c r="D3" s="49"/>
      <c r="E3" s="49"/>
      <c r="F3" s="49"/>
      <c r="G3" s="544"/>
      <c r="H3" s="544"/>
      <c r="I3" s="92" t="s">
        <v>390</v>
      </c>
      <c r="J3" s="678" t="str">
        <f>IF(ISNUMBER(CoverSheet!$C$12),CoverSheet!$C$12,"")</f>
        <v/>
      </c>
      <c r="K3" s="678"/>
      <c r="L3" s="678"/>
      <c r="M3" s="50"/>
    </row>
    <row r="4" spans="1:14" ht="30" customHeight="1" x14ac:dyDescent="0.35">
      <c r="A4" s="546" t="s">
        <v>371</v>
      </c>
      <c r="B4" s="49"/>
      <c r="C4" s="49"/>
      <c r="D4" s="49"/>
      <c r="E4" s="49"/>
      <c r="F4" s="49"/>
      <c r="G4" s="49"/>
      <c r="H4" s="49"/>
      <c r="I4" s="449"/>
      <c r="J4" s="49"/>
      <c r="K4" s="49"/>
      <c r="L4" s="49"/>
      <c r="M4" s="52"/>
    </row>
    <row r="5" spans="1:14" s="29" customFormat="1" ht="54" customHeight="1" x14ac:dyDescent="0.2">
      <c r="A5" s="675" t="s">
        <v>747</v>
      </c>
      <c r="B5" s="676"/>
      <c r="C5" s="676"/>
      <c r="D5" s="676"/>
      <c r="E5" s="676"/>
      <c r="F5" s="676"/>
      <c r="G5" s="676"/>
      <c r="H5" s="676"/>
      <c r="I5" s="676"/>
      <c r="J5" s="676"/>
      <c r="K5" s="676"/>
      <c r="L5" s="676"/>
      <c r="M5" s="93"/>
      <c r="N5" s="213"/>
    </row>
    <row r="6" spans="1:14" ht="15" customHeight="1" x14ac:dyDescent="0.2">
      <c r="A6" s="85" t="s">
        <v>614</v>
      </c>
      <c r="B6" s="449"/>
      <c r="C6" s="53"/>
      <c r="D6" s="54"/>
      <c r="E6" s="54"/>
      <c r="F6" s="54"/>
      <c r="G6" s="49"/>
      <c r="H6" s="49"/>
      <c r="I6" s="49"/>
      <c r="J6" s="49"/>
      <c r="K6" s="49"/>
      <c r="L6" s="49"/>
      <c r="M6" s="52"/>
    </row>
    <row r="7" spans="1:14" ht="30" customHeight="1" x14ac:dyDescent="0.3">
      <c r="A7" s="114">
        <v>7</v>
      </c>
      <c r="B7" s="545"/>
      <c r="C7" s="140" t="s">
        <v>489</v>
      </c>
      <c r="D7" s="543"/>
      <c r="E7" s="543"/>
      <c r="F7" s="543"/>
      <c r="G7" s="543"/>
      <c r="H7" s="543"/>
      <c r="I7" s="543"/>
      <c r="J7" s="543"/>
      <c r="K7" s="543"/>
      <c r="L7" s="543"/>
      <c r="M7" s="34"/>
    </row>
    <row r="8" spans="1:14" ht="64.5" customHeight="1" x14ac:dyDescent="0.3">
      <c r="A8" s="114">
        <v>8</v>
      </c>
      <c r="B8" s="545"/>
      <c r="C8" s="140"/>
      <c r="D8" s="545"/>
      <c r="E8" s="545"/>
      <c r="F8" s="545"/>
      <c r="G8" s="543"/>
      <c r="H8" s="377" t="s">
        <v>751</v>
      </c>
      <c r="I8" s="287" t="s">
        <v>752</v>
      </c>
      <c r="J8" s="377" t="s">
        <v>753</v>
      </c>
      <c r="K8" s="377" t="s">
        <v>754</v>
      </c>
      <c r="L8" s="287" t="s">
        <v>755</v>
      </c>
      <c r="M8" s="35"/>
    </row>
    <row r="9" spans="1:14" ht="15" customHeight="1" x14ac:dyDescent="0.3">
      <c r="A9" s="114">
        <v>9</v>
      </c>
      <c r="B9" s="545"/>
      <c r="C9" s="140"/>
      <c r="D9" s="36"/>
      <c r="E9" s="115" t="s">
        <v>117</v>
      </c>
      <c r="F9" s="115"/>
      <c r="G9" s="543"/>
      <c r="H9" s="2">
        <f>IF('S8.Billed Quantities+Revenues'!H28&lt;&gt;0,'S6b.Actual Expenditure Opex'!$S$17*1000/('S8.Billed Quantities+Revenues'!H28/1000),0)</f>
        <v>0</v>
      </c>
      <c r="I9" s="2">
        <f>IF('S8.Billed Quantities+Revenues'!G28&lt;&gt;0,'S6b.Actual Expenditure Opex'!$S$17*1000/'S8.Billed Quantities+Revenues'!G28,0)</f>
        <v>0</v>
      </c>
      <c r="J9" s="2">
        <f>IF(S9e.Demand!J30&lt;&gt;0,'S6b.Actual Expenditure Opex'!$S$17*1000/S9e.Demand!J30,0)</f>
        <v>0</v>
      </c>
      <c r="K9" s="2">
        <f>IF('S9c.Overhead Lines'!I18&lt;&gt;0,'S6b.Actual Expenditure Opex'!$S$17*1000/'S9c.Overhead Lines'!I18,0)</f>
        <v>0</v>
      </c>
      <c r="L9" s="2">
        <f>IF(S9e.Demand!J43&lt;&gt;0,'S6b.Actual Expenditure Opex'!$S$17*1000/S9e.Demand!J43,0)</f>
        <v>0</v>
      </c>
      <c r="M9" s="37"/>
      <c r="N9" s="213" t="s">
        <v>627</v>
      </c>
    </row>
    <row r="10" spans="1:14" s="29" customFormat="1" ht="15" customHeight="1" x14ac:dyDescent="0.3">
      <c r="A10" s="114">
        <v>10</v>
      </c>
      <c r="B10" s="545"/>
      <c r="C10" s="140"/>
      <c r="D10" s="38"/>
      <c r="E10" s="36"/>
      <c r="F10" s="142" t="s">
        <v>557</v>
      </c>
      <c r="G10" s="543"/>
      <c r="H10" s="2">
        <f>IF('S8.Billed Quantities+Revenues'!H28&lt;&gt;0,'S6b.Actual Expenditure Opex'!$S$12*1000/('S8.Billed Quantities+Revenues'!H28/1000),0)</f>
        <v>0</v>
      </c>
      <c r="I10" s="2">
        <f>IF('S8.Billed Quantities+Revenues'!G28&lt;&gt;0,'S6b.Actual Expenditure Opex'!$S$12*1000/'S8.Billed Quantities+Revenues'!G28,0)</f>
        <v>0</v>
      </c>
      <c r="J10" s="2">
        <f>IF(S9e.Demand!J30&lt;&gt;0,'S6b.Actual Expenditure Opex'!$S$12*1000/S9e.Demand!J30,0)</f>
        <v>0</v>
      </c>
      <c r="K10" s="2">
        <f>IF('S9c.Overhead Lines'!I18&lt;&gt;0,'S6b.Actual Expenditure Opex'!$S$12*1000/'S9c.Overhead Lines'!I18,0)</f>
        <v>0</v>
      </c>
      <c r="L10" s="2">
        <f>IF(S9e.Demand!J43&lt;&gt;0,'S6b.Actual Expenditure Opex'!$S$12*1000/S9e.Demand!J43,0)</f>
        <v>0</v>
      </c>
      <c r="M10" s="37"/>
      <c r="N10" s="213" t="s">
        <v>627</v>
      </c>
    </row>
    <row r="11" spans="1:14" s="29" customFormat="1" ht="15" customHeight="1" x14ac:dyDescent="0.3">
      <c r="A11" s="114">
        <v>11</v>
      </c>
      <c r="B11" s="545"/>
      <c r="C11" s="140"/>
      <c r="D11" s="38"/>
      <c r="E11" s="36"/>
      <c r="F11" s="142" t="s">
        <v>558</v>
      </c>
      <c r="G11" s="543"/>
      <c r="H11" s="2">
        <f>IF('S8.Billed Quantities+Revenues'!H28&lt;&gt;0,'S6b.Actual Expenditure Opex'!$S$15*1000/('S8.Billed Quantities+Revenues'!H28/1000),0)</f>
        <v>0</v>
      </c>
      <c r="I11" s="2">
        <f>IF('S8.Billed Quantities+Revenues'!G28&lt;&gt;0,'S6b.Actual Expenditure Opex'!$S$15*1000/'S8.Billed Quantities+Revenues'!G28,0)</f>
        <v>0</v>
      </c>
      <c r="J11" s="2">
        <f>IF(S9e.Demand!J30&lt;&gt;0,'S6b.Actual Expenditure Opex'!$S$15*1000/S9e.Demand!J30,0)</f>
        <v>0</v>
      </c>
      <c r="K11" s="2">
        <f>IF('S9c.Overhead Lines'!I18&lt;&gt;0,'S6b.Actual Expenditure Opex'!$S$15*1000/'S9c.Overhead Lines'!I18,0)</f>
        <v>0</v>
      </c>
      <c r="L11" s="2">
        <f>IF(S9e.Demand!J43&lt;&gt;0,'S6b.Actual Expenditure Opex'!$S$15*1000/S9e.Demand!J43,0)</f>
        <v>0</v>
      </c>
      <c r="M11" s="37"/>
      <c r="N11" s="213" t="s">
        <v>627</v>
      </c>
    </row>
    <row r="12" spans="1:14" s="29" customFormat="1" ht="15" customHeight="1" x14ac:dyDescent="0.3">
      <c r="A12" s="114">
        <v>12</v>
      </c>
      <c r="B12" s="545"/>
      <c r="C12" s="140"/>
      <c r="D12" s="38"/>
      <c r="E12" s="36"/>
      <c r="F12" s="142"/>
      <c r="G12" s="543"/>
      <c r="H12" s="545"/>
      <c r="I12" s="545"/>
      <c r="J12" s="545"/>
      <c r="K12" s="545"/>
      <c r="L12" s="545"/>
      <c r="M12" s="37"/>
      <c r="N12" s="213"/>
    </row>
    <row r="13" spans="1:14" ht="15" customHeight="1" x14ac:dyDescent="0.3">
      <c r="A13" s="114">
        <v>13</v>
      </c>
      <c r="B13" s="545"/>
      <c r="C13" s="140"/>
      <c r="D13" s="36"/>
      <c r="E13" s="115" t="s">
        <v>541</v>
      </c>
      <c r="F13" s="142"/>
      <c r="G13" s="543"/>
      <c r="H13" s="2">
        <f>IF('S8.Billed Quantities+Revenues'!H28&lt;&gt;0,'S6a.Actual Expenditure Capex'!$K$20*1000/('S8.Billed Quantities+Revenues'!H28/1000),0)</f>
        <v>0</v>
      </c>
      <c r="I13" s="2">
        <f>IF('S8.Billed Quantities+Revenues'!G28&lt;&gt;0,'S6a.Actual Expenditure Capex'!$K$20*1000/'S8.Billed Quantities+Revenues'!G28,0)</f>
        <v>0</v>
      </c>
      <c r="J13" s="2">
        <f>IF(S9e.Demand!J30&lt;&gt;0,'S6a.Actual Expenditure Capex'!$K$20*1000/S9e.Demand!J30,0)</f>
        <v>0</v>
      </c>
      <c r="K13" s="2">
        <f>IF('S9c.Overhead Lines'!I18&lt;&gt;0,'S6a.Actual Expenditure Capex'!$K$20*1000/'S9c.Overhead Lines'!I18,0)</f>
        <v>0</v>
      </c>
      <c r="L13" s="2">
        <f>IF(S9e.Demand!J43&lt;&gt;0,'S6a.Actual Expenditure Capex'!$K$20*1000/S9e.Demand!J43,0)</f>
        <v>0</v>
      </c>
      <c r="M13" s="34"/>
      <c r="N13" s="213" t="s">
        <v>628</v>
      </c>
    </row>
    <row r="14" spans="1:14" ht="15" customHeight="1" x14ac:dyDescent="0.3">
      <c r="A14" s="114">
        <v>14</v>
      </c>
      <c r="B14" s="545"/>
      <c r="C14" s="140"/>
      <c r="D14" s="38"/>
      <c r="E14" s="545"/>
      <c r="F14" s="142" t="s">
        <v>557</v>
      </c>
      <c r="G14" s="543"/>
      <c r="H14" s="2">
        <f>IF('S8.Billed Quantities+Revenues'!H28&lt;&gt;0,'S6a.Actual Expenditure Capex'!$K$17*1000/('S8.Billed Quantities+Revenues'!H28/1000),0)</f>
        <v>0</v>
      </c>
      <c r="I14" s="2">
        <f>IF('S8.Billed Quantities+Revenues'!G28&lt;&gt;0,'S6a.Actual Expenditure Capex'!$K$17*1000/'S8.Billed Quantities+Revenues'!G28,0)</f>
        <v>0</v>
      </c>
      <c r="J14" s="2">
        <f>IF(S9e.Demand!J30&lt;&gt;0,'S6a.Actual Expenditure Capex'!$K$17*1000/S9e.Demand!J30,0)</f>
        <v>0</v>
      </c>
      <c r="K14" s="2">
        <f>IF('S9c.Overhead Lines'!I18&lt;&gt;0,'S6a.Actual Expenditure Capex'!$K$17*1000/'S9c.Overhead Lines'!I18,0)</f>
        <v>0</v>
      </c>
      <c r="L14" s="2">
        <f>IF(S9e.Demand!J43&lt;&gt;0,'S6a.Actual Expenditure Capex'!$K$17*1000/S9e.Demand!J43,0)</f>
        <v>0</v>
      </c>
      <c r="M14" s="34"/>
      <c r="N14" s="213" t="s">
        <v>628</v>
      </c>
    </row>
    <row r="15" spans="1:14" ht="15" customHeight="1" x14ac:dyDescent="0.3">
      <c r="A15" s="114">
        <v>15</v>
      </c>
      <c r="B15" s="545"/>
      <c r="C15" s="140"/>
      <c r="D15" s="38"/>
      <c r="E15" s="545"/>
      <c r="F15" s="142" t="s">
        <v>558</v>
      </c>
      <c r="G15" s="543"/>
      <c r="H15" s="2">
        <f>IF('S8.Billed Quantities+Revenues'!H28&lt;&gt;0,'S6a.Actual Expenditure Capex'!$K$18*1000/('S8.Billed Quantities+Revenues'!H28/1000),0)</f>
        <v>0</v>
      </c>
      <c r="I15" s="2">
        <f>IF('S8.Billed Quantities+Revenues'!G28&lt;&gt;0,'S6a.Actual Expenditure Capex'!$K$18*1000/'S8.Billed Quantities+Revenues'!G28,0)</f>
        <v>0</v>
      </c>
      <c r="J15" s="2">
        <f>IF(S9e.Demand!J30&lt;&gt;0,'S6a.Actual Expenditure Capex'!$K$18*1000/S9e.Demand!J30,0)</f>
        <v>0</v>
      </c>
      <c r="K15" s="2">
        <f>IF('S9c.Overhead Lines'!I18&lt;&gt;0,'S6a.Actual Expenditure Capex'!$K$18*1000/'S9c.Overhead Lines'!I18,0)</f>
        <v>0</v>
      </c>
      <c r="L15" s="2">
        <f>IF(S9e.Demand!J43&lt;&gt;0,'S6a.Actual Expenditure Capex'!$K$18*1000/S9e.Demand!J43,0)</f>
        <v>0</v>
      </c>
      <c r="M15" s="37"/>
      <c r="N15" s="213" t="s">
        <v>628</v>
      </c>
    </row>
    <row r="16" spans="1:14" ht="15" customHeight="1" x14ac:dyDescent="0.3">
      <c r="A16" s="114">
        <v>16</v>
      </c>
      <c r="B16" s="545"/>
      <c r="C16" s="140"/>
      <c r="D16" s="545"/>
      <c r="E16" s="545"/>
      <c r="F16" s="142"/>
      <c r="G16" s="543"/>
      <c r="H16" s="543"/>
      <c r="I16" s="543"/>
      <c r="J16" s="543"/>
      <c r="K16" s="543"/>
      <c r="L16" s="543"/>
      <c r="M16" s="34"/>
    </row>
    <row r="17" spans="1:14" ht="15" customHeight="1" x14ac:dyDescent="0.3">
      <c r="A17" s="114">
        <v>17</v>
      </c>
      <c r="B17" s="545"/>
      <c r="C17" s="140" t="s">
        <v>490</v>
      </c>
      <c r="D17" s="543"/>
      <c r="E17" s="543"/>
      <c r="F17" s="142"/>
      <c r="G17" s="543"/>
      <c r="H17" s="543"/>
      <c r="I17" s="543"/>
      <c r="J17" s="543"/>
      <c r="K17" s="543"/>
      <c r="L17" s="543"/>
      <c r="M17" s="34"/>
    </row>
    <row r="18" spans="1:14" ht="60" customHeight="1" x14ac:dyDescent="0.3">
      <c r="A18" s="114">
        <v>18</v>
      </c>
      <c r="B18" s="545"/>
      <c r="C18" s="140"/>
      <c r="D18" s="545"/>
      <c r="E18" s="545"/>
      <c r="F18" s="142"/>
      <c r="G18" s="543"/>
      <c r="H18" s="377" t="s">
        <v>756</v>
      </c>
      <c r="I18" s="287" t="s">
        <v>757</v>
      </c>
      <c r="J18" s="543"/>
      <c r="K18" s="543"/>
      <c r="L18" s="543"/>
      <c r="M18" s="34"/>
    </row>
    <row r="19" spans="1:14" ht="15" customHeight="1" x14ac:dyDescent="0.3">
      <c r="A19" s="114">
        <v>19</v>
      </c>
      <c r="B19" s="545"/>
      <c r="C19" s="140"/>
      <c r="D19" s="545"/>
      <c r="E19" s="115" t="s">
        <v>453</v>
      </c>
      <c r="F19" s="142"/>
      <c r="G19" s="543"/>
      <c r="H19" s="2">
        <f>IF('S8.Billed Quantities+Revenues'!H28&lt;&gt;0,'S8.Billed Quantities+Revenues'!$G$50*1000/('S8.Billed Quantities+Revenues'!H28/1000),0)</f>
        <v>0</v>
      </c>
      <c r="I19" s="2">
        <f>IF('S8.Billed Quantities+Revenues'!G28&lt;&gt;0,'S8.Billed Quantities+Revenues'!$G$50*1000/'S8.Billed Quantities+Revenues'!G28,0)</f>
        <v>0</v>
      </c>
      <c r="J19" s="545"/>
      <c r="K19" s="545"/>
      <c r="L19" s="545"/>
      <c r="M19" s="34"/>
      <c r="N19" s="213" t="s">
        <v>572</v>
      </c>
    </row>
    <row r="20" spans="1:14" s="29" customFormat="1" ht="15" customHeight="1" x14ac:dyDescent="0.3">
      <c r="A20" s="114">
        <v>20</v>
      </c>
      <c r="B20" s="545"/>
      <c r="C20" s="140"/>
      <c r="D20" s="38"/>
      <c r="E20" s="545"/>
      <c r="F20" s="142" t="s">
        <v>454</v>
      </c>
      <c r="G20" s="543"/>
      <c r="H20" s="2">
        <f>IF('S8.Billed Quantities+Revenues'!H26&lt;&gt;0,'S8.Billed Quantities+Revenues'!$G$48*1000/('S8.Billed Quantities+Revenues'!H26/1000),0)</f>
        <v>0</v>
      </c>
      <c r="I20" s="2">
        <f>IF('S8.Billed Quantities+Revenues'!G26&lt;&gt;0,'S8.Billed Quantities+Revenues'!$G$48*1000/'S8.Billed Quantities+Revenues'!G26,0)</f>
        <v>0</v>
      </c>
      <c r="J20" s="545"/>
      <c r="K20" s="545"/>
      <c r="L20" s="545"/>
      <c r="M20" s="34"/>
      <c r="N20" s="213" t="s">
        <v>572</v>
      </c>
    </row>
    <row r="21" spans="1:14" s="29" customFormat="1" ht="15" customHeight="1" x14ac:dyDescent="0.3">
      <c r="A21" s="114">
        <v>21</v>
      </c>
      <c r="B21" s="545"/>
      <c r="C21" s="140"/>
      <c r="D21" s="38"/>
      <c r="E21" s="545"/>
      <c r="F21" s="142" t="s">
        <v>455</v>
      </c>
      <c r="G21" s="543"/>
      <c r="H21" s="2">
        <f>IF('S8.Billed Quantities+Revenues'!H27&lt;&gt;0,'S8.Billed Quantities+Revenues'!$G$49*1000/('S8.Billed Quantities+Revenues'!H27/1000),0)</f>
        <v>0</v>
      </c>
      <c r="I21" s="2">
        <f>IF('S8.Billed Quantities+Revenues'!G27&lt;&gt;0,'S8.Billed Quantities+Revenues'!$G$49*1000/'S8.Billed Quantities+Revenues'!G27,0)</f>
        <v>0</v>
      </c>
      <c r="J21" s="545"/>
      <c r="K21" s="545"/>
      <c r="L21" s="545"/>
      <c r="M21" s="34"/>
      <c r="N21" s="213" t="s">
        <v>572</v>
      </c>
    </row>
    <row r="22" spans="1:14" ht="15" customHeight="1" x14ac:dyDescent="0.3">
      <c r="A22" s="114">
        <v>22</v>
      </c>
      <c r="B22" s="545"/>
      <c r="C22" s="140"/>
      <c r="D22" s="36"/>
      <c r="E22" s="36"/>
      <c r="F22" s="142"/>
      <c r="G22" s="543"/>
      <c r="H22" s="545"/>
      <c r="I22" s="545"/>
      <c r="J22" s="545"/>
      <c r="K22" s="545"/>
      <c r="L22" s="545"/>
      <c r="M22" s="37"/>
    </row>
    <row r="23" spans="1:14" ht="15" customHeight="1" x14ac:dyDescent="0.3">
      <c r="A23" s="114">
        <v>23</v>
      </c>
      <c r="B23" s="545"/>
      <c r="C23" s="140" t="s">
        <v>491</v>
      </c>
      <c r="D23" s="36"/>
      <c r="E23" s="36"/>
      <c r="F23" s="142"/>
      <c r="G23" s="543"/>
      <c r="H23" s="545"/>
      <c r="I23" s="545"/>
      <c r="J23" s="545"/>
      <c r="K23" s="545"/>
      <c r="L23" s="545"/>
      <c r="M23" s="37"/>
    </row>
    <row r="24" spans="1:14" ht="15" customHeight="1" x14ac:dyDescent="0.3">
      <c r="A24" s="114">
        <v>24</v>
      </c>
      <c r="B24" s="36"/>
      <c r="C24" s="140"/>
      <c r="D24" s="36"/>
      <c r="E24" s="36"/>
      <c r="F24" s="142"/>
      <c r="G24" s="543"/>
      <c r="H24" s="545"/>
      <c r="I24" s="545"/>
      <c r="J24" s="36"/>
      <c r="K24" s="545"/>
      <c r="L24" s="545"/>
      <c r="M24" s="34"/>
    </row>
    <row r="25" spans="1:14" s="29" customFormat="1" ht="15" customHeight="1" x14ac:dyDescent="0.3">
      <c r="A25" s="114">
        <v>25</v>
      </c>
      <c r="B25" s="545"/>
      <c r="C25" s="140"/>
      <c r="D25" s="36"/>
      <c r="E25" s="36"/>
      <c r="F25" s="142" t="s">
        <v>355</v>
      </c>
      <c r="G25" s="543"/>
      <c r="H25" s="2">
        <f>IF('S9c.Overhead Lines'!I18&lt;&gt;0,S9e.Demand!J28*1000/'S9c.Overhead Lines'!I18,0)</f>
        <v>0</v>
      </c>
      <c r="I25" s="288" t="s">
        <v>669</v>
      </c>
      <c r="J25" s="289"/>
      <c r="K25" s="86"/>
      <c r="L25" s="86"/>
      <c r="M25" s="290"/>
      <c r="N25" s="213" t="s">
        <v>593</v>
      </c>
    </row>
    <row r="26" spans="1:14" s="29" customFormat="1" ht="15" customHeight="1" x14ac:dyDescent="0.3">
      <c r="A26" s="114">
        <v>26</v>
      </c>
      <c r="B26" s="545"/>
      <c r="C26" s="140"/>
      <c r="D26" s="36"/>
      <c r="E26" s="36"/>
      <c r="F26" s="142" t="s">
        <v>356</v>
      </c>
      <c r="G26" s="543"/>
      <c r="H26" s="2">
        <f>IF('S9c.Overhead Lines'!I18&lt;&gt;0,'S8.Billed Quantities+Revenues'!H28/'S9c.Overhead Lines'!I18,0)</f>
        <v>0</v>
      </c>
      <c r="I26" s="288" t="s">
        <v>670</v>
      </c>
      <c r="J26" s="289"/>
      <c r="K26" s="86"/>
      <c r="L26" s="86"/>
      <c r="M26" s="37"/>
      <c r="N26" s="213" t="s">
        <v>594</v>
      </c>
    </row>
    <row r="27" spans="1:14" s="29" customFormat="1" ht="15" customHeight="1" x14ac:dyDescent="0.3">
      <c r="A27" s="114">
        <v>27</v>
      </c>
      <c r="B27" s="36"/>
      <c r="C27" s="140"/>
      <c r="D27" s="36"/>
      <c r="E27" s="36"/>
      <c r="F27" s="142" t="s">
        <v>357</v>
      </c>
      <c r="G27" s="543"/>
      <c r="H27" s="2">
        <f>IF('S9c.Overhead Lines'!I18&lt;&gt;0,'S8.Billed Quantities+Revenues'!G28/'S9c.Overhead Lines'!I18,0)</f>
        <v>0</v>
      </c>
      <c r="I27" s="288" t="s">
        <v>671</v>
      </c>
      <c r="J27" s="289"/>
      <c r="K27" s="86"/>
      <c r="L27" s="86"/>
      <c r="M27" s="34"/>
      <c r="N27" s="213" t="s">
        <v>594</v>
      </c>
    </row>
    <row r="28" spans="1:14" s="29" customFormat="1" ht="15" customHeight="1" x14ac:dyDescent="0.3">
      <c r="A28" s="114">
        <v>28</v>
      </c>
      <c r="B28" s="545"/>
      <c r="C28" s="140"/>
      <c r="D28" s="36"/>
      <c r="E28" s="36"/>
      <c r="F28" s="142" t="s">
        <v>415</v>
      </c>
      <c r="G28" s="543"/>
      <c r="H28" s="2">
        <f>IF('S8.Billed Quantities+Revenues'!G28,'S8.Billed Quantities+Revenues'!H28*1000/'S8.Billed Quantities+Revenues'!G28,0)</f>
        <v>0</v>
      </c>
      <c r="I28" s="288" t="s">
        <v>733</v>
      </c>
      <c r="J28" s="86"/>
      <c r="K28" s="86"/>
      <c r="L28" s="86"/>
      <c r="M28" s="37"/>
      <c r="N28" s="213" t="s">
        <v>572</v>
      </c>
    </row>
    <row r="29" spans="1:14" s="29" customFormat="1" ht="15" customHeight="1" x14ac:dyDescent="0.3">
      <c r="A29" s="114">
        <v>29</v>
      </c>
      <c r="B29" s="545"/>
      <c r="C29" s="140"/>
      <c r="D29" s="36"/>
      <c r="E29" s="36"/>
      <c r="F29" s="142"/>
      <c r="G29" s="543"/>
      <c r="H29" s="545"/>
      <c r="I29" s="545"/>
      <c r="J29" s="545"/>
      <c r="K29" s="545"/>
      <c r="L29" s="545"/>
      <c r="M29" s="37"/>
      <c r="N29" s="213"/>
    </row>
    <row r="30" spans="1:14" s="29" customFormat="1" ht="15" customHeight="1" x14ac:dyDescent="0.3">
      <c r="A30" s="114">
        <v>30</v>
      </c>
      <c r="B30" s="36"/>
      <c r="C30" s="140" t="s">
        <v>492</v>
      </c>
      <c r="D30" s="36"/>
      <c r="E30" s="36"/>
      <c r="F30" s="142"/>
      <c r="G30" s="543"/>
      <c r="H30" s="543"/>
      <c r="I30" s="545"/>
      <c r="J30" s="543"/>
      <c r="K30" s="545"/>
      <c r="L30" s="545"/>
      <c r="M30" s="34"/>
      <c r="N30" s="213"/>
    </row>
    <row r="31" spans="1:14" s="29" customFormat="1" ht="15" customHeight="1" x14ac:dyDescent="0.3">
      <c r="A31" s="114">
        <v>31</v>
      </c>
      <c r="B31" s="36"/>
      <c r="C31" s="140"/>
      <c r="D31" s="36"/>
      <c r="E31" s="36"/>
      <c r="F31" s="142"/>
      <c r="G31" s="543"/>
      <c r="H31" s="545"/>
      <c r="I31" s="377" t="s">
        <v>127</v>
      </c>
      <c r="J31" s="377" t="s">
        <v>358</v>
      </c>
      <c r="K31" s="545"/>
      <c r="L31" s="545"/>
      <c r="M31" s="34"/>
      <c r="N31" s="213"/>
    </row>
    <row r="32" spans="1:14" s="29" customFormat="1" ht="15" customHeight="1" x14ac:dyDescent="0.3">
      <c r="A32" s="114">
        <v>32</v>
      </c>
      <c r="B32" s="545"/>
      <c r="C32" s="140"/>
      <c r="D32" s="36"/>
      <c r="E32" s="36"/>
      <c r="F32" s="142" t="s">
        <v>117</v>
      </c>
      <c r="G32" s="543"/>
      <c r="H32" s="545"/>
      <c r="I32" s="1">
        <f>'S3.Regulatory Profit'!T15</f>
        <v>0</v>
      </c>
      <c r="J32" s="344">
        <f t="shared" ref="J32:J37" si="0">IF($I$38&lt;&gt;0,I32/$I$38,0)</f>
        <v>0</v>
      </c>
      <c r="K32" s="545"/>
      <c r="L32" s="545"/>
      <c r="M32" s="37"/>
      <c r="N32" s="213" t="s">
        <v>571</v>
      </c>
    </row>
    <row r="33" spans="1:14" s="29" customFormat="1" ht="15" customHeight="1" x14ac:dyDescent="0.3">
      <c r="A33" s="114">
        <v>33</v>
      </c>
      <c r="B33" s="545"/>
      <c r="C33" s="140"/>
      <c r="D33" s="36"/>
      <c r="E33" s="36"/>
      <c r="F33" s="286" t="s">
        <v>774</v>
      </c>
      <c r="G33" s="291"/>
      <c r="H33" s="86"/>
      <c r="I33" s="1">
        <f>'S3.Regulatory Profit'!T17</f>
        <v>0</v>
      </c>
      <c r="J33" s="344">
        <f t="shared" si="0"/>
        <v>0</v>
      </c>
      <c r="K33" s="545"/>
      <c r="L33" s="545"/>
      <c r="M33" s="37"/>
      <c r="N33" s="213" t="s">
        <v>571</v>
      </c>
    </row>
    <row r="34" spans="1:14" s="29" customFormat="1" ht="15" customHeight="1" x14ac:dyDescent="0.3">
      <c r="A34" s="114">
        <v>34</v>
      </c>
      <c r="B34" s="36"/>
      <c r="C34" s="140"/>
      <c r="D34" s="36"/>
      <c r="E34" s="36"/>
      <c r="F34" s="142" t="s">
        <v>161</v>
      </c>
      <c r="G34" s="543"/>
      <c r="H34" s="545"/>
      <c r="I34" s="1">
        <f>'S3.Regulatory Profit'!T21</f>
        <v>0</v>
      </c>
      <c r="J34" s="344">
        <f t="shared" si="0"/>
        <v>0</v>
      </c>
      <c r="K34" s="545"/>
      <c r="L34" s="545"/>
      <c r="M34" s="34"/>
      <c r="N34" s="213" t="s">
        <v>571</v>
      </c>
    </row>
    <row r="35" spans="1:14" s="29" customFormat="1" ht="15" customHeight="1" x14ac:dyDescent="0.3">
      <c r="A35" s="114">
        <v>35</v>
      </c>
      <c r="B35" s="545"/>
      <c r="C35" s="140"/>
      <c r="D35" s="36"/>
      <c r="E35" s="36"/>
      <c r="F35" s="142" t="s">
        <v>385</v>
      </c>
      <c r="G35" s="543"/>
      <c r="H35" s="545"/>
      <c r="I35" s="1">
        <f>'S3.Regulatory Profit'!T23</f>
        <v>0</v>
      </c>
      <c r="J35" s="344">
        <f t="shared" si="0"/>
        <v>0</v>
      </c>
      <c r="K35" s="545"/>
      <c r="L35" s="545"/>
      <c r="M35" s="37"/>
      <c r="N35" s="213" t="s">
        <v>571</v>
      </c>
    </row>
    <row r="36" spans="1:14" s="29" customFormat="1" ht="15" customHeight="1" x14ac:dyDescent="0.3">
      <c r="A36" s="114">
        <v>36</v>
      </c>
      <c r="B36" s="545"/>
      <c r="C36" s="140"/>
      <c r="D36" s="36"/>
      <c r="E36" s="36"/>
      <c r="F36" s="142" t="s">
        <v>132</v>
      </c>
      <c r="G36" s="543"/>
      <c r="H36" s="545"/>
      <c r="I36" s="1">
        <f>'S3.Regulatory Profit'!T29</f>
        <v>0</v>
      </c>
      <c r="J36" s="344">
        <f t="shared" si="0"/>
        <v>0</v>
      </c>
      <c r="K36" s="545"/>
      <c r="L36" s="545"/>
      <c r="M36" s="37"/>
      <c r="N36" s="213" t="s">
        <v>571</v>
      </c>
    </row>
    <row r="37" spans="1:14" s="29" customFormat="1" ht="15" customHeight="1" x14ac:dyDescent="0.3">
      <c r="A37" s="114">
        <v>37</v>
      </c>
      <c r="B37" s="545"/>
      <c r="C37" s="140"/>
      <c r="D37" s="36"/>
      <c r="E37" s="36"/>
      <c r="F37" s="142" t="s">
        <v>899</v>
      </c>
      <c r="G37" s="543"/>
      <c r="H37" s="545"/>
      <c r="I37" s="1">
        <f>'S3.Regulatory Profit'!T31</f>
        <v>0</v>
      </c>
      <c r="J37" s="344">
        <f t="shared" si="0"/>
        <v>0</v>
      </c>
      <c r="K37" s="545"/>
      <c r="L37" s="545"/>
      <c r="M37" s="37"/>
      <c r="N37" s="213" t="s">
        <v>571</v>
      </c>
    </row>
    <row r="38" spans="1:14" s="29" customFormat="1" ht="15" customHeight="1" x14ac:dyDescent="0.3">
      <c r="A38" s="114">
        <v>38</v>
      </c>
      <c r="B38" s="36"/>
      <c r="C38" s="140"/>
      <c r="D38" s="36"/>
      <c r="E38" s="115" t="s">
        <v>160</v>
      </c>
      <c r="F38" s="142"/>
      <c r="G38" s="543"/>
      <c r="H38" s="545"/>
      <c r="I38" s="1">
        <f>'S3.Regulatory Profit'!T13</f>
        <v>0</v>
      </c>
      <c r="J38" s="36"/>
      <c r="K38" s="545"/>
      <c r="L38" s="545"/>
      <c r="M38" s="34"/>
      <c r="N38" s="213" t="s">
        <v>571</v>
      </c>
    </row>
    <row r="39" spans="1:14" s="29" customFormat="1" ht="15" customHeight="1" x14ac:dyDescent="0.3">
      <c r="A39" s="114">
        <v>39</v>
      </c>
      <c r="B39" s="545"/>
      <c r="C39" s="140"/>
      <c r="D39" s="36"/>
      <c r="E39" s="36"/>
      <c r="F39" s="286"/>
      <c r="G39" s="543"/>
      <c r="H39" s="36"/>
      <c r="I39" s="36"/>
      <c r="J39" s="545"/>
      <c r="K39" s="545"/>
      <c r="L39" s="545"/>
      <c r="M39" s="37"/>
      <c r="N39" s="213"/>
    </row>
    <row r="40" spans="1:14" s="29" customFormat="1" ht="15" customHeight="1" x14ac:dyDescent="0.3">
      <c r="A40" s="114">
        <v>40</v>
      </c>
      <c r="B40" s="545"/>
      <c r="C40" s="140" t="s">
        <v>493</v>
      </c>
      <c r="D40" s="36"/>
      <c r="E40" s="36"/>
      <c r="F40" s="142"/>
      <c r="G40" s="543"/>
      <c r="H40" s="36"/>
      <c r="I40" s="36"/>
      <c r="J40" s="545"/>
      <c r="K40" s="545"/>
      <c r="L40" s="545"/>
      <c r="M40" s="37"/>
      <c r="N40" s="213"/>
    </row>
    <row r="41" spans="1:14" s="125" customFormat="1" ht="15" customHeight="1" x14ac:dyDescent="0.3">
      <c r="A41" s="114">
        <v>41</v>
      </c>
      <c r="B41" s="545"/>
      <c r="C41" s="140"/>
      <c r="D41" s="36"/>
      <c r="E41" s="36"/>
      <c r="F41" s="142"/>
      <c r="G41" s="543"/>
      <c r="H41" s="36"/>
      <c r="I41" s="287"/>
      <c r="J41" s="545"/>
      <c r="K41" s="545"/>
      <c r="L41" s="545"/>
      <c r="M41" s="37"/>
      <c r="N41" s="213"/>
    </row>
    <row r="42" spans="1:14" s="29" customFormat="1" ht="15" customHeight="1" x14ac:dyDescent="0.2">
      <c r="A42" s="114">
        <v>42</v>
      </c>
      <c r="B42" s="36"/>
      <c r="C42" s="36"/>
      <c r="D42" s="36"/>
      <c r="E42" s="115"/>
      <c r="F42" s="142" t="s">
        <v>463</v>
      </c>
      <c r="G42" s="543"/>
      <c r="H42" s="36"/>
      <c r="I42" s="338">
        <f>IF('S9c.Overhead Lines'!I18&lt;&gt;0,S10.Reliability!G19/('S9c.Overhead Lines'!I18/100),0)</f>
        <v>0</v>
      </c>
      <c r="J42" s="288" t="s">
        <v>359</v>
      </c>
      <c r="K42" s="86"/>
      <c r="L42" s="545"/>
      <c r="M42" s="34"/>
      <c r="N42" s="213" t="s">
        <v>595</v>
      </c>
    </row>
    <row r="43" spans="1:14" s="29" customFormat="1" ht="15" customHeight="1" x14ac:dyDescent="0.2">
      <c r="A43" s="39"/>
      <c r="B43" s="40"/>
      <c r="C43" s="41"/>
      <c r="D43" s="42"/>
      <c r="E43" s="42"/>
      <c r="F43" s="43"/>
      <c r="G43" s="41"/>
      <c r="H43" s="40"/>
      <c r="I43" s="40"/>
      <c r="J43" s="40"/>
      <c r="K43" s="40"/>
      <c r="L43" s="40"/>
      <c r="M43" s="44"/>
      <c r="N43" s="213"/>
    </row>
  </sheetData>
  <sheetProtection sheet="1" objects="1" formatRows="0" insertRows="0"/>
  <customSheetViews>
    <customSheetView guid="{21F2E024-704F-4E93-AC63-213755ECFFE0}" scale="70" showPageBreaks="1" showGridLines="0" view="pageBreakPreview">
      <pane ySplit="6" topLeftCell="A7" activePane="bottomLeft" state="frozen"/>
      <selection pane="bottomLeft" activeCell="Q26" sqref="Q26"/>
      <colBreaks count="1" manualBreakCount="1">
        <brk id="13" max="1048575" man="1"/>
      </colBreaks>
      <pageMargins left="0.70866141732283472" right="0.70866141732283472" top="0.74803149606299213" bottom="0.74803149606299213" header="0.31496062992125984" footer="0.31496062992125984"/>
      <pageSetup paperSize="9" scale="64" orientation="portrait" r:id="rId1"/>
    </customSheetView>
  </customSheetViews>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headerFooter alignWithMargins="0">
    <oddHeader>&amp;CCommerce Commission Information Disclosure Template</oddHeader>
    <oddFooter>&amp;L&amp;F&amp;C&amp;P&amp;R&amp;A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CCFF"/>
    <pageSetUpPr fitToPage="1"/>
  </sheetPr>
  <dimension ref="A1:X122"/>
  <sheetViews>
    <sheetView showGridLines="0" view="pageBreakPreview" topLeftCell="A2" zoomScaleNormal="100" zoomScaleSheetLayoutView="100" workbookViewId="0">
      <selection activeCell="J7" sqref="J7"/>
    </sheetView>
  </sheetViews>
  <sheetFormatPr defaultColWidth="9.140625" defaultRowHeight="12.75" x14ac:dyDescent="0.2"/>
  <cols>
    <col min="1" max="1" width="5.28515625" style="27" customWidth="1"/>
    <col min="2" max="2" width="3.140625" style="27" customWidth="1"/>
    <col min="3" max="3" width="6.140625" style="27" customWidth="1"/>
    <col min="4" max="5" width="2.28515625" style="27" customWidth="1"/>
    <col min="6" max="6" width="27.85546875" style="27" customWidth="1"/>
    <col min="7" max="7" width="16.7109375" style="249" customWidth="1"/>
    <col min="8" max="8" width="6.5703125" style="27" customWidth="1"/>
    <col min="9" max="13" width="16.7109375" style="27" customWidth="1"/>
    <col min="14" max="14" width="2.7109375" style="27" customWidth="1"/>
    <col min="15" max="15" width="52.28515625" style="213" customWidth="1"/>
    <col min="16" max="16" width="42.5703125" style="112" customWidth="1"/>
    <col min="17" max="17" width="15.42578125" style="112" customWidth="1"/>
    <col min="18" max="18" width="17" style="112" customWidth="1"/>
    <col min="19" max="20" width="24.85546875" style="112" customWidth="1"/>
    <col min="21" max="24" width="24.85546875" style="27" customWidth="1"/>
    <col min="25" max="16384" width="9.140625" style="27"/>
  </cols>
  <sheetData>
    <row r="1" spans="1:20" s="33" customFormat="1" ht="15" customHeight="1" x14ac:dyDescent="0.2">
      <c r="A1" s="555"/>
      <c r="B1" s="547"/>
      <c r="C1" s="547"/>
      <c r="D1" s="547"/>
      <c r="E1" s="547"/>
      <c r="F1" s="547"/>
      <c r="G1" s="547"/>
      <c r="H1" s="547"/>
      <c r="I1" s="547"/>
      <c r="J1" s="547"/>
      <c r="K1" s="547"/>
      <c r="L1" s="547"/>
      <c r="M1" s="547"/>
      <c r="N1" s="548"/>
      <c r="O1" s="213"/>
      <c r="P1" s="266"/>
      <c r="Q1" s="266"/>
      <c r="R1" s="266"/>
      <c r="S1" s="266"/>
      <c r="T1" s="266"/>
    </row>
    <row r="2" spans="1:20" s="33" customFormat="1" ht="18" customHeight="1" x14ac:dyDescent="0.3">
      <c r="A2" s="48"/>
      <c r="B2" s="49"/>
      <c r="C2" s="49"/>
      <c r="D2" s="49"/>
      <c r="E2" s="49"/>
      <c r="F2" s="49"/>
      <c r="G2" s="49"/>
      <c r="H2" s="49"/>
      <c r="I2" s="49"/>
      <c r="J2" s="92" t="s">
        <v>8</v>
      </c>
      <c r="K2" s="680" t="str">
        <f>IF(NOT(ISBLANK(CoverSheet!$C$8)),CoverSheet!$C$8,"")</f>
        <v/>
      </c>
      <c r="L2" s="681"/>
      <c r="M2" s="682"/>
      <c r="N2" s="52"/>
      <c r="O2" s="213"/>
      <c r="P2" s="284"/>
      <c r="Q2" s="266"/>
      <c r="R2" s="266"/>
      <c r="S2" s="266"/>
      <c r="T2" s="266"/>
    </row>
    <row r="3" spans="1:20" s="33" customFormat="1" ht="18" customHeight="1" x14ac:dyDescent="0.25">
      <c r="A3" s="48"/>
      <c r="B3" s="49"/>
      <c r="C3" s="49"/>
      <c r="D3" s="49"/>
      <c r="E3" s="49"/>
      <c r="F3" s="49"/>
      <c r="G3" s="49"/>
      <c r="H3" s="49"/>
      <c r="I3" s="49"/>
      <c r="J3" s="92" t="s">
        <v>390</v>
      </c>
      <c r="K3" s="678" t="str">
        <f>IF(ISNUMBER(CoverSheet!$C$12),CoverSheet!$C$12,"")</f>
        <v/>
      </c>
      <c r="L3" s="678"/>
      <c r="M3" s="678"/>
      <c r="N3" s="52"/>
      <c r="O3" s="213"/>
      <c r="P3"/>
      <c r="Q3"/>
      <c r="R3"/>
      <c r="S3" s="266"/>
      <c r="T3" s="266"/>
    </row>
    <row r="4" spans="1:20" s="33" customFormat="1" ht="20.25" customHeight="1" x14ac:dyDescent="0.35">
      <c r="A4" s="546" t="s">
        <v>508</v>
      </c>
      <c r="B4" s="49"/>
      <c r="C4" s="49"/>
      <c r="D4" s="49"/>
      <c r="E4" s="49"/>
      <c r="F4" s="49"/>
      <c r="G4" s="49"/>
      <c r="H4" s="49"/>
      <c r="I4" s="49"/>
      <c r="J4" s="363"/>
      <c r="K4" s="49"/>
      <c r="L4" s="49"/>
      <c r="M4" s="49"/>
      <c r="N4" s="52"/>
      <c r="O4" s="213"/>
      <c r="P4"/>
      <c r="Q4"/>
      <c r="R4"/>
      <c r="S4" s="266"/>
      <c r="T4" s="266"/>
    </row>
    <row r="5" spans="1:20" ht="69" customHeight="1" x14ac:dyDescent="0.2">
      <c r="A5" s="675" t="s">
        <v>535</v>
      </c>
      <c r="B5" s="679"/>
      <c r="C5" s="679"/>
      <c r="D5" s="679"/>
      <c r="E5" s="679"/>
      <c r="F5" s="679"/>
      <c r="G5" s="679"/>
      <c r="H5" s="679"/>
      <c r="I5" s="679"/>
      <c r="J5" s="679"/>
      <c r="K5" s="679"/>
      <c r="L5" s="679"/>
      <c r="M5" s="679"/>
      <c r="N5" s="93"/>
      <c r="P5"/>
      <c r="Q5"/>
      <c r="R5"/>
      <c r="S5" s="266"/>
      <c r="T5" s="285"/>
    </row>
    <row r="6" spans="1:20" s="33" customFormat="1" ht="15" customHeight="1" x14ac:dyDescent="0.2">
      <c r="A6" s="85" t="s">
        <v>614</v>
      </c>
      <c r="B6" s="363"/>
      <c r="C6" s="53"/>
      <c r="D6" s="49"/>
      <c r="E6" s="49"/>
      <c r="F6" s="49"/>
      <c r="G6" s="49"/>
      <c r="H6" s="49"/>
      <c r="I6" s="49"/>
      <c r="J6" s="49"/>
      <c r="K6" s="49"/>
      <c r="L6" s="49"/>
      <c r="M6" s="49"/>
      <c r="N6" s="52"/>
      <c r="O6" s="213"/>
      <c r="P6" s="283"/>
      <c r="Q6" s="266"/>
      <c r="R6" s="266"/>
      <c r="S6" s="266"/>
      <c r="T6" s="266"/>
    </row>
    <row r="7" spans="1:20" ht="30" customHeight="1" x14ac:dyDescent="0.3">
      <c r="A7" s="114">
        <v>7</v>
      </c>
      <c r="B7" s="448"/>
      <c r="C7" s="140" t="s">
        <v>509</v>
      </c>
      <c r="D7" s="143"/>
      <c r="E7" s="115"/>
      <c r="F7" s="438"/>
      <c r="G7" s="438"/>
      <c r="H7" s="438"/>
      <c r="I7" s="438"/>
      <c r="J7" s="170"/>
      <c r="K7" s="434" t="s">
        <v>120</v>
      </c>
      <c r="L7" s="434" t="s">
        <v>121</v>
      </c>
      <c r="M7" s="434" t="s">
        <v>122</v>
      </c>
      <c r="N7" s="37"/>
      <c r="P7" s="283"/>
      <c r="Q7" s="266"/>
      <c r="R7" s="266"/>
      <c r="S7" s="266"/>
      <c r="T7" s="267"/>
    </row>
    <row r="8" spans="1:20" x14ac:dyDescent="0.2">
      <c r="A8" s="114">
        <v>8</v>
      </c>
      <c r="B8" s="448"/>
      <c r="C8" s="439"/>
      <c r="D8" s="205"/>
      <c r="E8" s="166"/>
      <c r="F8" s="167"/>
      <c r="G8" s="167"/>
      <c r="H8" s="167"/>
      <c r="I8" s="167"/>
      <c r="J8" s="168" t="str">
        <f>IF(ISNUMBER(CoverSheet!#REF!),"for year ended","")</f>
        <v/>
      </c>
      <c r="K8" s="359" t="str">
        <f>IF(ISNUMBER(CoverSheet!$C$12),DATE(YEAR(CoverSheet!$C$12)-2,MONTH(CoverSheet!$C$12),DAY(CoverSheet!$C$12)),"")</f>
        <v/>
      </c>
      <c r="L8" s="359" t="str">
        <f>IF(ISNUMBER(CoverSheet!$C$12),DATE(YEAR(CoverSheet!$C$12)-1,MONTH(CoverSheet!$C$12),DAY(CoverSheet!$C$12)),"")</f>
        <v/>
      </c>
      <c r="M8" s="359" t="str">
        <f>IF(ISNUMBER(CoverSheet!$C$12),CoverSheet!$C$12,"")</f>
        <v/>
      </c>
      <c r="N8" s="37"/>
      <c r="P8" s="380" t="s">
        <v>868</v>
      </c>
      <c r="Q8" s="381"/>
      <c r="R8" s="381"/>
      <c r="S8" s="382"/>
      <c r="T8" s="267"/>
    </row>
    <row r="9" spans="1:20" ht="16.5" thickBot="1" x14ac:dyDescent="0.3">
      <c r="A9" s="114">
        <v>9</v>
      </c>
      <c r="B9" s="448"/>
      <c r="C9" s="439"/>
      <c r="D9" s="165" t="s">
        <v>672</v>
      </c>
      <c r="E9" s="166"/>
      <c r="F9" s="167"/>
      <c r="G9" s="167"/>
      <c r="H9" s="167"/>
      <c r="I9" s="167"/>
      <c r="J9" s="167"/>
      <c r="K9" s="434" t="s">
        <v>12</v>
      </c>
      <c r="L9" s="434" t="s">
        <v>12</v>
      </c>
      <c r="M9" s="434" t="s">
        <v>12</v>
      </c>
      <c r="N9" s="37"/>
      <c r="O9"/>
      <c r="P9" s="383"/>
      <c r="Q9" s="267"/>
      <c r="R9" s="267"/>
      <c r="S9" s="384"/>
      <c r="T9" s="267"/>
    </row>
    <row r="10" spans="1:20" ht="15" customHeight="1" thickBot="1" x14ac:dyDescent="0.25">
      <c r="A10" s="114">
        <v>10</v>
      </c>
      <c r="B10" s="448"/>
      <c r="C10" s="439"/>
      <c r="D10" s="205"/>
      <c r="E10" s="223" t="s">
        <v>907</v>
      </c>
      <c r="F10" s="293"/>
      <c r="G10" s="293"/>
      <c r="H10" s="167"/>
      <c r="I10" s="167"/>
      <c r="J10" s="167"/>
      <c r="K10" s="373"/>
      <c r="L10" s="373"/>
      <c r="M10" s="374">
        <f>M59</f>
        <v>0</v>
      </c>
      <c r="N10" s="37"/>
      <c r="O10" s="213" t="s">
        <v>772</v>
      </c>
      <c r="P10" s="389" t="s">
        <v>848</v>
      </c>
      <c r="Q10" s="267"/>
      <c r="R10" s="267"/>
      <c r="S10" s="384"/>
      <c r="T10" s="267"/>
    </row>
    <row r="11" spans="1:20" s="268" customFormat="1" ht="15" customHeight="1" x14ac:dyDescent="0.2">
      <c r="A11" s="114">
        <v>11</v>
      </c>
      <c r="B11" s="448"/>
      <c r="C11" s="439"/>
      <c r="D11" s="205"/>
      <c r="E11" s="223" t="s">
        <v>758</v>
      </c>
      <c r="F11" s="293"/>
      <c r="G11" s="293"/>
      <c r="H11" s="167"/>
      <c r="I11" s="167"/>
      <c r="J11" s="167"/>
      <c r="K11" s="562"/>
      <c r="L11" s="562"/>
      <c r="M11" s="563">
        <f>M21-($M$55*$M$56*$M$57)</f>
        <v>0</v>
      </c>
      <c r="N11" s="37"/>
      <c r="O11" s="213" t="s">
        <v>860</v>
      </c>
      <c r="P11" s="389" t="s">
        <v>849</v>
      </c>
      <c r="Q11" s="267"/>
      <c r="R11" s="267"/>
      <c r="S11" s="384"/>
      <c r="T11" s="267"/>
    </row>
    <row r="12" spans="1:20" s="268" customFormat="1" ht="15" customHeight="1" x14ac:dyDescent="0.2">
      <c r="A12" s="114">
        <v>12</v>
      </c>
      <c r="B12" s="448"/>
      <c r="C12" s="439"/>
      <c r="D12" s="205"/>
      <c r="E12" s="223" t="s">
        <v>759</v>
      </c>
      <c r="F12" s="293"/>
      <c r="G12" s="293"/>
      <c r="H12" s="167"/>
      <c r="I12" s="167"/>
      <c r="J12" s="167"/>
      <c r="K12" s="559"/>
      <c r="L12" s="559"/>
      <c r="M12" s="560">
        <f>M22-($M$55*$M$56*$M$57)</f>
        <v>0</v>
      </c>
      <c r="N12" s="37"/>
      <c r="O12" s="213" t="s">
        <v>861</v>
      </c>
      <c r="P12" s="389" t="s">
        <v>850</v>
      </c>
      <c r="Q12" s="267"/>
      <c r="R12" s="267"/>
      <c r="S12" s="384"/>
      <c r="T12" s="267"/>
    </row>
    <row r="13" spans="1:20" ht="15" customHeight="1" thickBot="1" x14ac:dyDescent="0.25">
      <c r="A13" s="114">
        <v>13</v>
      </c>
      <c r="B13" s="448"/>
      <c r="C13" s="439"/>
      <c r="D13" s="205"/>
      <c r="E13" s="166"/>
      <c r="F13" s="223"/>
      <c r="G13" s="223"/>
      <c r="H13" s="167"/>
      <c r="I13" s="167"/>
      <c r="J13" s="167"/>
      <c r="K13" s="256"/>
      <c r="L13" s="256"/>
      <c r="M13" s="256"/>
      <c r="N13" s="37"/>
      <c r="P13" s="14"/>
      <c r="Q13" s="113"/>
      <c r="R13" s="267"/>
      <c r="S13" s="384"/>
      <c r="T13" s="267"/>
    </row>
    <row r="14" spans="1:20" ht="15" customHeight="1" thickBot="1" x14ac:dyDescent="0.25">
      <c r="A14" s="114">
        <v>14</v>
      </c>
      <c r="B14" s="448"/>
      <c r="C14" s="439"/>
      <c r="D14" s="205"/>
      <c r="E14" s="166" t="s">
        <v>123</v>
      </c>
      <c r="F14" s="223"/>
      <c r="G14" s="223"/>
      <c r="H14" s="167"/>
      <c r="I14" s="167"/>
      <c r="J14" s="167"/>
      <c r="K14" s="373"/>
      <c r="L14" s="373"/>
      <c r="M14" s="373"/>
      <c r="N14" s="37"/>
      <c r="P14" s="389" t="s">
        <v>851</v>
      </c>
      <c r="Q14" s="113"/>
      <c r="R14" s="267"/>
      <c r="S14" s="384"/>
      <c r="T14" s="267"/>
    </row>
    <row r="15" spans="1:20" ht="15" customHeight="1" x14ac:dyDescent="0.2">
      <c r="A15" s="114">
        <v>15</v>
      </c>
      <c r="B15" s="448"/>
      <c r="C15" s="439"/>
      <c r="D15" s="205"/>
      <c r="E15" s="166"/>
      <c r="F15" s="223" t="s">
        <v>124</v>
      </c>
      <c r="G15" s="223"/>
      <c r="H15" s="167"/>
      <c r="I15" s="167"/>
      <c r="J15" s="167"/>
      <c r="K15" s="564"/>
      <c r="L15" s="564"/>
      <c r="M15" s="564"/>
      <c r="N15" s="37"/>
      <c r="P15" s="389" t="s">
        <v>852</v>
      </c>
      <c r="Q15" s="113"/>
      <c r="R15" s="267"/>
      <c r="S15" s="384"/>
      <c r="T15" s="267"/>
    </row>
    <row r="16" spans="1:20" ht="15" customHeight="1" x14ac:dyDescent="0.2">
      <c r="A16" s="114">
        <v>16</v>
      </c>
      <c r="B16" s="448"/>
      <c r="C16" s="439"/>
      <c r="D16" s="205"/>
      <c r="E16" s="166"/>
      <c r="F16" s="223" t="s">
        <v>125</v>
      </c>
      <c r="G16" s="223"/>
      <c r="H16" s="167"/>
      <c r="I16" s="167"/>
      <c r="J16" s="167"/>
      <c r="K16" s="561"/>
      <c r="L16" s="561"/>
      <c r="M16" s="561"/>
      <c r="N16" s="37"/>
      <c r="P16" s="389" t="s">
        <v>853</v>
      </c>
      <c r="Q16" s="113"/>
      <c r="R16" s="267"/>
      <c r="S16" s="384"/>
      <c r="T16" s="267"/>
    </row>
    <row r="17" spans="1:20" ht="15" customHeight="1" x14ac:dyDescent="0.2">
      <c r="A17" s="114">
        <v>17</v>
      </c>
      <c r="B17" s="448"/>
      <c r="C17" s="439"/>
      <c r="D17" s="205"/>
      <c r="E17" s="166"/>
      <c r="F17" s="223"/>
      <c r="G17" s="223"/>
      <c r="H17" s="167"/>
      <c r="I17" s="167"/>
      <c r="J17" s="167"/>
      <c r="K17" s="435"/>
      <c r="L17" s="435"/>
      <c r="M17" s="435"/>
      <c r="N17" s="37"/>
      <c r="P17" s="385"/>
      <c r="Q17" s="113"/>
      <c r="R17" s="267"/>
      <c r="S17" s="384"/>
      <c r="T17" s="267"/>
    </row>
    <row r="18" spans="1:20" x14ac:dyDescent="0.2">
      <c r="A18" s="114">
        <v>18</v>
      </c>
      <c r="B18" s="448"/>
      <c r="C18" s="439"/>
      <c r="D18" s="205"/>
      <c r="E18" s="166"/>
      <c r="F18" s="223"/>
      <c r="G18" s="223"/>
      <c r="H18" s="167"/>
      <c r="I18" s="167"/>
      <c r="J18" s="167"/>
      <c r="K18" s="167"/>
      <c r="L18" s="167"/>
      <c r="M18" s="167"/>
      <c r="N18" s="37"/>
      <c r="P18" s="385"/>
      <c r="Q18" s="113"/>
      <c r="R18" s="267"/>
      <c r="S18" s="384"/>
      <c r="T18" s="267"/>
    </row>
    <row r="19" spans="1:20" ht="16.5" thickBot="1" x14ac:dyDescent="0.3">
      <c r="A19" s="114">
        <v>19</v>
      </c>
      <c r="B19" s="448"/>
      <c r="C19" s="439"/>
      <c r="D19" s="165" t="s">
        <v>673</v>
      </c>
      <c r="E19" s="166"/>
      <c r="F19" s="223"/>
      <c r="G19" s="223"/>
      <c r="H19" s="167"/>
      <c r="I19" s="167"/>
      <c r="J19" s="167"/>
      <c r="K19" s="167"/>
      <c r="L19" s="167"/>
      <c r="M19" s="167"/>
      <c r="N19" s="37"/>
      <c r="P19" s="385"/>
      <c r="Q19" s="113"/>
      <c r="R19" s="267"/>
      <c r="S19" s="384"/>
      <c r="T19" s="267"/>
    </row>
    <row r="20" spans="1:20" ht="15" customHeight="1" thickBot="1" x14ac:dyDescent="0.25">
      <c r="A20" s="114">
        <v>20</v>
      </c>
      <c r="B20" s="448"/>
      <c r="C20" s="439"/>
      <c r="D20" s="205"/>
      <c r="E20" s="223" t="s">
        <v>907</v>
      </c>
      <c r="F20" s="293"/>
      <c r="G20" s="293"/>
      <c r="H20" s="167"/>
      <c r="I20" s="167"/>
      <c r="J20" s="167"/>
      <c r="K20" s="373"/>
      <c r="L20" s="373"/>
      <c r="M20" s="374">
        <f>M53</f>
        <v>0</v>
      </c>
      <c r="N20" s="37"/>
      <c r="O20" s="213" t="s">
        <v>773</v>
      </c>
      <c r="P20" s="389" t="s">
        <v>854</v>
      </c>
      <c r="Q20" s="113"/>
      <c r="R20" s="267"/>
      <c r="S20" s="384"/>
      <c r="T20" s="267"/>
    </row>
    <row r="21" spans="1:20" s="268" customFormat="1" ht="15" customHeight="1" x14ac:dyDescent="0.2">
      <c r="A21" s="114">
        <v>21</v>
      </c>
      <c r="B21" s="448"/>
      <c r="C21" s="439"/>
      <c r="D21" s="205"/>
      <c r="E21" s="223" t="s">
        <v>758</v>
      </c>
      <c r="F21" s="293"/>
      <c r="G21" s="293"/>
      <c r="H21" s="167"/>
      <c r="I21" s="167"/>
      <c r="J21" s="167"/>
      <c r="K21" s="562"/>
      <c r="L21" s="562"/>
      <c r="M21" s="563">
        <f>IF(K32=0,0,V48)</f>
        <v>0</v>
      </c>
      <c r="N21" s="37"/>
      <c r="O21" s="213" t="s">
        <v>865</v>
      </c>
      <c r="P21" s="389" t="s">
        <v>855</v>
      </c>
      <c r="Q21" s="267"/>
      <c r="R21" s="267"/>
      <c r="S21" s="384"/>
      <c r="T21" s="267"/>
    </row>
    <row r="22" spans="1:20" s="268" customFormat="1" ht="15" customHeight="1" x14ac:dyDescent="0.2">
      <c r="A22" s="114">
        <v>22</v>
      </c>
      <c r="B22" s="448"/>
      <c r="C22" s="439"/>
      <c r="D22" s="205"/>
      <c r="E22" s="223" t="s">
        <v>759</v>
      </c>
      <c r="F22" s="293"/>
      <c r="G22" s="293"/>
      <c r="H22" s="167"/>
      <c r="I22" s="167"/>
      <c r="J22" s="167"/>
      <c r="K22" s="559"/>
      <c r="L22" s="559"/>
      <c r="M22" s="560">
        <f>IF(K32=0,0,X48)</f>
        <v>0</v>
      </c>
      <c r="N22" s="37"/>
      <c r="O22" s="213" t="s">
        <v>865</v>
      </c>
      <c r="P22" s="389" t="s">
        <v>856</v>
      </c>
      <c r="Q22" s="267"/>
      <c r="R22" s="267"/>
      <c r="S22" s="384"/>
      <c r="T22" s="267"/>
    </row>
    <row r="23" spans="1:20" ht="15" customHeight="1" thickBot="1" x14ac:dyDescent="0.25">
      <c r="A23" s="114">
        <v>23</v>
      </c>
      <c r="B23" s="448"/>
      <c r="C23" s="439"/>
      <c r="D23" s="205"/>
      <c r="E23" s="166"/>
      <c r="F23" s="223"/>
      <c r="G23" s="223"/>
      <c r="H23" s="167"/>
      <c r="I23" s="167"/>
      <c r="J23" s="167"/>
      <c r="K23" s="167"/>
      <c r="L23" s="167"/>
      <c r="M23" s="167"/>
      <c r="N23" s="37"/>
      <c r="P23" s="14"/>
      <c r="Q23" s="113"/>
      <c r="R23" s="267"/>
      <c r="S23" s="384"/>
      <c r="T23" s="267"/>
    </row>
    <row r="24" spans="1:20" s="268" customFormat="1" ht="15" customHeight="1" thickBot="1" x14ac:dyDescent="0.25">
      <c r="A24" s="114">
        <v>24</v>
      </c>
      <c r="B24" s="448"/>
      <c r="C24" s="439"/>
      <c r="D24" s="205"/>
      <c r="E24" s="166" t="s">
        <v>900</v>
      </c>
      <c r="F24" s="223"/>
      <c r="G24" s="223"/>
      <c r="H24" s="167"/>
      <c r="I24" s="167"/>
      <c r="J24" s="167"/>
      <c r="K24" s="373"/>
      <c r="L24" s="373"/>
      <c r="M24" s="373"/>
      <c r="N24" s="37"/>
      <c r="O24" s="213"/>
      <c r="P24" s="14"/>
      <c r="Q24" s="113"/>
      <c r="R24" s="267"/>
      <c r="S24" s="384"/>
      <c r="T24" s="267"/>
    </row>
    <row r="25" spans="1:20" s="268" customFormat="1" ht="15" customHeight="1" thickBot="1" x14ac:dyDescent="0.25">
      <c r="A25" s="114">
        <v>25</v>
      </c>
      <c r="B25" s="448"/>
      <c r="C25" s="439"/>
      <c r="D25" s="205"/>
      <c r="E25" s="166"/>
      <c r="F25" s="223"/>
      <c r="G25" s="223"/>
      <c r="H25" s="167"/>
      <c r="I25" s="167"/>
      <c r="J25" s="167"/>
      <c r="K25" s="167"/>
      <c r="L25" s="167"/>
      <c r="M25" s="167"/>
      <c r="N25" s="37"/>
      <c r="O25" s="213"/>
      <c r="P25" s="14"/>
      <c r="Q25" s="113"/>
      <c r="R25" s="267"/>
      <c r="S25" s="384"/>
      <c r="T25" s="267"/>
    </row>
    <row r="26" spans="1:20" ht="15" customHeight="1" thickBot="1" x14ac:dyDescent="0.25">
      <c r="A26" s="114">
        <v>26</v>
      </c>
      <c r="B26" s="448"/>
      <c r="C26" s="439"/>
      <c r="D26" s="205"/>
      <c r="E26" s="166" t="s">
        <v>126</v>
      </c>
      <c r="F26" s="223"/>
      <c r="G26" s="223"/>
      <c r="H26" s="167"/>
      <c r="I26" s="167"/>
      <c r="J26" s="167"/>
      <c r="K26" s="373"/>
      <c r="L26" s="373"/>
      <c r="M26" s="373"/>
      <c r="N26" s="37"/>
      <c r="P26" s="389" t="s">
        <v>857</v>
      </c>
      <c r="Q26" s="113"/>
      <c r="R26" s="267"/>
      <c r="S26" s="384"/>
      <c r="T26" s="267"/>
    </row>
    <row r="27" spans="1:20" ht="15" customHeight="1" x14ac:dyDescent="0.2">
      <c r="A27" s="114">
        <v>27</v>
      </c>
      <c r="B27" s="448"/>
      <c r="C27" s="439"/>
      <c r="D27" s="205"/>
      <c r="E27" s="166"/>
      <c r="F27" s="223" t="s">
        <v>124</v>
      </c>
      <c r="G27" s="223"/>
      <c r="H27" s="167"/>
      <c r="I27" s="167"/>
      <c r="J27" s="167"/>
      <c r="K27" s="564"/>
      <c r="L27" s="564"/>
      <c r="M27" s="564"/>
      <c r="N27" s="37"/>
      <c r="P27" s="389" t="s">
        <v>858</v>
      </c>
      <c r="Q27" s="113"/>
      <c r="R27" s="108"/>
      <c r="S27" s="15"/>
      <c r="T27" s="267"/>
    </row>
    <row r="28" spans="1:20" ht="15" customHeight="1" x14ac:dyDescent="0.2">
      <c r="A28" s="114">
        <v>28</v>
      </c>
      <c r="B28" s="448"/>
      <c r="C28" s="439"/>
      <c r="D28" s="205"/>
      <c r="E28" s="166"/>
      <c r="F28" s="223" t="s">
        <v>125</v>
      </c>
      <c r="G28" s="223"/>
      <c r="H28" s="167"/>
      <c r="I28" s="167"/>
      <c r="J28" s="167"/>
      <c r="K28" s="561"/>
      <c r="L28" s="561"/>
      <c r="M28" s="561"/>
      <c r="N28" s="37"/>
      <c r="P28" s="389" t="s">
        <v>859</v>
      </c>
      <c r="Q28" s="113"/>
      <c r="R28" s="267"/>
      <c r="S28" s="384"/>
      <c r="T28" s="267"/>
    </row>
    <row r="29" spans="1:20" x14ac:dyDescent="0.2">
      <c r="A29" s="114">
        <v>29</v>
      </c>
      <c r="B29" s="448"/>
      <c r="C29" s="439"/>
      <c r="D29" s="205"/>
      <c r="E29" s="166"/>
      <c r="F29" s="223"/>
      <c r="G29" s="223"/>
      <c r="H29" s="167"/>
      <c r="I29" s="167"/>
      <c r="J29" s="167"/>
      <c r="K29" s="167"/>
      <c r="L29" s="167"/>
      <c r="M29" s="167"/>
      <c r="N29" s="37"/>
      <c r="P29" s="386"/>
      <c r="Q29" s="17"/>
      <c r="R29" s="387"/>
      <c r="S29" s="388"/>
      <c r="T29" s="267"/>
    </row>
    <row r="30" spans="1:20" s="29" customFormat="1" ht="30" customHeight="1" x14ac:dyDescent="0.3">
      <c r="A30" s="114">
        <v>30</v>
      </c>
      <c r="B30" s="448"/>
      <c r="C30" s="140" t="s">
        <v>510</v>
      </c>
      <c r="D30" s="143"/>
      <c r="E30" s="115"/>
      <c r="F30" s="438"/>
      <c r="G30" s="438"/>
      <c r="H30" s="438"/>
      <c r="I30" s="438"/>
      <c r="J30" s="170"/>
      <c r="K30" s="170"/>
      <c r="L30" s="434" t="s">
        <v>127</v>
      </c>
      <c r="M30" s="170"/>
      <c r="N30" s="37"/>
      <c r="O30" s="213"/>
      <c r="P30" s="267"/>
      <c r="Q30"/>
      <c r="R30" s="267"/>
      <c r="S30" s="267"/>
      <c r="T30" s="267"/>
    </row>
    <row r="31" spans="1:20" ht="15" customHeight="1" x14ac:dyDescent="0.2">
      <c r="A31" s="114">
        <v>31</v>
      </c>
      <c r="B31" s="36"/>
      <c r="C31" s="439"/>
      <c r="D31" s="205"/>
      <c r="E31" s="166"/>
      <c r="F31" s="223"/>
      <c r="G31" s="223"/>
      <c r="H31" s="167"/>
      <c r="I31" s="438"/>
      <c r="J31" s="170"/>
      <c r="K31" s="167"/>
      <c r="L31" s="167"/>
      <c r="M31" s="167"/>
      <c r="N31" s="37"/>
      <c r="P31" s="267"/>
      <c r="Q31"/>
      <c r="R31" s="108"/>
      <c r="S31" s="267"/>
      <c r="T31" s="267"/>
    </row>
    <row r="32" spans="1:20" ht="15" customHeight="1" x14ac:dyDescent="0.2">
      <c r="A32" s="114">
        <v>32</v>
      </c>
      <c r="B32" s="36"/>
      <c r="C32" s="439"/>
      <c r="D32" s="205"/>
      <c r="E32" s="166"/>
      <c r="F32" s="223" t="s">
        <v>128</v>
      </c>
      <c r="G32" s="223"/>
      <c r="H32" s="167"/>
      <c r="I32" s="438"/>
      <c r="J32" s="170"/>
      <c r="K32" s="5">
        <f>'S4.RAB Value (Rolled Forward)'!P10</f>
        <v>0</v>
      </c>
      <c r="L32" s="256"/>
      <c r="M32" s="448"/>
      <c r="N32" s="37"/>
      <c r="O32" s="213" t="s">
        <v>569</v>
      </c>
      <c r="P32" s="283"/>
      <c r="Q32"/>
      <c r="R32" s="267"/>
      <c r="S32" s="267"/>
      <c r="T32" s="267"/>
    </row>
    <row r="33" spans="1:24" ht="15" customHeight="1" thickBot="1" x14ac:dyDescent="0.25">
      <c r="A33" s="114">
        <v>33</v>
      </c>
      <c r="B33" s="36"/>
      <c r="C33" s="439"/>
      <c r="D33" s="169" t="s">
        <v>6</v>
      </c>
      <c r="E33" s="169"/>
      <c r="F33" s="223" t="s">
        <v>129</v>
      </c>
      <c r="G33" s="223"/>
      <c r="H33" s="167"/>
      <c r="I33" s="167"/>
      <c r="J33" s="167"/>
      <c r="K33" s="5">
        <f>'S5a.Regulatory Tax Allowance'!I60</f>
        <v>0</v>
      </c>
      <c r="L33" s="256"/>
      <c r="M33" s="448"/>
      <c r="N33" s="37"/>
      <c r="O33" s="213" t="s">
        <v>570</v>
      </c>
      <c r="P33" s="283"/>
      <c r="Q33"/>
      <c r="R33" s="27"/>
      <c r="S33" s="27"/>
      <c r="T33" s="27"/>
    </row>
    <row r="34" spans="1:24" ht="15" customHeight="1" thickBot="1" x14ac:dyDescent="0.25">
      <c r="A34" s="114">
        <v>34</v>
      </c>
      <c r="B34" s="36"/>
      <c r="C34" s="118" t="s">
        <v>130</v>
      </c>
      <c r="D34" s="205"/>
      <c r="E34" s="223"/>
      <c r="F34" s="118"/>
      <c r="G34" s="223"/>
      <c r="H34" s="167"/>
      <c r="I34" s="167"/>
      <c r="J34" s="167"/>
      <c r="K34" s="256"/>
      <c r="L34" s="4">
        <f>K32+K33</f>
        <v>0</v>
      </c>
      <c r="M34" s="448"/>
      <c r="N34" s="37"/>
      <c r="O34" s="213" t="s">
        <v>862</v>
      </c>
      <c r="P34" s="391" t="s">
        <v>719</v>
      </c>
      <c r="Q34" s="392"/>
      <c r="R34" s="392"/>
      <c r="S34" s="393"/>
      <c r="T34" s="392"/>
      <c r="U34" s="393"/>
      <c r="V34" s="393"/>
      <c r="W34" s="393"/>
      <c r="X34" s="394"/>
    </row>
    <row r="35" spans="1:24" ht="15" customHeight="1" thickBot="1" x14ac:dyDescent="0.25">
      <c r="A35" s="114">
        <v>35</v>
      </c>
      <c r="B35" s="36"/>
      <c r="C35" s="439"/>
      <c r="D35" s="205"/>
      <c r="E35" s="169"/>
      <c r="F35" s="223"/>
      <c r="G35" s="223"/>
      <c r="H35" s="167"/>
      <c r="I35" s="167"/>
      <c r="J35" s="167"/>
      <c r="K35" s="256"/>
      <c r="L35" s="256"/>
      <c r="M35" s="256"/>
      <c r="N35" s="37"/>
      <c r="P35" s="222"/>
      <c r="Q35" s="108"/>
      <c r="R35" s="108"/>
      <c r="S35" s="108"/>
      <c r="T35" s="113"/>
      <c r="U35" s="113"/>
      <c r="V35" s="113"/>
      <c r="W35" s="113"/>
      <c r="X35" s="15"/>
    </row>
    <row r="36" spans="1:24" s="249" customFormat="1" ht="15" customHeight="1" thickBot="1" x14ac:dyDescent="0.25">
      <c r="A36" s="114">
        <v>36</v>
      </c>
      <c r="B36" s="36"/>
      <c r="C36" s="294" t="s">
        <v>465</v>
      </c>
      <c r="D36" s="295"/>
      <c r="E36" s="296"/>
      <c r="F36" s="297"/>
      <c r="G36" s="167"/>
      <c r="H36" s="167"/>
      <c r="I36" s="167"/>
      <c r="J36" s="167"/>
      <c r="K36" s="167"/>
      <c r="L36" s="324">
        <f>'S3.Regulatory Profit'!T9</f>
        <v>0</v>
      </c>
      <c r="M36" s="256"/>
      <c r="N36" s="37"/>
      <c r="O36" s="213" t="s">
        <v>571</v>
      </c>
      <c r="P36" s="395" t="s">
        <v>2</v>
      </c>
      <c r="Q36" s="396" t="s">
        <v>690</v>
      </c>
      <c r="R36" s="396" t="s">
        <v>691</v>
      </c>
      <c r="S36" s="371" t="s">
        <v>771</v>
      </c>
      <c r="T36" s="372"/>
      <c r="U36" s="371" t="s">
        <v>770</v>
      </c>
      <c r="V36" s="372"/>
      <c r="W36" s="371" t="s">
        <v>769</v>
      </c>
      <c r="X36" s="397"/>
    </row>
    <row r="37" spans="1:24" s="249" customFormat="1" ht="15" customHeight="1" x14ac:dyDescent="0.2">
      <c r="A37" s="114">
        <v>37</v>
      </c>
      <c r="B37" s="36"/>
      <c r="C37" s="439"/>
      <c r="D37" s="256"/>
      <c r="E37" s="256"/>
      <c r="F37" s="256"/>
      <c r="G37" s="256"/>
      <c r="H37" s="256"/>
      <c r="I37" s="167"/>
      <c r="J37" s="167"/>
      <c r="K37" s="256"/>
      <c r="L37" s="256"/>
      <c r="M37" s="256"/>
      <c r="N37" s="37"/>
      <c r="O37" s="213"/>
      <c r="P37" s="398"/>
      <c r="Q37" s="396" t="s">
        <v>692</v>
      </c>
      <c r="R37" s="396" t="s">
        <v>693</v>
      </c>
      <c r="S37" s="396" t="s">
        <v>688</v>
      </c>
      <c r="T37" s="396" t="s">
        <v>765</v>
      </c>
      <c r="U37" s="396" t="s">
        <v>688</v>
      </c>
      <c r="V37" s="396" t="s">
        <v>765</v>
      </c>
      <c r="W37" s="396" t="s">
        <v>688</v>
      </c>
      <c r="X37" s="399" t="s">
        <v>765</v>
      </c>
    </row>
    <row r="38" spans="1:24" s="249" customFormat="1" ht="15" customHeight="1" x14ac:dyDescent="0.2">
      <c r="A38" s="114">
        <v>38</v>
      </c>
      <c r="B38" s="36"/>
      <c r="C38" s="167"/>
      <c r="D38" s="167"/>
      <c r="E38" s="169"/>
      <c r="F38" s="293" t="s">
        <v>729</v>
      </c>
      <c r="G38" s="293"/>
      <c r="H38" s="167"/>
      <c r="I38" s="167"/>
      <c r="J38" s="167"/>
      <c r="K38" s="325">
        <f>'S3.Regulatory Profit'!T15+'S3.Regulatory Profit'!T17</f>
        <v>0</v>
      </c>
      <c r="L38" s="256"/>
      <c r="M38" s="256"/>
      <c r="N38" s="37"/>
      <c r="O38" s="213" t="s">
        <v>827</v>
      </c>
      <c r="P38" s="14"/>
      <c r="Q38" s="113"/>
      <c r="R38" s="113"/>
      <c r="S38" s="113"/>
      <c r="T38" s="113"/>
      <c r="U38" s="113"/>
      <c r="V38" s="113"/>
      <c r="W38" s="113"/>
      <c r="X38" s="15"/>
    </row>
    <row r="39" spans="1:24" ht="15" customHeight="1" x14ac:dyDescent="0.2">
      <c r="A39" s="114">
        <v>39</v>
      </c>
      <c r="B39" s="448"/>
      <c r="C39" s="298"/>
      <c r="D39" s="296" t="s">
        <v>721</v>
      </c>
      <c r="E39" s="169"/>
      <c r="F39" s="223" t="s">
        <v>133</v>
      </c>
      <c r="G39" s="223"/>
      <c r="H39" s="167"/>
      <c r="I39" s="167"/>
      <c r="J39" s="167"/>
      <c r="K39" s="5">
        <f>'S4.RAB Value (Rolled Forward)'!P16</f>
        <v>0</v>
      </c>
      <c r="L39" s="256"/>
      <c r="M39" s="256"/>
      <c r="N39" s="37"/>
      <c r="O39" s="213" t="s">
        <v>569</v>
      </c>
      <c r="P39" s="400" t="s">
        <v>130</v>
      </c>
      <c r="Q39" s="30">
        <v>365</v>
      </c>
      <c r="R39" s="401" t="e">
        <f>$K$3-Q39</f>
        <v>#VALUE!</v>
      </c>
      <c r="S39" s="402">
        <f>-L34</f>
        <v>0</v>
      </c>
      <c r="T39" s="402" t="e">
        <f>S39/(1+T$46)^((365-$Q39)/365)</f>
        <v>#VALUE!</v>
      </c>
      <c r="U39" s="403">
        <f>S39</f>
        <v>0</v>
      </c>
      <c r="V39" s="402" t="e">
        <f>U39/(1+V$46)^((365-$Q39)/365)</f>
        <v>#VALUE!</v>
      </c>
      <c r="W39" s="403">
        <f>U39</f>
        <v>0</v>
      </c>
      <c r="X39" s="404" t="e">
        <f>W39/(1+X$46)^((365-$Q39)/365)</f>
        <v>#VALUE!</v>
      </c>
    </row>
    <row r="40" spans="1:24" ht="15" customHeight="1" x14ac:dyDescent="0.2">
      <c r="A40" s="114">
        <v>40</v>
      </c>
      <c r="B40" s="448"/>
      <c r="C40" s="298"/>
      <c r="D40" s="296" t="s">
        <v>5</v>
      </c>
      <c r="E40" s="169"/>
      <c r="F40" s="223" t="s">
        <v>134</v>
      </c>
      <c r="G40" s="223"/>
      <c r="H40" s="167"/>
      <c r="I40" s="167"/>
      <c r="J40" s="167"/>
      <c r="K40" s="5">
        <f>'S4.RAB Value (Rolled Forward)'!P18</f>
        <v>0</v>
      </c>
      <c r="L40" s="256"/>
      <c r="M40" s="256"/>
      <c r="N40" s="37"/>
      <c r="O40" s="213" t="s">
        <v>569</v>
      </c>
      <c r="P40" s="400" t="s">
        <v>726</v>
      </c>
      <c r="Q40" s="30">
        <v>182</v>
      </c>
      <c r="R40" s="401" t="e">
        <f>$K$3-Q40</f>
        <v>#VALUE!</v>
      </c>
      <c r="S40" s="402">
        <f>-L43</f>
        <v>0</v>
      </c>
      <c r="T40" s="402" t="e">
        <f t="shared" ref="T40:V43" si="0">S40/(1+T$46)^((365-$Q40)/365)</f>
        <v>#VALUE!</v>
      </c>
      <c r="U40" s="403">
        <f>S40+(M107*M57)</f>
        <v>0</v>
      </c>
      <c r="V40" s="402" t="e">
        <f t="shared" si="0"/>
        <v>#VALUE!</v>
      </c>
      <c r="W40" s="403">
        <f>U40+(M119*M57)</f>
        <v>0</v>
      </c>
      <c r="X40" s="404" t="e">
        <f>W40/(1+X$46)^((365-$Q40)/365)</f>
        <v>#VALUE!</v>
      </c>
    </row>
    <row r="41" spans="1:24" ht="15" customHeight="1" x14ac:dyDescent="0.2">
      <c r="A41" s="114">
        <v>41</v>
      </c>
      <c r="B41" s="448"/>
      <c r="C41" s="298"/>
      <c r="D41" s="296" t="s">
        <v>721</v>
      </c>
      <c r="E41" s="169"/>
      <c r="F41" s="293" t="s">
        <v>144</v>
      </c>
      <c r="G41" s="297"/>
      <c r="H41" s="167"/>
      <c r="I41" s="167"/>
      <c r="J41" s="167"/>
      <c r="K41" s="326">
        <f>'S3.Regulatory Profit'!T29-K33+K50</f>
        <v>0</v>
      </c>
      <c r="L41" s="256"/>
      <c r="M41" s="256"/>
      <c r="N41" s="37"/>
      <c r="O41" s="213" t="s">
        <v>828</v>
      </c>
      <c r="P41" s="400" t="s">
        <v>465</v>
      </c>
      <c r="Q41" s="30">
        <v>148</v>
      </c>
      <c r="R41" s="401" t="e">
        <f>$K$3-Q41</f>
        <v>#VALUE!</v>
      </c>
      <c r="S41" s="405">
        <f>L36</f>
        <v>0</v>
      </c>
      <c r="T41" s="402" t="e">
        <f t="shared" si="0"/>
        <v>#VALUE!</v>
      </c>
      <c r="U41" s="403">
        <f>S41-M107</f>
        <v>0</v>
      </c>
      <c r="V41" s="402" t="e">
        <f t="shared" si="0"/>
        <v>#VALUE!</v>
      </c>
      <c r="W41" s="403">
        <f>U41-M119</f>
        <v>0</v>
      </c>
      <c r="X41" s="404" t="e">
        <f>W41/(1+X$46)^((365-$Q41)/365)</f>
        <v>#VALUE!</v>
      </c>
    </row>
    <row r="42" spans="1:24" ht="15" customHeight="1" thickBot="1" x14ac:dyDescent="0.25">
      <c r="A42" s="114">
        <v>42</v>
      </c>
      <c r="B42" s="448"/>
      <c r="C42" s="298"/>
      <c r="D42" s="296" t="s">
        <v>5</v>
      </c>
      <c r="E42" s="169"/>
      <c r="F42" s="299" t="s">
        <v>725</v>
      </c>
      <c r="G42" s="293"/>
      <c r="H42" s="167"/>
      <c r="I42" s="167"/>
      <c r="J42" s="167"/>
      <c r="K42" s="325">
        <f>'S3.Regulatory Profit'!T11+'S3.Regulatory Profit'!T10</f>
        <v>0</v>
      </c>
      <c r="L42" s="256"/>
      <c r="M42" s="256"/>
      <c r="N42" s="37"/>
      <c r="O42" s="213" t="s">
        <v>571</v>
      </c>
      <c r="P42" s="400" t="s">
        <v>689</v>
      </c>
      <c r="Q42" s="30">
        <v>0</v>
      </c>
      <c r="R42" s="401" t="e">
        <f>$K$3-Q42</f>
        <v>#VALUE!</v>
      </c>
      <c r="S42" s="402">
        <f>-L45</f>
        <v>0</v>
      </c>
      <c r="T42" s="402" t="e">
        <f t="shared" si="0"/>
        <v>#VALUE!</v>
      </c>
      <c r="U42" s="403">
        <f>S42</f>
        <v>0</v>
      </c>
      <c r="V42" s="402" t="e">
        <f t="shared" si="0"/>
        <v>#VALUE!</v>
      </c>
      <c r="W42" s="403">
        <f>U42</f>
        <v>0</v>
      </c>
      <c r="X42" s="404" t="e">
        <f>W42/(1+X$46)^((365-$Q42)/365)</f>
        <v>#VALUE!</v>
      </c>
    </row>
    <row r="43" spans="1:24" ht="15" customHeight="1" thickBot="1" x14ac:dyDescent="0.25">
      <c r="A43" s="114">
        <v>43</v>
      </c>
      <c r="B43" s="448"/>
      <c r="C43" s="292" t="s">
        <v>726</v>
      </c>
      <c r="D43" s="256"/>
      <c r="E43" s="297"/>
      <c r="F43" s="293"/>
      <c r="G43" s="167"/>
      <c r="H43" s="167"/>
      <c r="I43" s="167"/>
      <c r="J43" s="167"/>
      <c r="K43" s="256"/>
      <c r="L43" s="324">
        <f>K38+K39-K40+K41-K42</f>
        <v>0</v>
      </c>
      <c r="M43" s="256"/>
      <c r="N43" s="37"/>
      <c r="P43" s="400" t="s">
        <v>139</v>
      </c>
      <c r="Q43" s="30">
        <v>0</v>
      </c>
      <c r="R43" s="401" t="e">
        <f>$K$3-Q43</f>
        <v>#VALUE!</v>
      </c>
      <c r="S43" s="402">
        <f>L51</f>
        <v>0</v>
      </c>
      <c r="T43" s="402" t="e">
        <f t="shared" si="0"/>
        <v>#VALUE!</v>
      </c>
      <c r="U43" s="403">
        <f>S43</f>
        <v>0</v>
      </c>
      <c r="V43" s="402" t="e">
        <f t="shared" si="0"/>
        <v>#VALUE!</v>
      </c>
      <c r="W43" s="403">
        <f>U43</f>
        <v>0</v>
      </c>
      <c r="X43" s="404" t="e">
        <f>W43/(1+X$46)^((365-$Q43)/365)</f>
        <v>#VALUE!</v>
      </c>
    </row>
    <row r="44" spans="1:24" ht="15" customHeight="1" thickBot="1" x14ac:dyDescent="0.25">
      <c r="A44" s="114">
        <v>44</v>
      </c>
      <c r="B44" s="448"/>
      <c r="C44" s="256"/>
      <c r="D44" s="256"/>
      <c r="E44" s="256"/>
      <c r="F44" s="256"/>
      <c r="G44" s="256"/>
      <c r="H44" s="256"/>
      <c r="I44" s="167"/>
      <c r="J44" s="167"/>
      <c r="K44" s="256"/>
      <c r="L44" s="256"/>
      <c r="M44" s="256"/>
      <c r="N44" s="37"/>
      <c r="P44" s="406"/>
      <c r="Q44" s="30"/>
      <c r="R44" s="30"/>
      <c r="S44" s="108"/>
      <c r="T44" s="113"/>
      <c r="U44" s="113"/>
      <c r="V44" s="113"/>
      <c r="W44" s="113"/>
      <c r="X44" s="15"/>
    </row>
    <row r="45" spans="1:24" s="249" customFormat="1" ht="15" customHeight="1" thickBot="1" x14ac:dyDescent="0.35">
      <c r="A45" s="114">
        <v>45</v>
      </c>
      <c r="B45" s="448"/>
      <c r="C45" s="294" t="s">
        <v>158</v>
      </c>
      <c r="D45" s="300"/>
      <c r="E45" s="297"/>
      <c r="F45" s="293"/>
      <c r="G45" s="167"/>
      <c r="H45" s="167"/>
      <c r="I45" s="167"/>
      <c r="J45" s="140"/>
      <c r="K45" s="140"/>
      <c r="L45" s="324">
        <f>'S3.Regulatory Profit'!T27</f>
        <v>0</v>
      </c>
      <c r="M45" s="256"/>
      <c r="N45" s="37"/>
      <c r="O45" s="213" t="s">
        <v>571</v>
      </c>
      <c r="P45" s="406"/>
      <c r="Q45" s="30"/>
      <c r="R45" s="113"/>
      <c r="S45" s="407" t="s">
        <v>767</v>
      </c>
      <c r="T45" s="480">
        <f>0.1*SIGN(SUM(S39:S43))</f>
        <v>0</v>
      </c>
      <c r="U45" s="113"/>
      <c r="V45" s="480">
        <f>0.1*SIGN(SUM(U39:U43))</f>
        <v>0</v>
      </c>
      <c r="W45" s="113"/>
      <c r="X45" s="481">
        <f>0.1*SIGN(SUM(W39:W43))</f>
        <v>0</v>
      </c>
    </row>
    <row r="46" spans="1:24" s="249" customFormat="1" ht="15" customHeight="1" x14ac:dyDescent="0.2">
      <c r="A46" s="114">
        <v>46</v>
      </c>
      <c r="B46" s="36"/>
      <c r="C46" s="439"/>
      <c r="D46" s="256"/>
      <c r="E46" s="256"/>
      <c r="F46" s="256"/>
      <c r="G46" s="256"/>
      <c r="H46" s="256"/>
      <c r="I46" s="167"/>
      <c r="J46" s="167"/>
      <c r="K46" s="256"/>
      <c r="L46" s="256"/>
      <c r="M46" s="256"/>
      <c r="N46" s="37"/>
      <c r="O46" s="213"/>
      <c r="P46" s="406"/>
      <c r="Q46" s="30"/>
      <c r="R46" s="113"/>
      <c r="S46" s="407" t="s">
        <v>766</v>
      </c>
      <c r="T46" s="482" t="e">
        <f>XIRR(S39:S43,$R39:$R43,T45)</f>
        <v>#VALUE!</v>
      </c>
      <c r="U46" s="113"/>
      <c r="V46" s="482" t="e">
        <f>XIRR(U39:U43,$R39:$R43,V45)</f>
        <v>#VALUE!</v>
      </c>
      <c r="W46" s="113"/>
      <c r="X46" s="483" t="e">
        <f>XIRR(W39:W43,$R39:$R43,X45)</f>
        <v>#VALUE!</v>
      </c>
    </row>
    <row r="47" spans="1:24" ht="15" customHeight="1" x14ac:dyDescent="0.2">
      <c r="A47" s="114">
        <v>47</v>
      </c>
      <c r="B47" s="448"/>
      <c r="C47" s="439"/>
      <c r="D47" s="205"/>
      <c r="E47" s="166"/>
      <c r="F47" s="223" t="s">
        <v>135</v>
      </c>
      <c r="G47" s="223"/>
      <c r="H47" s="167"/>
      <c r="I47" s="167"/>
      <c r="J47" s="167"/>
      <c r="K47" s="5">
        <f>'S4.RAB Value (Rolled Forward)'!P24</f>
        <v>0</v>
      </c>
      <c r="L47" s="256"/>
      <c r="M47" s="256"/>
      <c r="N47" s="37"/>
      <c r="O47" s="213" t="s">
        <v>569</v>
      </c>
      <c r="P47" s="14"/>
      <c r="Q47" s="113"/>
      <c r="R47" s="113"/>
      <c r="S47" s="484" t="s">
        <v>768</v>
      </c>
      <c r="T47" s="408" t="e">
        <f>SUM(T39:T43)</f>
        <v>#VALUE!</v>
      </c>
      <c r="U47" s="113"/>
      <c r="V47" s="408" t="e">
        <f>SUM(V39:V43)</f>
        <v>#VALUE!</v>
      </c>
      <c r="W47" s="113"/>
      <c r="X47" s="409" t="e">
        <f>SUM(X39:X43)</f>
        <v>#VALUE!</v>
      </c>
    </row>
    <row r="48" spans="1:24" ht="15" customHeight="1" x14ac:dyDescent="0.2">
      <c r="A48" s="114">
        <v>48</v>
      </c>
      <c r="B48" s="36"/>
      <c r="C48" s="439"/>
      <c r="D48" s="169" t="s">
        <v>5</v>
      </c>
      <c r="E48" s="169"/>
      <c r="F48" s="223" t="s">
        <v>136</v>
      </c>
      <c r="G48" s="223"/>
      <c r="H48" s="167"/>
      <c r="I48" s="167"/>
      <c r="J48" s="167"/>
      <c r="K48" s="5">
        <f>('S4.RAB Value (Rolled Forward)'!P22)</f>
        <v>0</v>
      </c>
      <c r="L48" s="256"/>
      <c r="M48" s="256"/>
      <c r="N48" s="37"/>
      <c r="O48" s="213" t="s">
        <v>569</v>
      </c>
      <c r="P48" s="14"/>
      <c r="Q48" s="113"/>
      <c r="R48" s="113"/>
      <c r="S48" s="407" t="s">
        <v>615</v>
      </c>
      <c r="T48" s="482" t="e">
        <f>IF(ABS(T47)&lt;0.01,T46,"ERROR")</f>
        <v>#VALUE!</v>
      </c>
      <c r="U48" s="113"/>
      <c r="V48" s="482" t="e">
        <f>IF(ABS(V47)&lt;0.01,V46,"ERROR")</f>
        <v>#VALUE!</v>
      </c>
      <c r="W48" s="113"/>
      <c r="X48" s="483" t="e">
        <f>IF(ABS(X47)&lt;0.01,X46,"ERROR")</f>
        <v>#VALUE!</v>
      </c>
    </row>
    <row r="49" spans="1:24" ht="15" customHeight="1" x14ac:dyDescent="0.2">
      <c r="A49" s="114">
        <v>49</v>
      </c>
      <c r="B49" s="448"/>
      <c r="C49" s="439"/>
      <c r="D49" s="169" t="s">
        <v>5</v>
      </c>
      <c r="E49" s="169"/>
      <c r="F49" s="223" t="s">
        <v>137</v>
      </c>
      <c r="G49" s="223"/>
      <c r="H49" s="167"/>
      <c r="I49" s="167"/>
      <c r="J49" s="167"/>
      <c r="K49" s="2">
        <f>'S4.RAB Value (Rolled Forward)'!P20</f>
        <v>0</v>
      </c>
      <c r="L49" s="256"/>
      <c r="M49" s="256"/>
      <c r="N49" s="37"/>
      <c r="O49" s="213" t="s">
        <v>569</v>
      </c>
      <c r="P49" s="16"/>
      <c r="Q49" s="17"/>
      <c r="R49" s="17"/>
      <c r="S49" s="410"/>
      <c r="T49" s="17"/>
      <c r="U49" s="17"/>
      <c r="V49" s="17"/>
      <c r="W49" s="17"/>
      <c r="X49" s="18"/>
    </row>
    <row r="50" spans="1:24" ht="15" customHeight="1" thickBot="1" x14ac:dyDescent="0.25">
      <c r="A50" s="114">
        <v>50</v>
      </c>
      <c r="B50" s="448"/>
      <c r="C50" s="439"/>
      <c r="D50" s="169" t="s">
        <v>6</v>
      </c>
      <c r="E50" s="169"/>
      <c r="F50" s="223" t="s">
        <v>138</v>
      </c>
      <c r="G50" s="223"/>
      <c r="H50" s="167"/>
      <c r="I50" s="167"/>
      <c r="J50" s="167"/>
      <c r="K50" s="2">
        <f>'S5a.Regulatory Tax Allowance'!J76</f>
        <v>0</v>
      </c>
      <c r="L50" s="256"/>
      <c r="M50" s="256"/>
      <c r="N50" s="37"/>
      <c r="O50" s="213" t="s">
        <v>570</v>
      </c>
      <c r="P50" s="391" t="s">
        <v>720</v>
      </c>
      <c r="Q50" s="393"/>
      <c r="R50" s="393"/>
      <c r="S50" s="393"/>
      <c r="T50" s="394"/>
    </row>
    <row r="51" spans="1:24" ht="15" customHeight="1" thickBot="1" x14ac:dyDescent="0.25">
      <c r="A51" s="114">
        <v>51</v>
      </c>
      <c r="B51" s="448"/>
      <c r="C51" s="166" t="s">
        <v>139</v>
      </c>
      <c r="D51" s="205"/>
      <c r="E51" s="223"/>
      <c r="F51" s="223"/>
      <c r="G51" s="223"/>
      <c r="H51" s="167"/>
      <c r="I51" s="167"/>
      <c r="J51" s="167"/>
      <c r="K51" s="256"/>
      <c r="L51" s="4">
        <f>K47-K48-K49+K50</f>
        <v>0</v>
      </c>
      <c r="M51" s="256"/>
      <c r="N51" s="34"/>
      <c r="P51" s="14"/>
      <c r="Q51" s="113"/>
      <c r="R51" s="113"/>
      <c r="S51" s="113"/>
      <c r="T51" s="15"/>
    </row>
    <row r="52" spans="1:24" ht="15" customHeight="1" thickBot="1" x14ac:dyDescent="0.25">
      <c r="A52" s="114">
        <v>52</v>
      </c>
      <c r="B52" s="448"/>
      <c r="C52" s="439"/>
      <c r="D52" s="205"/>
      <c r="E52" s="169"/>
      <c r="F52" s="223"/>
      <c r="G52" s="223"/>
      <c r="H52" s="167"/>
      <c r="I52" s="167"/>
      <c r="J52" s="167"/>
      <c r="K52" s="167"/>
      <c r="L52" s="167"/>
      <c r="M52" s="256"/>
      <c r="N52" s="37"/>
      <c r="P52" s="411" t="s">
        <v>2</v>
      </c>
      <c r="Q52" s="396" t="s">
        <v>690</v>
      </c>
      <c r="R52" s="396" t="s">
        <v>691</v>
      </c>
      <c r="S52" s="371" t="s">
        <v>771</v>
      </c>
      <c r="T52" s="397"/>
      <c r="U52"/>
      <c r="V52"/>
      <c r="W52"/>
      <c r="X52"/>
    </row>
    <row r="53" spans="1:24" ht="15" customHeight="1" thickBot="1" x14ac:dyDescent="0.35">
      <c r="A53" s="114">
        <v>53</v>
      </c>
      <c r="B53" s="448"/>
      <c r="C53" s="140"/>
      <c r="D53" s="295" t="s">
        <v>673</v>
      </c>
      <c r="E53" s="301"/>
      <c r="F53" s="286"/>
      <c r="G53" s="286"/>
      <c r="H53" s="448"/>
      <c r="I53" s="448"/>
      <c r="J53" s="448"/>
      <c r="K53" s="448"/>
      <c r="L53" s="448"/>
      <c r="M53" s="346">
        <f>IF(K32=0,0,T48)</f>
        <v>0</v>
      </c>
      <c r="N53" s="37"/>
      <c r="O53" s="213" t="s">
        <v>866</v>
      </c>
      <c r="P53" s="412"/>
      <c r="Q53" s="396" t="s">
        <v>692</v>
      </c>
      <c r="R53" s="396" t="s">
        <v>693</v>
      </c>
      <c r="S53" s="396" t="s">
        <v>688</v>
      </c>
      <c r="T53" s="399" t="s">
        <v>765</v>
      </c>
      <c r="U53"/>
      <c r="V53"/>
      <c r="W53"/>
      <c r="X53"/>
    </row>
    <row r="54" spans="1:24" ht="15" customHeight="1" x14ac:dyDescent="0.3">
      <c r="A54" s="114">
        <v>54</v>
      </c>
      <c r="B54" s="448"/>
      <c r="C54" s="140"/>
      <c r="D54" s="143"/>
      <c r="E54" s="115"/>
      <c r="F54" s="142"/>
      <c r="G54" s="142"/>
      <c r="H54" s="448"/>
      <c r="I54" s="448"/>
      <c r="J54" s="448"/>
      <c r="K54" s="448"/>
      <c r="L54" s="448"/>
      <c r="M54" s="448"/>
      <c r="N54" s="37"/>
      <c r="P54" s="14"/>
      <c r="Q54" s="113"/>
      <c r="R54" s="113"/>
      <c r="S54" s="113"/>
      <c r="T54" s="15"/>
      <c r="U54"/>
      <c r="V54"/>
      <c r="W54"/>
      <c r="X54"/>
    </row>
    <row r="55" spans="1:24" ht="15" customHeight="1" x14ac:dyDescent="0.3">
      <c r="A55" s="114">
        <v>55</v>
      </c>
      <c r="B55" s="448"/>
      <c r="C55" s="140"/>
      <c r="D55" s="143"/>
      <c r="E55" s="115"/>
      <c r="F55" s="142" t="s">
        <v>140</v>
      </c>
      <c r="G55" s="142"/>
      <c r="H55" s="448"/>
      <c r="I55" s="448"/>
      <c r="J55" s="448"/>
      <c r="K55" s="448"/>
      <c r="L55" s="448"/>
      <c r="M55" s="604">
        <v>0.42</v>
      </c>
      <c r="N55" s="37"/>
      <c r="P55" s="413" t="s">
        <v>694</v>
      </c>
      <c r="Q55" s="402">
        <v>365</v>
      </c>
      <c r="R55" s="401" t="e">
        <f t="shared" ref="R55:R82" si="1">K$3-Q55</f>
        <v>#VALUE!</v>
      </c>
      <c r="S55" s="402">
        <f>-L34</f>
        <v>0</v>
      </c>
      <c r="T55" s="404" t="e">
        <f t="shared" ref="T55:T82" si="2">S55/(1+T$85)^((365-$Q55)/365)</f>
        <v>#VALUE!</v>
      </c>
    </row>
    <row r="56" spans="1:24" ht="15" customHeight="1" x14ac:dyDescent="0.3">
      <c r="A56" s="114">
        <v>56</v>
      </c>
      <c r="B56" s="448"/>
      <c r="C56" s="140"/>
      <c r="D56" s="143"/>
      <c r="E56" s="115"/>
      <c r="F56" s="142" t="s">
        <v>141</v>
      </c>
      <c r="G56" s="142"/>
      <c r="H56" s="448"/>
      <c r="I56" s="448"/>
      <c r="J56" s="448"/>
      <c r="K56" s="448"/>
      <c r="L56" s="448"/>
      <c r="M56" s="345"/>
      <c r="N56" s="37"/>
      <c r="O56" s="213" t="s">
        <v>777</v>
      </c>
      <c r="P56" s="413" t="s">
        <v>695</v>
      </c>
      <c r="Q56" s="402">
        <v>350</v>
      </c>
      <c r="R56" s="401" t="e">
        <f t="shared" si="1"/>
        <v>#VALUE!</v>
      </c>
      <c r="S56" s="402">
        <f t="shared" ref="S56:S67" si="3">-M67</f>
        <v>0</v>
      </c>
      <c r="T56" s="404" t="e">
        <f t="shared" si="2"/>
        <v>#VALUE!</v>
      </c>
    </row>
    <row r="57" spans="1:24" ht="15" customHeight="1" x14ac:dyDescent="0.3">
      <c r="A57" s="114">
        <v>57</v>
      </c>
      <c r="B57" s="448"/>
      <c r="C57" s="140"/>
      <c r="D57" s="143"/>
      <c r="E57" s="115"/>
      <c r="F57" s="142" t="s">
        <v>142</v>
      </c>
      <c r="G57" s="142"/>
      <c r="H57" s="448"/>
      <c r="I57" s="448"/>
      <c r="J57" s="448"/>
      <c r="K57" s="448"/>
      <c r="L57" s="448"/>
      <c r="M57" s="375">
        <f>'S5a.Regulatory Tax Allowance'!I28</f>
        <v>0</v>
      </c>
      <c r="N57" s="37"/>
      <c r="O57" s="213" t="s">
        <v>570</v>
      </c>
      <c r="P57" s="413" t="s">
        <v>696</v>
      </c>
      <c r="Q57" s="402">
        <v>320</v>
      </c>
      <c r="R57" s="401" t="e">
        <f t="shared" si="1"/>
        <v>#VALUE!</v>
      </c>
      <c r="S57" s="402">
        <f t="shared" si="3"/>
        <v>0</v>
      </c>
      <c r="T57" s="404" t="e">
        <f t="shared" si="2"/>
        <v>#VALUE!</v>
      </c>
    </row>
    <row r="58" spans="1:24" ht="15" customHeight="1" thickBot="1" x14ac:dyDescent="0.35">
      <c r="A58" s="114">
        <v>58</v>
      </c>
      <c r="B58" s="448"/>
      <c r="C58" s="140"/>
      <c r="D58" s="143"/>
      <c r="E58" s="115"/>
      <c r="F58" s="142"/>
      <c r="G58" s="142"/>
      <c r="H58" s="448"/>
      <c r="I58" s="448"/>
      <c r="J58" s="448"/>
      <c r="K58" s="448"/>
      <c r="L58" s="448"/>
      <c r="M58" s="448"/>
      <c r="N58" s="37"/>
      <c r="O58" s="214"/>
      <c r="P58" s="413" t="s">
        <v>697</v>
      </c>
      <c r="Q58" s="402">
        <v>289</v>
      </c>
      <c r="R58" s="401" t="e">
        <f t="shared" si="1"/>
        <v>#VALUE!</v>
      </c>
      <c r="S58" s="402">
        <f t="shared" si="3"/>
        <v>0</v>
      </c>
      <c r="T58" s="404" t="e">
        <f t="shared" si="2"/>
        <v>#VALUE!</v>
      </c>
    </row>
    <row r="59" spans="1:24" ht="15" customHeight="1" thickBot="1" x14ac:dyDescent="0.35">
      <c r="A59" s="114">
        <v>59</v>
      </c>
      <c r="B59" s="448"/>
      <c r="C59" s="140"/>
      <c r="D59" s="295" t="s">
        <v>672</v>
      </c>
      <c r="E59" s="301"/>
      <c r="F59" s="286"/>
      <c r="G59" s="286"/>
      <c r="H59" s="448"/>
      <c r="I59" s="448"/>
      <c r="J59" s="448"/>
      <c r="K59" s="448"/>
      <c r="L59" s="448"/>
      <c r="M59" s="347">
        <f>M53-($M$55*$M$56*$M$57)</f>
        <v>0</v>
      </c>
      <c r="N59" s="37"/>
      <c r="O59" s="213" t="s">
        <v>577</v>
      </c>
      <c r="P59" s="413" t="s">
        <v>698</v>
      </c>
      <c r="Q59" s="402">
        <v>259</v>
      </c>
      <c r="R59" s="401" t="e">
        <f t="shared" si="1"/>
        <v>#VALUE!</v>
      </c>
      <c r="S59" s="402">
        <f t="shared" si="3"/>
        <v>0</v>
      </c>
      <c r="T59" s="404" t="e">
        <f t="shared" si="2"/>
        <v>#VALUE!</v>
      </c>
    </row>
    <row r="60" spans="1:24" s="268" customFormat="1" ht="15" customHeight="1" x14ac:dyDescent="0.3">
      <c r="A60" s="114">
        <v>60</v>
      </c>
      <c r="B60" s="448"/>
      <c r="C60" s="140"/>
      <c r="D60" s="448"/>
      <c r="E60" s="448"/>
      <c r="F60" s="448"/>
      <c r="G60" s="448"/>
      <c r="H60" s="448"/>
      <c r="I60" s="448"/>
      <c r="J60" s="448"/>
      <c r="K60" s="448"/>
      <c r="L60" s="448"/>
      <c r="M60" s="350"/>
      <c r="N60" s="37"/>
      <c r="O60" s="213"/>
      <c r="P60" s="413" t="s">
        <v>699</v>
      </c>
      <c r="Q60" s="402">
        <v>228</v>
      </c>
      <c r="R60" s="401" t="e">
        <f t="shared" si="1"/>
        <v>#VALUE!</v>
      </c>
      <c r="S60" s="402">
        <f t="shared" si="3"/>
        <v>0</v>
      </c>
      <c r="T60" s="404" t="e">
        <f t="shared" si="2"/>
        <v>#VALUE!</v>
      </c>
    </row>
    <row r="61" spans="1:24" ht="14.25" customHeight="1" x14ac:dyDescent="0.3">
      <c r="A61" s="114">
        <v>61</v>
      </c>
      <c r="B61" s="36"/>
      <c r="C61" s="140" t="s">
        <v>511</v>
      </c>
      <c r="D61" s="143"/>
      <c r="E61" s="115"/>
      <c r="F61" s="142"/>
      <c r="G61" s="142"/>
      <c r="H61" s="438"/>
      <c r="I61" s="448"/>
      <c r="J61" s="448"/>
      <c r="K61" s="448"/>
      <c r="L61" s="208"/>
      <c r="M61" s="448"/>
      <c r="N61" s="34"/>
      <c r="P61" s="413" t="s">
        <v>700</v>
      </c>
      <c r="Q61" s="402">
        <v>197</v>
      </c>
      <c r="R61" s="401" t="e">
        <f t="shared" si="1"/>
        <v>#VALUE!</v>
      </c>
      <c r="S61" s="402">
        <f t="shared" si="3"/>
        <v>0</v>
      </c>
      <c r="T61" s="404" t="e">
        <f t="shared" si="2"/>
        <v>#VALUE!</v>
      </c>
      <c r="U61" s="133"/>
      <c r="V61" s="133"/>
      <c r="W61" s="133"/>
      <c r="X61" s="133"/>
    </row>
    <row r="62" spans="1:24" ht="14.25" customHeight="1" thickBot="1" x14ac:dyDescent="0.35">
      <c r="A62" s="114">
        <v>62</v>
      </c>
      <c r="B62" s="36"/>
      <c r="C62" s="140"/>
      <c r="D62" s="143"/>
      <c r="E62" s="115"/>
      <c r="F62" s="142"/>
      <c r="G62" s="142"/>
      <c r="H62" s="434"/>
      <c r="I62" s="448"/>
      <c r="J62" s="448"/>
      <c r="K62" s="448"/>
      <c r="L62" s="208"/>
      <c r="M62" s="448"/>
      <c r="N62" s="34"/>
      <c r="P62" s="413" t="s">
        <v>701</v>
      </c>
      <c r="Q62" s="402">
        <v>167</v>
      </c>
      <c r="R62" s="401" t="e">
        <f t="shared" si="1"/>
        <v>#VALUE!</v>
      </c>
      <c r="S62" s="402">
        <f t="shared" si="3"/>
        <v>0</v>
      </c>
      <c r="T62" s="404" t="e">
        <f t="shared" si="2"/>
        <v>#VALUE!</v>
      </c>
    </row>
    <row r="63" spans="1:24" ht="15" customHeight="1" thickBot="1" x14ac:dyDescent="0.35">
      <c r="A63" s="114">
        <v>63</v>
      </c>
      <c r="B63" s="448"/>
      <c r="C63" s="140"/>
      <c r="D63" s="143"/>
      <c r="E63" s="294" t="s">
        <v>130</v>
      </c>
      <c r="F63" s="294"/>
      <c r="G63" s="448"/>
      <c r="H63" s="448"/>
      <c r="I63" s="448"/>
      <c r="J63" s="448"/>
      <c r="K63" s="448"/>
      <c r="L63" s="448"/>
      <c r="M63" s="327" t="str">
        <f>IF(M79=0,"N/A",L34)</f>
        <v>N/A</v>
      </c>
      <c r="N63" s="37"/>
      <c r="O63" s="213" t="s">
        <v>829</v>
      </c>
      <c r="P63" s="413" t="s">
        <v>702</v>
      </c>
      <c r="Q63" s="402">
        <v>136</v>
      </c>
      <c r="R63" s="401" t="e">
        <f t="shared" si="1"/>
        <v>#VALUE!</v>
      </c>
      <c r="S63" s="402">
        <f t="shared" si="3"/>
        <v>0</v>
      </c>
      <c r="T63" s="404" t="e">
        <f t="shared" si="2"/>
        <v>#VALUE!</v>
      </c>
    </row>
    <row r="64" spans="1:24" ht="15" customHeight="1" x14ac:dyDescent="0.3">
      <c r="A64" s="114">
        <v>64</v>
      </c>
      <c r="B64" s="448"/>
      <c r="C64" s="140"/>
      <c r="D64" s="143"/>
      <c r="E64" s="115"/>
      <c r="F64" s="142"/>
      <c r="G64" s="448"/>
      <c r="H64" s="448"/>
      <c r="I64" s="448"/>
      <c r="J64" s="448"/>
      <c r="K64" s="448"/>
      <c r="L64" s="448"/>
      <c r="M64" s="256"/>
      <c r="N64" s="34"/>
      <c r="P64" s="413" t="s">
        <v>703</v>
      </c>
      <c r="Q64" s="402">
        <v>106</v>
      </c>
      <c r="R64" s="401" t="e">
        <f t="shared" si="1"/>
        <v>#VALUE!</v>
      </c>
      <c r="S64" s="402">
        <f t="shared" si="3"/>
        <v>0</v>
      </c>
      <c r="T64" s="404" t="e">
        <f t="shared" si="2"/>
        <v>#VALUE!</v>
      </c>
    </row>
    <row r="65" spans="1:24" ht="15" customHeight="1" x14ac:dyDescent="0.3">
      <c r="A65" s="114">
        <v>65</v>
      </c>
      <c r="B65" s="448"/>
      <c r="C65" s="140"/>
      <c r="D65" s="143"/>
      <c r="E65" s="115"/>
      <c r="F65" s="286"/>
      <c r="G65" s="434"/>
      <c r="H65" s="264"/>
      <c r="I65" s="264"/>
      <c r="J65" s="448"/>
      <c r="K65" s="434"/>
      <c r="L65" s="434"/>
      <c r="M65" s="264"/>
      <c r="N65" s="34"/>
      <c r="P65" s="413" t="s">
        <v>704</v>
      </c>
      <c r="Q65" s="402">
        <v>75</v>
      </c>
      <c r="R65" s="401" t="e">
        <f t="shared" si="1"/>
        <v>#VALUE!</v>
      </c>
      <c r="S65" s="402">
        <f t="shared" si="3"/>
        <v>0</v>
      </c>
      <c r="T65" s="404" t="e">
        <f t="shared" si="2"/>
        <v>#VALUE!</v>
      </c>
    </row>
    <row r="66" spans="1:24" ht="25.5" x14ac:dyDescent="0.3">
      <c r="A66" s="114">
        <v>66</v>
      </c>
      <c r="B66" s="448"/>
      <c r="C66" s="140"/>
      <c r="D66" s="143"/>
      <c r="E66" s="115"/>
      <c r="F66" s="142"/>
      <c r="G66" s="302" t="s">
        <v>465</v>
      </c>
      <c r="H66" s="276"/>
      <c r="I66" s="302" t="s">
        <v>729</v>
      </c>
      <c r="J66" s="275" t="s">
        <v>133</v>
      </c>
      <c r="K66" s="275" t="s">
        <v>883</v>
      </c>
      <c r="L66" s="303" t="s">
        <v>722</v>
      </c>
      <c r="M66" s="302" t="s">
        <v>728</v>
      </c>
      <c r="N66" s="34"/>
      <c r="P66" s="413" t="s">
        <v>705</v>
      </c>
      <c r="Q66" s="402">
        <v>44</v>
      </c>
      <c r="R66" s="401" t="e">
        <f t="shared" si="1"/>
        <v>#VALUE!</v>
      </c>
      <c r="S66" s="402">
        <f t="shared" si="3"/>
        <v>0</v>
      </c>
      <c r="T66" s="404" t="e">
        <f t="shared" si="2"/>
        <v>#VALUE!</v>
      </c>
    </row>
    <row r="67" spans="1:24" ht="15" customHeight="1" x14ac:dyDescent="0.3">
      <c r="A67" s="114">
        <v>67</v>
      </c>
      <c r="B67" s="448"/>
      <c r="C67" s="140"/>
      <c r="D67" s="143"/>
      <c r="E67" s="115"/>
      <c r="F67" s="142" t="s">
        <v>145</v>
      </c>
      <c r="G67" s="366"/>
      <c r="H67" s="438"/>
      <c r="I67" s="485"/>
      <c r="J67" s="485"/>
      <c r="K67" s="485"/>
      <c r="L67" s="486"/>
      <c r="M67" s="367">
        <f>I67+J67-K67-L67</f>
        <v>0</v>
      </c>
      <c r="N67" s="34"/>
      <c r="P67" s="413" t="s">
        <v>706</v>
      </c>
      <c r="Q67" s="402">
        <v>16</v>
      </c>
      <c r="R67" s="401" t="e">
        <f t="shared" si="1"/>
        <v>#VALUE!</v>
      </c>
      <c r="S67" s="402">
        <f t="shared" si="3"/>
        <v>0</v>
      </c>
      <c r="T67" s="404" t="e">
        <f t="shared" si="2"/>
        <v>#VALUE!</v>
      </c>
    </row>
    <row r="68" spans="1:24" ht="15" customHeight="1" x14ac:dyDescent="0.3">
      <c r="A68" s="114">
        <v>68</v>
      </c>
      <c r="B68" s="448"/>
      <c r="C68" s="140"/>
      <c r="D68" s="143"/>
      <c r="E68" s="115"/>
      <c r="F68" s="142" t="s">
        <v>146</v>
      </c>
      <c r="G68" s="366"/>
      <c r="H68" s="438"/>
      <c r="I68" s="485"/>
      <c r="J68" s="485"/>
      <c r="K68" s="485"/>
      <c r="L68" s="486"/>
      <c r="M68" s="367">
        <f t="shared" ref="M68:M78" si="4">I68+J68-K68-L68</f>
        <v>0</v>
      </c>
      <c r="N68" s="34"/>
      <c r="P68" s="413" t="s">
        <v>707</v>
      </c>
      <c r="Q68" s="402">
        <v>315</v>
      </c>
      <c r="R68" s="401" t="e">
        <f t="shared" si="1"/>
        <v>#VALUE!</v>
      </c>
      <c r="S68" s="402">
        <f t="shared" ref="S68:S79" si="5">G67</f>
        <v>0</v>
      </c>
      <c r="T68" s="404" t="e">
        <f t="shared" si="2"/>
        <v>#VALUE!</v>
      </c>
    </row>
    <row r="69" spans="1:24" ht="15" customHeight="1" x14ac:dyDescent="0.3">
      <c r="A69" s="114">
        <v>69</v>
      </c>
      <c r="B69" s="448"/>
      <c r="C69" s="140"/>
      <c r="D69" s="143"/>
      <c r="E69" s="115"/>
      <c r="F69" s="142" t="s">
        <v>147</v>
      </c>
      <c r="G69" s="366"/>
      <c r="H69" s="438"/>
      <c r="I69" s="485"/>
      <c r="J69" s="485"/>
      <c r="K69" s="485"/>
      <c r="L69" s="486"/>
      <c r="M69" s="367">
        <f t="shared" si="4"/>
        <v>0</v>
      </c>
      <c r="N69" s="34"/>
      <c r="P69" s="413" t="s">
        <v>708</v>
      </c>
      <c r="Q69" s="402">
        <v>284</v>
      </c>
      <c r="R69" s="401" t="e">
        <f t="shared" si="1"/>
        <v>#VALUE!</v>
      </c>
      <c r="S69" s="402">
        <f t="shared" si="5"/>
        <v>0</v>
      </c>
      <c r="T69" s="404" t="e">
        <f t="shared" si="2"/>
        <v>#VALUE!</v>
      </c>
    </row>
    <row r="70" spans="1:24" ht="15" customHeight="1" x14ac:dyDescent="0.3">
      <c r="A70" s="114">
        <v>70</v>
      </c>
      <c r="B70" s="448"/>
      <c r="C70" s="140"/>
      <c r="D70" s="143"/>
      <c r="E70" s="115"/>
      <c r="F70" s="142" t="s">
        <v>148</v>
      </c>
      <c r="G70" s="366"/>
      <c r="H70" s="438"/>
      <c r="I70" s="485"/>
      <c r="J70" s="485"/>
      <c r="K70" s="485"/>
      <c r="L70" s="486"/>
      <c r="M70" s="367">
        <f t="shared" si="4"/>
        <v>0</v>
      </c>
      <c r="N70" s="34"/>
      <c r="P70" s="413" t="s">
        <v>709</v>
      </c>
      <c r="Q70" s="402">
        <v>254</v>
      </c>
      <c r="R70" s="401" t="e">
        <f t="shared" si="1"/>
        <v>#VALUE!</v>
      </c>
      <c r="S70" s="402">
        <f t="shared" si="5"/>
        <v>0</v>
      </c>
      <c r="T70" s="404" t="e">
        <f t="shared" si="2"/>
        <v>#VALUE!</v>
      </c>
    </row>
    <row r="71" spans="1:24" ht="15" customHeight="1" x14ac:dyDescent="0.3">
      <c r="A71" s="114">
        <v>71</v>
      </c>
      <c r="B71" s="448"/>
      <c r="C71" s="140"/>
      <c r="D71" s="143"/>
      <c r="E71" s="115"/>
      <c r="F71" s="142" t="s">
        <v>149</v>
      </c>
      <c r="G71" s="366"/>
      <c r="H71" s="438"/>
      <c r="I71" s="485"/>
      <c r="J71" s="485"/>
      <c r="K71" s="485"/>
      <c r="L71" s="486"/>
      <c r="M71" s="367">
        <f t="shared" si="4"/>
        <v>0</v>
      </c>
      <c r="N71" s="34"/>
      <c r="P71" s="413" t="s">
        <v>710</v>
      </c>
      <c r="Q71" s="402">
        <v>223</v>
      </c>
      <c r="R71" s="401" t="e">
        <f t="shared" si="1"/>
        <v>#VALUE!</v>
      </c>
      <c r="S71" s="402">
        <f t="shared" si="5"/>
        <v>0</v>
      </c>
      <c r="T71" s="404" t="e">
        <f t="shared" si="2"/>
        <v>#VALUE!</v>
      </c>
    </row>
    <row r="72" spans="1:24" ht="15" customHeight="1" x14ac:dyDescent="0.3">
      <c r="A72" s="114">
        <v>72</v>
      </c>
      <c r="B72" s="448"/>
      <c r="C72" s="140"/>
      <c r="D72" s="143"/>
      <c r="E72" s="115"/>
      <c r="F72" s="142" t="s">
        <v>150</v>
      </c>
      <c r="G72" s="366"/>
      <c r="H72" s="438"/>
      <c r="I72" s="485"/>
      <c r="J72" s="485"/>
      <c r="K72" s="485"/>
      <c r="L72" s="486"/>
      <c r="M72" s="367">
        <f t="shared" si="4"/>
        <v>0</v>
      </c>
      <c r="N72" s="34"/>
      <c r="P72" s="413" t="s">
        <v>711</v>
      </c>
      <c r="Q72" s="402">
        <v>192</v>
      </c>
      <c r="R72" s="401" t="e">
        <f t="shared" si="1"/>
        <v>#VALUE!</v>
      </c>
      <c r="S72" s="402">
        <f t="shared" si="5"/>
        <v>0</v>
      </c>
      <c r="T72" s="404" t="e">
        <f t="shared" si="2"/>
        <v>#VALUE!</v>
      </c>
    </row>
    <row r="73" spans="1:24" ht="15" customHeight="1" x14ac:dyDescent="0.3">
      <c r="A73" s="114">
        <v>73</v>
      </c>
      <c r="B73" s="448"/>
      <c r="C73" s="140"/>
      <c r="D73" s="143"/>
      <c r="E73" s="115"/>
      <c r="F73" s="142" t="s">
        <v>151</v>
      </c>
      <c r="G73" s="366"/>
      <c r="H73" s="438"/>
      <c r="I73" s="485"/>
      <c r="J73" s="485"/>
      <c r="K73" s="485"/>
      <c r="L73" s="486"/>
      <c r="M73" s="367">
        <f t="shared" si="4"/>
        <v>0</v>
      </c>
      <c r="N73" s="34"/>
      <c r="P73" s="413" t="s">
        <v>712</v>
      </c>
      <c r="Q73" s="402">
        <v>162</v>
      </c>
      <c r="R73" s="401" t="e">
        <f t="shared" si="1"/>
        <v>#VALUE!</v>
      </c>
      <c r="S73" s="402">
        <f t="shared" si="5"/>
        <v>0</v>
      </c>
      <c r="T73" s="404" t="e">
        <f t="shared" si="2"/>
        <v>#VALUE!</v>
      </c>
    </row>
    <row r="74" spans="1:24" ht="15" customHeight="1" x14ac:dyDescent="0.3">
      <c r="A74" s="114">
        <v>74</v>
      </c>
      <c r="B74" s="448"/>
      <c r="C74" s="140"/>
      <c r="D74" s="143"/>
      <c r="E74" s="115"/>
      <c r="F74" s="142" t="s">
        <v>152</v>
      </c>
      <c r="G74" s="366"/>
      <c r="H74" s="438"/>
      <c r="I74" s="485"/>
      <c r="J74" s="485"/>
      <c r="K74" s="485"/>
      <c r="L74" s="486"/>
      <c r="M74" s="367">
        <f t="shared" si="4"/>
        <v>0</v>
      </c>
      <c r="N74" s="34"/>
      <c r="P74" s="413" t="s">
        <v>713</v>
      </c>
      <c r="Q74" s="402">
        <v>131</v>
      </c>
      <c r="R74" s="401" t="e">
        <f t="shared" si="1"/>
        <v>#VALUE!</v>
      </c>
      <c r="S74" s="402">
        <f t="shared" si="5"/>
        <v>0</v>
      </c>
      <c r="T74" s="404" t="e">
        <f t="shared" si="2"/>
        <v>#VALUE!</v>
      </c>
    </row>
    <row r="75" spans="1:24" ht="15" customHeight="1" x14ac:dyDescent="0.3">
      <c r="A75" s="114">
        <v>75</v>
      </c>
      <c r="B75" s="448"/>
      <c r="C75" s="140"/>
      <c r="D75" s="143"/>
      <c r="E75" s="115"/>
      <c r="F75" s="142" t="s">
        <v>153</v>
      </c>
      <c r="G75" s="366"/>
      <c r="H75" s="438"/>
      <c r="I75" s="485"/>
      <c r="J75" s="485"/>
      <c r="K75" s="485"/>
      <c r="L75" s="486"/>
      <c r="M75" s="367">
        <f t="shared" si="4"/>
        <v>0</v>
      </c>
      <c r="N75" s="34"/>
      <c r="P75" s="413" t="s">
        <v>714</v>
      </c>
      <c r="Q75" s="402">
        <v>101</v>
      </c>
      <c r="R75" s="401" t="e">
        <f t="shared" si="1"/>
        <v>#VALUE!</v>
      </c>
      <c r="S75" s="402">
        <f t="shared" si="5"/>
        <v>0</v>
      </c>
      <c r="T75" s="404" t="e">
        <f t="shared" si="2"/>
        <v>#VALUE!</v>
      </c>
    </row>
    <row r="76" spans="1:24" ht="15" customHeight="1" x14ac:dyDescent="0.3">
      <c r="A76" s="114">
        <v>76</v>
      </c>
      <c r="B76" s="448"/>
      <c r="C76" s="140"/>
      <c r="D76" s="143"/>
      <c r="E76" s="115"/>
      <c r="F76" s="142" t="s">
        <v>154</v>
      </c>
      <c r="G76" s="366"/>
      <c r="H76" s="438"/>
      <c r="I76" s="485"/>
      <c r="J76" s="485"/>
      <c r="K76" s="485"/>
      <c r="L76" s="486"/>
      <c r="M76" s="367">
        <f t="shared" si="4"/>
        <v>0</v>
      </c>
      <c r="N76" s="34"/>
      <c r="P76" s="413" t="s">
        <v>715</v>
      </c>
      <c r="Q76" s="402">
        <v>70</v>
      </c>
      <c r="R76" s="401" t="e">
        <f t="shared" si="1"/>
        <v>#VALUE!</v>
      </c>
      <c r="S76" s="402">
        <f t="shared" si="5"/>
        <v>0</v>
      </c>
      <c r="T76" s="404" t="e">
        <f t="shared" si="2"/>
        <v>#VALUE!</v>
      </c>
    </row>
    <row r="77" spans="1:24" ht="15" customHeight="1" x14ac:dyDescent="0.3">
      <c r="A77" s="114">
        <v>77</v>
      </c>
      <c r="B77" s="448"/>
      <c r="C77" s="140"/>
      <c r="D77" s="143"/>
      <c r="E77" s="115"/>
      <c r="F77" s="142" t="s">
        <v>155</v>
      </c>
      <c r="G77" s="366"/>
      <c r="H77" s="438"/>
      <c r="I77" s="485"/>
      <c r="J77" s="485"/>
      <c r="K77" s="485"/>
      <c r="L77" s="486"/>
      <c r="M77" s="367">
        <f t="shared" si="4"/>
        <v>0</v>
      </c>
      <c r="N77" s="34"/>
      <c r="P77" s="413" t="s">
        <v>716</v>
      </c>
      <c r="Q77" s="402">
        <v>39</v>
      </c>
      <c r="R77" s="401" t="e">
        <f t="shared" si="1"/>
        <v>#VALUE!</v>
      </c>
      <c r="S77" s="402">
        <f t="shared" si="5"/>
        <v>0</v>
      </c>
      <c r="T77" s="404" t="e">
        <f t="shared" si="2"/>
        <v>#VALUE!</v>
      </c>
    </row>
    <row r="78" spans="1:24" ht="15" customHeight="1" thickBot="1" x14ac:dyDescent="0.35">
      <c r="A78" s="114">
        <v>78</v>
      </c>
      <c r="B78" s="448"/>
      <c r="C78" s="140"/>
      <c r="D78" s="143"/>
      <c r="E78" s="115"/>
      <c r="F78" s="142" t="s">
        <v>156</v>
      </c>
      <c r="G78" s="366"/>
      <c r="H78" s="438"/>
      <c r="I78" s="485"/>
      <c r="J78" s="485"/>
      <c r="K78" s="485"/>
      <c r="L78" s="486"/>
      <c r="M78" s="367">
        <f t="shared" si="4"/>
        <v>0</v>
      </c>
      <c r="N78" s="34"/>
      <c r="P78" s="413" t="s">
        <v>717</v>
      </c>
      <c r="Q78" s="402">
        <v>11</v>
      </c>
      <c r="R78" s="401" t="e">
        <f t="shared" si="1"/>
        <v>#VALUE!</v>
      </c>
      <c r="S78" s="402">
        <f t="shared" si="5"/>
        <v>0</v>
      </c>
      <c r="T78" s="404" t="e">
        <f t="shared" si="2"/>
        <v>#VALUE!</v>
      </c>
    </row>
    <row r="79" spans="1:24" ht="15" customHeight="1" thickBot="1" x14ac:dyDescent="0.35">
      <c r="A79" s="114">
        <v>79</v>
      </c>
      <c r="B79" s="448"/>
      <c r="C79" s="140"/>
      <c r="D79" s="143"/>
      <c r="E79" s="118" t="s">
        <v>3</v>
      </c>
      <c r="F79" s="142"/>
      <c r="G79" s="425">
        <f>SUM(G67:G78)</f>
        <v>0</v>
      </c>
      <c r="H79" s="426"/>
      <c r="I79" s="425">
        <f t="shared" ref="I79:L79" si="6">SUM(I67:I78)</f>
        <v>0</v>
      </c>
      <c r="J79" s="425">
        <f t="shared" si="6"/>
        <v>0</v>
      </c>
      <c r="K79" s="425">
        <f t="shared" si="6"/>
        <v>0</v>
      </c>
      <c r="L79" s="425">
        <f t="shared" si="6"/>
        <v>0</v>
      </c>
      <c r="M79" s="368">
        <f>I79+J79-K79-L79</f>
        <v>0</v>
      </c>
      <c r="N79" s="34"/>
      <c r="P79" s="413" t="s">
        <v>718</v>
      </c>
      <c r="Q79" s="402">
        <v>-20</v>
      </c>
      <c r="R79" s="401" t="e">
        <f t="shared" si="1"/>
        <v>#VALUE!</v>
      </c>
      <c r="S79" s="402">
        <f t="shared" si="5"/>
        <v>0</v>
      </c>
      <c r="T79" s="404" t="e">
        <f t="shared" si="2"/>
        <v>#VALUE!</v>
      </c>
    </row>
    <row r="80" spans="1:24" s="111" customFormat="1" ht="15" customHeight="1" thickBot="1" x14ac:dyDescent="0.35">
      <c r="A80" s="114">
        <v>80</v>
      </c>
      <c r="B80" s="448"/>
      <c r="C80" s="140"/>
      <c r="D80" s="143"/>
      <c r="E80" s="115"/>
      <c r="F80" s="142"/>
      <c r="G80" s="142"/>
      <c r="H80" s="448"/>
      <c r="I80" s="448"/>
      <c r="J80" s="448"/>
      <c r="K80" s="448"/>
      <c r="L80" s="448"/>
      <c r="M80" s="438"/>
      <c r="N80" s="34"/>
      <c r="O80" s="213"/>
      <c r="P80" s="414" t="s">
        <v>687</v>
      </c>
      <c r="Q80" s="108">
        <v>182</v>
      </c>
      <c r="R80" s="401" t="e">
        <f t="shared" si="1"/>
        <v>#VALUE!</v>
      </c>
      <c r="S80" s="415" t="e">
        <f>-M81</f>
        <v>#VALUE!</v>
      </c>
      <c r="T80" s="404" t="e">
        <f t="shared" si="2"/>
        <v>#VALUE!</v>
      </c>
      <c r="U80" s="27"/>
      <c r="V80" s="27"/>
      <c r="W80" s="27"/>
      <c r="X80" s="27"/>
    </row>
    <row r="81" spans="1:24" ht="15.75" customHeight="1" thickBot="1" x14ac:dyDescent="0.35">
      <c r="A81" s="114">
        <v>81</v>
      </c>
      <c r="B81" s="448"/>
      <c r="C81" s="140"/>
      <c r="D81" s="143"/>
      <c r="E81" s="301" t="s">
        <v>144</v>
      </c>
      <c r="F81" s="286"/>
      <c r="G81" s="424"/>
      <c r="H81" s="448"/>
      <c r="I81" s="448"/>
      <c r="J81" s="448"/>
      <c r="K81" s="448"/>
      <c r="L81" s="448"/>
      <c r="M81" s="327" t="str">
        <f>IF(M79=0,"N/A",K41)</f>
        <v>N/A</v>
      </c>
      <c r="N81" s="34"/>
      <c r="O81" s="213" t="s">
        <v>830</v>
      </c>
      <c r="P81" s="413" t="s">
        <v>689</v>
      </c>
      <c r="Q81" s="402">
        <v>0</v>
      </c>
      <c r="R81" s="401" t="e">
        <f t="shared" si="1"/>
        <v>#VALUE!</v>
      </c>
      <c r="S81" s="403" t="str">
        <f>M83</f>
        <v>N/A</v>
      </c>
      <c r="T81" s="404" t="e">
        <f t="shared" si="2"/>
        <v>#VALUE!</v>
      </c>
      <c r="U81" s="111"/>
      <c r="V81" s="111"/>
      <c r="W81" s="111"/>
      <c r="X81" s="111"/>
    </row>
    <row r="82" spans="1:24" ht="15" customHeight="1" thickBot="1" x14ac:dyDescent="0.35">
      <c r="A82" s="114">
        <v>82</v>
      </c>
      <c r="B82" s="448"/>
      <c r="C82" s="140"/>
      <c r="D82" s="143"/>
      <c r="E82" s="115"/>
      <c r="F82" s="142"/>
      <c r="G82" s="142"/>
      <c r="H82" s="448"/>
      <c r="I82" s="448"/>
      <c r="J82" s="448"/>
      <c r="K82" s="448"/>
      <c r="L82" s="448"/>
      <c r="M82" s="438"/>
      <c r="N82" s="34"/>
      <c r="P82" s="413" t="s">
        <v>139</v>
      </c>
      <c r="Q82" s="402">
        <v>0</v>
      </c>
      <c r="R82" s="401" t="e">
        <f t="shared" si="1"/>
        <v>#VALUE!</v>
      </c>
      <c r="S82" s="403" t="str">
        <f>M85</f>
        <v>N/A</v>
      </c>
      <c r="T82" s="404" t="e">
        <f t="shared" si="2"/>
        <v>#VALUE!</v>
      </c>
    </row>
    <row r="83" spans="1:24" s="249" customFormat="1" ht="15" customHeight="1" thickBot="1" x14ac:dyDescent="0.35">
      <c r="A83" s="114">
        <v>83</v>
      </c>
      <c r="B83" s="448"/>
      <c r="C83" s="140"/>
      <c r="D83" s="143"/>
      <c r="E83" s="294" t="s">
        <v>158</v>
      </c>
      <c r="F83" s="286"/>
      <c r="G83" s="286"/>
      <c r="H83" s="256"/>
      <c r="I83" s="256"/>
      <c r="J83" s="256"/>
      <c r="K83" s="351"/>
      <c r="L83" s="377"/>
      <c r="M83" s="327" t="str">
        <f>IF(M79=0,"N/A",L45)</f>
        <v>N/A</v>
      </c>
      <c r="N83" s="34"/>
      <c r="O83" s="213" t="s">
        <v>744</v>
      </c>
      <c r="P83" s="406"/>
      <c r="Q83" s="30"/>
      <c r="R83" s="113"/>
      <c r="S83" s="30"/>
      <c r="T83" s="416"/>
      <c r="U83" s="27"/>
      <c r="V83" s="27"/>
      <c r="W83" s="27"/>
      <c r="X83" s="27"/>
    </row>
    <row r="84" spans="1:24" ht="15" customHeight="1" thickBot="1" x14ac:dyDescent="0.35">
      <c r="A84" s="114">
        <v>84</v>
      </c>
      <c r="B84" s="448"/>
      <c r="C84" s="140"/>
      <c r="D84" s="143"/>
      <c r="E84" s="115"/>
      <c r="F84" s="142"/>
      <c r="G84" s="142"/>
      <c r="H84" s="448"/>
      <c r="I84" s="448"/>
      <c r="J84" s="448"/>
      <c r="K84" s="448"/>
      <c r="L84" s="448"/>
      <c r="M84" s="377"/>
      <c r="N84" s="265"/>
      <c r="P84" s="14"/>
      <c r="Q84" s="113"/>
      <c r="R84" s="113"/>
      <c r="S84" s="484" t="s">
        <v>767</v>
      </c>
      <c r="T84" s="481" t="e">
        <f>0.1*SIGN(SUM(S55:S82))</f>
        <v>#VALUE!</v>
      </c>
      <c r="U84" s="249"/>
      <c r="V84" s="249"/>
      <c r="W84" s="249"/>
      <c r="X84" s="249"/>
    </row>
    <row r="85" spans="1:24" s="249" customFormat="1" ht="15" customHeight="1" thickBot="1" x14ac:dyDescent="0.35">
      <c r="A85" s="114">
        <v>85</v>
      </c>
      <c r="B85" s="448"/>
      <c r="C85" s="140"/>
      <c r="D85" s="143"/>
      <c r="E85" s="294" t="s">
        <v>139</v>
      </c>
      <c r="F85" s="286"/>
      <c r="G85" s="286"/>
      <c r="H85" s="256"/>
      <c r="I85" s="448"/>
      <c r="J85" s="448"/>
      <c r="K85" s="448"/>
      <c r="L85" s="448"/>
      <c r="M85" s="327" t="str">
        <f>IF(M79=0,"N/A",L51)</f>
        <v>N/A</v>
      </c>
      <c r="N85" s="34"/>
      <c r="O85" s="213" t="s">
        <v>831</v>
      </c>
      <c r="P85" s="14"/>
      <c r="Q85" s="113"/>
      <c r="R85" s="113"/>
      <c r="S85" s="484" t="s">
        <v>766</v>
      </c>
      <c r="T85" s="483" t="e">
        <f>XIRR(S55:S82,R55:R82,T84)</f>
        <v>#VALUE!</v>
      </c>
      <c r="U85" s="27"/>
      <c r="V85" s="27"/>
      <c r="W85" s="27"/>
      <c r="X85" s="27"/>
    </row>
    <row r="86" spans="1:24" ht="15" customHeight="1" x14ac:dyDescent="0.3">
      <c r="A86" s="114">
        <v>86</v>
      </c>
      <c r="B86" s="448"/>
      <c r="C86" s="140"/>
      <c r="D86" s="143"/>
      <c r="E86" s="115"/>
      <c r="F86" s="140"/>
      <c r="G86" s="140"/>
      <c r="H86" s="140"/>
      <c r="I86" s="140"/>
      <c r="J86" s="140"/>
      <c r="K86" s="140"/>
      <c r="L86" s="140"/>
      <c r="M86" s="140"/>
      <c r="N86" s="34"/>
      <c r="P86" s="406"/>
      <c r="Q86" s="30"/>
      <c r="R86" s="113"/>
      <c r="S86" s="484" t="s">
        <v>768</v>
      </c>
      <c r="T86" s="409" t="e">
        <f>SUM(T55:T82)</f>
        <v>#VALUE!</v>
      </c>
      <c r="U86" s="249"/>
      <c r="V86" s="249"/>
      <c r="W86" s="249"/>
      <c r="X86" s="249"/>
    </row>
    <row r="87" spans="1:24" ht="15" customHeight="1" thickBot="1" x14ac:dyDescent="0.35">
      <c r="A87" s="114">
        <v>87</v>
      </c>
      <c r="B87" s="448"/>
      <c r="C87" s="140"/>
      <c r="D87" s="143"/>
      <c r="E87" s="115"/>
      <c r="F87" s="448"/>
      <c r="G87" s="448"/>
      <c r="H87" s="448"/>
      <c r="I87" s="256"/>
      <c r="J87" s="256"/>
      <c r="K87" s="351"/>
      <c r="L87" s="352"/>
      <c r="M87" s="256"/>
      <c r="N87" s="34"/>
      <c r="P87" s="14"/>
      <c r="Q87" s="113"/>
      <c r="R87" s="113"/>
      <c r="S87" s="407" t="s">
        <v>615</v>
      </c>
      <c r="T87" s="483" t="e">
        <f>IF(ABS(T86)&lt;0.01,T85,"ERROR")</f>
        <v>#VALUE!</v>
      </c>
    </row>
    <row r="88" spans="1:24" ht="15" customHeight="1" thickBot="1" x14ac:dyDescent="0.35">
      <c r="A88" s="114">
        <v>88</v>
      </c>
      <c r="B88" s="448"/>
      <c r="C88" s="140"/>
      <c r="D88" s="292" t="s">
        <v>674</v>
      </c>
      <c r="E88" s="292"/>
      <c r="F88" s="293"/>
      <c r="G88" s="293"/>
      <c r="H88" s="304"/>
      <c r="I88" s="270"/>
      <c r="J88" s="271"/>
      <c r="K88" s="271"/>
      <c r="L88" s="271"/>
      <c r="M88" s="348" t="str">
        <f>IF(M79=0,"N/A",T87)</f>
        <v>N/A</v>
      </c>
      <c r="N88" s="34"/>
      <c r="O88" s="213" t="s">
        <v>867</v>
      </c>
      <c r="P88" s="417" t="s">
        <v>778</v>
      </c>
      <c r="Q88" s="108"/>
      <c r="R88" s="113"/>
      <c r="S88" s="113"/>
      <c r="T88" s="252"/>
    </row>
    <row r="89" spans="1:24" s="29" customFormat="1" ht="15" customHeight="1" thickBot="1" x14ac:dyDescent="0.35">
      <c r="A89" s="114">
        <v>89</v>
      </c>
      <c r="B89" s="448"/>
      <c r="C89" s="140"/>
      <c r="D89" s="274"/>
      <c r="E89" s="272"/>
      <c r="F89" s="273"/>
      <c r="G89" s="273"/>
      <c r="H89" s="271"/>
      <c r="I89" s="271"/>
      <c r="J89" s="271"/>
      <c r="K89" s="271"/>
      <c r="L89" s="270"/>
      <c r="M89" s="256"/>
      <c r="N89" s="34"/>
      <c r="O89" s="213"/>
      <c r="P89" s="16"/>
      <c r="Q89" s="17"/>
      <c r="R89" s="17"/>
      <c r="S89" s="17"/>
      <c r="T89" s="18"/>
    </row>
    <row r="90" spans="1:24" s="29" customFormat="1" ht="15" customHeight="1" thickBot="1" x14ac:dyDescent="0.35">
      <c r="A90" s="114">
        <v>90</v>
      </c>
      <c r="B90" s="448"/>
      <c r="C90" s="140"/>
      <c r="D90" s="292" t="s">
        <v>675</v>
      </c>
      <c r="E90" s="292"/>
      <c r="F90" s="293"/>
      <c r="G90" s="293"/>
      <c r="H90" s="304"/>
      <c r="I90" s="271"/>
      <c r="J90" s="271"/>
      <c r="K90" s="271"/>
      <c r="L90" s="270"/>
      <c r="M90" s="349" t="str">
        <f>IF(M88="N/A","N/A",M88-($M$55*$M$56*$M$57))</f>
        <v>N/A</v>
      </c>
      <c r="N90" s="34"/>
      <c r="O90" s="213" t="s">
        <v>863</v>
      </c>
    </row>
    <row r="91" spans="1:24" s="29" customFormat="1" ht="15" customHeight="1" x14ac:dyDescent="0.3">
      <c r="A91" s="114">
        <v>91</v>
      </c>
      <c r="B91" s="448"/>
      <c r="C91" s="140"/>
      <c r="D91" s="143"/>
      <c r="E91" s="115"/>
      <c r="F91" s="142"/>
      <c r="G91" s="142"/>
      <c r="H91" s="448"/>
      <c r="I91" s="448"/>
      <c r="J91" s="448"/>
      <c r="K91" s="448"/>
      <c r="L91" s="438"/>
      <c r="M91" s="350"/>
      <c r="N91" s="34"/>
      <c r="O91" s="213"/>
    </row>
    <row r="92" spans="1:24" s="29" customFormat="1" ht="15" customHeight="1" x14ac:dyDescent="0.3">
      <c r="A92" s="114">
        <v>92</v>
      </c>
      <c r="B92" s="448"/>
      <c r="C92" s="140" t="s">
        <v>512</v>
      </c>
      <c r="D92" s="143"/>
      <c r="E92" s="115"/>
      <c r="F92" s="142"/>
      <c r="G92" s="142"/>
      <c r="H92" s="448"/>
      <c r="I92" s="448"/>
      <c r="J92" s="448"/>
      <c r="K92" s="448"/>
      <c r="L92" s="438"/>
      <c r="M92" s="350"/>
      <c r="N92" s="34"/>
      <c r="O92" s="213"/>
    </row>
    <row r="93" spans="1:24" s="29" customFormat="1" ht="15" customHeight="1" thickBot="1" x14ac:dyDescent="0.35">
      <c r="A93" s="114">
        <v>93</v>
      </c>
      <c r="B93" s="448"/>
      <c r="C93" s="140"/>
      <c r="D93" s="143"/>
      <c r="E93" s="115"/>
      <c r="F93" s="142"/>
      <c r="G93" s="142"/>
      <c r="H93" s="448"/>
      <c r="I93" s="448"/>
      <c r="J93" s="448"/>
      <c r="K93" s="448"/>
      <c r="L93" s="438"/>
      <c r="M93" s="350"/>
      <c r="N93" s="34"/>
      <c r="O93" s="213"/>
    </row>
    <row r="94" spans="1:24" s="29" customFormat="1" ht="15" customHeight="1" thickBot="1" x14ac:dyDescent="0.35">
      <c r="A94" s="114">
        <v>94</v>
      </c>
      <c r="B94" s="448"/>
      <c r="C94" s="140"/>
      <c r="D94" s="277" t="s">
        <v>676</v>
      </c>
      <c r="E94" s="280"/>
      <c r="F94" s="278"/>
      <c r="G94" s="278"/>
      <c r="H94" s="279"/>
      <c r="I94" s="448"/>
      <c r="J94" s="448"/>
      <c r="K94" s="448"/>
      <c r="L94" s="438"/>
      <c r="M94" s="347">
        <f>IF(L34=0,0,('S3.Regulatory Profit'!T31-(M107+M119))/(L34+0.5*K39))</f>
        <v>0</v>
      </c>
      <c r="N94" s="34"/>
      <c r="O94" s="213" t="s">
        <v>905</v>
      </c>
    </row>
    <row r="95" spans="1:24" s="29" customFormat="1" ht="15" customHeight="1" thickBot="1" x14ac:dyDescent="0.35">
      <c r="A95" s="114">
        <v>95</v>
      </c>
      <c r="B95" s="448"/>
      <c r="C95" s="140"/>
      <c r="D95" s="143"/>
      <c r="E95" s="115"/>
      <c r="F95" s="142"/>
      <c r="G95" s="142"/>
      <c r="H95" s="448"/>
      <c r="I95" s="448"/>
      <c r="J95" s="448"/>
      <c r="K95" s="448"/>
      <c r="L95" s="438"/>
      <c r="M95" s="350"/>
      <c r="N95" s="34"/>
      <c r="O95" s="213"/>
      <c r="P95" s="390" t="s">
        <v>878</v>
      </c>
      <c r="Q95" s="268"/>
      <c r="R95" s="268"/>
    </row>
    <row r="96" spans="1:24" s="29" customFormat="1" ht="15" customHeight="1" thickBot="1" x14ac:dyDescent="0.35">
      <c r="A96" s="114">
        <v>96</v>
      </c>
      <c r="B96" s="448"/>
      <c r="C96" s="140"/>
      <c r="D96" s="277" t="s">
        <v>677</v>
      </c>
      <c r="E96" s="280"/>
      <c r="F96" s="278"/>
      <c r="G96" s="278"/>
      <c r="H96" s="279"/>
      <c r="I96" s="448"/>
      <c r="J96" s="448"/>
      <c r="K96" s="448"/>
      <c r="L96" s="438"/>
      <c r="M96" s="347">
        <f>M94-($M$55*$M$56*$M$57)</f>
        <v>0</v>
      </c>
      <c r="N96" s="34"/>
      <c r="O96" s="213" t="s">
        <v>864</v>
      </c>
      <c r="P96" s="418" t="s">
        <v>869</v>
      </c>
      <c r="Q96" s="422" t="s">
        <v>870</v>
      </c>
      <c r="R96" s="423"/>
      <c r="S96" s="249"/>
      <c r="T96" s="249"/>
    </row>
    <row r="97" spans="1:20" s="249" customFormat="1" ht="15" customHeight="1" thickBot="1" x14ac:dyDescent="0.35">
      <c r="A97" s="114">
        <v>97</v>
      </c>
      <c r="B97" s="448"/>
      <c r="C97" s="140"/>
      <c r="D97" s="143"/>
      <c r="E97" s="115"/>
      <c r="F97" s="142"/>
      <c r="G97" s="142"/>
      <c r="H97" s="448"/>
      <c r="I97" s="448"/>
      <c r="J97" s="448"/>
      <c r="K97" s="448"/>
      <c r="L97" s="438"/>
      <c r="M97" s="350"/>
      <c r="N97" s="34"/>
      <c r="O97" s="213"/>
      <c r="P97" s="419">
        <f>L36</f>
        <v>0</v>
      </c>
      <c r="Q97" s="421" t="b">
        <f>(ROUND(P97,0)=ROUND(G79,0))</f>
        <v>1</v>
      </c>
      <c r="R97" s="420"/>
    </row>
    <row r="98" spans="1:20" s="249" customFormat="1" ht="15" customHeight="1" x14ac:dyDescent="0.3">
      <c r="A98" s="114">
        <v>98</v>
      </c>
      <c r="B98" s="448"/>
      <c r="C98" s="140"/>
      <c r="D98" s="87" t="s">
        <v>480</v>
      </c>
      <c r="E98" s="115"/>
      <c r="F98" s="142"/>
      <c r="G98" s="142"/>
      <c r="H98" s="448"/>
      <c r="I98" s="448"/>
      <c r="J98" s="448"/>
      <c r="K98" s="448"/>
      <c r="L98" s="438"/>
      <c r="M98" s="350"/>
      <c r="N98" s="34"/>
      <c r="O98" s="213"/>
      <c r="P98" s="268"/>
      <c r="Q98" s="268"/>
      <c r="R98" s="268"/>
    </row>
    <row r="99" spans="1:20" s="249" customFormat="1" ht="15" customHeight="1" thickBot="1" x14ac:dyDescent="0.35">
      <c r="A99" s="114">
        <v>99</v>
      </c>
      <c r="B99" s="448"/>
      <c r="C99" s="140"/>
      <c r="D99" s="87"/>
      <c r="E99" s="115"/>
      <c r="F99" s="142"/>
      <c r="G99" s="142"/>
      <c r="H99" s="448"/>
      <c r="I99" s="448"/>
      <c r="J99" s="448"/>
      <c r="K99" s="448"/>
      <c r="L99" s="438"/>
      <c r="M99" s="350"/>
      <c r="N99" s="34"/>
      <c r="O99" s="213"/>
      <c r="P99" s="390" t="s">
        <v>879</v>
      </c>
      <c r="Q99" s="268"/>
      <c r="R99" s="268"/>
    </row>
    <row r="100" spans="1:20" s="249" customFormat="1" ht="15" customHeight="1" thickBot="1" x14ac:dyDescent="0.35">
      <c r="A100" s="114">
        <v>100</v>
      </c>
      <c r="B100" s="448"/>
      <c r="C100" s="305" t="s">
        <v>887</v>
      </c>
      <c r="D100" s="306"/>
      <c r="E100" s="301"/>
      <c r="F100" s="286"/>
      <c r="G100" s="286"/>
      <c r="H100" s="86"/>
      <c r="I100" s="86"/>
      <c r="J100" s="86"/>
      <c r="K100" s="86"/>
      <c r="L100" s="291"/>
      <c r="M100" s="350"/>
      <c r="N100" s="34"/>
      <c r="O100" s="213"/>
      <c r="P100" s="418" t="s">
        <v>871</v>
      </c>
      <c r="Q100" s="422" t="s">
        <v>872</v>
      </c>
      <c r="R100" s="423"/>
    </row>
    <row r="101" spans="1:20" s="249" customFormat="1" ht="15" customHeight="1" thickBot="1" x14ac:dyDescent="0.35">
      <c r="A101" s="114">
        <v>101</v>
      </c>
      <c r="B101" s="448"/>
      <c r="C101" s="305"/>
      <c r="D101" s="306"/>
      <c r="E101" s="301"/>
      <c r="F101" s="286"/>
      <c r="G101" s="286"/>
      <c r="H101" s="86"/>
      <c r="I101" s="86"/>
      <c r="J101" s="86"/>
      <c r="K101" s="86"/>
      <c r="L101" s="291"/>
      <c r="M101" s="350"/>
      <c r="N101" s="34"/>
      <c r="O101" s="213"/>
      <c r="P101" s="419">
        <f>K38</f>
        <v>0</v>
      </c>
      <c r="Q101" s="421" t="b">
        <f>(ROUND(P101,0)=ROUND(I79,0))</f>
        <v>1</v>
      </c>
      <c r="R101" s="420"/>
    </row>
    <row r="102" spans="1:20" s="249" customFormat="1" ht="15" customHeight="1" x14ac:dyDescent="0.3">
      <c r="A102" s="114">
        <v>102</v>
      </c>
      <c r="B102" s="448"/>
      <c r="C102" s="305"/>
      <c r="D102" s="306"/>
      <c r="E102" s="286" t="s">
        <v>163</v>
      </c>
      <c r="F102" s="286"/>
      <c r="G102" s="286"/>
      <c r="H102" s="86"/>
      <c r="I102" s="86"/>
      <c r="J102" s="86"/>
      <c r="K102" s="86"/>
      <c r="L102" s="367">
        <f>'S3.Regulatory Profit'!T64</f>
        <v>0</v>
      </c>
      <c r="M102" s="350"/>
      <c r="N102" s="34"/>
      <c r="O102" s="213" t="s">
        <v>571</v>
      </c>
      <c r="P102" s="268"/>
      <c r="Q102" s="268"/>
      <c r="R102" s="268"/>
    </row>
    <row r="103" spans="1:20" s="249" customFormat="1" ht="15" customHeight="1" thickBot="1" x14ac:dyDescent="0.35">
      <c r="A103" s="114">
        <v>103</v>
      </c>
      <c r="B103" s="448"/>
      <c r="C103" s="305"/>
      <c r="D103" s="306"/>
      <c r="E103" s="286" t="s">
        <v>750</v>
      </c>
      <c r="F103" s="286"/>
      <c r="G103" s="286"/>
      <c r="H103" s="86"/>
      <c r="I103" s="86"/>
      <c r="J103" s="86"/>
      <c r="K103" s="86"/>
      <c r="L103" s="366"/>
      <c r="M103" s="350"/>
      <c r="N103" s="34"/>
      <c r="O103" s="213"/>
      <c r="P103" s="390" t="s">
        <v>880</v>
      </c>
      <c r="Q103" s="268"/>
      <c r="R103" s="268"/>
    </row>
    <row r="104" spans="1:20" s="586" customFormat="1" ht="15" customHeight="1" thickBot="1" x14ac:dyDescent="0.35">
      <c r="A104" s="574">
        <v>104</v>
      </c>
      <c r="B104" s="575"/>
      <c r="C104" s="576"/>
      <c r="D104" s="577"/>
      <c r="E104" s="578" t="s">
        <v>737</v>
      </c>
      <c r="F104" s="578"/>
      <c r="G104" s="578"/>
      <c r="H104" s="575"/>
      <c r="I104" s="575"/>
      <c r="J104" s="575"/>
      <c r="K104" s="575"/>
      <c r="L104" s="579"/>
      <c r="M104" s="580"/>
      <c r="N104" s="581"/>
      <c r="O104" s="582"/>
      <c r="P104" s="583" t="s">
        <v>874</v>
      </c>
      <c r="Q104" s="584" t="s">
        <v>873</v>
      </c>
      <c r="R104" s="585"/>
    </row>
    <row r="105" spans="1:20" s="268" customFormat="1" ht="15" customHeight="1" thickBot="1" x14ac:dyDescent="0.35">
      <c r="A105" s="114">
        <v>105</v>
      </c>
      <c r="B105" s="558"/>
      <c r="C105" s="305"/>
      <c r="D105" s="306"/>
      <c r="E105" s="286" t="s">
        <v>738</v>
      </c>
      <c r="F105" s="286"/>
      <c r="G105" s="286"/>
      <c r="H105" s="86"/>
      <c r="I105" s="86"/>
      <c r="J105" s="86"/>
      <c r="K105" s="86"/>
      <c r="L105" s="366"/>
      <c r="M105" s="350"/>
      <c r="N105" s="34"/>
      <c r="O105" s="213"/>
      <c r="P105" s="419">
        <f>K39</f>
        <v>0</v>
      </c>
      <c r="Q105" s="421" t="b">
        <f>(ROUND(P105,0)=ROUND(J79,0))</f>
        <v>1</v>
      </c>
      <c r="R105" s="420"/>
    </row>
    <row r="106" spans="1:20" s="249" customFormat="1" ht="15" customHeight="1" x14ac:dyDescent="0.3">
      <c r="A106" s="114">
        <v>106</v>
      </c>
      <c r="B106" s="448"/>
      <c r="C106" s="305"/>
      <c r="D106" s="306"/>
      <c r="E106" s="286" t="s">
        <v>908</v>
      </c>
      <c r="F106" s="286"/>
      <c r="G106" s="286"/>
      <c r="H106" s="86"/>
      <c r="I106" s="86"/>
      <c r="J106" s="86"/>
      <c r="K106" s="86"/>
      <c r="L106" s="366"/>
      <c r="M106" s="350"/>
      <c r="N106" s="34"/>
      <c r="O106" s="213"/>
      <c r="P106" s="112"/>
      <c r="Q106" s="112"/>
      <c r="R106" s="112"/>
    </row>
    <row r="107" spans="1:20" s="249" customFormat="1" ht="15" customHeight="1" thickBot="1" x14ac:dyDescent="0.35">
      <c r="A107" s="114">
        <v>107</v>
      </c>
      <c r="B107" s="448"/>
      <c r="C107" s="305"/>
      <c r="D107" s="294" t="s">
        <v>727</v>
      </c>
      <c r="E107" s="301"/>
      <c r="F107" s="286"/>
      <c r="G107" s="286"/>
      <c r="H107" s="86"/>
      <c r="I107" s="86"/>
      <c r="J107" s="86"/>
      <c r="K107" s="86"/>
      <c r="L107" s="291"/>
      <c r="M107" s="587">
        <f>SUM(L102:L106)</f>
        <v>0</v>
      </c>
      <c r="N107" s="34"/>
      <c r="O107" s="213"/>
      <c r="P107" s="390" t="s">
        <v>882</v>
      </c>
      <c r="Q107" s="268"/>
      <c r="R107" s="268"/>
      <c r="S107" s="6"/>
      <c r="T107" s="6"/>
    </row>
    <row r="108" spans="1:20" s="6" customFormat="1" ht="15" customHeight="1" thickBot="1" x14ac:dyDescent="0.35">
      <c r="A108" s="114">
        <v>108</v>
      </c>
      <c r="B108" s="448"/>
      <c r="C108" s="305"/>
      <c r="D108" s="306"/>
      <c r="E108" s="301"/>
      <c r="F108" s="286"/>
      <c r="G108" s="286"/>
      <c r="H108" s="86"/>
      <c r="I108" s="86"/>
      <c r="J108" s="86"/>
      <c r="K108" s="86"/>
      <c r="L108" s="291"/>
      <c r="M108" s="350"/>
      <c r="N108" s="34"/>
      <c r="O108" s="213"/>
      <c r="P108" s="418" t="s">
        <v>875</v>
      </c>
      <c r="Q108" s="422" t="s">
        <v>876</v>
      </c>
      <c r="R108" s="423"/>
    </row>
    <row r="109" spans="1:20" s="112" customFormat="1" ht="15" customHeight="1" thickBot="1" x14ac:dyDescent="0.35">
      <c r="A109" s="114">
        <v>109</v>
      </c>
      <c r="B109" s="448"/>
      <c r="C109" s="305"/>
      <c r="D109" s="294" t="s">
        <v>913</v>
      </c>
      <c r="E109" s="350"/>
      <c r="F109" s="350"/>
      <c r="G109" s="350"/>
      <c r="H109" s="350"/>
      <c r="I109" s="350"/>
      <c r="J109" s="350"/>
      <c r="K109" s="350"/>
      <c r="L109" s="350"/>
      <c r="M109" s="376">
        <f>M20-M21</f>
        <v>0</v>
      </c>
      <c r="N109" s="34"/>
      <c r="O109" s="213" t="s">
        <v>832</v>
      </c>
      <c r="P109" s="419">
        <f>K40</f>
        <v>0</v>
      </c>
      <c r="Q109" s="421" t="b">
        <f>(ROUND(P109,0)=ROUND(K79,0))</f>
        <v>1</v>
      </c>
      <c r="R109" s="420"/>
    </row>
    <row r="110" spans="1:20" s="112" customFormat="1" ht="15" customHeight="1" x14ac:dyDescent="0.3">
      <c r="A110" s="114">
        <v>110</v>
      </c>
      <c r="B110" s="448"/>
      <c r="C110" s="305"/>
      <c r="D110" s="350"/>
      <c r="E110" s="350"/>
      <c r="F110" s="350"/>
      <c r="G110" s="350"/>
      <c r="H110" s="350"/>
      <c r="I110" s="350"/>
      <c r="J110" s="350"/>
      <c r="K110" s="350"/>
      <c r="L110" s="350"/>
      <c r="M110" s="350"/>
      <c r="N110" s="34"/>
      <c r="O110" s="213"/>
    </row>
    <row r="111" spans="1:20" s="112" customFormat="1" ht="15" customHeight="1" thickBot="1" x14ac:dyDescent="0.35">
      <c r="A111" s="114">
        <v>111</v>
      </c>
      <c r="B111" s="448"/>
      <c r="C111" s="305"/>
      <c r="D111" s="350"/>
      <c r="E111" s="286" t="s">
        <v>760</v>
      </c>
      <c r="F111" s="350"/>
      <c r="G111" s="350"/>
      <c r="H111" s="350"/>
      <c r="I111" s="350"/>
      <c r="J111" s="350"/>
      <c r="K111" s="350"/>
      <c r="L111" s="366"/>
      <c r="M111" s="350"/>
      <c r="N111" s="34"/>
      <c r="O111" s="213"/>
      <c r="P111" s="390" t="s">
        <v>881</v>
      </c>
      <c r="Q111" s="268"/>
      <c r="R111" s="268"/>
    </row>
    <row r="112" spans="1:20" s="112" customFormat="1" ht="15" customHeight="1" thickBot="1" x14ac:dyDescent="0.35">
      <c r="A112" s="114">
        <v>112</v>
      </c>
      <c r="B112" s="448"/>
      <c r="C112" s="305"/>
      <c r="D112" s="306"/>
      <c r="E112" s="578" t="s">
        <v>922</v>
      </c>
      <c r="F112" s="605"/>
      <c r="G112" s="605"/>
      <c r="H112" s="605"/>
      <c r="I112" s="605"/>
      <c r="J112" s="350"/>
      <c r="K112" s="350"/>
      <c r="L112" s="366"/>
      <c r="M112" s="350"/>
      <c r="N112" s="34"/>
      <c r="O112" s="213"/>
      <c r="P112" s="418" t="s">
        <v>884</v>
      </c>
      <c r="Q112" s="422" t="s">
        <v>877</v>
      </c>
      <c r="R112" s="423"/>
    </row>
    <row r="113" spans="1:18" s="112" customFormat="1" ht="15" customHeight="1" thickBot="1" x14ac:dyDescent="0.35">
      <c r="A113" s="114">
        <v>113</v>
      </c>
      <c r="B113" s="448"/>
      <c r="C113" s="305"/>
      <c r="D113" s="306"/>
      <c r="E113" s="286" t="s">
        <v>761</v>
      </c>
      <c r="F113" s="350"/>
      <c r="G113" s="350"/>
      <c r="H113" s="350"/>
      <c r="I113" s="350"/>
      <c r="J113" s="350"/>
      <c r="K113" s="350"/>
      <c r="L113" s="366"/>
      <c r="M113" s="350"/>
      <c r="N113" s="34"/>
      <c r="O113" s="213"/>
      <c r="P113" s="419">
        <f>K42</f>
        <v>0</v>
      </c>
      <c r="Q113" s="421" t="b">
        <f>(ROUND(P113,0)=ROUND(L79,0))</f>
        <v>1</v>
      </c>
      <c r="R113" s="420"/>
    </row>
    <row r="114" spans="1:18" s="112" customFormat="1" ht="15" customHeight="1" x14ac:dyDescent="0.3">
      <c r="A114" s="114">
        <v>114</v>
      </c>
      <c r="B114" s="448"/>
      <c r="C114" s="305"/>
      <c r="D114" s="306"/>
      <c r="E114" s="286" t="s">
        <v>762</v>
      </c>
      <c r="F114" s="350"/>
      <c r="G114" s="350"/>
      <c r="H114" s="350"/>
      <c r="I114" s="350"/>
      <c r="J114" s="350"/>
      <c r="K114" s="350"/>
      <c r="L114" s="366"/>
      <c r="M114" s="350"/>
      <c r="N114" s="34"/>
      <c r="O114" s="213"/>
    </row>
    <row r="115" spans="1:18" s="112" customFormat="1" ht="15" customHeight="1" x14ac:dyDescent="0.3">
      <c r="A115" s="114">
        <v>115</v>
      </c>
      <c r="B115" s="448"/>
      <c r="C115" s="305"/>
      <c r="D115" s="306"/>
      <c r="E115" s="588" t="s">
        <v>918</v>
      </c>
      <c r="F115" s="580"/>
      <c r="G115" s="580"/>
      <c r="H115" s="350"/>
      <c r="I115" s="350"/>
      <c r="J115" s="350"/>
      <c r="K115" s="350"/>
      <c r="L115" s="366"/>
      <c r="M115" s="350"/>
      <c r="N115" s="34"/>
      <c r="O115" s="213"/>
    </row>
    <row r="116" spans="1:18" s="112" customFormat="1" ht="15" customHeight="1" x14ac:dyDescent="0.3">
      <c r="A116" s="114">
        <v>116</v>
      </c>
      <c r="B116" s="448"/>
      <c r="C116" s="305"/>
      <c r="D116" s="306"/>
      <c r="E116" s="424" t="s">
        <v>923</v>
      </c>
      <c r="F116" s="605"/>
      <c r="G116" s="350"/>
      <c r="H116" s="350"/>
      <c r="I116" s="350"/>
      <c r="J116" s="350"/>
      <c r="K116" s="350"/>
      <c r="L116" s="366"/>
      <c r="M116" s="350"/>
      <c r="N116" s="34"/>
      <c r="O116" s="213"/>
    </row>
    <row r="117" spans="1:18" s="112" customFormat="1" ht="15" customHeight="1" x14ac:dyDescent="0.3">
      <c r="A117" s="114">
        <v>117</v>
      </c>
      <c r="B117" s="558"/>
      <c r="C117" s="305"/>
      <c r="D117" s="306"/>
      <c r="E117" s="286" t="s">
        <v>763</v>
      </c>
      <c r="F117" s="350"/>
      <c r="G117" s="350"/>
      <c r="H117" s="350"/>
      <c r="I117" s="350"/>
      <c r="J117" s="350"/>
      <c r="K117" s="350"/>
      <c r="L117" s="366"/>
      <c r="M117" s="350"/>
      <c r="N117" s="34"/>
      <c r="O117" s="213"/>
    </row>
    <row r="118" spans="1:18" s="112" customFormat="1" ht="15" customHeight="1" x14ac:dyDescent="0.3">
      <c r="A118" s="114">
        <v>118</v>
      </c>
      <c r="B118" s="448"/>
      <c r="C118" s="305"/>
      <c r="D118" s="306"/>
      <c r="E118" s="286" t="s">
        <v>909</v>
      </c>
      <c r="F118" s="350"/>
      <c r="G118" s="350"/>
      <c r="H118" s="350"/>
      <c r="I118" s="350"/>
      <c r="J118" s="350"/>
      <c r="K118" s="350"/>
      <c r="L118" s="366"/>
      <c r="M118" s="350"/>
      <c r="N118" s="34"/>
      <c r="O118" s="213"/>
    </row>
    <row r="119" spans="1:18" s="112" customFormat="1" ht="15" customHeight="1" x14ac:dyDescent="0.3">
      <c r="A119" s="114">
        <v>119</v>
      </c>
      <c r="B119" s="448"/>
      <c r="C119" s="305"/>
      <c r="D119" s="294" t="s">
        <v>764</v>
      </c>
      <c r="E119" s="350"/>
      <c r="F119" s="350"/>
      <c r="G119" s="350"/>
      <c r="H119" s="350"/>
      <c r="I119" s="350"/>
      <c r="J119" s="350"/>
      <c r="K119" s="350"/>
      <c r="L119" s="350"/>
      <c r="M119" s="367">
        <f>SUM(L111:L118)</f>
        <v>0</v>
      </c>
      <c r="N119" s="34"/>
      <c r="O119" s="213"/>
    </row>
    <row r="120" spans="1:18" s="112" customFormat="1" ht="15" customHeight="1" thickBot="1" x14ac:dyDescent="0.35">
      <c r="A120" s="114">
        <v>120</v>
      </c>
      <c r="B120" s="448"/>
      <c r="C120" s="305"/>
      <c r="D120" s="350"/>
      <c r="E120" s="350"/>
      <c r="F120" s="350"/>
      <c r="G120" s="350"/>
      <c r="H120" s="350"/>
      <c r="I120" s="350"/>
      <c r="J120" s="350"/>
      <c r="K120" s="350"/>
      <c r="L120" s="350"/>
      <c r="M120" s="350"/>
      <c r="N120" s="34"/>
      <c r="O120" s="213"/>
    </row>
    <row r="121" spans="1:18" s="112" customFormat="1" ht="15" customHeight="1" thickBot="1" x14ac:dyDescent="0.35">
      <c r="A121" s="114">
        <v>121</v>
      </c>
      <c r="B121" s="448"/>
      <c r="C121" s="305"/>
      <c r="D121" s="294" t="s">
        <v>914</v>
      </c>
      <c r="E121" s="350"/>
      <c r="F121" s="350"/>
      <c r="G121" s="350"/>
      <c r="H121" s="350"/>
      <c r="I121" s="350"/>
      <c r="J121" s="350"/>
      <c r="K121" s="350"/>
      <c r="L121" s="350"/>
      <c r="M121" s="376">
        <f>M21-M22</f>
        <v>0</v>
      </c>
      <c r="N121" s="34"/>
      <c r="O121" s="213" t="s">
        <v>833</v>
      </c>
    </row>
    <row r="122" spans="1:18" s="6" customFormat="1" ht="18.75" x14ac:dyDescent="0.3">
      <c r="A122" s="39"/>
      <c r="B122" s="40"/>
      <c r="C122" s="57"/>
      <c r="D122" s="58"/>
      <c r="E122" s="59"/>
      <c r="F122" s="43"/>
      <c r="G122" s="43"/>
      <c r="H122" s="40"/>
      <c r="I122" s="40"/>
      <c r="J122" s="40"/>
      <c r="K122" s="40"/>
      <c r="L122" s="40"/>
      <c r="M122" s="40"/>
      <c r="N122" s="47"/>
      <c r="O122" s="216"/>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2"/>
  <headerFooter alignWithMargins="0">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V73"/>
  <sheetViews>
    <sheetView showGridLines="0" view="pageBreakPreview" topLeftCell="A4" zoomScaleNormal="100" zoomScaleSheetLayoutView="100" workbookViewId="0"/>
  </sheetViews>
  <sheetFormatPr defaultColWidth="9.140625" defaultRowHeight="12.75" x14ac:dyDescent="0.2"/>
  <cols>
    <col min="1" max="1" width="4.28515625" style="20" customWidth="1"/>
    <col min="2" max="2" width="3.140625" style="20" customWidth="1"/>
    <col min="3" max="3" width="5.140625" style="20" customWidth="1"/>
    <col min="4" max="4" width="2.28515625" style="20" customWidth="1"/>
    <col min="5" max="5" width="1.5703125" style="209" customWidth="1"/>
    <col min="6" max="6" width="15.5703125" style="20" customWidth="1"/>
    <col min="7" max="7" width="13.42578125" style="20" customWidth="1"/>
    <col min="8" max="8" width="11.85546875" style="27" customWidth="1"/>
    <col min="9" max="9" width="19.5703125" style="27" customWidth="1"/>
    <col min="10" max="16" width="3.140625" style="27" customWidth="1"/>
    <col min="17" max="17" width="2.5703125" style="20" customWidth="1"/>
    <col min="18" max="20" width="16.140625" style="20" customWidth="1"/>
    <col min="21" max="21" width="2.7109375" style="20" customWidth="1"/>
    <col min="22" max="22" width="17.28515625" style="216" customWidth="1"/>
    <col min="23" max="16384" width="9.140625" style="20"/>
  </cols>
  <sheetData>
    <row r="1" spans="1:22" s="10" customFormat="1" ht="15" customHeight="1" x14ac:dyDescent="0.2">
      <c r="A1" s="555"/>
      <c r="B1" s="547"/>
      <c r="C1" s="547"/>
      <c r="D1" s="547"/>
      <c r="E1" s="547"/>
      <c r="F1" s="547"/>
      <c r="G1" s="550"/>
      <c r="H1" s="550"/>
      <c r="I1" s="550"/>
      <c r="J1" s="550"/>
      <c r="K1" s="550"/>
      <c r="L1" s="550"/>
      <c r="M1" s="550"/>
      <c r="N1" s="550"/>
      <c r="O1" s="550"/>
      <c r="P1" s="550"/>
      <c r="Q1" s="550"/>
      <c r="R1" s="550"/>
      <c r="S1" s="547"/>
      <c r="T1" s="547"/>
      <c r="U1" s="549"/>
      <c r="V1" s="216"/>
    </row>
    <row r="2" spans="1:22" s="10" customFormat="1" ht="18" customHeight="1" x14ac:dyDescent="0.3">
      <c r="A2" s="48"/>
      <c r="B2" s="49"/>
      <c r="C2" s="49"/>
      <c r="D2" s="49"/>
      <c r="E2" s="49"/>
      <c r="F2" s="49"/>
      <c r="G2" s="49"/>
      <c r="H2" s="49"/>
      <c r="I2" s="49"/>
      <c r="J2" s="49"/>
      <c r="K2" s="49"/>
      <c r="L2" s="49"/>
      <c r="M2" s="49"/>
      <c r="N2" s="49"/>
      <c r="O2" s="49"/>
      <c r="P2" s="49"/>
      <c r="Q2" s="92" t="s">
        <v>8</v>
      </c>
      <c r="R2" s="680" t="str">
        <f>IF(NOT(ISBLANK(CoverSheet!$C$8)),CoverSheet!$C$8,"")</f>
        <v/>
      </c>
      <c r="S2" s="681"/>
      <c r="T2" s="682"/>
      <c r="U2" s="70"/>
      <c r="V2" s="216"/>
    </row>
    <row r="3" spans="1:22" s="10" customFormat="1" ht="18" customHeight="1" x14ac:dyDescent="0.25">
      <c r="A3" s="48"/>
      <c r="B3" s="49"/>
      <c r="C3" s="49"/>
      <c r="D3" s="49"/>
      <c r="E3" s="49"/>
      <c r="F3" s="49"/>
      <c r="G3" s="49"/>
      <c r="H3" s="49"/>
      <c r="I3" s="49"/>
      <c r="J3" s="49"/>
      <c r="K3" s="49"/>
      <c r="L3" s="49"/>
      <c r="M3" s="49"/>
      <c r="N3" s="49"/>
      <c r="O3" s="49"/>
      <c r="P3" s="49"/>
      <c r="Q3" s="92" t="s">
        <v>390</v>
      </c>
      <c r="R3" s="685" t="str">
        <f>IF(ISNUMBER(CoverSheet!$C$12),CoverSheet!$C$12,"")</f>
        <v/>
      </c>
      <c r="S3" s="686"/>
      <c r="T3" s="687"/>
      <c r="U3" s="70"/>
      <c r="V3" s="216"/>
    </row>
    <row r="4" spans="1:22" s="10" customFormat="1" ht="20.25" customHeight="1" x14ac:dyDescent="0.35">
      <c r="A4" s="546" t="s">
        <v>517</v>
      </c>
      <c r="B4" s="60"/>
      <c r="C4" s="49"/>
      <c r="D4" s="49"/>
      <c r="E4" s="49"/>
      <c r="F4" s="49"/>
      <c r="G4" s="71"/>
      <c r="H4" s="71"/>
      <c r="I4" s="71"/>
      <c r="J4" s="71"/>
      <c r="K4" s="71"/>
      <c r="L4" s="71"/>
      <c r="M4" s="71"/>
      <c r="N4" s="71"/>
      <c r="O4" s="71"/>
      <c r="P4" s="71"/>
      <c r="Q4" s="449"/>
      <c r="R4" s="71"/>
      <c r="S4" s="49"/>
      <c r="T4" s="49"/>
      <c r="U4" s="70"/>
      <c r="V4" s="216"/>
    </row>
    <row r="5" spans="1:22" s="281" customFormat="1" ht="42.75" customHeight="1" x14ac:dyDescent="0.2">
      <c r="A5" s="683" t="s">
        <v>748</v>
      </c>
      <c r="B5" s="684"/>
      <c r="C5" s="684"/>
      <c r="D5" s="684"/>
      <c r="E5" s="684"/>
      <c r="F5" s="684"/>
      <c r="G5" s="684"/>
      <c r="H5" s="684"/>
      <c r="I5" s="684"/>
      <c r="J5" s="684"/>
      <c r="K5" s="684"/>
      <c r="L5" s="684"/>
      <c r="M5" s="684"/>
      <c r="N5" s="684"/>
      <c r="O5" s="684"/>
      <c r="P5" s="684"/>
      <c r="Q5" s="684"/>
      <c r="R5" s="684"/>
      <c r="S5" s="684"/>
      <c r="T5" s="684"/>
      <c r="U5" s="70"/>
      <c r="V5" s="217"/>
    </row>
    <row r="6" spans="1:22" s="282" customFormat="1" ht="15" customHeight="1" x14ac:dyDescent="0.2">
      <c r="A6" s="85" t="s">
        <v>614</v>
      </c>
      <c r="B6" s="449"/>
      <c r="C6" s="53"/>
      <c r="D6" s="49"/>
      <c r="E6" s="49"/>
      <c r="F6" s="49"/>
      <c r="G6" s="71"/>
      <c r="H6" s="71"/>
      <c r="I6" s="71"/>
      <c r="J6" s="71"/>
      <c r="K6" s="71"/>
      <c r="L6" s="71"/>
      <c r="M6" s="71"/>
      <c r="N6" s="71"/>
      <c r="O6" s="71"/>
      <c r="P6" s="71"/>
      <c r="Q6" s="71"/>
      <c r="R6" s="71"/>
      <c r="S6" s="49"/>
      <c r="T6" s="49"/>
      <c r="U6" s="70"/>
      <c r="V6" s="216"/>
    </row>
    <row r="7" spans="1:22" ht="24.95" customHeight="1" x14ac:dyDescent="0.3">
      <c r="A7" s="114">
        <v>7</v>
      </c>
      <c r="B7" s="448"/>
      <c r="C7" s="162" t="s">
        <v>518</v>
      </c>
      <c r="D7" s="438"/>
      <c r="E7" s="438"/>
      <c r="F7" s="438"/>
      <c r="G7" s="438"/>
      <c r="H7" s="438"/>
      <c r="I7" s="438"/>
      <c r="J7" s="438"/>
      <c r="K7" s="438"/>
      <c r="L7" s="438"/>
      <c r="M7" s="438"/>
      <c r="N7" s="438"/>
      <c r="O7" s="438"/>
      <c r="P7" s="438"/>
      <c r="Q7" s="438"/>
      <c r="R7" s="438"/>
      <c r="S7" s="438"/>
      <c r="T7" s="174" t="s">
        <v>127</v>
      </c>
      <c r="U7" s="34"/>
      <c r="V7" s="214"/>
    </row>
    <row r="8" spans="1:22" ht="15" customHeight="1" x14ac:dyDescent="0.2">
      <c r="A8" s="114">
        <v>8</v>
      </c>
      <c r="B8" s="448"/>
      <c r="C8" s="444"/>
      <c r="D8" s="166"/>
      <c r="E8" s="166" t="s">
        <v>159</v>
      </c>
      <c r="F8" s="444"/>
      <c r="G8" s="170"/>
      <c r="H8" s="170"/>
      <c r="I8" s="170"/>
      <c r="J8" s="170"/>
      <c r="K8" s="170"/>
      <c r="L8" s="170"/>
      <c r="M8" s="170"/>
      <c r="N8" s="170"/>
      <c r="O8" s="170"/>
      <c r="P8" s="170"/>
      <c r="Q8" s="170"/>
      <c r="R8" s="170"/>
      <c r="S8" s="171"/>
      <c r="T8" s="171"/>
      <c r="U8" s="34"/>
      <c r="V8" s="214"/>
    </row>
    <row r="9" spans="1:22" ht="15" customHeight="1" x14ac:dyDescent="0.2">
      <c r="A9" s="114">
        <v>9</v>
      </c>
      <c r="B9" s="448"/>
      <c r="C9" s="223"/>
      <c r="D9" s="166"/>
      <c r="E9" s="166"/>
      <c r="F9" s="223" t="s">
        <v>341</v>
      </c>
      <c r="G9" s="223"/>
      <c r="H9" s="170"/>
      <c r="I9" s="170"/>
      <c r="J9" s="170"/>
      <c r="K9" s="170"/>
      <c r="L9" s="170"/>
      <c r="M9" s="170"/>
      <c r="N9" s="170"/>
      <c r="O9" s="170"/>
      <c r="P9" s="170"/>
      <c r="Q9" s="170"/>
      <c r="R9" s="170"/>
      <c r="S9" s="170"/>
      <c r="T9" s="325">
        <f>'S8.Billed Quantities+Revenues'!G50</f>
        <v>0</v>
      </c>
      <c r="U9" s="34"/>
      <c r="V9" s="213" t="s">
        <v>572</v>
      </c>
    </row>
    <row r="10" spans="1:22" ht="15" customHeight="1" x14ac:dyDescent="0.2">
      <c r="A10" s="114">
        <v>10</v>
      </c>
      <c r="B10" s="448"/>
      <c r="C10" s="223"/>
      <c r="D10" s="173" t="s">
        <v>6</v>
      </c>
      <c r="E10" s="173"/>
      <c r="F10" s="223" t="s">
        <v>503</v>
      </c>
      <c r="G10" s="223"/>
      <c r="H10" s="170"/>
      <c r="I10" s="170"/>
      <c r="J10" s="170"/>
      <c r="K10" s="170"/>
      <c r="L10" s="170"/>
      <c r="M10" s="170"/>
      <c r="N10" s="170"/>
      <c r="O10" s="170"/>
      <c r="P10" s="170"/>
      <c r="Q10" s="170"/>
      <c r="R10" s="170"/>
      <c r="S10" s="170"/>
      <c r="T10" s="3"/>
      <c r="U10" s="34"/>
      <c r="V10" s="213"/>
    </row>
    <row r="11" spans="1:22" s="21" customFormat="1" ht="15" customHeight="1" x14ac:dyDescent="0.2">
      <c r="A11" s="114">
        <v>11</v>
      </c>
      <c r="B11" s="448"/>
      <c r="C11" s="223"/>
      <c r="D11" s="173" t="s">
        <v>6</v>
      </c>
      <c r="E11" s="173"/>
      <c r="F11" s="223" t="s">
        <v>504</v>
      </c>
      <c r="G11" s="223"/>
      <c r="H11" s="170"/>
      <c r="I11" s="170"/>
      <c r="J11" s="170"/>
      <c r="K11" s="170"/>
      <c r="L11" s="170"/>
      <c r="M11" s="170"/>
      <c r="N11" s="170"/>
      <c r="O11" s="170"/>
      <c r="P11" s="170"/>
      <c r="Q11" s="170"/>
      <c r="R11" s="170"/>
      <c r="S11" s="170"/>
      <c r="T11" s="3"/>
      <c r="U11" s="34"/>
      <c r="V11" s="213"/>
    </row>
    <row r="12" spans="1:22" s="21" customFormat="1" ht="15" customHeight="1" thickBot="1" x14ac:dyDescent="0.25">
      <c r="A12" s="114">
        <v>12</v>
      </c>
      <c r="B12" s="448"/>
      <c r="C12" s="223"/>
      <c r="D12" s="166"/>
      <c r="E12" s="166"/>
      <c r="F12" s="223"/>
      <c r="G12" s="223"/>
      <c r="H12" s="170"/>
      <c r="I12" s="170"/>
      <c r="J12" s="170"/>
      <c r="K12" s="170"/>
      <c r="L12" s="170"/>
      <c r="M12" s="170"/>
      <c r="N12" s="170"/>
      <c r="O12" s="170"/>
      <c r="P12" s="170"/>
      <c r="Q12" s="170"/>
      <c r="R12" s="170"/>
      <c r="S12" s="170"/>
      <c r="T12" s="448"/>
      <c r="U12" s="34"/>
      <c r="V12" s="213"/>
    </row>
    <row r="13" spans="1:22" ht="15" customHeight="1" thickBot="1" x14ac:dyDescent="0.25">
      <c r="A13" s="114">
        <v>13</v>
      </c>
      <c r="B13" s="448"/>
      <c r="C13" s="223"/>
      <c r="D13" s="118"/>
      <c r="E13" s="118" t="s">
        <v>160</v>
      </c>
      <c r="F13" s="223"/>
      <c r="G13" s="223"/>
      <c r="H13" s="170"/>
      <c r="I13" s="170"/>
      <c r="J13" s="170"/>
      <c r="K13" s="170"/>
      <c r="L13" s="170"/>
      <c r="M13" s="170"/>
      <c r="N13" s="170"/>
      <c r="O13" s="170"/>
      <c r="P13" s="170"/>
      <c r="Q13" s="170"/>
      <c r="R13" s="170"/>
      <c r="S13" s="167"/>
      <c r="T13" s="425">
        <f>T9+T10+T11</f>
        <v>0</v>
      </c>
      <c r="U13" s="34"/>
      <c r="V13" s="213"/>
    </row>
    <row r="14" spans="1:22" ht="20.100000000000001" customHeight="1" thickBot="1" x14ac:dyDescent="0.25">
      <c r="A14" s="114">
        <v>14</v>
      </c>
      <c r="B14" s="448"/>
      <c r="C14" s="223"/>
      <c r="D14" s="166"/>
      <c r="E14" s="166" t="s">
        <v>143</v>
      </c>
      <c r="F14" s="223"/>
      <c r="G14" s="223"/>
      <c r="H14" s="170"/>
      <c r="I14" s="170"/>
      <c r="J14" s="170"/>
      <c r="K14" s="170"/>
      <c r="L14" s="170"/>
      <c r="M14" s="170"/>
      <c r="N14" s="170"/>
      <c r="O14" s="170"/>
      <c r="P14" s="170"/>
      <c r="Q14" s="170"/>
      <c r="R14" s="170"/>
      <c r="S14" s="167"/>
      <c r="T14" s="448"/>
      <c r="U14" s="34"/>
      <c r="V14" s="213"/>
    </row>
    <row r="15" spans="1:22" ht="15" customHeight="1" thickBot="1" x14ac:dyDescent="0.25">
      <c r="A15" s="114">
        <v>15</v>
      </c>
      <c r="B15" s="448"/>
      <c r="C15" s="223"/>
      <c r="D15" s="169" t="s">
        <v>5</v>
      </c>
      <c r="E15" s="169"/>
      <c r="F15" s="223" t="s">
        <v>117</v>
      </c>
      <c r="G15" s="223"/>
      <c r="H15" s="170"/>
      <c r="I15" s="170"/>
      <c r="J15" s="170"/>
      <c r="K15" s="170"/>
      <c r="L15" s="170"/>
      <c r="M15" s="170"/>
      <c r="N15" s="170"/>
      <c r="O15" s="170"/>
      <c r="P15" s="170"/>
      <c r="Q15" s="170"/>
      <c r="R15" s="170"/>
      <c r="S15" s="170"/>
      <c r="T15" s="425">
        <f>'S6b.Actual Expenditure Opex'!S17</f>
        <v>0</v>
      </c>
      <c r="U15" s="34"/>
      <c r="V15" s="213" t="s">
        <v>573</v>
      </c>
    </row>
    <row r="16" spans="1:22" ht="15" customHeight="1" x14ac:dyDescent="0.2">
      <c r="A16" s="114">
        <v>16</v>
      </c>
      <c r="B16" s="448"/>
      <c r="C16" s="223"/>
      <c r="D16" s="169"/>
      <c r="E16" s="169"/>
      <c r="F16" s="223"/>
      <c r="G16" s="223"/>
      <c r="H16" s="170"/>
      <c r="I16" s="170"/>
      <c r="J16" s="170"/>
      <c r="K16" s="170"/>
      <c r="L16" s="170"/>
      <c r="M16" s="170"/>
      <c r="N16" s="170"/>
      <c r="O16" s="170"/>
      <c r="P16" s="170"/>
      <c r="Q16" s="170"/>
      <c r="R16" s="170"/>
      <c r="S16" s="170"/>
      <c r="T16" s="448"/>
      <c r="U16" s="34"/>
      <c r="V16" s="213"/>
    </row>
    <row r="17" spans="1:22" ht="15" customHeight="1" x14ac:dyDescent="0.2">
      <c r="A17" s="114">
        <v>17</v>
      </c>
      <c r="B17" s="448"/>
      <c r="C17" s="223"/>
      <c r="D17" s="169" t="s">
        <v>5</v>
      </c>
      <c r="E17" s="169"/>
      <c r="F17" s="293" t="s">
        <v>774</v>
      </c>
      <c r="G17" s="293"/>
      <c r="H17" s="307"/>
      <c r="I17" s="307"/>
      <c r="J17" s="170"/>
      <c r="K17" s="170"/>
      <c r="L17" s="170"/>
      <c r="M17" s="170"/>
      <c r="N17" s="170"/>
      <c r="O17" s="170"/>
      <c r="P17" s="170"/>
      <c r="Q17" s="170"/>
      <c r="R17" s="170"/>
      <c r="S17" s="170"/>
      <c r="T17" s="557">
        <f>T46</f>
        <v>0</v>
      </c>
      <c r="U17" s="34"/>
      <c r="V17" s="213" t="s">
        <v>897</v>
      </c>
    </row>
    <row r="18" spans="1:22" ht="15" customHeight="1" thickBot="1" x14ac:dyDescent="0.25">
      <c r="A18" s="114">
        <v>18</v>
      </c>
      <c r="B18" s="448"/>
      <c r="C18" s="223"/>
      <c r="D18" s="166"/>
      <c r="E18" s="166"/>
      <c r="F18" s="223"/>
      <c r="G18" s="223"/>
      <c r="H18" s="170"/>
      <c r="I18" s="170"/>
      <c r="J18" s="170"/>
      <c r="K18" s="170"/>
      <c r="L18" s="170"/>
      <c r="M18" s="170"/>
      <c r="N18" s="170"/>
      <c r="O18" s="170"/>
      <c r="P18" s="170"/>
      <c r="Q18" s="170"/>
      <c r="R18" s="170"/>
      <c r="S18" s="170"/>
      <c r="T18" s="448"/>
      <c r="U18" s="34"/>
      <c r="V18" s="213"/>
    </row>
    <row r="19" spans="1:22" ht="15" customHeight="1" thickBot="1" x14ac:dyDescent="0.25">
      <c r="A19" s="114">
        <v>19</v>
      </c>
      <c r="B19" s="448"/>
      <c r="C19" s="223"/>
      <c r="D19" s="166"/>
      <c r="E19" s="166" t="s">
        <v>131</v>
      </c>
      <c r="F19" s="223"/>
      <c r="G19" s="223"/>
      <c r="H19" s="170"/>
      <c r="I19" s="170"/>
      <c r="J19" s="170"/>
      <c r="K19" s="170"/>
      <c r="L19" s="170"/>
      <c r="M19" s="170"/>
      <c r="N19" s="170"/>
      <c r="O19" s="170"/>
      <c r="P19" s="170"/>
      <c r="Q19" s="170"/>
      <c r="R19" s="170"/>
      <c r="S19" s="167"/>
      <c r="T19" s="425">
        <f>T13-T15-T17</f>
        <v>0</v>
      </c>
      <c r="U19" s="34"/>
      <c r="V19" s="213"/>
    </row>
    <row r="20" spans="1:22" ht="15" customHeight="1" x14ac:dyDescent="0.2">
      <c r="A20" s="114">
        <v>20</v>
      </c>
      <c r="B20" s="448"/>
      <c r="C20" s="223"/>
      <c r="D20" s="166"/>
      <c r="E20" s="166"/>
      <c r="F20" s="223"/>
      <c r="G20" s="223"/>
      <c r="H20" s="170"/>
      <c r="I20" s="170"/>
      <c r="J20" s="170"/>
      <c r="K20" s="170"/>
      <c r="L20" s="170"/>
      <c r="M20" s="170"/>
      <c r="N20" s="170"/>
      <c r="O20" s="170"/>
      <c r="P20" s="170"/>
      <c r="Q20" s="170"/>
      <c r="R20" s="170"/>
      <c r="S20" s="167"/>
      <c r="T20" s="448"/>
      <c r="U20" s="34"/>
      <c r="V20" s="213"/>
    </row>
    <row r="21" spans="1:22" ht="15" customHeight="1" x14ac:dyDescent="0.2">
      <c r="A21" s="114">
        <v>21</v>
      </c>
      <c r="B21" s="448"/>
      <c r="C21" s="172"/>
      <c r="D21" s="169" t="s">
        <v>5</v>
      </c>
      <c r="E21" s="169"/>
      <c r="F21" s="223" t="s">
        <v>161</v>
      </c>
      <c r="G21" s="223"/>
      <c r="H21" s="170"/>
      <c r="I21" s="170"/>
      <c r="J21" s="170"/>
      <c r="K21" s="170"/>
      <c r="L21" s="170"/>
      <c r="M21" s="170"/>
      <c r="N21" s="170"/>
      <c r="O21" s="170"/>
      <c r="P21" s="170"/>
      <c r="Q21" s="170"/>
      <c r="R21" s="170"/>
      <c r="S21" s="167"/>
      <c r="T21" s="2">
        <f>'S4.RAB Value (Rolled Forward)'!P83</f>
        <v>0</v>
      </c>
      <c r="U21" s="34"/>
      <c r="V21" s="213" t="s">
        <v>569</v>
      </c>
    </row>
    <row r="22" spans="1:22" ht="15" customHeight="1" x14ac:dyDescent="0.2">
      <c r="A22" s="114">
        <v>22</v>
      </c>
      <c r="B22" s="448"/>
      <c r="C22" s="223"/>
      <c r="D22" s="166"/>
      <c r="E22" s="166"/>
      <c r="F22" s="223"/>
      <c r="G22" s="223"/>
      <c r="H22" s="170"/>
      <c r="I22" s="170"/>
      <c r="J22" s="170"/>
      <c r="K22" s="170"/>
      <c r="L22" s="170"/>
      <c r="M22" s="170"/>
      <c r="N22" s="170"/>
      <c r="O22" s="170"/>
      <c r="P22" s="170"/>
      <c r="Q22" s="170"/>
      <c r="R22" s="170"/>
      <c r="S22" s="167"/>
      <c r="T22" s="448"/>
      <c r="U22" s="34"/>
      <c r="V22" s="213"/>
    </row>
    <row r="23" spans="1:22" ht="15" customHeight="1" x14ac:dyDescent="0.2">
      <c r="A23" s="114">
        <v>23</v>
      </c>
      <c r="B23" s="448"/>
      <c r="C23" s="223"/>
      <c r="D23" s="173" t="s">
        <v>6</v>
      </c>
      <c r="E23" s="173"/>
      <c r="F23" s="223" t="s">
        <v>385</v>
      </c>
      <c r="G23" s="223"/>
      <c r="H23" s="170"/>
      <c r="I23" s="170"/>
      <c r="J23" s="170"/>
      <c r="K23" s="170"/>
      <c r="L23" s="170"/>
      <c r="M23" s="170"/>
      <c r="N23" s="170"/>
      <c r="O23" s="170"/>
      <c r="P23" s="170"/>
      <c r="Q23" s="170"/>
      <c r="R23" s="170"/>
      <c r="S23" s="167"/>
      <c r="T23" s="2">
        <f>'S4.RAB Value (Rolled Forward)'!P64</f>
        <v>0</v>
      </c>
      <c r="U23" s="34"/>
      <c r="V23" s="213" t="s">
        <v>569</v>
      </c>
    </row>
    <row r="24" spans="1:22" s="29" customFormat="1" ht="15" customHeight="1" thickBot="1" x14ac:dyDescent="0.25">
      <c r="A24" s="114">
        <v>24</v>
      </c>
      <c r="B24" s="448"/>
      <c r="C24" s="223"/>
      <c r="D24" s="166"/>
      <c r="E24" s="166"/>
      <c r="F24" s="223"/>
      <c r="G24" s="223"/>
      <c r="H24" s="170"/>
      <c r="I24" s="170"/>
      <c r="J24" s="170"/>
      <c r="K24" s="170"/>
      <c r="L24" s="170"/>
      <c r="M24" s="170"/>
      <c r="N24" s="170"/>
      <c r="O24" s="170"/>
      <c r="P24" s="170"/>
      <c r="Q24" s="170"/>
      <c r="R24" s="170"/>
      <c r="S24" s="167"/>
      <c r="T24" s="448"/>
      <c r="U24" s="34"/>
      <c r="V24" s="213"/>
    </row>
    <row r="25" spans="1:22" s="29" customFormat="1" ht="15" customHeight="1" thickBot="1" x14ac:dyDescent="0.25">
      <c r="A25" s="114">
        <v>25</v>
      </c>
      <c r="B25" s="448"/>
      <c r="C25" s="223"/>
      <c r="D25" s="166"/>
      <c r="E25" s="292" t="s">
        <v>911</v>
      </c>
      <c r="F25" s="293"/>
      <c r="G25" s="293"/>
      <c r="H25" s="307"/>
      <c r="I25" s="170"/>
      <c r="J25" s="170"/>
      <c r="K25" s="170"/>
      <c r="L25" s="170"/>
      <c r="M25" s="170"/>
      <c r="N25" s="170"/>
      <c r="O25" s="170"/>
      <c r="P25" s="170"/>
      <c r="Q25" s="170"/>
      <c r="R25" s="170"/>
      <c r="S25" s="167"/>
      <c r="T25" s="425">
        <f>T19-T21+T23</f>
        <v>0</v>
      </c>
      <c r="U25" s="34"/>
      <c r="V25" s="213" t="s">
        <v>604</v>
      </c>
    </row>
    <row r="26" spans="1:22" ht="15" customHeight="1" x14ac:dyDescent="0.2">
      <c r="A26" s="114">
        <v>26</v>
      </c>
      <c r="B26" s="448"/>
      <c r="C26" s="223"/>
      <c r="D26" s="166"/>
      <c r="E26" s="166"/>
      <c r="F26" s="223"/>
      <c r="G26" s="223"/>
      <c r="H26" s="170"/>
      <c r="I26" s="170"/>
      <c r="J26" s="170"/>
      <c r="K26" s="170"/>
      <c r="L26" s="170"/>
      <c r="M26" s="170"/>
      <c r="N26" s="170"/>
      <c r="O26" s="170"/>
      <c r="P26" s="170"/>
      <c r="Q26" s="170"/>
      <c r="R26" s="170"/>
      <c r="S26" s="167"/>
      <c r="T26" s="448"/>
      <c r="U26" s="34"/>
      <c r="V26" s="213"/>
    </row>
    <row r="27" spans="1:22" s="268" customFormat="1" ht="15" customHeight="1" x14ac:dyDescent="0.2">
      <c r="A27" s="114">
        <v>27</v>
      </c>
      <c r="B27" s="448"/>
      <c r="C27" s="223"/>
      <c r="D27" s="169" t="s">
        <v>5</v>
      </c>
      <c r="E27" s="169"/>
      <c r="F27" s="223" t="s">
        <v>158</v>
      </c>
      <c r="G27" s="223"/>
      <c r="H27" s="170"/>
      <c r="I27" s="170"/>
      <c r="J27" s="170"/>
      <c r="K27" s="170"/>
      <c r="L27" s="170"/>
      <c r="M27" s="170"/>
      <c r="N27" s="170"/>
      <c r="O27" s="170"/>
      <c r="P27" s="170"/>
      <c r="Q27" s="170"/>
      <c r="R27" s="170"/>
      <c r="S27" s="167"/>
      <c r="T27" s="2">
        <f>'S5c.TCSD Allowance'!I27</f>
        <v>0</v>
      </c>
      <c r="U27" s="34"/>
      <c r="V27" s="216" t="s">
        <v>776</v>
      </c>
    </row>
    <row r="28" spans="1:22" s="268" customFormat="1" ht="15" customHeight="1" x14ac:dyDescent="0.2">
      <c r="A28" s="114">
        <v>28</v>
      </c>
      <c r="B28" s="448"/>
      <c r="C28" s="223"/>
      <c r="D28" s="166"/>
      <c r="E28" s="166"/>
      <c r="F28" s="223"/>
      <c r="G28" s="223"/>
      <c r="H28" s="170"/>
      <c r="I28" s="170"/>
      <c r="J28" s="170"/>
      <c r="K28" s="170"/>
      <c r="L28" s="170"/>
      <c r="M28" s="170"/>
      <c r="N28" s="170"/>
      <c r="O28" s="170"/>
      <c r="P28" s="170"/>
      <c r="Q28" s="170"/>
      <c r="R28" s="170"/>
      <c r="S28" s="167"/>
      <c r="T28" s="448"/>
      <c r="U28" s="34"/>
      <c r="V28" s="213"/>
    </row>
    <row r="29" spans="1:22" ht="15" customHeight="1" x14ac:dyDescent="0.2">
      <c r="A29" s="114">
        <v>29</v>
      </c>
      <c r="B29" s="448"/>
      <c r="C29" s="223"/>
      <c r="D29" s="169" t="s">
        <v>5</v>
      </c>
      <c r="E29" s="169"/>
      <c r="F29" s="223" t="s">
        <v>132</v>
      </c>
      <c r="G29" s="223"/>
      <c r="H29" s="170"/>
      <c r="I29" s="170"/>
      <c r="J29" s="170"/>
      <c r="K29" s="170"/>
      <c r="L29" s="170"/>
      <c r="M29" s="170"/>
      <c r="N29" s="170"/>
      <c r="O29" s="170"/>
      <c r="P29" s="170"/>
      <c r="Q29" s="170"/>
      <c r="R29" s="170"/>
      <c r="S29" s="167"/>
      <c r="T29" s="2">
        <f>'S5a.Regulatory Tax Allowance'!J29</f>
        <v>0</v>
      </c>
      <c r="U29" s="34"/>
      <c r="V29" s="213" t="s">
        <v>834</v>
      </c>
    </row>
    <row r="30" spans="1:22" ht="15" customHeight="1" thickBot="1" x14ac:dyDescent="0.25">
      <c r="A30" s="114">
        <v>30</v>
      </c>
      <c r="B30" s="448"/>
      <c r="C30" s="223"/>
      <c r="D30" s="166"/>
      <c r="E30" s="166"/>
      <c r="F30" s="223"/>
      <c r="G30" s="223"/>
      <c r="H30" s="170"/>
      <c r="I30" s="170"/>
      <c r="J30" s="170"/>
      <c r="K30" s="170"/>
      <c r="L30" s="170"/>
      <c r="M30" s="170"/>
      <c r="N30" s="170"/>
      <c r="O30" s="170"/>
      <c r="P30" s="170"/>
      <c r="Q30" s="170"/>
      <c r="R30" s="170"/>
      <c r="S30" s="167"/>
      <c r="T30" s="448"/>
      <c r="U30" s="34"/>
      <c r="V30" s="213"/>
    </row>
    <row r="31" spans="1:22" ht="15" customHeight="1" thickBot="1" x14ac:dyDescent="0.25">
      <c r="A31" s="114">
        <v>31</v>
      </c>
      <c r="B31" s="448"/>
      <c r="C31" s="223"/>
      <c r="D31" s="166"/>
      <c r="E31" s="166" t="s">
        <v>899</v>
      </c>
      <c r="F31" s="223"/>
      <c r="G31" s="223"/>
      <c r="H31" s="170"/>
      <c r="I31" s="170"/>
      <c r="J31" s="170"/>
      <c r="K31" s="170"/>
      <c r="L31" s="170"/>
      <c r="M31" s="170"/>
      <c r="N31" s="170"/>
      <c r="O31" s="170"/>
      <c r="P31" s="170"/>
      <c r="Q31" s="170"/>
      <c r="R31" s="170"/>
      <c r="S31" s="167"/>
      <c r="T31" s="450">
        <f>T25-T27-T29</f>
        <v>0</v>
      </c>
      <c r="U31" s="34"/>
      <c r="V31" s="213" t="s">
        <v>898</v>
      </c>
    </row>
    <row r="32" spans="1:22" x14ac:dyDescent="0.2">
      <c r="A32" s="114">
        <v>32</v>
      </c>
      <c r="B32" s="448"/>
      <c r="C32" s="223"/>
      <c r="D32" s="223"/>
      <c r="E32" s="223"/>
      <c r="F32" s="223"/>
      <c r="G32" s="223"/>
      <c r="H32" s="170"/>
      <c r="I32" s="170"/>
      <c r="J32" s="170"/>
      <c r="K32" s="170"/>
      <c r="L32" s="170"/>
      <c r="M32" s="170"/>
      <c r="N32" s="170"/>
      <c r="O32" s="170"/>
      <c r="P32" s="170"/>
      <c r="Q32" s="170"/>
      <c r="R32" s="170"/>
      <c r="S32" s="170"/>
      <c r="T32" s="170"/>
      <c r="U32" s="34"/>
      <c r="V32" s="213"/>
    </row>
    <row r="33" spans="1:22" s="29" customFormat="1" ht="24.95" customHeight="1" x14ac:dyDescent="0.3">
      <c r="A33" s="114">
        <v>33</v>
      </c>
      <c r="B33" s="448"/>
      <c r="C33" s="308" t="s">
        <v>888</v>
      </c>
      <c r="D33" s="307"/>
      <c r="E33" s="307"/>
      <c r="F33" s="307"/>
      <c r="G33" s="307"/>
      <c r="H33" s="307"/>
      <c r="I33" s="307"/>
      <c r="J33" s="307"/>
      <c r="K33" s="307"/>
      <c r="L33" s="307"/>
      <c r="M33" s="307"/>
      <c r="N33" s="307"/>
      <c r="O33" s="307"/>
      <c r="P33" s="307"/>
      <c r="Q33" s="307"/>
      <c r="R33" s="170"/>
      <c r="S33" s="568" t="s">
        <v>127</v>
      </c>
      <c r="T33" s="568"/>
      <c r="U33" s="34"/>
      <c r="V33" s="214"/>
    </row>
    <row r="34" spans="1:22" s="10" customFormat="1" ht="15" customHeight="1" x14ac:dyDescent="0.2">
      <c r="A34" s="114">
        <v>34</v>
      </c>
      <c r="B34" s="208"/>
      <c r="C34" s="223"/>
      <c r="D34" s="118"/>
      <c r="E34" s="294" t="s">
        <v>740</v>
      </c>
      <c r="F34" s="294"/>
      <c r="G34" s="223"/>
      <c r="H34" s="223"/>
      <c r="I34" s="170"/>
      <c r="J34" s="170"/>
      <c r="K34" s="170"/>
      <c r="L34" s="170"/>
      <c r="M34" s="170"/>
      <c r="N34" s="170"/>
      <c r="O34" s="170"/>
      <c r="P34" s="170"/>
      <c r="Q34" s="170"/>
      <c r="R34" s="170"/>
      <c r="S34" s="167"/>
      <c r="T34" s="167"/>
      <c r="U34" s="34"/>
      <c r="V34" s="213"/>
    </row>
    <row r="35" spans="1:22" s="10" customFormat="1" ht="15" customHeight="1" x14ac:dyDescent="0.2">
      <c r="A35" s="114">
        <v>35</v>
      </c>
      <c r="B35" s="208"/>
      <c r="C35" s="223"/>
      <c r="D35" s="223"/>
      <c r="E35" s="223"/>
      <c r="F35" s="170" t="s">
        <v>162</v>
      </c>
      <c r="G35" s="170"/>
      <c r="H35" s="223"/>
      <c r="I35" s="170"/>
      <c r="J35" s="170"/>
      <c r="K35" s="170"/>
      <c r="L35" s="170"/>
      <c r="M35" s="170"/>
      <c r="N35" s="170"/>
      <c r="O35" s="170"/>
      <c r="P35" s="170"/>
      <c r="Q35" s="170"/>
      <c r="R35" s="170"/>
      <c r="S35" s="3"/>
      <c r="T35" s="167"/>
      <c r="U35" s="34"/>
      <c r="V35" s="213"/>
    </row>
    <row r="36" spans="1:22" s="10" customFormat="1" ht="15" customHeight="1" x14ac:dyDescent="0.2">
      <c r="A36" s="114">
        <v>36</v>
      </c>
      <c r="B36" s="208"/>
      <c r="C36" s="223"/>
      <c r="D36" s="223"/>
      <c r="E36" s="223"/>
      <c r="F36" s="170" t="s">
        <v>340</v>
      </c>
      <c r="G36" s="170"/>
      <c r="H36" s="223"/>
      <c r="I36" s="170"/>
      <c r="J36" s="170"/>
      <c r="K36" s="170"/>
      <c r="L36" s="170"/>
      <c r="M36" s="170"/>
      <c r="N36" s="170"/>
      <c r="O36" s="170"/>
      <c r="P36" s="170"/>
      <c r="Q36" s="170"/>
      <c r="R36" s="170"/>
      <c r="S36" s="3"/>
      <c r="T36" s="167"/>
      <c r="U36" s="34"/>
      <c r="V36" s="213"/>
    </row>
    <row r="37" spans="1:22" s="23" customFormat="1" ht="15" customHeight="1" x14ac:dyDescent="0.2">
      <c r="A37" s="114">
        <v>37</v>
      </c>
      <c r="B37" s="208"/>
      <c r="C37" s="223"/>
      <c r="D37" s="223"/>
      <c r="E37" s="223"/>
      <c r="F37" s="293" t="s">
        <v>730</v>
      </c>
      <c r="G37" s="293"/>
      <c r="H37" s="223"/>
      <c r="I37" s="170"/>
      <c r="J37" s="170"/>
      <c r="K37" s="170"/>
      <c r="L37" s="170"/>
      <c r="M37" s="170"/>
      <c r="N37" s="170"/>
      <c r="O37" s="170"/>
      <c r="P37" s="170"/>
      <c r="Q37" s="170"/>
      <c r="R37" s="170"/>
      <c r="S37" s="3"/>
      <c r="T37" s="167"/>
      <c r="U37" s="34"/>
      <c r="V37" s="213"/>
    </row>
    <row r="38" spans="1:22" s="10" customFormat="1" ht="15" customHeight="1" x14ac:dyDescent="0.2">
      <c r="A38" s="114">
        <v>38</v>
      </c>
      <c r="B38" s="208"/>
      <c r="C38" s="223"/>
      <c r="D38" s="223"/>
      <c r="E38" s="223"/>
      <c r="F38" s="293" t="s">
        <v>731</v>
      </c>
      <c r="G38" s="293"/>
      <c r="H38" s="223"/>
      <c r="I38" s="170"/>
      <c r="J38" s="170"/>
      <c r="K38" s="170"/>
      <c r="L38" s="170"/>
      <c r="M38" s="170"/>
      <c r="N38" s="170"/>
      <c r="O38" s="170"/>
      <c r="P38" s="170"/>
      <c r="Q38" s="170"/>
      <c r="R38" s="170"/>
      <c r="S38" s="3"/>
      <c r="T38" s="167"/>
      <c r="U38" s="34"/>
      <c r="V38" s="213"/>
    </row>
    <row r="39" spans="1:22" s="10" customFormat="1" ht="15" customHeight="1" x14ac:dyDescent="0.2">
      <c r="A39" s="114">
        <v>39</v>
      </c>
      <c r="B39" s="208"/>
      <c r="C39" s="223"/>
      <c r="D39" s="118"/>
      <c r="E39" s="294" t="s">
        <v>847</v>
      </c>
      <c r="F39" s="294"/>
      <c r="G39" s="293"/>
      <c r="H39" s="293"/>
      <c r="I39" s="307"/>
      <c r="J39" s="170"/>
      <c r="K39" s="170"/>
      <c r="L39" s="170"/>
      <c r="M39" s="170"/>
      <c r="N39" s="170"/>
      <c r="O39" s="170"/>
      <c r="P39" s="170"/>
      <c r="Q39" s="170"/>
      <c r="R39" s="170"/>
      <c r="S39" s="448"/>
      <c r="T39" s="167"/>
      <c r="U39" s="34"/>
      <c r="V39" s="213"/>
    </row>
    <row r="40" spans="1:22" s="10" customFormat="1" ht="15" customHeight="1" x14ac:dyDescent="0.2">
      <c r="A40" s="114">
        <v>40</v>
      </c>
      <c r="B40" s="208"/>
      <c r="C40" s="223"/>
      <c r="D40" s="223"/>
      <c r="E40" s="223"/>
      <c r="F40" s="307" t="s">
        <v>732</v>
      </c>
      <c r="G40" s="293"/>
      <c r="H40" s="293"/>
      <c r="I40" s="307"/>
      <c r="J40" s="170"/>
      <c r="K40" s="170"/>
      <c r="L40" s="170"/>
      <c r="M40" s="170"/>
      <c r="N40" s="170"/>
      <c r="O40" s="170"/>
      <c r="P40" s="170"/>
      <c r="Q40" s="170"/>
      <c r="R40" s="170"/>
      <c r="S40" s="3"/>
      <c r="T40" s="167"/>
      <c r="U40" s="34"/>
      <c r="V40" s="213"/>
    </row>
    <row r="41" spans="1:22" s="10" customFormat="1" ht="15" customHeight="1" x14ac:dyDescent="0.2">
      <c r="A41" s="114">
        <v>41</v>
      </c>
      <c r="B41" s="208"/>
      <c r="C41" s="223"/>
      <c r="D41" s="223"/>
      <c r="E41" s="223"/>
      <c r="F41" s="170" t="s">
        <v>164</v>
      </c>
      <c r="G41" s="223"/>
      <c r="H41" s="223"/>
      <c r="I41" s="170"/>
      <c r="J41" s="170"/>
      <c r="K41" s="170"/>
      <c r="L41" s="170"/>
      <c r="M41" s="170"/>
      <c r="N41" s="170"/>
      <c r="O41" s="170"/>
      <c r="P41" s="170"/>
      <c r="Q41" s="170"/>
      <c r="R41" s="170"/>
      <c r="S41" s="3"/>
      <c r="T41" s="167"/>
      <c r="U41" s="34"/>
      <c r="V41" s="213"/>
    </row>
    <row r="42" spans="1:22" s="10" customFormat="1" ht="15" customHeight="1" x14ac:dyDescent="0.2">
      <c r="A42" s="114">
        <v>42</v>
      </c>
      <c r="B42" s="208"/>
      <c r="C42" s="223"/>
      <c r="D42" s="223"/>
      <c r="E42" s="223"/>
      <c r="F42" s="170" t="s">
        <v>165</v>
      </c>
      <c r="G42" s="223"/>
      <c r="H42" s="223"/>
      <c r="I42" s="170"/>
      <c r="J42" s="170"/>
      <c r="K42" s="170"/>
      <c r="L42" s="170"/>
      <c r="M42" s="170"/>
      <c r="N42" s="170"/>
      <c r="O42" s="170"/>
      <c r="P42" s="170"/>
      <c r="Q42" s="170"/>
      <c r="R42" s="170"/>
      <c r="S42" s="3"/>
      <c r="T42" s="167"/>
      <c r="U42" s="34"/>
      <c r="V42" s="213"/>
    </row>
    <row r="43" spans="1:22" s="10" customFormat="1" ht="15" customHeight="1" x14ac:dyDescent="0.2">
      <c r="A43" s="114">
        <v>43</v>
      </c>
      <c r="B43" s="208"/>
      <c r="C43" s="223"/>
      <c r="D43" s="223"/>
      <c r="E43" s="223"/>
      <c r="F43" s="293" t="s">
        <v>736</v>
      </c>
      <c r="G43" s="293"/>
      <c r="H43" s="223"/>
      <c r="I43" s="170"/>
      <c r="J43" s="170"/>
      <c r="K43" s="170"/>
      <c r="L43" s="170"/>
      <c r="M43" s="170"/>
      <c r="N43" s="170"/>
      <c r="O43" s="170"/>
      <c r="P43" s="170"/>
      <c r="Q43" s="170"/>
      <c r="R43" s="170"/>
      <c r="S43" s="3"/>
      <c r="T43" s="167"/>
      <c r="U43" s="34"/>
      <c r="V43" s="213"/>
    </row>
    <row r="44" spans="1:22" s="269" customFormat="1" ht="15" customHeight="1" x14ac:dyDescent="0.2">
      <c r="A44" s="114">
        <v>44</v>
      </c>
      <c r="B44" s="208"/>
      <c r="C44" s="223"/>
      <c r="D44" s="223"/>
      <c r="E44" s="223"/>
      <c r="F44" s="293" t="s">
        <v>742</v>
      </c>
      <c r="G44" s="293"/>
      <c r="H44" s="293"/>
      <c r="I44" s="307"/>
      <c r="J44" s="170"/>
      <c r="K44" s="170"/>
      <c r="L44" s="170"/>
      <c r="M44" s="170"/>
      <c r="N44" s="170"/>
      <c r="O44" s="170"/>
      <c r="P44" s="170"/>
      <c r="Q44" s="170"/>
      <c r="R44" s="170"/>
      <c r="S44" s="3"/>
      <c r="T44" s="167"/>
      <c r="U44" s="34"/>
      <c r="V44" s="213"/>
    </row>
    <row r="45" spans="1:22" s="269" customFormat="1" ht="15" customHeight="1" thickBot="1" x14ac:dyDescent="0.25">
      <c r="A45" s="114">
        <v>45</v>
      </c>
      <c r="B45" s="208"/>
      <c r="C45" s="223"/>
      <c r="D45" s="223"/>
      <c r="E45" s="223"/>
      <c r="F45" s="293" t="s">
        <v>906</v>
      </c>
      <c r="G45" s="293"/>
      <c r="H45" s="293"/>
      <c r="I45" s="307"/>
      <c r="J45" s="170"/>
      <c r="K45" s="170"/>
      <c r="L45" s="170"/>
      <c r="M45" s="170"/>
      <c r="N45" s="170"/>
      <c r="O45" s="170"/>
      <c r="P45" s="170"/>
      <c r="Q45" s="170"/>
      <c r="R45" s="170"/>
      <c r="S45" s="3"/>
      <c r="T45" s="167"/>
      <c r="U45" s="34"/>
      <c r="V45" s="213"/>
    </row>
    <row r="46" spans="1:22" s="10" customFormat="1" ht="15" customHeight="1" thickBot="1" x14ac:dyDescent="0.25">
      <c r="A46" s="114">
        <v>46</v>
      </c>
      <c r="B46" s="208"/>
      <c r="C46" s="223"/>
      <c r="D46" s="175"/>
      <c r="E46" s="309" t="s">
        <v>774</v>
      </c>
      <c r="F46" s="293"/>
      <c r="G46" s="293"/>
      <c r="H46" s="293"/>
      <c r="I46" s="307"/>
      <c r="J46" s="170"/>
      <c r="K46" s="170"/>
      <c r="L46" s="170"/>
      <c r="M46" s="170"/>
      <c r="N46" s="170"/>
      <c r="O46" s="170"/>
      <c r="P46" s="170"/>
      <c r="Q46" s="170"/>
      <c r="R46" s="170"/>
      <c r="S46" s="167"/>
      <c r="T46" s="450">
        <f>SUM(S35:S38,S40:S45)</f>
        <v>0</v>
      </c>
      <c r="U46" s="34"/>
      <c r="V46" s="213" t="s">
        <v>574</v>
      </c>
    </row>
    <row r="47" spans="1:22" s="33" customFormat="1" x14ac:dyDescent="0.2">
      <c r="A47" s="114">
        <v>47</v>
      </c>
      <c r="B47" s="208"/>
      <c r="C47" s="223"/>
      <c r="D47" s="175"/>
      <c r="E47" s="175"/>
      <c r="F47" s="223"/>
      <c r="G47" s="223"/>
      <c r="H47" s="223"/>
      <c r="I47" s="170"/>
      <c r="J47" s="170"/>
      <c r="K47" s="170"/>
      <c r="L47" s="170"/>
      <c r="M47" s="170"/>
      <c r="N47" s="170"/>
      <c r="O47" s="170"/>
      <c r="P47" s="170"/>
      <c r="Q47" s="170"/>
      <c r="R47" s="170"/>
      <c r="S47" s="167"/>
      <c r="T47" s="62"/>
      <c r="U47" s="34"/>
      <c r="V47" s="213"/>
    </row>
    <row r="48" spans="1:22" s="29" customFormat="1" ht="24.95" customHeight="1" x14ac:dyDescent="0.35">
      <c r="A48" s="114">
        <v>48</v>
      </c>
      <c r="B48" s="448"/>
      <c r="C48" s="160" t="s">
        <v>519</v>
      </c>
      <c r="D48" s="438"/>
      <c r="E48" s="438"/>
      <c r="F48" s="438"/>
      <c r="G48" s="438"/>
      <c r="H48" s="438"/>
      <c r="I48" s="438"/>
      <c r="J48" s="438"/>
      <c r="K48" s="438"/>
      <c r="L48" s="438"/>
      <c r="M48" s="438"/>
      <c r="N48" s="438"/>
      <c r="O48" s="438"/>
      <c r="P48" s="438"/>
      <c r="Q48" s="438"/>
      <c r="R48" s="438"/>
      <c r="S48" s="568" t="s">
        <v>127</v>
      </c>
      <c r="T48" s="568"/>
      <c r="U48" s="34"/>
      <c r="V48" s="214"/>
    </row>
    <row r="49" spans="1:22" s="10" customFormat="1" x14ac:dyDescent="0.2">
      <c r="A49" s="114">
        <v>49</v>
      </c>
      <c r="B49" s="208"/>
      <c r="C49" s="223"/>
      <c r="D49" s="223"/>
      <c r="E49" s="223"/>
      <c r="F49" s="223"/>
      <c r="G49" s="223"/>
      <c r="H49" s="170"/>
      <c r="I49" s="170"/>
      <c r="J49" s="170"/>
      <c r="K49" s="170"/>
      <c r="L49" s="170"/>
      <c r="M49" s="170"/>
      <c r="N49" s="170"/>
      <c r="O49" s="170"/>
      <c r="P49" s="170"/>
      <c r="Q49" s="170"/>
      <c r="R49" s="170"/>
      <c r="S49" s="174" t="s">
        <v>121</v>
      </c>
      <c r="T49" s="174" t="s">
        <v>166</v>
      </c>
      <c r="U49" s="34"/>
      <c r="V49" s="214"/>
    </row>
    <row r="50" spans="1:22" s="10" customFormat="1" x14ac:dyDescent="0.2">
      <c r="A50" s="114">
        <v>50</v>
      </c>
      <c r="B50" s="208"/>
      <c r="C50" s="223"/>
      <c r="D50" s="223"/>
      <c r="E50" s="223"/>
      <c r="F50" s="223"/>
      <c r="G50" s="223"/>
      <c r="H50" s="170"/>
      <c r="I50" s="170"/>
      <c r="J50" s="170"/>
      <c r="K50" s="170"/>
      <c r="L50" s="170"/>
      <c r="M50" s="170"/>
      <c r="N50" s="170"/>
      <c r="O50" s="170"/>
      <c r="P50" s="170"/>
      <c r="Q50" s="170"/>
      <c r="R50" s="170"/>
      <c r="S50" s="362" t="str">
        <f>IF(ISNUMBER(CoverSheet!$C$12),DATE(YEAR(CoverSheet!$C$12)-1,MONTH(CoverSheet!$C$12),DAY(CoverSheet!$C$12)),"")</f>
        <v/>
      </c>
      <c r="T50" s="362" t="str">
        <f>R3</f>
        <v/>
      </c>
      <c r="U50" s="34"/>
      <c r="V50" s="214"/>
    </row>
    <row r="51" spans="1:22" s="10" customFormat="1" ht="15" customHeight="1" x14ac:dyDescent="0.2">
      <c r="A51" s="114">
        <v>51</v>
      </c>
      <c r="B51" s="208"/>
      <c r="C51" s="223"/>
      <c r="D51" s="223"/>
      <c r="E51" s="223"/>
      <c r="F51" s="223" t="s">
        <v>167</v>
      </c>
      <c r="G51" s="223"/>
      <c r="H51" s="170"/>
      <c r="I51" s="170"/>
      <c r="J51" s="170"/>
      <c r="K51" s="170"/>
      <c r="L51" s="170"/>
      <c r="M51" s="170"/>
      <c r="N51" s="170"/>
      <c r="O51" s="170"/>
      <c r="P51" s="170"/>
      <c r="Q51" s="170"/>
      <c r="R51" s="170"/>
      <c r="S51" s="3"/>
      <c r="T51" s="3"/>
      <c r="U51" s="34"/>
      <c r="V51" s="213"/>
    </row>
    <row r="52" spans="1:22" s="10" customFormat="1" ht="15" customHeight="1" x14ac:dyDescent="0.2">
      <c r="A52" s="114">
        <v>52</v>
      </c>
      <c r="B52" s="208"/>
      <c r="C52" s="223"/>
      <c r="D52" s="223"/>
      <c r="E52" s="223"/>
      <c r="F52" s="223" t="s">
        <v>168</v>
      </c>
      <c r="G52" s="223"/>
      <c r="H52" s="170"/>
      <c r="I52" s="170"/>
      <c r="J52" s="170"/>
      <c r="K52" s="170"/>
      <c r="L52" s="170"/>
      <c r="M52" s="170"/>
      <c r="N52" s="170"/>
      <c r="O52" s="170"/>
      <c r="P52" s="170"/>
      <c r="Q52" s="170"/>
      <c r="R52" s="170"/>
      <c r="S52" s="329"/>
      <c r="T52" s="329"/>
      <c r="U52" s="34"/>
      <c r="V52" s="213"/>
    </row>
    <row r="53" spans="1:22" s="10" customFormat="1" ht="15" customHeight="1" x14ac:dyDescent="0.2">
      <c r="A53" s="114">
        <v>53</v>
      </c>
      <c r="B53" s="208"/>
      <c r="C53" s="223"/>
      <c r="D53" s="223"/>
      <c r="E53" s="223"/>
      <c r="F53" s="223"/>
      <c r="G53" s="223"/>
      <c r="H53" s="170"/>
      <c r="I53" s="170"/>
      <c r="J53" s="170"/>
      <c r="K53" s="170"/>
      <c r="L53" s="170"/>
      <c r="M53" s="170"/>
      <c r="N53" s="170"/>
      <c r="O53" s="170"/>
      <c r="P53" s="170"/>
      <c r="Q53" s="170"/>
      <c r="R53" s="170"/>
      <c r="S53" s="448"/>
      <c r="T53" s="448"/>
      <c r="U53" s="34"/>
      <c r="V53" s="213"/>
    </row>
    <row r="54" spans="1:22" s="10" customFormat="1" ht="15" customHeight="1" x14ac:dyDescent="0.2">
      <c r="A54" s="114">
        <v>54</v>
      </c>
      <c r="B54" s="208"/>
      <c r="C54" s="223"/>
      <c r="D54" s="223"/>
      <c r="E54" s="223"/>
      <c r="F54" s="223" t="s">
        <v>372</v>
      </c>
      <c r="G54" s="223"/>
      <c r="H54" s="170"/>
      <c r="I54" s="170"/>
      <c r="J54" s="170"/>
      <c r="K54" s="170"/>
      <c r="L54" s="170"/>
      <c r="M54" s="170"/>
      <c r="N54" s="170"/>
      <c r="O54" s="170"/>
      <c r="P54" s="170"/>
      <c r="Q54" s="170"/>
      <c r="R54" s="170"/>
      <c r="S54" s="448"/>
      <c r="T54" s="329"/>
      <c r="U54" s="34"/>
      <c r="V54" s="213"/>
    </row>
    <row r="55" spans="1:22" s="10" customFormat="1" x14ac:dyDescent="0.2">
      <c r="A55" s="114">
        <v>55</v>
      </c>
      <c r="B55" s="208"/>
      <c r="C55" s="223"/>
      <c r="D55" s="223"/>
      <c r="E55" s="223"/>
      <c r="F55" s="223"/>
      <c r="G55" s="223"/>
      <c r="H55" s="170"/>
      <c r="I55" s="170"/>
      <c r="J55" s="170"/>
      <c r="K55" s="170"/>
      <c r="L55" s="170"/>
      <c r="M55" s="170"/>
      <c r="N55" s="170"/>
      <c r="O55" s="170"/>
      <c r="P55" s="170"/>
      <c r="Q55" s="170"/>
      <c r="R55" s="170"/>
      <c r="S55" s="170"/>
      <c r="T55" s="170"/>
      <c r="U55" s="34"/>
      <c r="V55" s="213"/>
    </row>
    <row r="56" spans="1:22" s="10" customFormat="1" ht="56.25" customHeight="1" x14ac:dyDescent="0.2">
      <c r="A56" s="114">
        <v>56</v>
      </c>
      <c r="B56" s="208"/>
      <c r="C56" s="223"/>
      <c r="D56" s="223"/>
      <c r="E56" s="223"/>
      <c r="F56" s="223"/>
      <c r="G56" s="223"/>
      <c r="H56" s="170"/>
      <c r="I56" s="170"/>
      <c r="J56" s="170"/>
      <c r="K56" s="170"/>
      <c r="L56" s="170"/>
      <c r="M56" s="170"/>
      <c r="N56" s="170"/>
      <c r="O56" s="170"/>
      <c r="P56" s="170"/>
      <c r="Q56" s="170"/>
      <c r="R56" s="170"/>
      <c r="S56" s="434" t="s">
        <v>375</v>
      </c>
      <c r="T56" s="434" t="s">
        <v>376</v>
      </c>
      <c r="U56" s="34"/>
      <c r="V56" s="213"/>
    </row>
    <row r="57" spans="1:22" s="10" customFormat="1" ht="15" customHeight="1" x14ac:dyDescent="0.2">
      <c r="A57" s="114">
        <v>57</v>
      </c>
      <c r="B57" s="208"/>
      <c r="C57" s="223"/>
      <c r="D57" s="223"/>
      <c r="E57" s="223"/>
      <c r="F57" s="223" t="s">
        <v>169</v>
      </c>
      <c r="G57" s="360" t="str">
        <f>IF(ISNUMBER(CoverSheet!$C$12),DATE(YEAR(CoverSheet!$C$12)-5,MONTH(CoverSheet!$C$12),DAY(CoverSheet!$C$12)),"[year]")</f>
        <v>[year]</v>
      </c>
      <c r="H57" s="141"/>
      <c r="I57" s="170"/>
      <c r="J57" s="170"/>
      <c r="K57" s="170"/>
      <c r="L57" s="170"/>
      <c r="M57" s="170"/>
      <c r="N57" s="170"/>
      <c r="O57" s="170"/>
      <c r="P57" s="170"/>
      <c r="Q57" s="170"/>
      <c r="R57" s="170"/>
      <c r="S57" s="329"/>
      <c r="T57" s="329"/>
      <c r="U57" s="34"/>
      <c r="V57" s="213"/>
    </row>
    <row r="58" spans="1:22" s="10" customFormat="1" ht="15" customHeight="1" x14ac:dyDescent="0.2">
      <c r="A58" s="114">
        <v>58</v>
      </c>
      <c r="B58" s="208"/>
      <c r="C58" s="223"/>
      <c r="D58" s="223"/>
      <c r="E58" s="223"/>
      <c r="F58" s="223" t="s">
        <v>170</v>
      </c>
      <c r="G58" s="360" t="str">
        <f>IF(ISNUMBER(CoverSheet!$C$12),DATE(YEAR(CoverSheet!$C$12)-4,MONTH(CoverSheet!$C$12),DAY(CoverSheet!$C$12)),"[year]")</f>
        <v>[year]</v>
      </c>
      <c r="H58" s="141"/>
      <c r="I58" s="170"/>
      <c r="J58" s="170"/>
      <c r="K58" s="170"/>
      <c r="L58" s="170"/>
      <c r="M58" s="170"/>
      <c r="N58" s="170"/>
      <c r="O58" s="170"/>
      <c r="P58" s="170"/>
      <c r="Q58" s="170"/>
      <c r="R58" s="170"/>
      <c r="S58" s="329"/>
      <c r="T58" s="329"/>
      <c r="U58" s="34"/>
      <c r="V58" s="213"/>
    </row>
    <row r="59" spans="1:22" s="10" customFormat="1" ht="15" customHeight="1" x14ac:dyDescent="0.2">
      <c r="A59" s="114">
        <v>59</v>
      </c>
      <c r="B59" s="208"/>
      <c r="C59" s="223"/>
      <c r="D59" s="223"/>
      <c r="E59" s="223"/>
      <c r="F59" s="223" t="s">
        <v>171</v>
      </c>
      <c r="G59" s="360" t="str">
        <f>IF(ISNUMBER(CoverSheet!$C$12),DATE(YEAR(CoverSheet!$C$12)-3,MONTH(CoverSheet!$C$12),DAY(CoverSheet!$C$12)),"[year]")</f>
        <v>[year]</v>
      </c>
      <c r="H59" s="141"/>
      <c r="I59" s="170"/>
      <c r="J59" s="170"/>
      <c r="K59" s="170"/>
      <c r="L59" s="170"/>
      <c r="M59" s="170"/>
      <c r="N59" s="170"/>
      <c r="O59" s="170"/>
      <c r="P59" s="170"/>
      <c r="Q59" s="170"/>
      <c r="R59" s="170"/>
      <c r="S59" s="329"/>
      <c r="T59" s="329"/>
      <c r="U59" s="34"/>
      <c r="V59" s="213"/>
    </row>
    <row r="60" spans="1:22" s="10" customFormat="1" ht="15" customHeight="1" x14ac:dyDescent="0.2">
      <c r="A60" s="114">
        <v>60</v>
      </c>
      <c r="B60" s="208"/>
      <c r="C60" s="223"/>
      <c r="D60" s="223"/>
      <c r="E60" s="223"/>
      <c r="F60" s="223" t="s">
        <v>120</v>
      </c>
      <c r="G60" s="360" t="str">
        <f>IF(ISNUMBER(CoverSheet!$C$12),DATE(YEAR(CoverSheet!$C$12)-2,MONTH(CoverSheet!$C$12),DAY(CoverSheet!$C$12)),"[year]")</f>
        <v>[year]</v>
      </c>
      <c r="H60" s="141"/>
      <c r="I60" s="170"/>
      <c r="J60" s="170"/>
      <c r="K60" s="170"/>
      <c r="L60" s="170"/>
      <c r="M60" s="170"/>
      <c r="N60" s="170"/>
      <c r="O60" s="170"/>
      <c r="P60" s="170"/>
      <c r="Q60" s="170"/>
      <c r="R60" s="170"/>
      <c r="S60" s="329"/>
      <c r="T60" s="329"/>
      <c r="U60" s="34"/>
      <c r="V60" s="213"/>
    </row>
    <row r="61" spans="1:22" s="10" customFormat="1" ht="15" customHeight="1" thickBot="1" x14ac:dyDescent="0.25">
      <c r="A61" s="114">
        <v>61</v>
      </c>
      <c r="B61" s="208"/>
      <c r="C61" s="223"/>
      <c r="D61" s="223"/>
      <c r="E61" s="223"/>
      <c r="F61" s="223" t="s">
        <v>121</v>
      </c>
      <c r="G61" s="360" t="str">
        <f>IF(ISNUMBER(CoverSheet!$C$12),DATE(YEAR(CoverSheet!$C$12)-1,MONTH(CoverSheet!$C$12),DAY(CoverSheet!$C$12)),"[year]")</f>
        <v>[year]</v>
      </c>
      <c r="H61" s="141"/>
      <c r="I61" s="170"/>
      <c r="J61" s="170"/>
      <c r="K61" s="170"/>
      <c r="L61" s="170"/>
      <c r="M61" s="170"/>
      <c r="N61" s="170"/>
      <c r="O61" s="170"/>
      <c r="P61" s="170"/>
      <c r="Q61" s="170"/>
      <c r="R61" s="170"/>
      <c r="S61" s="329"/>
      <c r="T61" s="329"/>
      <c r="U61" s="34"/>
      <c r="V61" s="213"/>
    </row>
    <row r="62" spans="1:22" s="10" customFormat="1" ht="15" customHeight="1" thickBot="1" x14ac:dyDescent="0.25">
      <c r="A62" s="114">
        <v>62</v>
      </c>
      <c r="B62" s="208"/>
      <c r="C62" s="223"/>
      <c r="D62" s="118"/>
      <c r="E62" s="118" t="s">
        <v>172</v>
      </c>
      <c r="F62" s="118"/>
      <c r="G62" s="223"/>
      <c r="H62" s="223"/>
      <c r="I62" s="170"/>
      <c r="J62" s="170"/>
      <c r="K62" s="170"/>
      <c r="L62" s="170"/>
      <c r="M62" s="170"/>
      <c r="N62" s="170"/>
      <c r="O62" s="170"/>
      <c r="P62" s="170"/>
      <c r="Q62" s="170"/>
      <c r="R62" s="170"/>
      <c r="S62" s="448"/>
      <c r="T62" s="425">
        <f>SUM(T57:T61)</f>
        <v>0</v>
      </c>
      <c r="U62" s="34"/>
      <c r="V62" s="213"/>
    </row>
    <row r="63" spans="1:22" s="10" customFormat="1" ht="15" customHeight="1" thickBot="1" x14ac:dyDescent="0.25">
      <c r="A63" s="114">
        <v>63</v>
      </c>
      <c r="B63" s="208"/>
      <c r="C63" s="223"/>
      <c r="D63" s="223"/>
      <c r="E63" s="223"/>
      <c r="F63" s="223"/>
      <c r="G63" s="223"/>
      <c r="H63" s="223"/>
      <c r="I63" s="170"/>
      <c r="J63" s="170"/>
      <c r="K63" s="170"/>
      <c r="L63" s="170"/>
      <c r="M63" s="170"/>
      <c r="N63" s="170"/>
      <c r="O63" s="170"/>
      <c r="P63" s="170"/>
      <c r="Q63" s="170"/>
      <c r="R63" s="170"/>
      <c r="S63" s="448"/>
      <c r="T63" s="448"/>
      <c r="U63" s="34"/>
      <c r="V63" s="213"/>
    </row>
    <row r="64" spans="1:22" s="10" customFormat="1" ht="15" customHeight="1" thickBot="1" x14ac:dyDescent="0.25">
      <c r="A64" s="114">
        <v>64</v>
      </c>
      <c r="B64" s="208"/>
      <c r="C64" s="223"/>
      <c r="D64" s="118"/>
      <c r="E64" s="118" t="s">
        <v>163</v>
      </c>
      <c r="F64" s="118"/>
      <c r="G64" s="223"/>
      <c r="H64" s="223"/>
      <c r="I64" s="170"/>
      <c r="J64" s="170"/>
      <c r="K64" s="170"/>
      <c r="L64" s="170"/>
      <c r="M64" s="170"/>
      <c r="N64" s="170"/>
      <c r="O64" s="170"/>
      <c r="P64" s="170"/>
      <c r="Q64" s="170"/>
      <c r="R64" s="170"/>
      <c r="S64" s="448"/>
      <c r="T64" s="451">
        <f>IF(T62&gt;0,T62,0)</f>
        <v>0</v>
      </c>
      <c r="U64" s="34"/>
      <c r="V64" s="213"/>
    </row>
    <row r="65" spans="1:22" s="29" customFormat="1" ht="24.95" customHeight="1" x14ac:dyDescent="0.3">
      <c r="A65" s="114">
        <v>65</v>
      </c>
      <c r="B65" s="448"/>
      <c r="C65" s="162" t="s">
        <v>520</v>
      </c>
      <c r="D65" s="170"/>
      <c r="E65" s="170"/>
      <c r="F65" s="170"/>
      <c r="G65" s="170"/>
      <c r="H65" s="170"/>
      <c r="I65" s="170"/>
      <c r="J65" s="170"/>
      <c r="K65" s="170"/>
      <c r="L65" s="170"/>
      <c r="M65" s="170"/>
      <c r="N65" s="170"/>
      <c r="O65" s="170"/>
      <c r="P65" s="170"/>
      <c r="Q65" s="170"/>
      <c r="R65" s="170"/>
      <c r="S65" s="170"/>
      <c r="T65" s="170"/>
      <c r="U65" s="34"/>
      <c r="V65" s="214"/>
    </row>
    <row r="66" spans="1:22" s="269" customFormat="1" ht="15" customHeight="1" x14ac:dyDescent="0.2">
      <c r="A66" s="114">
        <v>70</v>
      </c>
      <c r="B66" s="208"/>
      <c r="C66" s="223"/>
      <c r="D66" s="223"/>
      <c r="E66" s="223"/>
      <c r="F66" s="223"/>
      <c r="G66" s="223"/>
      <c r="H66" s="223"/>
      <c r="I66" s="170"/>
      <c r="J66" s="170"/>
      <c r="K66" s="170"/>
      <c r="L66" s="170"/>
      <c r="M66" s="170"/>
      <c r="N66" s="170"/>
      <c r="O66" s="170"/>
      <c r="P66" s="170"/>
      <c r="Q66" s="170"/>
      <c r="R66" s="170"/>
      <c r="S66" s="566"/>
      <c r="T66" s="174" t="s">
        <v>127</v>
      </c>
      <c r="U66" s="34"/>
      <c r="V66" s="213"/>
    </row>
    <row r="67" spans="1:22" s="10" customFormat="1" ht="15" customHeight="1" x14ac:dyDescent="0.2">
      <c r="A67" s="114">
        <v>66</v>
      </c>
      <c r="B67" s="448"/>
      <c r="C67" s="444"/>
      <c r="D67" s="444"/>
      <c r="E67" s="444"/>
      <c r="F67" s="310" t="s">
        <v>683</v>
      </c>
      <c r="G67" s="310"/>
      <c r="H67" s="307"/>
      <c r="I67" s="170"/>
      <c r="J67" s="170"/>
      <c r="K67" s="170"/>
      <c r="L67" s="170"/>
      <c r="M67" s="170"/>
      <c r="N67" s="170"/>
      <c r="O67" s="170"/>
      <c r="P67" s="170"/>
      <c r="Q67" s="170"/>
      <c r="R67" s="170"/>
      <c r="S67" s="170"/>
      <c r="T67" s="329"/>
      <c r="U67" s="34"/>
      <c r="V67" s="213"/>
    </row>
    <row r="68" spans="1:22" s="10" customFormat="1" ht="14.25" customHeight="1" x14ac:dyDescent="0.2">
      <c r="A68" s="114">
        <v>67</v>
      </c>
      <c r="B68" s="448"/>
      <c r="C68" s="444"/>
      <c r="D68" s="444"/>
      <c r="E68" s="444"/>
      <c r="F68" s="444"/>
      <c r="G68" s="444"/>
      <c r="H68" s="170"/>
      <c r="I68" s="170"/>
      <c r="J68" s="170"/>
      <c r="K68" s="170"/>
      <c r="L68" s="170"/>
      <c r="M68" s="170"/>
      <c r="N68" s="170"/>
      <c r="O68" s="170"/>
      <c r="P68" s="170"/>
      <c r="Q68" s="170"/>
      <c r="R68" s="170"/>
      <c r="S68" s="170"/>
      <c r="T68" s="170"/>
      <c r="U68" s="34"/>
      <c r="V68" s="213"/>
    </row>
    <row r="69" spans="1:22" s="30" customFormat="1" ht="30" customHeight="1" x14ac:dyDescent="0.2">
      <c r="A69" s="114">
        <v>68</v>
      </c>
      <c r="B69" s="448"/>
      <c r="C69" s="444"/>
      <c r="D69" s="210"/>
      <c r="E69" s="210"/>
      <c r="F69" s="688" t="s">
        <v>373</v>
      </c>
      <c r="G69" s="688"/>
      <c r="H69" s="688"/>
      <c r="I69" s="688"/>
      <c r="J69" s="688"/>
      <c r="K69" s="688"/>
      <c r="L69" s="688"/>
      <c r="M69" s="688"/>
      <c r="N69" s="688"/>
      <c r="O69" s="688"/>
      <c r="P69" s="688"/>
      <c r="Q69" s="688"/>
      <c r="R69" s="688"/>
      <c r="S69" s="688"/>
      <c r="T69" s="689"/>
      <c r="U69" s="34"/>
      <c r="V69" s="213"/>
    </row>
    <row r="70" spans="1:22" s="29" customFormat="1" ht="24.95" customHeight="1" x14ac:dyDescent="0.3">
      <c r="A70" s="114">
        <v>69</v>
      </c>
      <c r="B70" s="448"/>
      <c r="C70" s="162" t="s">
        <v>521</v>
      </c>
      <c r="D70" s="170"/>
      <c r="E70" s="170"/>
      <c r="F70" s="170"/>
      <c r="G70" s="170"/>
      <c r="H70" s="170"/>
      <c r="I70" s="170"/>
      <c r="J70" s="170"/>
      <c r="K70" s="170"/>
      <c r="L70" s="170"/>
      <c r="M70" s="170"/>
      <c r="N70" s="170"/>
      <c r="O70" s="170"/>
      <c r="P70" s="170"/>
      <c r="Q70" s="170"/>
      <c r="R70" s="170"/>
      <c r="S70" s="170"/>
      <c r="T70" s="176"/>
      <c r="U70" s="34"/>
      <c r="V70" s="214"/>
    </row>
    <row r="71" spans="1:22" s="269" customFormat="1" ht="15" customHeight="1" x14ac:dyDescent="0.2">
      <c r="A71" s="114">
        <v>70</v>
      </c>
      <c r="B71" s="208"/>
      <c r="C71" s="223"/>
      <c r="D71" s="223"/>
      <c r="E71" s="223"/>
      <c r="F71" s="223"/>
      <c r="G71" s="223"/>
      <c r="H71" s="223"/>
      <c r="I71" s="170"/>
      <c r="J71" s="170"/>
      <c r="K71" s="170"/>
      <c r="L71" s="170"/>
      <c r="M71" s="170"/>
      <c r="N71" s="170"/>
      <c r="O71" s="170"/>
      <c r="P71" s="170"/>
      <c r="Q71" s="170"/>
      <c r="R71" s="170"/>
      <c r="S71" s="566"/>
      <c r="T71" s="174" t="s">
        <v>127</v>
      </c>
      <c r="U71" s="34"/>
      <c r="V71" s="213"/>
    </row>
    <row r="72" spans="1:22" s="10" customFormat="1" ht="15" customHeight="1" x14ac:dyDescent="0.2">
      <c r="A72" s="114">
        <v>71</v>
      </c>
      <c r="B72" s="448"/>
      <c r="C72" s="444"/>
      <c r="D72" s="444"/>
      <c r="E72" s="444"/>
      <c r="F72" s="444" t="s">
        <v>173</v>
      </c>
      <c r="G72" s="444"/>
      <c r="H72" s="177"/>
      <c r="I72" s="170"/>
      <c r="J72" s="170"/>
      <c r="K72" s="170"/>
      <c r="L72" s="170"/>
      <c r="M72" s="170"/>
      <c r="N72" s="170"/>
      <c r="O72" s="170"/>
      <c r="P72" s="170"/>
      <c r="Q72" s="170"/>
      <c r="R72" s="170"/>
      <c r="S72" s="566"/>
      <c r="T72" s="329"/>
      <c r="U72" s="34"/>
      <c r="V72" s="213"/>
    </row>
    <row r="73" spans="1:22" s="6" customFormat="1" ht="15" customHeight="1" x14ac:dyDescent="0.2">
      <c r="A73" s="39"/>
      <c r="B73" s="40"/>
      <c r="C73" s="72"/>
      <c r="D73" s="40"/>
      <c r="E73" s="40"/>
      <c r="F73" s="41"/>
      <c r="G73" s="41"/>
      <c r="H73" s="41"/>
      <c r="I73" s="41"/>
      <c r="J73" s="41"/>
      <c r="K73" s="41"/>
      <c r="L73" s="41"/>
      <c r="M73" s="41"/>
      <c r="N73" s="41"/>
      <c r="O73" s="41"/>
      <c r="P73" s="41"/>
      <c r="Q73" s="41"/>
      <c r="R73" s="41"/>
      <c r="S73" s="40"/>
      <c r="T73" s="41"/>
      <c r="U73" s="47"/>
      <c r="V73" s="213"/>
    </row>
  </sheetData>
  <sheetProtection sheet="1" objects="1" formatRows="0" insertRows="0"/>
  <customSheetViews>
    <customSheetView guid="{21F2E024-704F-4E93-AC63-213755ECFFE0}" scale="55" showPageBreaks="1" showGridLines="0" printArea="1" view="pageBreakPreview">
      <pane ySplit="6" topLeftCell="A7" activePane="bottomLeft" state="frozen"/>
      <selection pane="bottomLeft" activeCell="L1" sqref="L1:L65536"/>
      <pageMargins left="0.70866141732283472" right="0.70866141732283472" top="0.74803149606299213" bottom="0.74803149606299213" header="0.31496062992125989" footer="0.31496062992125989"/>
      <pageSetup paperSize="9" scale="59"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headerFooter alignWithMargins="0">
    <oddHeader>&amp;CCommerce Commission Information Disclosure Template</oddHeader>
    <oddFooter>&amp;L&amp;F&amp;C&amp;P&amp;R&amp;A</oddFooter>
  </headerFooter>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T112"/>
  <sheetViews>
    <sheetView showGridLines="0" view="pageBreakPreview" topLeftCell="A91" zoomScaleNormal="100" zoomScaleSheetLayoutView="100" workbookViewId="0">
      <selection activeCell="N49" sqref="N49"/>
    </sheetView>
  </sheetViews>
  <sheetFormatPr defaultColWidth="9.140625" defaultRowHeight="12.75" x14ac:dyDescent="0.2"/>
  <cols>
    <col min="1" max="1" width="5.140625" style="20" customWidth="1"/>
    <col min="2" max="2" width="3.140625" style="20" customWidth="1"/>
    <col min="3" max="3" width="6.140625" style="20" customWidth="1"/>
    <col min="4" max="4" width="2.28515625" style="19" customWidth="1"/>
    <col min="5" max="5" width="1.7109375" style="29" customWidth="1"/>
    <col min="6" max="6" width="41.28515625" style="29" customWidth="1"/>
    <col min="7" max="11" width="16" style="29" customWidth="1"/>
    <col min="12" max="16" width="16.140625" style="20" customWidth="1"/>
    <col min="17" max="17" width="2.7109375" style="20" customWidth="1"/>
    <col min="18" max="18" width="20.7109375" style="216" customWidth="1"/>
    <col min="19" max="19" width="33.140625" style="20" customWidth="1"/>
    <col min="20" max="20" width="14" style="20" customWidth="1"/>
    <col min="21" max="16384" width="9.140625" style="20"/>
  </cols>
  <sheetData>
    <row r="1" spans="1:20" s="10" customFormat="1" ht="15" customHeight="1" x14ac:dyDescent="0.2">
      <c r="A1" s="555"/>
      <c r="B1" s="547"/>
      <c r="C1" s="547"/>
      <c r="D1" s="547"/>
      <c r="E1" s="547"/>
      <c r="F1" s="547"/>
      <c r="G1" s="547"/>
      <c r="H1" s="547"/>
      <c r="I1" s="547"/>
      <c r="J1" s="547"/>
      <c r="K1" s="547"/>
      <c r="L1" s="547"/>
      <c r="M1" s="547"/>
      <c r="N1" s="547"/>
      <c r="O1" s="547"/>
      <c r="P1" s="547"/>
      <c r="Q1" s="548"/>
      <c r="R1" s="216"/>
      <c r="S1"/>
      <c r="T1"/>
    </row>
    <row r="2" spans="1:20" s="10" customFormat="1" ht="18" customHeight="1" x14ac:dyDescent="0.3">
      <c r="A2" s="48"/>
      <c r="B2" s="49"/>
      <c r="C2" s="49"/>
      <c r="D2" s="49"/>
      <c r="E2" s="49"/>
      <c r="F2" s="49"/>
      <c r="G2" s="49"/>
      <c r="H2" s="49"/>
      <c r="I2" s="49"/>
      <c r="J2" s="49"/>
      <c r="K2" s="49"/>
      <c r="L2" s="49"/>
      <c r="M2" s="92" t="s">
        <v>8</v>
      </c>
      <c r="N2" s="677" t="str">
        <f>IF(NOT(ISBLANK(CoverSheet!$C$8)),CoverSheet!$C$8,"")</f>
        <v/>
      </c>
      <c r="O2" s="677"/>
      <c r="P2" s="677"/>
      <c r="Q2" s="52"/>
      <c r="R2" s="216"/>
      <c r="S2"/>
      <c r="T2"/>
    </row>
    <row r="3" spans="1:20" s="10" customFormat="1" ht="18" customHeight="1" x14ac:dyDescent="0.25">
      <c r="A3" s="48"/>
      <c r="B3" s="49"/>
      <c r="C3" s="49"/>
      <c r="D3" s="49"/>
      <c r="E3" s="49"/>
      <c r="F3" s="49"/>
      <c r="G3" s="49"/>
      <c r="H3" s="49"/>
      <c r="I3" s="49"/>
      <c r="J3" s="49"/>
      <c r="K3" s="49"/>
      <c r="L3" s="49"/>
      <c r="M3" s="92" t="s">
        <v>390</v>
      </c>
      <c r="N3" s="678" t="str">
        <f>IF(ISNUMBER(CoverSheet!$C$12),CoverSheet!$C$12,"")</f>
        <v/>
      </c>
      <c r="O3" s="678"/>
      <c r="P3" s="678"/>
      <c r="Q3" s="52"/>
      <c r="R3" s="216"/>
      <c r="S3"/>
      <c r="T3"/>
    </row>
    <row r="4" spans="1:20" s="10" customFormat="1" ht="20.25" customHeight="1" x14ac:dyDescent="0.35">
      <c r="A4" s="546" t="s">
        <v>350</v>
      </c>
      <c r="B4" s="49"/>
      <c r="C4" s="49"/>
      <c r="D4" s="49"/>
      <c r="E4" s="49"/>
      <c r="F4" s="49"/>
      <c r="G4" s="49"/>
      <c r="H4" s="49"/>
      <c r="I4" s="49"/>
      <c r="J4" s="49"/>
      <c r="K4" s="49"/>
      <c r="L4" s="49"/>
      <c r="M4" s="449"/>
      <c r="N4" s="49"/>
      <c r="O4" s="49"/>
      <c r="P4" s="49"/>
      <c r="Q4" s="52"/>
      <c r="R4" s="213"/>
      <c r="S4"/>
      <c r="T4"/>
    </row>
    <row r="5" spans="1:20" s="29" customFormat="1" ht="48" customHeight="1" x14ac:dyDescent="0.2">
      <c r="A5" s="675" t="s">
        <v>536</v>
      </c>
      <c r="B5" s="679"/>
      <c r="C5" s="679"/>
      <c r="D5" s="679"/>
      <c r="E5" s="679"/>
      <c r="F5" s="679"/>
      <c r="G5" s="679"/>
      <c r="H5" s="679"/>
      <c r="I5" s="679"/>
      <c r="J5" s="679"/>
      <c r="K5" s="679"/>
      <c r="L5" s="679"/>
      <c r="M5" s="679"/>
      <c r="N5" s="679"/>
      <c r="O5" s="679"/>
      <c r="P5" s="679"/>
      <c r="Q5" s="694"/>
      <c r="R5" s="213"/>
    </row>
    <row r="6" spans="1:20" s="10" customFormat="1" ht="15" customHeight="1" x14ac:dyDescent="0.2">
      <c r="A6" s="85" t="s">
        <v>614</v>
      </c>
      <c r="B6" s="449"/>
      <c r="C6" s="53"/>
      <c r="D6" s="49"/>
      <c r="E6" s="49"/>
      <c r="F6" s="49"/>
      <c r="G6" s="49"/>
      <c r="H6" s="49"/>
      <c r="I6" s="49"/>
      <c r="J6" s="49"/>
      <c r="K6" s="49"/>
      <c r="L6" s="49"/>
      <c r="M6" s="49"/>
      <c r="N6" s="49"/>
      <c r="O6" s="49"/>
      <c r="P6" s="49"/>
      <c r="Q6" s="52"/>
      <c r="R6" s="213"/>
      <c r="S6"/>
      <c r="T6"/>
    </row>
    <row r="7" spans="1:20" ht="30" customHeight="1" x14ac:dyDescent="0.3">
      <c r="A7" s="207">
        <v>7</v>
      </c>
      <c r="B7" s="448"/>
      <c r="C7" s="140" t="s">
        <v>352</v>
      </c>
      <c r="D7" s="448"/>
      <c r="E7" s="448"/>
      <c r="F7" s="448"/>
      <c r="G7" s="448"/>
      <c r="H7" s="448"/>
      <c r="I7" s="448"/>
      <c r="J7" s="167"/>
      <c r="K7" s="167"/>
      <c r="L7" s="434" t="s">
        <v>157</v>
      </c>
      <c r="M7" s="434" t="s">
        <v>157</v>
      </c>
      <c r="N7" s="434" t="s">
        <v>157</v>
      </c>
      <c r="O7" s="434" t="s">
        <v>157</v>
      </c>
      <c r="P7" s="434" t="s">
        <v>157</v>
      </c>
      <c r="Q7" s="37"/>
      <c r="R7" s="213"/>
      <c r="S7"/>
      <c r="T7"/>
    </row>
    <row r="8" spans="1:20" x14ac:dyDescent="0.2">
      <c r="A8" s="207">
        <v>8</v>
      </c>
      <c r="B8" s="448"/>
      <c r="C8" s="167"/>
      <c r="D8" s="167"/>
      <c r="E8" s="167"/>
      <c r="F8" s="167"/>
      <c r="G8" s="167"/>
      <c r="H8" s="167"/>
      <c r="I8" s="167"/>
      <c r="J8" s="167"/>
      <c r="K8" s="167" t="str">
        <f>IF(ISNUMBER(CoverSheet!$C$12),"for year ended","")</f>
        <v/>
      </c>
      <c r="L8" s="361" t="str">
        <f>IF(ISNUMBER(CoverSheet!$C$12),DATE(YEAR(CoverSheet!$C$12)-4,MONTH(CoverSheet!$C$12),DAY(CoverSheet!$C$12)),"CY-4")</f>
        <v>CY-4</v>
      </c>
      <c r="M8" s="361" t="str">
        <f>IF(ISNUMBER(CoverSheet!$C$12),DATE(YEAR(CoverSheet!$C$12)-3,MONTH(CoverSheet!$C$12),DAY(CoverSheet!$C$12)),"CY-3")</f>
        <v>CY-3</v>
      </c>
      <c r="N8" s="361" t="str">
        <f>IF(ISNUMBER(CoverSheet!$C$12),DATE(YEAR(CoverSheet!$C$12)-2,MONTH(CoverSheet!$C$12),DAY(CoverSheet!$C$12)),"CY-2")</f>
        <v>CY-2</v>
      </c>
      <c r="O8" s="361" t="str">
        <f>IF(ISNUMBER(CoverSheet!$C$12),DATE(YEAR(CoverSheet!$C$12)-1,MONTH(CoverSheet!$C$12),DAY(CoverSheet!$C$12)),"CY-1")</f>
        <v>CY-1</v>
      </c>
      <c r="P8" s="361" t="str">
        <f>IF(ISNUMBER(CoverSheet!$C$12),DATE(YEAR(CoverSheet!$C$12),MONTH(CoverSheet!$C$12),DAY(CoverSheet!$C$12)),"CY")</f>
        <v>CY</v>
      </c>
      <c r="Q8" s="37"/>
      <c r="R8" s="213"/>
      <c r="S8"/>
      <c r="T8"/>
    </row>
    <row r="9" spans="1:20" ht="15" customHeight="1" x14ac:dyDescent="0.2">
      <c r="A9" s="207">
        <v>9</v>
      </c>
      <c r="B9" s="448"/>
      <c r="C9" s="167"/>
      <c r="D9" s="167"/>
      <c r="E9" s="167"/>
      <c r="F9" s="223"/>
      <c r="G9" s="167"/>
      <c r="H9" s="167"/>
      <c r="I9" s="167"/>
      <c r="J9" s="167"/>
      <c r="K9" s="167"/>
      <c r="L9" s="178" t="s">
        <v>127</v>
      </c>
      <c r="M9" s="178" t="s">
        <v>127</v>
      </c>
      <c r="N9" s="178" t="s">
        <v>127</v>
      </c>
      <c r="O9" s="178" t="s">
        <v>127</v>
      </c>
      <c r="P9" s="178" t="s">
        <v>127</v>
      </c>
      <c r="Q9" s="37"/>
      <c r="R9" s="214"/>
      <c r="S9"/>
      <c r="T9"/>
    </row>
    <row r="10" spans="1:20" ht="15" customHeight="1" x14ac:dyDescent="0.2">
      <c r="A10" s="207">
        <v>10</v>
      </c>
      <c r="B10" s="448"/>
      <c r="C10" s="167"/>
      <c r="D10" s="167"/>
      <c r="E10" s="166" t="s">
        <v>128</v>
      </c>
      <c r="F10" s="166"/>
      <c r="G10" s="167"/>
      <c r="H10" s="167"/>
      <c r="I10" s="167"/>
      <c r="J10" s="167"/>
      <c r="K10" s="167"/>
      <c r="L10" s="3"/>
      <c r="M10" s="452">
        <f>L24</f>
        <v>0</v>
      </c>
      <c r="N10" s="452">
        <f>M24</f>
        <v>0</v>
      </c>
      <c r="O10" s="452">
        <f>N24</f>
        <v>0</v>
      </c>
      <c r="P10" s="452">
        <f>O24</f>
        <v>0</v>
      </c>
      <c r="Q10" s="37"/>
      <c r="R10" s="213" t="s">
        <v>596</v>
      </c>
      <c r="S10" s="213" t="s">
        <v>787</v>
      </c>
      <c r="T10"/>
    </row>
    <row r="11" spans="1:20" ht="15" customHeight="1" x14ac:dyDescent="0.2">
      <c r="A11" s="207">
        <v>11</v>
      </c>
      <c r="B11" s="448"/>
      <c r="C11" s="167"/>
      <c r="D11" s="167"/>
      <c r="E11" s="166"/>
      <c r="F11" s="166"/>
      <c r="G11" s="167"/>
      <c r="H11" s="167"/>
      <c r="I11" s="167"/>
      <c r="J11" s="167"/>
      <c r="K11" s="167"/>
      <c r="L11" s="448"/>
      <c r="M11" s="448"/>
      <c r="N11" s="448"/>
      <c r="O11" s="448"/>
      <c r="P11" s="448"/>
      <c r="Q11" s="37"/>
      <c r="R11" s="213"/>
      <c r="S11" s="260"/>
      <c r="T11"/>
    </row>
    <row r="12" spans="1:20" ht="15" customHeight="1" x14ac:dyDescent="0.2">
      <c r="A12" s="207">
        <v>12</v>
      </c>
      <c r="B12" s="448"/>
      <c r="C12" s="168"/>
      <c r="D12" s="169" t="s">
        <v>5</v>
      </c>
      <c r="E12" s="166" t="s">
        <v>161</v>
      </c>
      <c r="F12" s="166"/>
      <c r="G12" s="167"/>
      <c r="H12" s="167"/>
      <c r="I12" s="167"/>
      <c r="J12" s="167"/>
      <c r="K12" s="167"/>
      <c r="L12" s="3"/>
      <c r="M12" s="3"/>
      <c r="N12" s="3"/>
      <c r="O12" s="3"/>
      <c r="P12" s="452">
        <f>P31</f>
        <v>0</v>
      </c>
      <c r="Q12" s="37"/>
      <c r="R12" s="213" t="s">
        <v>575</v>
      </c>
      <c r="S12" s="213" t="s">
        <v>779</v>
      </c>
      <c r="T12"/>
    </row>
    <row r="13" spans="1:20" ht="15" customHeight="1" x14ac:dyDescent="0.2">
      <c r="A13" s="207">
        <v>13</v>
      </c>
      <c r="B13" s="448"/>
      <c r="C13" s="167"/>
      <c r="D13" s="169"/>
      <c r="E13" s="166"/>
      <c r="F13" s="166"/>
      <c r="G13" s="167"/>
      <c r="H13" s="167"/>
      <c r="I13" s="167"/>
      <c r="J13" s="167"/>
      <c r="K13" s="167"/>
      <c r="L13" s="448"/>
      <c r="M13" s="448"/>
      <c r="N13" s="448"/>
      <c r="O13" s="448"/>
      <c r="P13" s="448"/>
      <c r="Q13" s="37"/>
      <c r="R13" s="213"/>
      <c r="S13" s="260"/>
      <c r="T13"/>
    </row>
    <row r="14" spans="1:20" ht="15" customHeight="1" x14ac:dyDescent="0.2">
      <c r="A14" s="207">
        <v>14</v>
      </c>
      <c r="B14" s="448"/>
      <c r="C14" s="168"/>
      <c r="D14" s="169" t="s">
        <v>6</v>
      </c>
      <c r="E14" s="166" t="s">
        <v>385</v>
      </c>
      <c r="F14" s="166"/>
      <c r="G14" s="167"/>
      <c r="H14" s="167"/>
      <c r="I14" s="167"/>
      <c r="J14" s="167"/>
      <c r="K14" s="167"/>
      <c r="L14" s="3"/>
      <c r="M14" s="3"/>
      <c r="N14" s="3"/>
      <c r="O14" s="3"/>
      <c r="P14" s="452">
        <f>P33</f>
        <v>0</v>
      </c>
      <c r="Q14" s="37"/>
      <c r="R14" s="213" t="s">
        <v>576</v>
      </c>
      <c r="S14" s="213" t="s">
        <v>780</v>
      </c>
      <c r="T14"/>
    </row>
    <row r="15" spans="1:20" ht="15" customHeight="1" x14ac:dyDescent="0.2">
      <c r="A15" s="207">
        <v>15</v>
      </c>
      <c r="B15" s="448"/>
      <c r="C15" s="167"/>
      <c r="D15" s="169"/>
      <c r="E15" s="166"/>
      <c r="F15" s="166"/>
      <c r="G15" s="167"/>
      <c r="H15" s="167"/>
      <c r="I15" s="167"/>
      <c r="J15" s="167"/>
      <c r="K15" s="167"/>
      <c r="L15" s="448"/>
      <c r="M15" s="448"/>
      <c r="N15" s="448"/>
      <c r="O15" s="448"/>
      <c r="P15" s="448"/>
      <c r="Q15" s="37"/>
      <c r="R15" s="213"/>
      <c r="S15" s="260"/>
      <c r="T15"/>
    </row>
    <row r="16" spans="1:20" ht="15" customHeight="1" x14ac:dyDescent="0.2">
      <c r="A16" s="207">
        <v>16</v>
      </c>
      <c r="B16" s="448"/>
      <c r="C16" s="168"/>
      <c r="D16" s="169" t="s">
        <v>6</v>
      </c>
      <c r="E16" s="166" t="s">
        <v>211</v>
      </c>
      <c r="F16" s="166"/>
      <c r="G16" s="167"/>
      <c r="H16" s="167"/>
      <c r="I16" s="167"/>
      <c r="J16" s="167"/>
      <c r="K16" s="167"/>
      <c r="L16" s="3"/>
      <c r="M16" s="3"/>
      <c r="N16" s="3"/>
      <c r="O16" s="3"/>
      <c r="P16" s="452">
        <f>P38</f>
        <v>0</v>
      </c>
      <c r="Q16" s="37"/>
      <c r="R16" s="213" t="s">
        <v>597</v>
      </c>
      <c r="S16" s="213" t="s">
        <v>781</v>
      </c>
      <c r="T16"/>
    </row>
    <row r="17" spans="1:20" s="13" customFormat="1" ht="15" customHeight="1" x14ac:dyDescent="0.2">
      <c r="A17" s="207">
        <v>17</v>
      </c>
      <c r="B17" s="448"/>
      <c r="C17" s="167"/>
      <c r="D17" s="169"/>
      <c r="E17" s="166"/>
      <c r="F17" s="166"/>
      <c r="G17" s="167"/>
      <c r="H17" s="167"/>
      <c r="I17" s="167"/>
      <c r="J17" s="167"/>
      <c r="K17" s="167"/>
      <c r="L17" s="448"/>
      <c r="M17" s="448"/>
      <c r="N17" s="448"/>
      <c r="O17" s="448"/>
      <c r="P17" s="448"/>
      <c r="Q17" s="37"/>
      <c r="R17" s="213"/>
      <c r="S17" s="260"/>
      <c r="T17"/>
    </row>
    <row r="18" spans="1:20" s="6" customFormat="1" ht="15" customHeight="1" x14ac:dyDescent="0.2">
      <c r="A18" s="207">
        <v>18</v>
      </c>
      <c r="B18" s="448"/>
      <c r="C18" s="168"/>
      <c r="D18" s="169" t="s">
        <v>5</v>
      </c>
      <c r="E18" s="166" t="s">
        <v>134</v>
      </c>
      <c r="F18" s="166"/>
      <c r="G18" s="167"/>
      <c r="H18" s="167"/>
      <c r="I18" s="167"/>
      <c r="J18" s="167"/>
      <c r="K18" s="167"/>
      <c r="L18" s="3"/>
      <c r="M18" s="3"/>
      <c r="N18" s="3"/>
      <c r="O18" s="3"/>
      <c r="P18" s="452">
        <f>P43</f>
        <v>0</v>
      </c>
      <c r="Q18" s="37"/>
      <c r="R18" s="213" t="s">
        <v>835</v>
      </c>
      <c r="S18" s="213" t="s">
        <v>782</v>
      </c>
      <c r="T18"/>
    </row>
    <row r="19" spans="1:20" s="6" customFormat="1" ht="15" customHeight="1" x14ac:dyDescent="0.2">
      <c r="A19" s="207">
        <v>19</v>
      </c>
      <c r="B19" s="448"/>
      <c r="C19" s="167"/>
      <c r="D19" s="169"/>
      <c r="E19" s="166"/>
      <c r="F19" s="166"/>
      <c r="G19" s="167"/>
      <c r="H19" s="167"/>
      <c r="I19" s="167"/>
      <c r="J19" s="167"/>
      <c r="K19" s="167"/>
      <c r="L19" s="448"/>
      <c r="M19" s="448"/>
      <c r="N19" s="448"/>
      <c r="O19" s="448"/>
      <c r="P19" s="448"/>
      <c r="Q19" s="37"/>
      <c r="R19" s="213"/>
      <c r="S19" s="260"/>
      <c r="T19"/>
    </row>
    <row r="20" spans="1:20" s="6" customFormat="1" ht="15" customHeight="1" x14ac:dyDescent="0.2">
      <c r="A20" s="207">
        <v>20</v>
      </c>
      <c r="B20" s="448"/>
      <c r="C20" s="168"/>
      <c r="D20" s="169" t="s">
        <v>6</v>
      </c>
      <c r="E20" s="166" t="s">
        <v>137</v>
      </c>
      <c r="F20" s="166"/>
      <c r="G20" s="167"/>
      <c r="H20" s="167"/>
      <c r="I20" s="167"/>
      <c r="J20" s="167"/>
      <c r="K20" s="167"/>
      <c r="L20" s="3"/>
      <c r="M20" s="3"/>
      <c r="N20" s="3"/>
      <c r="O20" s="3"/>
      <c r="P20" s="452">
        <f>P45</f>
        <v>0</v>
      </c>
      <c r="Q20" s="37"/>
      <c r="R20" s="213" t="s">
        <v>836</v>
      </c>
      <c r="S20" s="213" t="s">
        <v>783</v>
      </c>
      <c r="T20"/>
    </row>
    <row r="21" spans="1:20" s="6" customFormat="1" ht="15" customHeight="1" x14ac:dyDescent="0.2">
      <c r="A21" s="207">
        <v>21</v>
      </c>
      <c r="B21" s="448"/>
      <c r="C21" s="167"/>
      <c r="D21" s="169"/>
      <c r="E21" s="166"/>
      <c r="F21" s="166"/>
      <c r="G21" s="167"/>
      <c r="H21" s="167"/>
      <c r="I21" s="167"/>
      <c r="J21" s="167"/>
      <c r="K21" s="167"/>
      <c r="L21" s="448"/>
      <c r="M21" s="448"/>
      <c r="N21" s="448"/>
      <c r="O21" s="448"/>
      <c r="P21" s="448"/>
      <c r="Q21" s="37"/>
      <c r="R21" s="213"/>
      <c r="S21" s="260"/>
      <c r="T21"/>
    </row>
    <row r="22" spans="1:20" s="6" customFormat="1" ht="15" customHeight="1" x14ac:dyDescent="0.2">
      <c r="A22" s="207">
        <v>22</v>
      </c>
      <c r="B22" s="448"/>
      <c r="C22" s="168"/>
      <c r="D22" s="169" t="s">
        <v>6</v>
      </c>
      <c r="E22" s="166" t="s">
        <v>136</v>
      </c>
      <c r="F22" s="166"/>
      <c r="G22" s="167"/>
      <c r="H22" s="167"/>
      <c r="I22" s="167"/>
      <c r="J22" s="167"/>
      <c r="K22" s="167"/>
      <c r="L22" s="3"/>
      <c r="M22" s="3"/>
      <c r="N22" s="3"/>
      <c r="O22" s="3"/>
      <c r="P22" s="452">
        <f>P47</f>
        <v>0</v>
      </c>
      <c r="Q22" s="37"/>
      <c r="R22" s="213" t="s">
        <v>598</v>
      </c>
      <c r="S22" s="213" t="s">
        <v>784</v>
      </c>
      <c r="T22"/>
    </row>
    <row r="23" spans="1:20" s="6" customFormat="1" ht="15" customHeight="1" thickBot="1" x14ac:dyDescent="0.25">
      <c r="A23" s="207">
        <v>23</v>
      </c>
      <c r="B23" s="448"/>
      <c r="C23" s="167"/>
      <c r="D23" s="167"/>
      <c r="E23" s="166"/>
      <c r="F23" s="166"/>
      <c r="G23" s="167"/>
      <c r="H23" s="167"/>
      <c r="I23" s="167"/>
      <c r="J23" s="167"/>
      <c r="K23" s="167"/>
      <c r="L23" s="448"/>
      <c r="M23" s="448"/>
      <c r="N23" s="448"/>
      <c r="O23" s="448"/>
      <c r="P23" s="448"/>
      <c r="Q23" s="37"/>
      <c r="R23" s="213"/>
      <c r="S23" s="260"/>
      <c r="T23"/>
    </row>
    <row r="24" spans="1:20" s="6" customFormat="1" ht="15" customHeight="1" thickBot="1" x14ac:dyDescent="0.25">
      <c r="A24" s="207">
        <v>24</v>
      </c>
      <c r="B24" s="448"/>
      <c r="C24" s="177"/>
      <c r="D24" s="177"/>
      <c r="E24" s="166" t="s">
        <v>212</v>
      </c>
      <c r="F24" s="166"/>
      <c r="G24" s="167"/>
      <c r="H24" s="167"/>
      <c r="I24" s="167"/>
      <c r="J24" s="167"/>
      <c r="K24" s="167"/>
      <c r="L24" s="453">
        <f>L10-L12+L14+L16-L18+L20+L22</f>
        <v>0</v>
      </c>
      <c r="M24" s="453">
        <f>M10-M12+M14+M16-M18+M20+M22</f>
        <v>0</v>
      </c>
      <c r="N24" s="453">
        <f>N10-N12+N14+N16-N18+N20+N22</f>
        <v>0</v>
      </c>
      <c r="O24" s="453">
        <f>O10-O12+O14+O16-O18+O20+O22</f>
        <v>0</v>
      </c>
      <c r="P24" s="453">
        <f>P49</f>
        <v>0</v>
      </c>
      <c r="Q24" s="37"/>
      <c r="R24" s="213" t="s">
        <v>599</v>
      </c>
      <c r="S24" s="213" t="s">
        <v>785</v>
      </c>
      <c r="T24"/>
    </row>
    <row r="25" spans="1:20" s="6" customFormat="1" x14ac:dyDescent="0.2">
      <c r="A25" s="207">
        <v>25</v>
      </c>
      <c r="B25" s="448"/>
      <c r="C25" s="177"/>
      <c r="D25" s="167"/>
      <c r="E25" s="167"/>
      <c r="F25" s="223"/>
      <c r="G25" s="167"/>
      <c r="H25" s="167"/>
      <c r="I25" s="167"/>
      <c r="J25" s="167"/>
      <c r="K25" s="167"/>
      <c r="L25" s="170"/>
      <c r="M25" s="170"/>
      <c r="N25" s="170"/>
      <c r="O25" s="170"/>
      <c r="P25" s="170"/>
      <c r="Q25" s="37"/>
      <c r="R25" s="213"/>
      <c r="S25"/>
      <c r="T25"/>
    </row>
    <row r="26" spans="1:20" s="29" customFormat="1" ht="30" customHeight="1" x14ac:dyDescent="0.3">
      <c r="A26" s="207">
        <v>26</v>
      </c>
      <c r="B26" s="448"/>
      <c r="C26" s="140" t="s">
        <v>351</v>
      </c>
      <c r="D26" s="167"/>
      <c r="E26" s="167"/>
      <c r="F26" s="167"/>
      <c r="G26" s="167"/>
      <c r="H26" s="167"/>
      <c r="I26" s="167"/>
      <c r="J26" s="167"/>
      <c r="K26" s="167"/>
      <c r="L26" s="170"/>
      <c r="M26" s="170"/>
      <c r="N26" s="170"/>
      <c r="O26" s="170"/>
      <c r="P26" s="170"/>
      <c r="Q26" s="37"/>
      <c r="R26" s="213"/>
    </row>
    <row r="27" spans="1:20" x14ac:dyDescent="0.2">
      <c r="A27" s="207">
        <v>27</v>
      </c>
      <c r="B27" s="438"/>
      <c r="C27" s="170"/>
      <c r="D27" s="167"/>
      <c r="E27" s="167"/>
      <c r="F27" s="223"/>
      <c r="G27" s="167"/>
      <c r="H27" s="167"/>
      <c r="I27" s="167"/>
      <c r="J27" s="167"/>
      <c r="K27" s="167"/>
      <c r="L27" s="167"/>
      <c r="M27" s="696" t="s">
        <v>213</v>
      </c>
      <c r="N27" s="696"/>
      <c r="O27" s="696" t="s">
        <v>157</v>
      </c>
      <c r="P27" s="696"/>
      <c r="Q27" s="37"/>
      <c r="R27" s="213"/>
      <c r="S27"/>
      <c r="T27"/>
    </row>
    <row r="28" spans="1:20" x14ac:dyDescent="0.2">
      <c r="A28" s="207">
        <v>28</v>
      </c>
      <c r="B28" s="448"/>
      <c r="C28" s="167"/>
      <c r="D28" s="167"/>
      <c r="E28" s="167"/>
      <c r="F28" s="223"/>
      <c r="G28" s="167"/>
      <c r="H28" s="167"/>
      <c r="I28" s="167"/>
      <c r="J28" s="167"/>
      <c r="K28" s="167"/>
      <c r="L28" s="167"/>
      <c r="M28" s="178" t="s">
        <v>127</v>
      </c>
      <c r="N28" s="178" t="s">
        <v>127</v>
      </c>
      <c r="O28" s="178" t="s">
        <v>127</v>
      </c>
      <c r="P28" s="178" t="s">
        <v>127</v>
      </c>
      <c r="Q28" s="37"/>
      <c r="R28" s="214"/>
      <c r="S28"/>
      <c r="T28"/>
    </row>
    <row r="29" spans="1:20" ht="15" customHeight="1" x14ac:dyDescent="0.2">
      <c r="A29" s="207">
        <v>29</v>
      </c>
      <c r="B29" s="448"/>
      <c r="C29" s="167"/>
      <c r="D29" s="167"/>
      <c r="E29" s="166" t="s">
        <v>128</v>
      </c>
      <c r="F29" s="166"/>
      <c r="G29" s="167"/>
      <c r="H29" s="167"/>
      <c r="I29" s="167"/>
      <c r="J29" s="167"/>
      <c r="K29" s="167"/>
      <c r="L29" s="167"/>
      <c r="M29" s="448"/>
      <c r="N29" s="3"/>
      <c r="O29" s="448"/>
      <c r="P29" s="452">
        <f>P10</f>
        <v>0</v>
      </c>
      <c r="Q29" s="37"/>
      <c r="R29" s="213" t="s">
        <v>577</v>
      </c>
      <c r="S29" s="213" t="s">
        <v>786</v>
      </c>
      <c r="T29"/>
    </row>
    <row r="30" spans="1:20" ht="15" customHeight="1" x14ac:dyDescent="0.2">
      <c r="A30" s="207">
        <v>30</v>
      </c>
      <c r="B30" s="448"/>
      <c r="C30" s="167"/>
      <c r="D30" s="169" t="s">
        <v>5</v>
      </c>
      <c r="E30" s="166"/>
      <c r="F30" s="166"/>
      <c r="G30" s="167"/>
      <c r="H30" s="167"/>
      <c r="I30" s="167"/>
      <c r="J30" s="167"/>
      <c r="K30" s="167"/>
      <c r="L30" s="167"/>
      <c r="M30" s="448"/>
      <c r="N30" s="448"/>
      <c r="O30" s="448"/>
      <c r="P30" s="448"/>
      <c r="Q30" s="37"/>
      <c r="R30" s="213"/>
      <c r="S30"/>
      <c r="T30"/>
    </row>
    <row r="31" spans="1:20" ht="15" customHeight="1" x14ac:dyDescent="0.2">
      <c r="A31" s="207">
        <v>31</v>
      </c>
      <c r="B31" s="448"/>
      <c r="C31" s="167"/>
      <c r="D31" s="169"/>
      <c r="E31" s="166" t="s">
        <v>161</v>
      </c>
      <c r="F31" s="166"/>
      <c r="G31" s="167"/>
      <c r="H31" s="167"/>
      <c r="I31" s="167"/>
      <c r="J31" s="167"/>
      <c r="K31" s="167"/>
      <c r="L31" s="167"/>
      <c r="M31" s="448"/>
      <c r="N31" s="452">
        <f>N83</f>
        <v>0</v>
      </c>
      <c r="O31" s="448"/>
      <c r="P31" s="452">
        <f>P83</f>
        <v>0</v>
      </c>
      <c r="Q31" s="37"/>
      <c r="R31" s="213" t="s">
        <v>582</v>
      </c>
      <c r="S31"/>
      <c r="T31"/>
    </row>
    <row r="32" spans="1:20" ht="15" customHeight="1" x14ac:dyDescent="0.2">
      <c r="A32" s="207">
        <v>32</v>
      </c>
      <c r="B32" s="448"/>
      <c r="C32" s="167"/>
      <c r="D32" s="169" t="s">
        <v>6</v>
      </c>
      <c r="E32" s="166"/>
      <c r="F32" s="166"/>
      <c r="G32" s="167"/>
      <c r="H32" s="167"/>
      <c r="I32" s="167"/>
      <c r="J32" s="167"/>
      <c r="K32" s="167"/>
      <c r="L32" s="167"/>
      <c r="M32" s="448"/>
      <c r="N32" s="448"/>
      <c r="O32" s="448"/>
      <c r="P32" s="448"/>
      <c r="Q32" s="37"/>
      <c r="R32" s="213"/>
      <c r="S32"/>
      <c r="T32"/>
    </row>
    <row r="33" spans="1:20" ht="15" customHeight="1" x14ac:dyDescent="0.2">
      <c r="A33" s="207">
        <v>33</v>
      </c>
      <c r="B33" s="448"/>
      <c r="C33" s="167"/>
      <c r="D33" s="169"/>
      <c r="E33" s="166" t="s">
        <v>385</v>
      </c>
      <c r="F33" s="166"/>
      <c r="G33" s="167"/>
      <c r="H33" s="167"/>
      <c r="I33" s="167"/>
      <c r="J33" s="167"/>
      <c r="K33" s="167"/>
      <c r="L33" s="167"/>
      <c r="M33" s="448"/>
      <c r="N33" s="452">
        <f>N64</f>
        <v>0</v>
      </c>
      <c r="O33" s="448"/>
      <c r="P33" s="452">
        <f>P64</f>
        <v>0</v>
      </c>
      <c r="Q33" s="37"/>
      <c r="R33" s="213" t="s">
        <v>583</v>
      </c>
      <c r="S33"/>
      <c r="T33"/>
    </row>
    <row r="34" spans="1:20" ht="15" customHeight="1" x14ac:dyDescent="0.2">
      <c r="A34" s="207">
        <v>34</v>
      </c>
      <c r="B34" s="448"/>
      <c r="C34" s="167"/>
      <c r="D34" s="169" t="s">
        <v>6</v>
      </c>
      <c r="E34" s="166"/>
      <c r="F34" s="167"/>
      <c r="G34" s="167"/>
      <c r="H34" s="167"/>
      <c r="I34" s="167"/>
      <c r="J34" s="167"/>
      <c r="K34" s="167"/>
      <c r="L34" s="167"/>
      <c r="M34" s="448"/>
      <c r="N34" s="448"/>
      <c r="O34" s="448"/>
      <c r="P34" s="448"/>
      <c r="Q34" s="37"/>
      <c r="R34" s="213"/>
      <c r="S34"/>
      <c r="T34"/>
    </row>
    <row r="35" spans="1:20" s="21" customFormat="1" ht="15" customHeight="1" x14ac:dyDescent="0.2">
      <c r="A35" s="207">
        <v>35</v>
      </c>
      <c r="B35" s="448"/>
      <c r="C35" s="167"/>
      <c r="D35" s="169"/>
      <c r="E35" s="166"/>
      <c r="F35" s="167" t="s">
        <v>214</v>
      </c>
      <c r="G35" s="167"/>
      <c r="H35" s="167"/>
      <c r="I35" s="167"/>
      <c r="J35" s="167"/>
      <c r="K35" s="167"/>
      <c r="L35" s="167"/>
      <c r="M35" s="3"/>
      <c r="N35" s="448"/>
      <c r="O35" s="3"/>
      <c r="P35" s="448"/>
      <c r="Q35" s="37"/>
      <c r="R35" s="213"/>
      <c r="S35"/>
      <c r="T35"/>
    </row>
    <row r="36" spans="1:20" s="21" customFormat="1" ht="15" customHeight="1" x14ac:dyDescent="0.2">
      <c r="A36" s="207">
        <v>36</v>
      </c>
      <c r="B36" s="448"/>
      <c r="C36" s="167"/>
      <c r="D36" s="169"/>
      <c r="E36" s="166"/>
      <c r="F36" s="167" t="s">
        <v>215</v>
      </c>
      <c r="G36" s="167"/>
      <c r="H36" s="167"/>
      <c r="I36" s="167"/>
      <c r="J36" s="167"/>
      <c r="K36" s="167"/>
      <c r="L36" s="167"/>
      <c r="M36" s="3"/>
      <c r="N36" s="448"/>
      <c r="O36" s="3"/>
      <c r="P36" s="448"/>
      <c r="Q36" s="37"/>
      <c r="R36" s="213"/>
      <c r="S36"/>
      <c r="T36"/>
    </row>
    <row r="37" spans="1:20" s="21" customFormat="1" ht="15" customHeight="1" x14ac:dyDescent="0.2">
      <c r="A37" s="207">
        <v>37</v>
      </c>
      <c r="B37" s="448"/>
      <c r="C37" s="167"/>
      <c r="D37" s="169"/>
      <c r="E37" s="166"/>
      <c r="F37" s="167" t="s">
        <v>216</v>
      </c>
      <c r="G37" s="167"/>
      <c r="H37" s="167"/>
      <c r="I37" s="167"/>
      <c r="J37" s="167"/>
      <c r="K37" s="167"/>
      <c r="L37" s="167"/>
      <c r="M37" s="3"/>
      <c r="N37" s="448"/>
      <c r="O37" s="3"/>
      <c r="P37" s="448"/>
      <c r="Q37" s="37"/>
      <c r="R37" s="213"/>
      <c r="S37"/>
      <c r="T37"/>
    </row>
    <row r="38" spans="1:20" s="21" customFormat="1" ht="15" customHeight="1" x14ac:dyDescent="0.2">
      <c r="A38" s="207">
        <v>38</v>
      </c>
      <c r="B38" s="448"/>
      <c r="C38" s="167"/>
      <c r="D38" s="169"/>
      <c r="E38" s="166" t="s">
        <v>211</v>
      </c>
      <c r="F38" s="167"/>
      <c r="G38" s="167"/>
      <c r="H38" s="167"/>
      <c r="I38" s="167"/>
      <c r="J38" s="167"/>
      <c r="K38" s="167"/>
      <c r="L38" s="167"/>
      <c r="M38" s="448"/>
      <c r="N38" s="452">
        <f>SUM(M35:M37)</f>
        <v>0</v>
      </c>
      <c r="O38" s="448"/>
      <c r="P38" s="452">
        <f>SUM(O35:O37)</f>
        <v>0</v>
      </c>
      <c r="Q38" s="37"/>
      <c r="R38" s="213" t="s">
        <v>590</v>
      </c>
      <c r="S38"/>
      <c r="T38"/>
    </row>
    <row r="39" spans="1:20" s="21" customFormat="1" ht="15" customHeight="1" x14ac:dyDescent="0.2">
      <c r="A39" s="207">
        <v>39</v>
      </c>
      <c r="B39" s="448"/>
      <c r="C39" s="167"/>
      <c r="D39" s="169" t="s">
        <v>217</v>
      </c>
      <c r="E39" s="166"/>
      <c r="F39" s="167"/>
      <c r="G39" s="167"/>
      <c r="H39" s="167"/>
      <c r="I39" s="167"/>
      <c r="J39" s="167"/>
      <c r="K39" s="167"/>
      <c r="L39" s="167"/>
      <c r="M39" s="448"/>
      <c r="N39" s="448"/>
      <c r="O39" s="448"/>
      <c r="P39" s="448"/>
      <c r="Q39" s="37"/>
      <c r="R39" s="213"/>
      <c r="S39"/>
      <c r="T39"/>
    </row>
    <row r="40" spans="1:20" s="21" customFormat="1" ht="15" customHeight="1" x14ac:dyDescent="0.2">
      <c r="A40" s="207">
        <v>40</v>
      </c>
      <c r="B40" s="448"/>
      <c r="C40" s="168"/>
      <c r="D40" s="169"/>
      <c r="E40" s="166"/>
      <c r="F40" s="167" t="s">
        <v>218</v>
      </c>
      <c r="G40" s="167"/>
      <c r="H40" s="167"/>
      <c r="I40" s="167"/>
      <c r="J40" s="167"/>
      <c r="K40" s="167"/>
      <c r="L40" s="167"/>
      <c r="M40" s="3"/>
      <c r="N40" s="448"/>
      <c r="O40" s="3"/>
      <c r="P40" s="448"/>
      <c r="Q40" s="37"/>
      <c r="R40" s="213"/>
      <c r="S40"/>
      <c r="T40"/>
    </row>
    <row r="41" spans="1:20" s="21" customFormat="1" ht="15" customHeight="1" x14ac:dyDescent="0.2">
      <c r="A41" s="207">
        <v>41</v>
      </c>
      <c r="B41" s="448"/>
      <c r="C41" s="167"/>
      <c r="D41" s="169"/>
      <c r="E41" s="166"/>
      <c r="F41" s="167" t="s">
        <v>219</v>
      </c>
      <c r="G41" s="167"/>
      <c r="H41" s="167"/>
      <c r="I41" s="167"/>
      <c r="J41" s="167"/>
      <c r="K41" s="167"/>
      <c r="L41" s="167"/>
      <c r="M41" s="3"/>
      <c r="N41" s="448"/>
      <c r="O41" s="3"/>
      <c r="P41" s="448"/>
      <c r="Q41" s="37"/>
      <c r="R41" s="213"/>
      <c r="S41"/>
      <c r="T41"/>
    </row>
    <row r="42" spans="1:20" s="21" customFormat="1" ht="15" customHeight="1" x14ac:dyDescent="0.2">
      <c r="A42" s="207">
        <v>42</v>
      </c>
      <c r="B42" s="448"/>
      <c r="C42" s="167"/>
      <c r="D42" s="169"/>
      <c r="E42" s="166"/>
      <c r="F42" s="167" t="s">
        <v>220</v>
      </c>
      <c r="G42" s="167"/>
      <c r="H42" s="167"/>
      <c r="I42" s="167"/>
      <c r="J42" s="167"/>
      <c r="K42" s="167"/>
      <c r="L42" s="167"/>
      <c r="M42" s="3"/>
      <c r="N42" s="448"/>
      <c r="O42" s="3"/>
      <c r="P42" s="448"/>
      <c r="Q42" s="37"/>
      <c r="R42" s="213"/>
      <c r="S42"/>
      <c r="T42"/>
    </row>
    <row r="43" spans="1:20" s="21" customFormat="1" ht="15" customHeight="1" x14ac:dyDescent="0.2">
      <c r="A43" s="207">
        <v>43</v>
      </c>
      <c r="B43" s="448"/>
      <c r="C43" s="167"/>
      <c r="D43" s="169"/>
      <c r="E43" s="166" t="s">
        <v>134</v>
      </c>
      <c r="F43" s="167"/>
      <c r="G43" s="167"/>
      <c r="H43" s="167"/>
      <c r="I43" s="167"/>
      <c r="J43" s="167"/>
      <c r="K43" s="167"/>
      <c r="L43" s="167"/>
      <c r="M43" s="448"/>
      <c r="N43" s="452">
        <f>SUM(M40:M42)</f>
        <v>0</v>
      </c>
      <c r="O43" s="448"/>
      <c r="P43" s="452">
        <f>SUM(O40:O42)</f>
        <v>0</v>
      </c>
      <c r="Q43" s="37"/>
      <c r="R43" s="213" t="s">
        <v>589</v>
      </c>
      <c r="S43"/>
      <c r="T43"/>
    </row>
    <row r="44" spans="1:20" ht="15" customHeight="1" x14ac:dyDescent="0.2">
      <c r="A44" s="207">
        <v>44</v>
      </c>
      <c r="B44" s="448"/>
      <c r="C44" s="167"/>
      <c r="D44" s="169"/>
      <c r="E44" s="166"/>
      <c r="F44" s="223"/>
      <c r="G44" s="167"/>
      <c r="H44" s="167"/>
      <c r="I44" s="167"/>
      <c r="J44" s="167"/>
      <c r="K44" s="167"/>
      <c r="L44" s="167"/>
      <c r="M44" s="448"/>
      <c r="N44" s="448"/>
      <c r="O44" s="448"/>
      <c r="P44" s="448"/>
      <c r="Q44" s="37"/>
      <c r="R44" s="213"/>
      <c r="S44"/>
      <c r="T44"/>
    </row>
    <row r="45" spans="1:20" ht="15" customHeight="1" x14ac:dyDescent="0.2">
      <c r="A45" s="207">
        <v>45</v>
      </c>
      <c r="B45" s="448"/>
      <c r="C45" s="168"/>
      <c r="D45" s="169" t="s">
        <v>6</v>
      </c>
      <c r="E45" s="166" t="s">
        <v>137</v>
      </c>
      <c r="F45" s="167"/>
      <c r="G45" s="167"/>
      <c r="H45" s="167"/>
      <c r="I45" s="167"/>
      <c r="J45" s="167"/>
      <c r="K45" s="167"/>
      <c r="L45" s="167"/>
      <c r="M45" s="448"/>
      <c r="N45" s="3"/>
      <c r="O45" s="448"/>
      <c r="P45" s="3"/>
      <c r="Q45" s="37"/>
      <c r="R45" s="213" t="s">
        <v>591</v>
      </c>
      <c r="S45"/>
      <c r="T45"/>
    </row>
    <row r="46" spans="1:20" ht="15" customHeight="1" x14ac:dyDescent="0.2">
      <c r="A46" s="207">
        <v>46</v>
      </c>
      <c r="B46" s="448"/>
      <c r="C46" s="167"/>
      <c r="D46" s="167"/>
      <c r="E46" s="166"/>
      <c r="F46" s="167"/>
      <c r="G46" s="167"/>
      <c r="H46" s="167"/>
      <c r="I46" s="167"/>
      <c r="J46" s="167"/>
      <c r="K46" s="167"/>
      <c r="L46" s="167"/>
      <c r="M46" s="448"/>
      <c r="N46" s="448"/>
      <c r="O46" s="448"/>
      <c r="P46" s="448"/>
      <c r="Q46" s="37"/>
      <c r="R46" s="213"/>
    </row>
    <row r="47" spans="1:20" ht="15" customHeight="1" x14ac:dyDescent="0.2">
      <c r="A47" s="207">
        <v>47</v>
      </c>
      <c r="B47" s="448"/>
      <c r="C47" s="168"/>
      <c r="D47" s="169" t="s">
        <v>6</v>
      </c>
      <c r="E47" s="166" t="s">
        <v>136</v>
      </c>
      <c r="F47" s="167"/>
      <c r="G47" s="167"/>
      <c r="H47" s="167"/>
      <c r="I47" s="167"/>
      <c r="J47" s="167"/>
      <c r="K47" s="167"/>
      <c r="L47" s="167"/>
      <c r="M47" s="448"/>
      <c r="N47" s="448"/>
      <c r="O47" s="448"/>
      <c r="P47" s="452">
        <f>P49-(P29-P31+P33+P38-P43+P45)</f>
        <v>0</v>
      </c>
      <c r="Q47" s="37"/>
      <c r="R47" s="213" t="s">
        <v>592</v>
      </c>
      <c r="S47" s="91"/>
      <c r="T47" s="91"/>
    </row>
    <row r="48" spans="1:20" ht="15" customHeight="1" thickBot="1" x14ac:dyDescent="0.25">
      <c r="A48" s="207">
        <v>48</v>
      </c>
      <c r="B48" s="448"/>
      <c r="C48" s="167"/>
      <c r="D48" s="167"/>
      <c r="E48" s="166"/>
      <c r="F48" s="167"/>
      <c r="G48" s="167"/>
      <c r="H48" s="167"/>
      <c r="I48" s="167"/>
      <c r="J48" s="167"/>
      <c r="K48" s="167"/>
      <c r="L48" s="167"/>
      <c r="M48" s="448"/>
      <c r="N48" s="448"/>
      <c r="O48" s="448"/>
      <c r="P48" s="448"/>
      <c r="Q48" s="37"/>
      <c r="R48" s="213"/>
      <c r="S48" s="91"/>
      <c r="T48" s="91"/>
    </row>
    <row r="49" spans="1:20" ht="15" customHeight="1" thickBot="1" x14ac:dyDescent="0.25">
      <c r="A49" s="207">
        <v>49</v>
      </c>
      <c r="B49" s="448"/>
      <c r="C49" s="166"/>
      <c r="D49" s="167"/>
      <c r="E49" s="166" t="s">
        <v>212</v>
      </c>
      <c r="F49" s="167"/>
      <c r="G49" s="167"/>
      <c r="H49" s="167"/>
      <c r="I49" s="167"/>
      <c r="J49" s="167"/>
      <c r="K49" s="167"/>
      <c r="L49" s="167"/>
      <c r="M49" s="448"/>
      <c r="N49" s="453">
        <f>N29-N31+N33+N38-N43+N45</f>
        <v>0</v>
      </c>
      <c r="O49" s="448"/>
      <c r="P49" s="453">
        <f>'S5e.Asset Allocations'!K49</f>
        <v>0</v>
      </c>
      <c r="Q49" s="37"/>
      <c r="R49" s="213" t="s">
        <v>578</v>
      </c>
      <c r="S49" s="91"/>
      <c r="T49" s="91"/>
    </row>
    <row r="50" spans="1:20" ht="42" customHeight="1" x14ac:dyDescent="0.2">
      <c r="A50" s="207">
        <v>50</v>
      </c>
      <c r="B50" s="448"/>
      <c r="C50" s="695" t="s">
        <v>723</v>
      </c>
      <c r="D50" s="695"/>
      <c r="E50" s="695"/>
      <c r="F50" s="695"/>
      <c r="G50" s="695"/>
      <c r="H50" s="695"/>
      <c r="I50" s="695"/>
      <c r="J50" s="695"/>
      <c r="K50" s="695"/>
      <c r="L50" s="695"/>
      <c r="M50" s="695"/>
      <c r="N50" s="695"/>
      <c r="O50" s="695"/>
      <c r="P50" s="695"/>
      <c r="Q50" s="37"/>
      <c r="R50" s="213"/>
      <c r="S50" s="91"/>
      <c r="T50" s="91"/>
    </row>
    <row r="51" spans="1:20" s="133" customFormat="1" ht="17.25" customHeight="1" x14ac:dyDescent="0.2">
      <c r="A51" s="207">
        <v>51</v>
      </c>
      <c r="B51" s="448"/>
      <c r="C51" s="204"/>
      <c r="D51" s="204"/>
      <c r="E51" s="204"/>
      <c r="F51" s="204"/>
      <c r="G51" s="204"/>
      <c r="H51" s="204"/>
      <c r="I51" s="204"/>
      <c r="J51" s="204"/>
      <c r="K51" s="204"/>
      <c r="L51" s="204"/>
      <c r="M51" s="204"/>
      <c r="N51" s="204"/>
      <c r="O51" s="204"/>
      <c r="P51" s="204"/>
      <c r="Q51" s="37"/>
      <c r="R51" s="213"/>
    </row>
    <row r="52" spans="1:20" s="29" customFormat="1" ht="30" customHeight="1" x14ac:dyDescent="0.3">
      <c r="A52" s="114">
        <v>52</v>
      </c>
      <c r="B52" s="167"/>
      <c r="C52" s="162" t="s">
        <v>456</v>
      </c>
      <c r="D52" s="167"/>
      <c r="E52" s="167"/>
      <c r="F52" s="167"/>
      <c r="G52" s="167"/>
      <c r="H52" s="167"/>
      <c r="I52" s="167"/>
      <c r="J52" s="167"/>
      <c r="K52" s="167"/>
      <c r="L52" s="170"/>
      <c r="M52" s="170"/>
      <c r="N52" s="170"/>
      <c r="O52" s="170"/>
      <c r="P52" s="170"/>
      <c r="Q52" s="37"/>
      <c r="R52" s="213"/>
    </row>
    <row r="53" spans="1:20" x14ac:dyDescent="0.2">
      <c r="A53" s="114">
        <v>53</v>
      </c>
      <c r="B53" s="170"/>
      <c r="C53" s="170"/>
      <c r="D53" s="170"/>
      <c r="E53" s="170"/>
      <c r="F53" s="170"/>
      <c r="G53" s="170"/>
      <c r="H53" s="170"/>
      <c r="I53" s="170"/>
      <c r="J53" s="167"/>
      <c r="K53" s="170"/>
      <c r="L53" s="170"/>
      <c r="M53" s="170"/>
      <c r="N53" s="170"/>
      <c r="O53" s="170"/>
      <c r="P53" s="170"/>
      <c r="Q53" s="37"/>
      <c r="R53" s="213"/>
      <c r="S53"/>
      <c r="T53"/>
    </row>
    <row r="54" spans="1:20" ht="15" customHeight="1" x14ac:dyDescent="0.25">
      <c r="A54" s="114">
        <v>54</v>
      </c>
      <c r="B54" s="167"/>
      <c r="C54" s="167"/>
      <c r="D54" s="167"/>
      <c r="E54" s="167"/>
      <c r="F54" s="167" t="s">
        <v>622</v>
      </c>
      <c r="G54" s="167"/>
      <c r="H54" s="167"/>
      <c r="I54" s="167"/>
      <c r="J54" s="167"/>
      <c r="K54" s="167"/>
      <c r="L54" s="167"/>
      <c r="M54" s="167"/>
      <c r="N54" s="167"/>
      <c r="O54" s="167"/>
      <c r="P54" s="3"/>
      <c r="Q54" s="37"/>
      <c r="R54" s="213"/>
      <c r="S54" s="213" t="s">
        <v>663</v>
      </c>
      <c r="T54"/>
    </row>
    <row r="55" spans="1:20" ht="15" customHeight="1" x14ac:dyDescent="0.25">
      <c r="A55" s="114">
        <v>55</v>
      </c>
      <c r="B55" s="167"/>
      <c r="C55" s="167"/>
      <c r="D55" s="167"/>
      <c r="E55" s="167"/>
      <c r="F55" s="167" t="s">
        <v>621</v>
      </c>
      <c r="G55" s="167"/>
      <c r="H55" s="167"/>
      <c r="I55" s="167"/>
      <c r="J55" s="167"/>
      <c r="K55" s="167"/>
      <c r="L55" s="167"/>
      <c r="M55" s="167"/>
      <c r="N55" s="167"/>
      <c r="O55" s="167"/>
      <c r="P55" s="3"/>
      <c r="Q55" s="37"/>
      <c r="R55" s="213"/>
      <c r="S55" s="213" t="s">
        <v>663</v>
      </c>
      <c r="T55"/>
    </row>
    <row r="56" spans="1:20" ht="15" customHeight="1" x14ac:dyDescent="0.2">
      <c r="A56" s="114">
        <v>56</v>
      </c>
      <c r="B56" s="167"/>
      <c r="C56" s="167"/>
      <c r="D56" s="167"/>
      <c r="E56" s="167"/>
      <c r="F56" s="167" t="s">
        <v>227</v>
      </c>
      <c r="G56" s="167"/>
      <c r="H56" s="167"/>
      <c r="I56" s="167"/>
      <c r="J56" s="167"/>
      <c r="K56" s="167"/>
      <c r="L56" s="167"/>
      <c r="M56" s="167"/>
      <c r="N56" s="167"/>
      <c r="O56" s="167"/>
      <c r="P56" s="358">
        <f>IF(P54&lt;&gt;0,P54/P55-1, 0)</f>
        <v>0</v>
      </c>
      <c r="Q56" s="37"/>
      <c r="R56" s="213"/>
      <c r="S56"/>
      <c r="T56"/>
    </row>
    <row r="57" spans="1:20" ht="15" customHeight="1" x14ac:dyDescent="0.2">
      <c r="A57" s="114">
        <v>57</v>
      </c>
      <c r="B57" s="167"/>
      <c r="C57" s="167"/>
      <c r="D57" s="167"/>
      <c r="E57" s="167"/>
      <c r="F57" s="167"/>
      <c r="G57" s="167"/>
      <c r="H57" s="167"/>
      <c r="I57" s="167"/>
      <c r="J57" s="167"/>
      <c r="K57" s="167"/>
      <c r="L57" s="167"/>
      <c r="M57" s="435"/>
      <c r="N57" s="435"/>
      <c r="O57" s="435"/>
      <c r="P57" s="435"/>
      <c r="Q57" s="37"/>
      <c r="R57" s="213"/>
      <c r="S57"/>
      <c r="T57"/>
    </row>
    <row r="58" spans="1:20" ht="15" customHeight="1" x14ac:dyDescent="0.2">
      <c r="A58" s="114">
        <v>58</v>
      </c>
      <c r="B58" s="167"/>
      <c r="C58" s="167"/>
      <c r="D58" s="167"/>
      <c r="E58" s="167"/>
      <c r="F58" s="167"/>
      <c r="G58" s="167"/>
      <c r="H58" s="167"/>
      <c r="I58" s="167"/>
      <c r="J58" s="167"/>
      <c r="K58" s="167"/>
      <c r="L58" s="167"/>
      <c r="M58" s="700" t="s">
        <v>213</v>
      </c>
      <c r="N58" s="700"/>
      <c r="O58" s="700" t="s">
        <v>157</v>
      </c>
      <c r="P58" s="700"/>
      <c r="Q58" s="37"/>
      <c r="R58" s="213"/>
      <c r="S58"/>
      <c r="T58"/>
    </row>
    <row r="59" spans="1:20" ht="15" customHeight="1" x14ac:dyDescent="0.2">
      <c r="A59" s="114">
        <v>59</v>
      </c>
      <c r="B59" s="167"/>
      <c r="C59" s="167"/>
      <c r="D59" s="167"/>
      <c r="E59" s="167"/>
      <c r="F59" s="167"/>
      <c r="G59" s="167"/>
      <c r="H59" s="167"/>
      <c r="I59" s="167"/>
      <c r="J59" s="167"/>
      <c r="K59" s="167"/>
      <c r="L59" s="167"/>
      <c r="M59" s="179" t="s">
        <v>127</v>
      </c>
      <c r="N59" s="179" t="s">
        <v>127</v>
      </c>
      <c r="O59" s="179" t="s">
        <v>127</v>
      </c>
      <c r="P59" s="179" t="s">
        <v>127</v>
      </c>
      <c r="Q59" s="37"/>
      <c r="R59" s="214"/>
      <c r="S59"/>
      <c r="T59"/>
    </row>
    <row r="60" spans="1:20" ht="15" customHeight="1" x14ac:dyDescent="0.2">
      <c r="A60" s="114">
        <v>60</v>
      </c>
      <c r="B60" s="167"/>
      <c r="C60" s="167"/>
      <c r="D60" s="167"/>
      <c r="E60" s="167"/>
      <c r="F60" s="167" t="s">
        <v>128</v>
      </c>
      <c r="G60" s="167"/>
      <c r="H60" s="167"/>
      <c r="I60" s="167"/>
      <c r="J60" s="167"/>
      <c r="K60" s="167"/>
      <c r="L60" s="167"/>
      <c r="M60" s="5">
        <f>N29</f>
        <v>0</v>
      </c>
      <c r="N60" s="448"/>
      <c r="O60" s="5">
        <f>P29</f>
        <v>0</v>
      </c>
      <c r="P60" s="448"/>
      <c r="Q60" s="37"/>
      <c r="R60" s="213" t="s">
        <v>837</v>
      </c>
      <c r="S60"/>
      <c r="T60"/>
    </row>
    <row r="61" spans="1:20" ht="15" customHeight="1" x14ac:dyDescent="0.2">
      <c r="A61" s="114">
        <v>61</v>
      </c>
      <c r="B61" s="170"/>
      <c r="C61" s="168"/>
      <c r="D61" s="169" t="s">
        <v>5</v>
      </c>
      <c r="E61" s="168"/>
      <c r="F61" s="310" t="s">
        <v>667</v>
      </c>
      <c r="G61" s="310"/>
      <c r="H61" s="444"/>
      <c r="I61" s="444"/>
      <c r="J61" s="444"/>
      <c r="K61" s="444"/>
      <c r="L61" s="167"/>
      <c r="M61" s="3"/>
      <c r="N61" s="448"/>
      <c r="O61" s="3"/>
      <c r="P61" s="448"/>
      <c r="Q61" s="37"/>
      <c r="R61" s="213"/>
      <c r="S61"/>
      <c r="T61"/>
    </row>
    <row r="62" spans="1:20" ht="15" customHeight="1" x14ac:dyDescent="0.2">
      <c r="A62" s="114">
        <v>62</v>
      </c>
      <c r="B62" s="167"/>
      <c r="C62" s="167"/>
      <c r="D62" s="167"/>
      <c r="E62" s="167"/>
      <c r="F62" s="167"/>
      <c r="G62" s="167"/>
      <c r="H62" s="167"/>
      <c r="I62" s="167"/>
      <c r="J62" s="167"/>
      <c r="K62" s="167"/>
      <c r="L62" s="167"/>
      <c r="M62" s="448"/>
      <c r="N62" s="448"/>
      <c r="O62" s="448"/>
      <c r="P62" s="448"/>
      <c r="Q62" s="37"/>
      <c r="R62" s="213"/>
      <c r="S62"/>
      <c r="T62"/>
    </row>
    <row r="63" spans="1:20" ht="15" customHeight="1" thickBot="1" x14ac:dyDescent="0.25">
      <c r="A63" s="114">
        <v>63</v>
      </c>
      <c r="B63" s="167"/>
      <c r="C63" s="167"/>
      <c r="D63" s="444"/>
      <c r="E63" s="444"/>
      <c r="F63" s="444" t="s">
        <v>228</v>
      </c>
      <c r="G63" s="444"/>
      <c r="H63" s="444"/>
      <c r="I63" s="444"/>
      <c r="J63" s="444"/>
      <c r="K63" s="444"/>
      <c r="L63" s="167"/>
      <c r="M63" s="5">
        <f>M60-M61</f>
        <v>0</v>
      </c>
      <c r="N63" s="448"/>
      <c r="O63" s="5">
        <f>O60-O61</f>
        <v>0</v>
      </c>
      <c r="P63" s="448"/>
      <c r="Q63" s="37"/>
      <c r="R63" s="213"/>
      <c r="S63"/>
      <c r="T63"/>
    </row>
    <row r="64" spans="1:20" ht="15" customHeight="1" thickBot="1" x14ac:dyDescent="0.25">
      <c r="A64" s="114">
        <v>64</v>
      </c>
      <c r="B64" s="167"/>
      <c r="C64" s="167"/>
      <c r="D64" s="167"/>
      <c r="E64" s="116" t="s">
        <v>385</v>
      </c>
      <c r="F64" s="167"/>
      <c r="G64" s="167"/>
      <c r="H64" s="167"/>
      <c r="I64" s="167"/>
      <c r="J64" s="167"/>
      <c r="K64" s="167"/>
      <c r="L64" s="167"/>
      <c r="M64" s="448"/>
      <c r="N64" s="425">
        <f>IF(M63&lt;&gt;0,M63*$P56,0)</f>
        <v>0</v>
      </c>
      <c r="O64" s="448"/>
      <c r="P64" s="425">
        <f>IF(O63&lt;&gt;0,O63*$P56,0)</f>
        <v>0</v>
      </c>
      <c r="Q64" s="37"/>
      <c r="R64" s="213" t="s">
        <v>601</v>
      </c>
      <c r="S64"/>
      <c r="T64"/>
    </row>
    <row r="65" spans="1:20" s="112" customFormat="1" x14ac:dyDescent="0.2">
      <c r="A65" s="114">
        <v>65</v>
      </c>
      <c r="B65" s="167"/>
      <c r="C65" s="167"/>
      <c r="D65" s="167"/>
      <c r="E65" s="167"/>
      <c r="F65" s="167"/>
      <c r="G65" s="167"/>
      <c r="H65" s="167"/>
      <c r="I65" s="167"/>
      <c r="J65" s="167"/>
      <c r="K65" s="167"/>
      <c r="L65" s="167"/>
      <c r="M65" s="167"/>
      <c r="N65" s="167"/>
      <c r="O65" s="167"/>
      <c r="P65" s="167"/>
      <c r="Q65" s="37"/>
      <c r="R65" s="213"/>
      <c r="S65" s="133"/>
      <c r="T65" s="133"/>
    </row>
    <row r="66" spans="1:20" s="29" customFormat="1" ht="30" customHeight="1" x14ac:dyDescent="0.3">
      <c r="A66" s="114">
        <v>66</v>
      </c>
      <c r="B66" s="167"/>
      <c r="C66" s="162" t="s">
        <v>457</v>
      </c>
      <c r="D66" s="167"/>
      <c r="E66" s="167"/>
      <c r="F66" s="167"/>
      <c r="G66" s="167"/>
      <c r="H66" s="167"/>
      <c r="I66" s="167"/>
      <c r="J66" s="167"/>
      <c r="K66" s="167"/>
      <c r="L66" s="170"/>
      <c r="M66" s="170"/>
      <c r="N66" s="170"/>
      <c r="O66" s="170"/>
      <c r="P66" s="170"/>
      <c r="Q66" s="37"/>
      <c r="R66" s="213"/>
    </row>
    <row r="67" spans="1:20" ht="35.25" customHeight="1" x14ac:dyDescent="0.2">
      <c r="A67" s="114">
        <v>67</v>
      </c>
      <c r="B67" s="167"/>
      <c r="C67" s="167"/>
      <c r="D67" s="167"/>
      <c r="E67" s="167"/>
      <c r="F67" s="167"/>
      <c r="G67" s="167"/>
      <c r="H67" s="167"/>
      <c r="I67" s="167"/>
      <c r="J67" s="167"/>
      <c r="K67" s="167"/>
      <c r="L67" s="167"/>
      <c r="M67" s="696" t="s">
        <v>229</v>
      </c>
      <c r="N67" s="696"/>
      <c r="O67" s="696" t="s">
        <v>230</v>
      </c>
      <c r="P67" s="696"/>
      <c r="Q67" s="37"/>
      <c r="R67" s="213"/>
      <c r="S67"/>
      <c r="T67"/>
    </row>
    <row r="68" spans="1:20" ht="15" customHeight="1" x14ac:dyDescent="0.2">
      <c r="A68" s="114">
        <v>68</v>
      </c>
      <c r="B68" s="167"/>
      <c r="C68" s="167"/>
      <c r="D68" s="444"/>
      <c r="E68" s="166" t="s">
        <v>231</v>
      </c>
      <c r="F68" s="444"/>
      <c r="G68" s="444"/>
      <c r="H68" s="444"/>
      <c r="I68" s="444"/>
      <c r="J68" s="444"/>
      <c r="K68" s="444"/>
      <c r="L68" s="167"/>
      <c r="M68" s="448"/>
      <c r="N68" s="3"/>
      <c r="O68" s="448"/>
      <c r="P68" s="3"/>
      <c r="Q68" s="37"/>
      <c r="R68" s="213"/>
      <c r="S68" s="213" t="s">
        <v>664</v>
      </c>
      <c r="T68"/>
    </row>
    <row r="69" spans="1:20" ht="15" customHeight="1" x14ac:dyDescent="0.2">
      <c r="A69" s="114">
        <v>69</v>
      </c>
      <c r="B69" s="167"/>
      <c r="C69" s="169"/>
      <c r="D69" s="169" t="s">
        <v>6</v>
      </c>
      <c r="E69" s="166"/>
      <c r="F69" s="167" t="s">
        <v>232</v>
      </c>
      <c r="G69" s="177"/>
      <c r="H69" s="177"/>
      <c r="I69" s="177"/>
      <c r="J69" s="177"/>
      <c r="K69" s="177"/>
      <c r="L69" s="167"/>
      <c r="M69" s="3"/>
      <c r="N69" s="448"/>
      <c r="O69" s="5">
        <f>'S6a.Actual Expenditure Capex'!K25</f>
        <v>0</v>
      </c>
      <c r="P69" s="448"/>
      <c r="Q69" s="37"/>
      <c r="R69" s="213" t="s">
        <v>579</v>
      </c>
      <c r="S69"/>
      <c r="T69"/>
    </row>
    <row r="70" spans="1:20" ht="15" customHeight="1" x14ac:dyDescent="0.2">
      <c r="A70" s="114">
        <v>70</v>
      </c>
      <c r="B70" s="167"/>
      <c r="C70" s="169"/>
      <c r="D70" s="169" t="s">
        <v>5</v>
      </c>
      <c r="E70" s="166"/>
      <c r="F70" s="167" t="s">
        <v>133</v>
      </c>
      <c r="G70" s="177"/>
      <c r="H70" s="177"/>
      <c r="I70" s="177"/>
      <c r="J70" s="177"/>
      <c r="K70" s="177"/>
      <c r="L70" s="167"/>
      <c r="M70" s="5">
        <f>N38</f>
        <v>0</v>
      </c>
      <c r="N70" s="448"/>
      <c r="O70" s="5">
        <f>P38</f>
        <v>0</v>
      </c>
      <c r="P70" s="448"/>
      <c r="Q70" s="37"/>
      <c r="R70" s="261" t="s">
        <v>661</v>
      </c>
      <c r="S70"/>
      <c r="T70"/>
    </row>
    <row r="71" spans="1:20" ht="15" customHeight="1" thickBot="1" x14ac:dyDescent="0.25">
      <c r="A71" s="114">
        <v>71</v>
      </c>
      <c r="B71" s="167"/>
      <c r="C71" s="169"/>
      <c r="D71" s="169" t="s">
        <v>6</v>
      </c>
      <c r="E71" s="166"/>
      <c r="F71" s="167" t="s">
        <v>136</v>
      </c>
      <c r="G71" s="177"/>
      <c r="H71" s="177"/>
      <c r="I71" s="177"/>
      <c r="J71" s="177"/>
      <c r="K71" s="177"/>
      <c r="L71" s="167"/>
      <c r="M71" s="448"/>
      <c r="N71" s="448"/>
      <c r="O71" s="3"/>
      <c r="P71" s="448"/>
      <c r="Q71" s="37"/>
      <c r="R71" s="213"/>
      <c r="S71"/>
      <c r="T71"/>
    </row>
    <row r="72" spans="1:20" ht="15" customHeight="1" thickBot="1" x14ac:dyDescent="0.25">
      <c r="A72" s="114">
        <v>72</v>
      </c>
      <c r="B72" s="167"/>
      <c r="C72" s="167"/>
      <c r="D72" s="444"/>
      <c r="E72" s="166" t="s">
        <v>233</v>
      </c>
      <c r="F72" s="444"/>
      <c r="G72" s="444"/>
      <c r="H72" s="444"/>
      <c r="I72" s="444"/>
      <c r="J72" s="444"/>
      <c r="K72" s="444"/>
      <c r="L72" s="167"/>
      <c r="M72" s="448"/>
      <c r="N72" s="425">
        <f>N68+M69-M70</f>
        <v>0</v>
      </c>
      <c r="O72" s="448"/>
      <c r="P72" s="425">
        <f>P68+O69-O70+O71</f>
        <v>0</v>
      </c>
      <c r="Q72" s="37"/>
      <c r="R72" s="213"/>
      <c r="S72"/>
      <c r="T72"/>
    </row>
    <row r="73" spans="1:20" ht="15" customHeight="1" x14ac:dyDescent="0.2">
      <c r="A73" s="114">
        <v>73</v>
      </c>
      <c r="B73" s="167"/>
      <c r="C73" s="167"/>
      <c r="D73" s="444"/>
      <c r="E73" s="444"/>
      <c r="F73" s="444"/>
      <c r="G73" s="444"/>
      <c r="H73" s="444"/>
      <c r="I73" s="444"/>
      <c r="J73" s="444"/>
      <c r="K73" s="444"/>
      <c r="L73" s="167"/>
      <c r="M73" s="167"/>
      <c r="N73" s="170"/>
      <c r="O73" s="167"/>
      <c r="P73" s="167"/>
      <c r="Q73" s="37"/>
      <c r="R73" s="213"/>
      <c r="S73" s="29"/>
      <c r="T73" s="29"/>
    </row>
    <row r="74" spans="1:20" ht="15" customHeight="1" x14ac:dyDescent="0.2">
      <c r="A74" s="114">
        <v>74</v>
      </c>
      <c r="B74" s="167"/>
      <c r="C74" s="167"/>
      <c r="D74" s="444"/>
      <c r="E74" s="444"/>
      <c r="F74" s="167" t="s">
        <v>234</v>
      </c>
      <c r="G74" s="444"/>
      <c r="H74" s="444"/>
      <c r="I74" s="444"/>
      <c r="J74" s="444"/>
      <c r="K74" s="444"/>
      <c r="L74" s="167"/>
      <c r="M74" s="167"/>
      <c r="N74" s="170"/>
      <c r="O74" s="167"/>
      <c r="P74" s="345"/>
      <c r="Q74" s="37"/>
      <c r="R74" s="213"/>
      <c r="S74" s="29"/>
      <c r="T74" s="29"/>
    </row>
    <row r="75" spans="1:20" s="133" customFormat="1" ht="15" customHeight="1" x14ac:dyDescent="0.2">
      <c r="A75" s="114">
        <v>75</v>
      </c>
      <c r="B75" s="167"/>
      <c r="C75" s="167"/>
      <c r="D75" s="444"/>
      <c r="E75" s="444"/>
      <c r="F75" s="167"/>
      <c r="G75" s="444"/>
      <c r="H75" s="444"/>
      <c r="I75" s="444"/>
      <c r="J75" s="444"/>
      <c r="K75" s="444"/>
      <c r="L75" s="167"/>
      <c r="M75" s="167"/>
      <c r="N75" s="170"/>
      <c r="O75" s="167"/>
      <c r="P75" s="167"/>
      <c r="Q75" s="37"/>
      <c r="R75" s="213"/>
    </row>
    <row r="76" spans="1:20" s="29" customFormat="1" ht="30" customHeight="1" x14ac:dyDescent="0.3">
      <c r="A76" s="114">
        <v>76</v>
      </c>
      <c r="B76" s="167"/>
      <c r="C76" s="162" t="s">
        <v>458</v>
      </c>
      <c r="D76" s="167"/>
      <c r="E76" s="167"/>
      <c r="F76" s="167"/>
      <c r="G76" s="167"/>
      <c r="H76" s="167"/>
      <c r="I76" s="167"/>
      <c r="J76" s="167"/>
      <c r="K76" s="167"/>
      <c r="L76" s="170"/>
      <c r="M76" s="699"/>
      <c r="N76" s="699"/>
      <c r="O76" s="699"/>
      <c r="P76" s="699"/>
      <c r="Q76" s="37"/>
      <c r="R76" s="213"/>
    </row>
    <row r="77" spans="1:20" ht="12.75" customHeight="1" x14ac:dyDescent="0.2">
      <c r="A77" s="114">
        <v>77</v>
      </c>
      <c r="B77" s="167"/>
      <c r="C77" s="167"/>
      <c r="D77" s="167"/>
      <c r="E77" s="167"/>
      <c r="F77" s="167"/>
      <c r="G77" s="167"/>
      <c r="H77" s="167"/>
      <c r="I77" s="167"/>
      <c r="J77" s="167"/>
      <c r="K77" s="167"/>
      <c r="L77" s="167"/>
      <c r="M77" s="696" t="s">
        <v>213</v>
      </c>
      <c r="N77" s="696"/>
      <c r="O77" s="696" t="s">
        <v>157</v>
      </c>
      <c r="P77" s="696"/>
      <c r="Q77" s="37"/>
      <c r="R77" s="213"/>
      <c r="S77"/>
      <c r="T77"/>
    </row>
    <row r="78" spans="1:20" ht="15" customHeight="1" x14ac:dyDescent="0.2">
      <c r="A78" s="114">
        <v>78</v>
      </c>
      <c r="B78" s="167"/>
      <c r="C78" s="167"/>
      <c r="D78" s="167"/>
      <c r="E78" s="167"/>
      <c r="F78" s="167"/>
      <c r="G78" s="167"/>
      <c r="H78" s="167"/>
      <c r="I78" s="167"/>
      <c r="J78" s="167"/>
      <c r="K78" s="167"/>
      <c r="L78" s="167"/>
      <c r="M78" s="178" t="s">
        <v>127</v>
      </c>
      <c r="N78" s="178" t="s">
        <v>127</v>
      </c>
      <c r="O78" s="178" t="s">
        <v>127</v>
      </c>
      <c r="P78" s="178" t="s">
        <v>127</v>
      </c>
      <c r="Q78" s="37"/>
      <c r="R78" s="214"/>
      <c r="S78"/>
      <c r="T78"/>
    </row>
    <row r="79" spans="1:20" ht="15" customHeight="1" x14ac:dyDescent="0.2">
      <c r="A79" s="114">
        <v>79</v>
      </c>
      <c r="B79" s="167"/>
      <c r="C79" s="167"/>
      <c r="D79" s="167"/>
      <c r="E79" s="167"/>
      <c r="F79" s="223" t="s">
        <v>221</v>
      </c>
      <c r="G79" s="167"/>
      <c r="H79" s="167"/>
      <c r="I79" s="167"/>
      <c r="J79" s="167"/>
      <c r="K79" s="167"/>
      <c r="L79" s="167"/>
      <c r="M79" s="3"/>
      <c r="N79" s="448"/>
      <c r="O79" s="3"/>
      <c r="P79" s="448"/>
      <c r="Q79" s="37"/>
      <c r="R79" s="213"/>
      <c r="S79"/>
      <c r="T79"/>
    </row>
    <row r="80" spans="1:20" ht="15" customHeight="1" x14ac:dyDescent="0.2">
      <c r="A80" s="114">
        <v>80</v>
      </c>
      <c r="B80" s="167"/>
      <c r="C80" s="167"/>
      <c r="D80" s="169"/>
      <c r="E80" s="167"/>
      <c r="F80" s="223" t="s">
        <v>564</v>
      </c>
      <c r="G80" s="167"/>
      <c r="H80" s="167"/>
      <c r="I80" s="167"/>
      <c r="J80" s="167"/>
      <c r="K80" s="167"/>
      <c r="L80" s="167"/>
      <c r="M80" s="3"/>
      <c r="N80" s="448"/>
      <c r="O80" s="3"/>
      <c r="P80" s="448"/>
      <c r="Q80" s="37"/>
      <c r="R80" s="213"/>
      <c r="S80"/>
      <c r="T80"/>
    </row>
    <row r="81" spans="1:20" ht="15" customHeight="1" x14ac:dyDescent="0.2">
      <c r="A81" s="114">
        <v>81</v>
      </c>
      <c r="B81" s="167"/>
      <c r="C81" s="167"/>
      <c r="D81" s="169"/>
      <c r="E81" s="167"/>
      <c r="F81" s="223" t="s">
        <v>222</v>
      </c>
      <c r="G81" s="167"/>
      <c r="H81" s="167"/>
      <c r="I81" s="167"/>
      <c r="J81" s="167"/>
      <c r="K81" s="167"/>
      <c r="L81" s="167"/>
      <c r="M81" s="3"/>
      <c r="N81" s="448"/>
      <c r="O81" s="3"/>
      <c r="P81" s="448"/>
      <c r="Q81" s="37"/>
      <c r="R81" s="213"/>
      <c r="S81"/>
      <c r="T81"/>
    </row>
    <row r="82" spans="1:20" ht="15" customHeight="1" thickBot="1" x14ac:dyDescent="0.25">
      <c r="A82" s="114">
        <v>82</v>
      </c>
      <c r="B82" s="167"/>
      <c r="C82" s="167"/>
      <c r="D82" s="169"/>
      <c r="E82" s="167"/>
      <c r="F82" s="223" t="s">
        <v>223</v>
      </c>
      <c r="G82" s="167"/>
      <c r="H82" s="167"/>
      <c r="I82" s="167"/>
      <c r="J82" s="167"/>
      <c r="K82" s="167"/>
      <c r="L82" s="167"/>
      <c r="M82" s="3"/>
      <c r="N82" s="448"/>
      <c r="O82" s="3"/>
      <c r="P82" s="448"/>
      <c r="Q82" s="37"/>
      <c r="R82" s="213"/>
      <c r="S82"/>
      <c r="T82"/>
    </row>
    <row r="83" spans="1:20" ht="15" customHeight="1" thickBot="1" x14ac:dyDescent="0.25">
      <c r="A83" s="114">
        <v>83</v>
      </c>
      <c r="B83" s="167"/>
      <c r="C83" s="167"/>
      <c r="D83" s="167"/>
      <c r="E83" s="166" t="s">
        <v>161</v>
      </c>
      <c r="F83" s="167"/>
      <c r="G83" s="167"/>
      <c r="H83" s="167"/>
      <c r="I83" s="167"/>
      <c r="J83" s="167"/>
      <c r="K83" s="167"/>
      <c r="L83" s="167"/>
      <c r="M83" s="448"/>
      <c r="N83" s="453">
        <f>SUM(M79:M82)</f>
        <v>0</v>
      </c>
      <c r="O83" s="448"/>
      <c r="P83" s="453">
        <f>SUM(O79:O82)</f>
        <v>0</v>
      </c>
      <c r="Q83" s="37"/>
      <c r="R83" s="213" t="s">
        <v>602</v>
      </c>
      <c r="S83"/>
      <c r="T83"/>
    </row>
    <row r="84" spans="1:20" x14ac:dyDescent="0.2">
      <c r="A84" s="114">
        <v>84</v>
      </c>
      <c r="B84" s="167"/>
      <c r="C84" s="167"/>
      <c r="D84" s="167"/>
      <c r="E84" s="167"/>
      <c r="F84" s="167"/>
      <c r="G84" s="167"/>
      <c r="H84" s="167"/>
      <c r="I84" s="167"/>
      <c r="J84" s="167"/>
      <c r="K84" s="167"/>
      <c r="L84" s="167"/>
      <c r="M84" s="167"/>
      <c r="N84" s="167"/>
      <c r="O84" s="167"/>
      <c r="P84" s="167"/>
      <c r="Q84" s="34"/>
      <c r="R84" s="213"/>
      <c r="S84"/>
      <c r="T84"/>
    </row>
    <row r="85" spans="1:20" s="29" customFormat="1" ht="30" customHeight="1" x14ac:dyDescent="0.3">
      <c r="A85" s="114">
        <v>85</v>
      </c>
      <c r="B85" s="167"/>
      <c r="C85" s="162" t="s">
        <v>459</v>
      </c>
      <c r="D85" s="167"/>
      <c r="E85" s="167"/>
      <c r="F85" s="167"/>
      <c r="G85" s="167"/>
      <c r="H85" s="167"/>
      <c r="I85" s="167"/>
      <c r="J85" s="167"/>
      <c r="K85" s="167"/>
      <c r="L85" s="701" t="s">
        <v>95</v>
      </c>
      <c r="M85" s="701"/>
      <c r="N85" s="701"/>
      <c r="O85" s="701"/>
      <c r="P85" s="701"/>
      <c r="Q85" s="37"/>
      <c r="R85" s="213"/>
    </row>
    <row r="86" spans="1:20" ht="67.5" customHeight="1" x14ac:dyDescent="0.2">
      <c r="A86" s="114">
        <v>86</v>
      </c>
      <c r="B86" s="167"/>
      <c r="C86" s="432"/>
      <c r="D86" s="432"/>
      <c r="E86" s="432"/>
      <c r="F86" s="166" t="s">
        <v>647</v>
      </c>
      <c r="G86" s="432"/>
      <c r="H86" s="432"/>
      <c r="I86" s="432"/>
      <c r="J86" s="565" t="s">
        <v>462</v>
      </c>
      <c r="K86" s="565"/>
      <c r="L86" s="565"/>
      <c r="M86" s="565"/>
      <c r="N86" s="434" t="s">
        <v>224</v>
      </c>
      <c r="O86" s="434" t="s">
        <v>225</v>
      </c>
      <c r="P86" s="434" t="s">
        <v>226</v>
      </c>
      <c r="Q86" s="37"/>
      <c r="R86" s="213"/>
      <c r="S86"/>
      <c r="T86"/>
    </row>
    <row r="87" spans="1:20" ht="15" customHeight="1" x14ac:dyDescent="0.2">
      <c r="A87" s="114">
        <v>87</v>
      </c>
      <c r="B87" s="167"/>
      <c r="C87" s="698"/>
      <c r="D87" s="698"/>
      <c r="E87" s="432"/>
      <c r="F87" s="690"/>
      <c r="G87" s="691"/>
      <c r="H87" s="691"/>
      <c r="I87" s="692"/>
      <c r="J87" s="693"/>
      <c r="K87" s="691"/>
      <c r="L87" s="691"/>
      <c r="M87" s="692"/>
      <c r="N87" s="3"/>
      <c r="O87" s="3"/>
      <c r="P87" s="3"/>
      <c r="Q87" s="37"/>
      <c r="S87"/>
      <c r="T87"/>
    </row>
    <row r="88" spans="1:20" ht="15" customHeight="1" x14ac:dyDescent="0.2">
      <c r="A88" s="114">
        <v>88</v>
      </c>
      <c r="B88" s="167"/>
      <c r="C88" s="698"/>
      <c r="D88" s="698"/>
      <c r="E88" s="432"/>
      <c r="F88" s="690"/>
      <c r="G88" s="691"/>
      <c r="H88" s="691"/>
      <c r="I88" s="692"/>
      <c r="J88" s="693"/>
      <c r="K88" s="691"/>
      <c r="L88" s="691"/>
      <c r="M88" s="692"/>
      <c r="N88" s="3"/>
      <c r="O88" s="3"/>
      <c r="P88" s="3"/>
      <c r="Q88" s="37"/>
      <c r="S88"/>
      <c r="T88"/>
    </row>
    <row r="89" spans="1:20" ht="15" customHeight="1" x14ac:dyDescent="0.2">
      <c r="A89" s="114">
        <v>89</v>
      </c>
      <c r="B89" s="167"/>
      <c r="C89" s="435"/>
      <c r="D89" s="435"/>
      <c r="E89" s="432"/>
      <c r="F89" s="690"/>
      <c r="G89" s="691"/>
      <c r="H89" s="691"/>
      <c r="I89" s="692"/>
      <c r="J89" s="693"/>
      <c r="K89" s="691"/>
      <c r="L89" s="691"/>
      <c r="M89" s="692"/>
      <c r="N89" s="3"/>
      <c r="O89" s="3"/>
      <c r="P89" s="3"/>
      <c r="Q89" s="37"/>
      <c r="S89"/>
      <c r="T89"/>
    </row>
    <row r="90" spans="1:20" ht="15" customHeight="1" x14ac:dyDescent="0.2">
      <c r="A90" s="114">
        <v>90</v>
      </c>
      <c r="B90" s="167"/>
      <c r="C90" s="435"/>
      <c r="D90" s="435"/>
      <c r="E90" s="432"/>
      <c r="F90" s="690"/>
      <c r="G90" s="691"/>
      <c r="H90" s="691"/>
      <c r="I90" s="692"/>
      <c r="J90" s="693"/>
      <c r="K90" s="691"/>
      <c r="L90" s="691"/>
      <c r="M90" s="692"/>
      <c r="N90" s="3"/>
      <c r="O90" s="3"/>
      <c r="P90" s="3"/>
      <c r="Q90" s="37"/>
      <c r="S90"/>
      <c r="T90"/>
    </row>
    <row r="91" spans="1:20" ht="15" customHeight="1" x14ac:dyDescent="0.2">
      <c r="A91" s="114">
        <v>91</v>
      </c>
      <c r="B91" s="167"/>
      <c r="C91" s="435"/>
      <c r="D91" s="435"/>
      <c r="E91" s="432"/>
      <c r="F91" s="690"/>
      <c r="G91" s="691"/>
      <c r="H91" s="691"/>
      <c r="I91" s="692"/>
      <c r="J91" s="693"/>
      <c r="K91" s="691"/>
      <c r="L91" s="691"/>
      <c r="M91" s="692"/>
      <c r="N91" s="3"/>
      <c r="O91" s="3"/>
      <c r="P91" s="3"/>
      <c r="Q91" s="37"/>
      <c r="S91"/>
      <c r="T91"/>
    </row>
    <row r="92" spans="1:20" ht="15" customHeight="1" x14ac:dyDescent="0.2">
      <c r="A92" s="114">
        <v>92</v>
      </c>
      <c r="B92" s="167"/>
      <c r="C92" s="698"/>
      <c r="D92" s="698"/>
      <c r="E92" s="432"/>
      <c r="F92" s="690"/>
      <c r="G92" s="691"/>
      <c r="H92" s="691"/>
      <c r="I92" s="692"/>
      <c r="J92" s="693"/>
      <c r="K92" s="691"/>
      <c r="L92" s="691"/>
      <c r="M92" s="692"/>
      <c r="N92" s="3"/>
      <c r="O92" s="3"/>
      <c r="P92" s="3"/>
      <c r="Q92" s="37"/>
      <c r="S92" s="249"/>
      <c r="T92" s="249"/>
    </row>
    <row r="93" spans="1:20" ht="15" customHeight="1" x14ac:dyDescent="0.2">
      <c r="A93" s="114">
        <v>93</v>
      </c>
      <c r="B93" s="167"/>
      <c r="C93" s="698"/>
      <c r="D93" s="698"/>
      <c r="E93" s="432"/>
      <c r="F93" s="690"/>
      <c r="G93" s="691"/>
      <c r="H93" s="691"/>
      <c r="I93" s="692"/>
      <c r="J93" s="693"/>
      <c r="K93" s="691"/>
      <c r="L93" s="691"/>
      <c r="M93" s="692"/>
      <c r="N93" s="3"/>
      <c r="O93" s="3"/>
      <c r="P93" s="3"/>
      <c r="Q93" s="37"/>
      <c r="S93"/>
      <c r="T93"/>
    </row>
    <row r="94" spans="1:20" ht="15" customHeight="1" x14ac:dyDescent="0.2">
      <c r="A94" s="114">
        <v>94</v>
      </c>
      <c r="B94" s="167"/>
      <c r="C94" s="698"/>
      <c r="D94" s="698"/>
      <c r="E94" s="432"/>
      <c r="F94" s="690"/>
      <c r="G94" s="691"/>
      <c r="H94" s="691"/>
      <c r="I94" s="692"/>
      <c r="J94" s="693"/>
      <c r="K94" s="691"/>
      <c r="L94" s="691"/>
      <c r="M94" s="692"/>
      <c r="N94" s="3"/>
      <c r="O94" s="3"/>
      <c r="P94" s="3"/>
      <c r="Q94" s="37"/>
      <c r="S94"/>
      <c r="T94"/>
    </row>
    <row r="95" spans="1:20" s="227" customFormat="1" ht="15" customHeight="1" x14ac:dyDescent="0.2">
      <c r="A95" s="114">
        <v>95</v>
      </c>
      <c r="B95" s="167"/>
      <c r="C95" s="435"/>
      <c r="D95" s="435"/>
      <c r="E95" s="432"/>
      <c r="F95" s="441" t="s">
        <v>646</v>
      </c>
      <c r="G95" s="435"/>
      <c r="H95" s="435"/>
      <c r="I95" s="432"/>
      <c r="J95" s="432"/>
      <c r="K95" s="432"/>
      <c r="L95" s="435"/>
      <c r="M95" s="432"/>
      <c r="N95" s="435"/>
      <c r="O95" s="432"/>
      <c r="P95" s="432"/>
      <c r="Q95" s="37"/>
      <c r="R95" s="216"/>
    </row>
    <row r="96" spans="1:20" s="29" customFormat="1" ht="30" customHeight="1" x14ac:dyDescent="0.3">
      <c r="A96" s="114">
        <v>96</v>
      </c>
      <c r="B96" s="167"/>
      <c r="C96" s="162" t="s">
        <v>353</v>
      </c>
      <c r="D96" s="167"/>
      <c r="E96" s="167"/>
      <c r="F96" s="167"/>
      <c r="G96" s="167"/>
      <c r="H96" s="167"/>
      <c r="I96" s="167"/>
      <c r="J96" s="167"/>
      <c r="K96" s="167"/>
      <c r="L96" s="170"/>
      <c r="M96" s="170"/>
      <c r="N96" s="170"/>
      <c r="O96" s="170"/>
      <c r="P96" s="170"/>
      <c r="Q96" s="37"/>
      <c r="R96" s="216"/>
    </row>
    <row r="97" spans="1:20" s="121" customFormat="1" ht="15" customHeight="1" thickBot="1" x14ac:dyDescent="0.25">
      <c r="A97" s="114">
        <v>97</v>
      </c>
      <c r="B97" s="167"/>
      <c r="C97" s="439"/>
      <c r="D97" s="167"/>
      <c r="E97" s="167"/>
      <c r="F97" s="167"/>
      <c r="G97" s="567" t="s">
        <v>95</v>
      </c>
      <c r="H97" s="567"/>
      <c r="I97" s="567"/>
      <c r="J97" s="567"/>
      <c r="K97" s="567"/>
      <c r="L97" s="567"/>
      <c r="M97" s="567"/>
      <c r="N97" s="567"/>
      <c r="O97" s="567"/>
      <c r="P97" s="567"/>
      <c r="Q97" s="37"/>
      <c r="R97" s="216"/>
      <c r="S97" s="697" t="s">
        <v>645</v>
      </c>
      <c r="T97" s="697"/>
    </row>
    <row r="98" spans="1:20" ht="39" thickBot="1" x14ac:dyDescent="0.25">
      <c r="A98" s="114">
        <v>98</v>
      </c>
      <c r="B98" s="167"/>
      <c r="C98" s="167"/>
      <c r="D98" s="167"/>
      <c r="E98" s="167"/>
      <c r="F98" s="167"/>
      <c r="G98" s="434" t="s">
        <v>411</v>
      </c>
      <c r="H98" s="434" t="s">
        <v>439</v>
      </c>
      <c r="I98" s="434" t="s">
        <v>65</v>
      </c>
      <c r="J98" s="434" t="s">
        <v>235</v>
      </c>
      <c r="K98" s="434" t="s">
        <v>236</v>
      </c>
      <c r="L98" s="434" t="s">
        <v>237</v>
      </c>
      <c r="M98" s="434" t="s">
        <v>97</v>
      </c>
      <c r="N98" s="434" t="s">
        <v>412</v>
      </c>
      <c r="O98" s="434" t="s">
        <v>388</v>
      </c>
      <c r="P98" s="434" t="s">
        <v>93</v>
      </c>
      <c r="Q98" s="34"/>
      <c r="S98" s="237" t="s">
        <v>649</v>
      </c>
      <c r="T98" s="236" t="s">
        <v>650</v>
      </c>
    </row>
    <row r="99" spans="1:20" ht="15" customHeight="1" x14ac:dyDescent="0.2">
      <c r="A99" s="114">
        <v>99</v>
      </c>
      <c r="B99" s="167"/>
      <c r="C99" s="177"/>
      <c r="D99" s="167"/>
      <c r="E99" s="166" t="s">
        <v>128</v>
      </c>
      <c r="F99" s="167"/>
      <c r="G99" s="3"/>
      <c r="H99" s="3"/>
      <c r="I99" s="3"/>
      <c r="J99" s="3"/>
      <c r="K99" s="3"/>
      <c r="L99" s="3"/>
      <c r="M99" s="3"/>
      <c r="N99" s="3"/>
      <c r="O99" s="3"/>
      <c r="P99" s="2">
        <f>SUM(G99:O99)</f>
        <v>0</v>
      </c>
      <c r="Q99" s="34"/>
      <c r="S99" s="330">
        <f>P29</f>
        <v>0</v>
      </c>
      <c r="T99" s="240" t="b">
        <f>ROUND(P99,0)=ROUND(S99,0)</f>
        <v>1</v>
      </c>
    </row>
    <row r="100" spans="1:20" ht="15" customHeight="1" x14ac:dyDescent="0.2">
      <c r="A100" s="114">
        <v>100</v>
      </c>
      <c r="B100" s="167"/>
      <c r="C100" s="169"/>
      <c r="D100" s="169" t="s">
        <v>5</v>
      </c>
      <c r="E100" s="166"/>
      <c r="F100" s="167" t="s">
        <v>161</v>
      </c>
      <c r="G100" s="3"/>
      <c r="H100" s="3"/>
      <c r="I100" s="3"/>
      <c r="J100" s="3"/>
      <c r="K100" s="3"/>
      <c r="L100" s="3"/>
      <c r="M100" s="3"/>
      <c r="N100" s="3"/>
      <c r="O100" s="3"/>
      <c r="P100" s="2">
        <f t="shared" ref="P100:P106" si="0">SUM(G100:O100)</f>
        <v>0</v>
      </c>
      <c r="Q100" s="34"/>
      <c r="S100" s="330">
        <f>P31</f>
        <v>0</v>
      </c>
      <c r="T100" s="238" t="b">
        <f t="shared" ref="T100:T107" si="1">ROUND(P100,0)=ROUND(S100,0)</f>
        <v>1</v>
      </c>
    </row>
    <row r="101" spans="1:20" ht="15" customHeight="1" x14ac:dyDescent="0.2">
      <c r="A101" s="114">
        <v>101</v>
      </c>
      <c r="B101" s="167"/>
      <c r="C101" s="169"/>
      <c r="D101" s="169" t="s">
        <v>6</v>
      </c>
      <c r="E101" s="166"/>
      <c r="F101" s="167" t="s">
        <v>385</v>
      </c>
      <c r="G101" s="3"/>
      <c r="H101" s="3"/>
      <c r="I101" s="3"/>
      <c r="J101" s="3"/>
      <c r="K101" s="3"/>
      <c r="L101" s="3"/>
      <c r="M101" s="3"/>
      <c r="N101" s="3"/>
      <c r="O101" s="3"/>
      <c r="P101" s="2">
        <f t="shared" si="0"/>
        <v>0</v>
      </c>
      <c r="Q101" s="34"/>
      <c r="S101" s="330">
        <f>P33</f>
        <v>0</v>
      </c>
      <c r="T101" s="238" t="b">
        <f t="shared" si="1"/>
        <v>1</v>
      </c>
    </row>
    <row r="102" spans="1:20" ht="15" customHeight="1" x14ac:dyDescent="0.2">
      <c r="A102" s="114">
        <v>102</v>
      </c>
      <c r="B102" s="167"/>
      <c r="C102" s="169"/>
      <c r="D102" s="169" t="s">
        <v>6</v>
      </c>
      <c r="E102" s="166"/>
      <c r="F102" s="167" t="s">
        <v>133</v>
      </c>
      <c r="G102" s="3"/>
      <c r="H102" s="3"/>
      <c r="I102" s="3"/>
      <c r="J102" s="3"/>
      <c r="K102" s="3"/>
      <c r="L102" s="3"/>
      <c r="M102" s="3"/>
      <c r="N102" s="3"/>
      <c r="O102" s="3"/>
      <c r="P102" s="2">
        <f t="shared" si="0"/>
        <v>0</v>
      </c>
      <c r="Q102" s="34"/>
      <c r="S102" s="330">
        <f>P38</f>
        <v>0</v>
      </c>
      <c r="T102" s="238" t="b">
        <f t="shared" si="1"/>
        <v>1</v>
      </c>
    </row>
    <row r="103" spans="1:20" ht="15" customHeight="1" x14ac:dyDescent="0.2">
      <c r="A103" s="114">
        <v>103</v>
      </c>
      <c r="B103" s="167"/>
      <c r="C103" s="169"/>
      <c r="D103" s="169" t="s">
        <v>5</v>
      </c>
      <c r="E103" s="166"/>
      <c r="F103" s="167" t="s">
        <v>134</v>
      </c>
      <c r="G103" s="3"/>
      <c r="H103" s="3"/>
      <c r="I103" s="3"/>
      <c r="J103" s="3"/>
      <c r="K103" s="3"/>
      <c r="L103" s="3"/>
      <c r="M103" s="3"/>
      <c r="N103" s="3"/>
      <c r="O103" s="3"/>
      <c r="P103" s="2">
        <f t="shared" si="0"/>
        <v>0</v>
      </c>
      <c r="Q103" s="34"/>
      <c r="S103" s="330">
        <f>P43</f>
        <v>0</v>
      </c>
      <c r="T103" s="238" t="b">
        <f t="shared" si="1"/>
        <v>1</v>
      </c>
    </row>
    <row r="104" spans="1:20" ht="15" customHeight="1" x14ac:dyDescent="0.2">
      <c r="A104" s="114">
        <v>104</v>
      </c>
      <c r="B104" s="167"/>
      <c r="C104" s="169"/>
      <c r="D104" s="169" t="s">
        <v>6</v>
      </c>
      <c r="E104" s="166"/>
      <c r="F104" s="167" t="s">
        <v>137</v>
      </c>
      <c r="G104" s="3"/>
      <c r="H104" s="3"/>
      <c r="I104" s="3"/>
      <c r="J104" s="3"/>
      <c r="K104" s="3"/>
      <c r="L104" s="3"/>
      <c r="M104" s="3"/>
      <c r="N104" s="3"/>
      <c r="O104" s="3"/>
      <c r="P104" s="2">
        <f t="shared" si="0"/>
        <v>0</v>
      </c>
      <c r="Q104" s="34"/>
      <c r="S104" s="330">
        <f>P45</f>
        <v>0</v>
      </c>
      <c r="T104" s="238" t="b">
        <f t="shared" si="1"/>
        <v>1</v>
      </c>
    </row>
    <row r="105" spans="1:20" ht="15" customHeight="1" x14ac:dyDescent="0.2">
      <c r="A105" s="114">
        <v>105</v>
      </c>
      <c r="B105" s="167"/>
      <c r="C105" s="169"/>
      <c r="D105" s="169" t="s">
        <v>6</v>
      </c>
      <c r="E105" s="166"/>
      <c r="F105" s="167" t="s">
        <v>136</v>
      </c>
      <c r="G105" s="3"/>
      <c r="H105" s="3"/>
      <c r="I105" s="3"/>
      <c r="J105" s="3"/>
      <c r="K105" s="3"/>
      <c r="L105" s="3"/>
      <c r="M105" s="3"/>
      <c r="N105" s="3"/>
      <c r="O105" s="3"/>
      <c r="P105" s="2">
        <f t="shared" si="0"/>
        <v>0</v>
      </c>
      <c r="Q105" s="34"/>
      <c r="S105" s="330">
        <f>P47</f>
        <v>0</v>
      </c>
      <c r="T105" s="238" t="b">
        <f t="shared" si="1"/>
        <v>1</v>
      </c>
    </row>
    <row r="106" spans="1:20" ht="15" customHeight="1" thickBot="1" x14ac:dyDescent="0.25">
      <c r="A106" s="114">
        <v>106</v>
      </c>
      <c r="B106" s="167"/>
      <c r="C106" s="169"/>
      <c r="D106" s="169" t="s">
        <v>6</v>
      </c>
      <c r="E106" s="166"/>
      <c r="F106" s="167" t="s">
        <v>384</v>
      </c>
      <c r="G106" s="3"/>
      <c r="H106" s="3"/>
      <c r="I106" s="3"/>
      <c r="J106" s="3"/>
      <c r="K106" s="3"/>
      <c r="L106" s="3"/>
      <c r="M106" s="3"/>
      <c r="N106" s="3"/>
      <c r="O106" s="3"/>
      <c r="P106" s="2">
        <f t="shared" si="0"/>
        <v>0</v>
      </c>
      <c r="Q106" s="34"/>
      <c r="S106" s="238"/>
      <c r="T106" s="238"/>
    </row>
    <row r="107" spans="1:20" ht="15" customHeight="1" thickBot="1" x14ac:dyDescent="0.25">
      <c r="A107" s="114">
        <v>107</v>
      </c>
      <c r="B107" s="167"/>
      <c r="C107" s="177"/>
      <c r="D107" s="167"/>
      <c r="E107" s="166" t="s">
        <v>135</v>
      </c>
      <c r="F107" s="223"/>
      <c r="G107" s="425">
        <f t="shared" ref="G107:P107" si="2">G99-G100+G101+G102-G103+G104+G105+G106</f>
        <v>0</v>
      </c>
      <c r="H107" s="425">
        <f t="shared" si="2"/>
        <v>0</v>
      </c>
      <c r="I107" s="425">
        <f t="shared" si="2"/>
        <v>0</v>
      </c>
      <c r="J107" s="425">
        <f t="shared" si="2"/>
        <v>0</v>
      </c>
      <c r="K107" s="425">
        <f t="shared" si="2"/>
        <v>0</v>
      </c>
      <c r="L107" s="425">
        <f t="shared" si="2"/>
        <v>0</v>
      </c>
      <c r="M107" s="425">
        <f t="shared" si="2"/>
        <v>0</v>
      </c>
      <c r="N107" s="425">
        <f t="shared" si="2"/>
        <v>0</v>
      </c>
      <c r="O107" s="425">
        <f t="shared" si="2"/>
        <v>0</v>
      </c>
      <c r="P107" s="425">
        <f t="shared" si="2"/>
        <v>0</v>
      </c>
      <c r="Q107" s="34"/>
      <c r="S107" s="331">
        <f>P49</f>
        <v>0</v>
      </c>
      <c r="T107" s="239" t="b">
        <f t="shared" si="1"/>
        <v>1</v>
      </c>
    </row>
    <row r="108" spans="1:20" ht="15" customHeight="1" x14ac:dyDescent="0.2">
      <c r="A108" s="114">
        <v>108</v>
      </c>
      <c r="B108" s="167"/>
      <c r="C108" s="177"/>
      <c r="D108" s="167"/>
      <c r="E108" s="166"/>
      <c r="F108" s="223"/>
      <c r="G108" s="170"/>
      <c r="H108" s="170"/>
      <c r="I108" s="170"/>
      <c r="J108" s="170"/>
      <c r="K108" s="170"/>
      <c r="L108" s="170"/>
      <c r="M108" s="170"/>
      <c r="N108" s="170"/>
      <c r="O108" s="170"/>
      <c r="P108" s="170"/>
      <c r="Q108" s="34"/>
      <c r="S108" s="29"/>
      <c r="T108" s="29"/>
    </row>
    <row r="109" spans="1:20" ht="15" customHeight="1" x14ac:dyDescent="0.2">
      <c r="A109" s="114">
        <v>109</v>
      </c>
      <c r="B109" s="167"/>
      <c r="C109" s="177"/>
      <c r="D109" s="167"/>
      <c r="E109" s="166" t="s">
        <v>238</v>
      </c>
      <c r="F109" s="223"/>
      <c r="G109" s="170"/>
      <c r="H109" s="170"/>
      <c r="I109" s="170"/>
      <c r="J109" s="170"/>
      <c r="K109" s="170"/>
      <c r="L109" s="170"/>
      <c r="M109" s="170"/>
      <c r="N109" s="170"/>
      <c r="O109" s="170"/>
      <c r="P109" s="170"/>
      <c r="Q109" s="34"/>
      <c r="S109" s="29"/>
      <c r="T109" s="29"/>
    </row>
    <row r="110" spans="1:20" ht="15" customHeight="1" x14ac:dyDescent="0.2">
      <c r="A110" s="114">
        <v>110</v>
      </c>
      <c r="B110" s="167"/>
      <c r="C110" s="177"/>
      <c r="D110" s="167"/>
      <c r="E110" s="166"/>
      <c r="F110" s="167" t="s">
        <v>239</v>
      </c>
      <c r="G110" s="353"/>
      <c r="H110" s="353"/>
      <c r="I110" s="353"/>
      <c r="J110" s="353"/>
      <c r="K110" s="353"/>
      <c r="L110" s="353"/>
      <c r="M110" s="353"/>
      <c r="N110" s="353"/>
      <c r="O110" s="353"/>
      <c r="P110" s="177" t="s">
        <v>488</v>
      </c>
      <c r="Q110" s="34"/>
      <c r="S110" s="29"/>
      <c r="T110" s="29"/>
    </row>
    <row r="111" spans="1:20" ht="15" customHeight="1" x14ac:dyDescent="0.2">
      <c r="A111" s="114">
        <v>111</v>
      </c>
      <c r="B111" s="167"/>
      <c r="C111" s="177"/>
      <c r="D111" s="167"/>
      <c r="E111" s="167"/>
      <c r="F111" s="167" t="s">
        <v>240</v>
      </c>
      <c r="G111" s="353"/>
      <c r="H111" s="353"/>
      <c r="I111" s="353"/>
      <c r="J111" s="353"/>
      <c r="K111" s="353"/>
      <c r="L111" s="353"/>
      <c r="M111" s="353"/>
      <c r="N111" s="353"/>
      <c r="O111" s="353"/>
      <c r="P111" s="177" t="s">
        <v>488</v>
      </c>
      <c r="Q111" s="34"/>
      <c r="S111" s="29"/>
      <c r="T111" s="29"/>
    </row>
    <row r="112" spans="1:20" s="6" customFormat="1" x14ac:dyDescent="0.2">
      <c r="A112" s="94"/>
      <c r="B112" s="40"/>
      <c r="C112" s="40"/>
      <c r="D112" s="40"/>
      <c r="E112" s="40"/>
      <c r="F112" s="40"/>
      <c r="G112" s="40"/>
      <c r="H112" s="40"/>
      <c r="I112" s="40"/>
      <c r="J112" s="40"/>
      <c r="K112" s="40"/>
      <c r="L112" s="40"/>
      <c r="M112" s="40"/>
      <c r="N112" s="40"/>
      <c r="O112" s="40"/>
      <c r="P112" s="40"/>
      <c r="Q112" s="44"/>
      <c r="R112" s="216"/>
      <c r="S112" s="29"/>
      <c r="T112" s="29"/>
    </row>
  </sheetData>
  <sheetProtection sheet="1" objects="1" formatRows="0" insertRows="0"/>
  <customSheetViews>
    <customSheetView guid="{21F2E024-704F-4E93-AC63-213755ECFFE0}" scale="55" showPageBreaks="1" showGridLines="0" fitToPage="1" printArea="1" view="pageBreakPreview" topLeftCell="D7">
      <selection activeCell="S12" sqref="S12"/>
      <colBreaks count="2" manualBreakCount="2">
        <brk id="3" max="1048575" man="1"/>
        <brk id="5" max="1048575" man="1"/>
      </colBreaks>
      <pageMargins left="0.70866141732283472" right="0.70866141732283472" top="0.74803149606299213" bottom="0.74803149606299213" header="0.31496062992125984" footer="0.31496062992125984"/>
      <pageSetup paperSize="9" scale="37" fitToHeight="0" orientation="portrait" cellComments="asDisplayed" r:id="rId1"/>
      <headerFooter alignWithMargins="0">
        <oddHeader>&amp;C&amp;"Arial"&amp;10 Commerce Commission Information Disclosure Template</oddHeader>
        <oddFooter>&amp;L&amp;"Arial"&amp;10 &amp;F&amp;C&amp;"Arial"&amp;10 &amp;A&amp;R&amp;"Arial"&amp;10 &amp;P</oddFooter>
      </headerFooter>
    </customSheetView>
  </customSheetViews>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F87:F94 J87:J94"/>
    <dataValidation allowBlank="1" showErrorMessage="1" sqref="F95:P95"/>
  </dataValidations>
  <pageMargins left="0.70866141732283472" right="0.70866141732283472" top="0.74803149606299213" bottom="0.74803149606299213" header="0.31496062992125984" footer="0.31496062992125984"/>
  <pageSetup paperSize="9" scale="55" fitToHeight="3" orientation="landscape" r:id="rId2"/>
  <headerFooter alignWithMargins="0">
    <oddHeader>&amp;CCommerce Commission Information Disclosure Template</oddHeader>
    <oddFooter>&amp;L&amp;F&amp;C&amp;P&amp;R&amp;A</oddFooter>
  </headerFooter>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91"/>
  <sheetViews>
    <sheetView showGridLines="0" view="pageBreakPreview" zoomScaleNormal="100" zoomScaleSheetLayoutView="100" workbookViewId="0">
      <selection activeCell="A4" sqref="A4"/>
    </sheetView>
  </sheetViews>
  <sheetFormatPr defaultColWidth="9.140625" defaultRowHeight="12.75" x14ac:dyDescent="0.2"/>
  <cols>
    <col min="1" max="1" width="5" style="29" customWidth="1"/>
    <col min="2" max="2" width="3.140625" style="29" customWidth="1"/>
    <col min="3" max="3" width="6.140625" style="29" customWidth="1"/>
    <col min="4" max="5" width="2.28515625" style="29" customWidth="1"/>
    <col min="6" max="6" width="62.42578125" style="29" customWidth="1"/>
    <col min="7" max="7" width="22.42578125" style="29" customWidth="1"/>
    <col min="8" max="8" width="6.5703125" style="29" customWidth="1"/>
    <col min="9" max="10" width="16.140625" style="29" customWidth="1"/>
    <col min="11" max="11" width="2.7109375" style="29" customWidth="1"/>
    <col min="12" max="12" width="14.140625" style="213" customWidth="1"/>
    <col min="13" max="13" width="25" style="29" bestFit="1" customWidth="1"/>
    <col min="14" max="16384" width="9.140625" style="29"/>
  </cols>
  <sheetData>
    <row r="1" spans="1:13" s="33" customFormat="1" ht="15" customHeight="1" x14ac:dyDescent="0.2">
      <c r="A1" s="555"/>
      <c r="B1" s="547"/>
      <c r="C1" s="547"/>
      <c r="D1" s="547"/>
      <c r="E1" s="547"/>
      <c r="F1" s="547"/>
      <c r="G1" s="547"/>
      <c r="H1" s="547"/>
      <c r="I1" s="547"/>
      <c r="J1" s="547"/>
      <c r="K1" s="548"/>
      <c r="L1" s="213"/>
      <c r="M1" s="29"/>
    </row>
    <row r="2" spans="1:13" s="33" customFormat="1" ht="18" customHeight="1" x14ac:dyDescent="0.3">
      <c r="A2" s="48"/>
      <c r="B2" s="49"/>
      <c r="C2" s="49"/>
      <c r="D2" s="73"/>
      <c r="E2" s="446"/>
      <c r="F2" s="446"/>
      <c r="G2" s="92" t="s">
        <v>8</v>
      </c>
      <c r="H2" s="680" t="str">
        <f>IF(NOT(ISBLANK(CoverSheet!$C$8)),CoverSheet!$C$8,"")</f>
        <v/>
      </c>
      <c r="I2" s="681"/>
      <c r="J2" s="682"/>
      <c r="K2" s="52"/>
      <c r="L2" s="213"/>
      <c r="M2" s="29"/>
    </row>
    <row r="3" spans="1:13" s="33" customFormat="1" ht="18" customHeight="1" x14ac:dyDescent="0.3">
      <c r="A3" s="48"/>
      <c r="B3" s="49"/>
      <c r="C3" s="49"/>
      <c r="D3" s="73"/>
      <c r="E3" s="446"/>
      <c r="F3" s="446"/>
      <c r="G3" s="92" t="s">
        <v>390</v>
      </c>
      <c r="H3" s="678" t="str">
        <f>IF(ISNUMBER(CoverSheet!$C$12),CoverSheet!$C$12,"")</f>
        <v/>
      </c>
      <c r="I3" s="678"/>
      <c r="J3" s="678"/>
      <c r="K3" s="52"/>
      <c r="L3"/>
      <c r="M3" s="29"/>
    </row>
    <row r="4" spans="1:13" s="33" customFormat="1" ht="20.25" customHeight="1" x14ac:dyDescent="0.35">
      <c r="A4" s="546" t="s">
        <v>342</v>
      </c>
      <c r="B4" s="60"/>
      <c r="C4" s="49"/>
      <c r="D4" s="49"/>
      <c r="E4" s="49"/>
      <c r="F4" s="49"/>
      <c r="G4" s="49"/>
      <c r="H4" s="49"/>
      <c r="I4" s="49"/>
      <c r="J4" s="49"/>
      <c r="K4" s="52"/>
      <c r="L4"/>
      <c r="M4" s="29"/>
    </row>
    <row r="5" spans="1:13" ht="45" customHeight="1" x14ac:dyDescent="0.2">
      <c r="A5" s="703" t="s">
        <v>537</v>
      </c>
      <c r="B5" s="704"/>
      <c r="C5" s="704"/>
      <c r="D5" s="704"/>
      <c r="E5" s="704"/>
      <c r="F5" s="704"/>
      <c r="G5" s="704"/>
      <c r="H5" s="704"/>
      <c r="I5" s="704"/>
      <c r="J5" s="704"/>
      <c r="K5" s="93"/>
      <c r="L5"/>
      <c r="M5" s="33"/>
    </row>
    <row r="6" spans="1:13" s="33" customFormat="1" ht="15" customHeight="1" x14ac:dyDescent="0.2">
      <c r="A6" s="85" t="s">
        <v>614</v>
      </c>
      <c r="B6" s="449"/>
      <c r="C6" s="53"/>
      <c r="D6" s="49"/>
      <c r="E6" s="49"/>
      <c r="F6" s="49"/>
      <c r="G6" s="49"/>
      <c r="H6" s="49"/>
      <c r="I6" s="49"/>
      <c r="J6" s="49"/>
      <c r="K6" s="52"/>
      <c r="L6" s="213"/>
      <c r="M6" s="29"/>
    </row>
    <row r="7" spans="1:13" ht="30" customHeight="1" x14ac:dyDescent="0.3">
      <c r="A7" s="114">
        <v>7</v>
      </c>
      <c r="B7" s="448"/>
      <c r="C7" s="140" t="s">
        <v>343</v>
      </c>
      <c r="D7" s="448"/>
      <c r="E7" s="142"/>
      <c r="F7" s="142"/>
      <c r="G7" s="448"/>
      <c r="H7" s="448"/>
      <c r="I7" s="448"/>
      <c r="J7" s="442" t="s">
        <v>127</v>
      </c>
      <c r="K7" s="37"/>
      <c r="L7" s="214"/>
    </row>
    <row r="8" spans="1:13" ht="15" customHeight="1" x14ac:dyDescent="0.2">
      <c r="A8" s="114">
        <v>8</v>
      </c>
      <c r="B8" s="448"/>
      <c r="C8" s="448"/>
      <c r="D8" s="141"/>
      <c r="E8" s="115" t="s">
        <v>174</v>
      </c>
      <c r="F8" s="142"/>
      <c r="G8" s="141"/>
      <c r="H8" s="141"/>
      <c r="I8" s="448"/>
      <c r="J8" s="332">
        <f>'S3.Regulatory Profit'!T25</f>
        <v>0</v>
      </c>
      <c r="K8" s="37"/>
      <c r="L8" s="213" t="s">
        <v>571</v>
      </c>
    </row>
    <row r="9" spans="1:13" x14ac:dyDescent="0.2">
      <c r="A9" s="114">
        <v>9</v>
      </c>
      <c r="B9" s="448"/>
      <c r="C9" s="448"/>
      <c r="D9" s="448"/>
      <c r="E9" s="115"/>
      <c r="F9" s="142"/>
      <c r="G9" s="448"/>
      <c r="H9" s="448"/>
      <c r="I9" s="448"/>
      <c r="J9" s="448"/>
      <c r="K9" s="37"/>
    </row>
    <row r="10" spans="1:13" ht="15" customHeight="1" x14ac:dyDescent="0.2">
      <c r="A10" s="114">
        <v>10</v>
      </c>
      <c r="B10" s="448"/>
      <c r="C10" s="62"/>
      <c r="D10" s="55" t="s">
        <v>6</v>
      </c>
      <c r="E10" s="115"/>
      <c r="F10" s="142" t="s">
        <v>175</v>
      </c>
      <c r="G10" s="36"/>
      <c r="H10" s="36"/>
      <c r="I10" s="3"/>
      <c r="J10" s="328" t="s">
        <v>176</v>
      </c>
      <c r="K10" s="37"/>
    </row>
    <row r="11" spans="1:13" ht="15" customHeight="1" x14ac:dyDescent="0.2">
      <c r="A11" s="114">
        <v>11</v>
      </c>
      <c r="B11" s="448"/>
      <c r="C11" s="448"/>
      <c r="D11" s="55"/>
      <c r="E11" s="115"/>
      <c r="F11" s="142" t="s">
        <v>177</v>
      </c>
      <c r="G11" s="36"/>
      <c r="H11" s="36"/>
      <c r="I11" s="3"/>
      <c r="J11" s="328" t="s">
        <v>176</v>
      </c>
      <c r="K11" s="37"/>
    </row>
    <row r="12" spans="1:13" ht="15" customHeight="1" x14ac:dyDescent="0.2">
      <c r="A12" s="114">
        <v>12</v>
      </c>
      <c r="B12" s="448"/>
      <c r="C12" s="448"/>
      <c r="D12" s="55"/>
      <c r="E12" s="115"/>
      <c r="F12" s="142" t="s">
        <v>178</v>
      </c>
      <c r="G12" s="36"/>
      <c r="H12" s="36"/>
      <c r="I12" s="333">
        <f>I37</f>
        <v>0</v>
      </c>
      <c r="J12" s="448"/>
      <c r="K12" s="37"/>
      <c r="L12" s="213" t="s">
        <v>580</v>
      </c>
    </row>
    <row r="13" spans="1:13" ht="15" customHeight="1" x14ac:dyDescent="0.2">
      <c r="A13" s="114">
        <v>13</v>
      </c>
      <c r="B13" s="448"/>
      <c r="C13" s="448"/>
      <c r="D13" s="55"/>
      <c r="E13" s="115"/>
      <c r="F13" s="142" t="s">
        <v>179</v>
      </c>
      <c r="G13" s="36"/>
      <c r="H13" s="36"/>
      <c r="I13" s="333">
        <f>J50</f>
        <v>0</v>
      </c>
      <c r="J13" s="448"/>
      <c r="K13" s="37"/>
      <c r="L13" s="213" t="s">
        <v>892</v>
      </c>
    </row>
    <row r="14" spans="1:13" ht="15" customHeight="1" x14ac:dyDescent="0.2">
      <c r="A14" s="114">
        <v>14</v>
      </c>
      <c r="B14" s="448"/>
      <c r="C14" s="448"/>
      <c r="D14" s="55"/>
      <c r="E14" s="115"/>
      <c r="F14" s="142"/>
      <c r="G14" s="448"/>
      <c r="H14" s="448"/>
      <c r="I14" s="448"/>
      <c r="J14" s="1">
        <f>SUM(I10:I13)</f>
        <v>0</v>
      </c>
      <c r="K14" s="37"/>
    </row>
    <row r="15" spans="1:13" x14ac:dyDescent="0.2">
      <c r="A15" s="114">
        <v>15</v>
      </c>
      <c r="B15" s="448"/>
      <c r="C15" s="448"/>
      <c r="D15" s="55"/>
      <c r="E15" s="115"/>
      <c r="F15" s="142"/>
      <c r="G15" s="448"/>
      <c r="H15" s="448"/>
      <c r="I15" s="448"/>
      <c r="J15" s="448"/>
      <c r="K15" s="37"/>
    </row>
    <row r="16" spans="1:13" ht="15" customHeight="1" x14ac:dyDescent="0.2">
      <c r="A16" s="114">
        <v>16</v>
      </c>
      <c r="B16" s="448"/>
      <c r="C16" s="62"/>
      <c r="D16" s="55" t="s">
        <v>5</v>
      </c>
      <c r="E16" s="115"/>
      <c r="F16" s="286" t="s">
        <v>385</v>
      </c>
      <c r="G16" s="36"/>
      <c r="H16" s="36"/>
      <c r="I16" s="452">
        <f>'S3.Regulatory Profit'!T23</f>
        <v>0</v>
      </c>
      <c r="J16" s="448"/>
      <c r="K16" s="37"/>
      <c r="L16" s="213" t="s">
        <v>571</v>
      </c>
      <c r="M16" s="255"/>
    </row>
    <row r="17" spans="1:14" s="249" customFormat="1" ht="15" customHeight="1" x14ac:dyDescent="0.2">
      <c r="A17" s="114">
        <v>17</v>
      </c>
      <c r="B17" s="448"/>
      <c r="C17" s="62"/>
      <c r="D17" s="55"/>
      <c r="E17" s="115"/>
      <c r="F17" s="286" t="s">
        <v>889</v>
      </c>
      <c r="G17" s="36"/>
      <c r="H17" s="36"/>
      <c r="I17" s="3"/>
      <c r="J17" s="328" t="s">
        <v>176</v>
      </c>
      <c r="K17" s="37"/>
      <c r="L17" s="213"/>
      <c r="M17" s="255"/>
    </row>
    <row r="18" spans="1:14" ht="15" customHeight="1" x14ac:dyDescent="0.2">
      <c r="A18" s="114">
        <v>18</v>
      </c>
      <c r="B18" s="448"/>
      <c r="C18" s="62"/>
      <c r="D18" s="55"/>
      <c r="E18" s="115"/>
      <c r="F18" s="142" t="s">
        <v>724</v>
      </c>
      <c r="G18" s="36"/>
      <c r="H18" s="36"/>
      <c r="I18" s="3"/>
      <c r="J18" s="448"/>
      <c r="K18" s="37"/>
    </row>
    <row r="19" spans="1:14" ht="15" customHeight="1" x14ac:dyDescent="0.2">
      <c r="A19" s="114">
        <v>19</v>
      </c>
      <c r="B19" s="448"/>
      <c r="C19" s="448"/>
      <c r="D19" s="55"/>
      <c r="E19" s="115"/>
      <c r="F19" s="286" t="s">
        <v>775</v>
      </c>
      <c r="G19" s="289"/>
      <c r="H19" s="36"/>
      <c r="I19" s="3"/>
      <c r="J19" s="328" t="s">
        <v>176</v>
      </c>
      <c r="K19" s="37"/>
    </row>
    <row r="20" spans="1:14" ht="15" customHeight="1" x14ac:dyDescent="0.2">
      <c r="A20" s="114">
        <v>20</v>
      </c>
      <c r="B20" s="448"/>
      <c r="C20" s="448"/>
      <c r="D20" s="55"/>
      <c r="E20" s="115"/>
      <c r="F20" s="142" t="s">
        <v>180</v>
      </c>
      <c r="G20" s="36"/>
      <c r="H20" s="36"/>
      <c r="I20" s="333">
        <f>(('S2.Return on Investment'!M55*'S2.Return on Investment'!M56*'S2.Return on Investment'!L34)+'S5c.TCSD Allowance'!I27)/SQRT(1+'S2.Return on Investment'!M56)</f>
        <v>0</v>
      </c>
      <c r="J20" s="448"/>
      <c r="K20" s="37"/>
      <c r="L20" s="213" t="s">
        <v>746</v>
      </c>
      <c r="N20"/>
    </row>
    <row r="21" spans="1:14" ht="15" customHeight="1" x14ac:dyDescent="0.2">
      <c r="A21" s="114">
        <v>21</v>
      </c>
      <c r="B21" s="448"/>
      <c r="C21" s="448"/>
      <c r="D21" s="55"/>
      <c r="E21" s="115"/>
      <c r="F21" s="142"/>
      <c r="G21" s="448"/>
      <c r="H21" s="448"/>
      <c r="I21" s="448"/>
      <c r="J21" s="334">
        <f>SUM(I16:I20)</f>
        <v>0</v>
      </c>
      <c r="K21" s="37"/>
      <c r="N21"/>
    </row>
    <row r="22" spans="1:14" ht="13.5" thickBot="1" x14ac:dyDescent="0.25">
      <c r="A22" s="114">
        <v>22</v>
      </c>
      <c r="B22" s="448"/>
      <c r="C22" s="448"/>
      <c r="D22" s="55"/>
      <c r="E22" s="115"/>
      <c r="F22" s="142"/>
      <c r="G22" s="448"/>
      <c r="H22" s="448"/>
      <c r="I22" s="448"/>
      <c r="J22" s="448"/>
      <c r="K22" s="37"/>
    </row>
    <row r="23" spans="1:14" ht="15" customHeight="1" thickBot="1" x14ac:dyDescent="0.25">
      <c r="A23" s="114">
        <v>23</v>
      </c>
      <c r="B23" s="448"/>
      <c r="C23" s="448"/>
      <c r="D23" s="55"/>
      <c r="E23" s="115" t="s">
        <v>181</v>
      </c>
      <c r="F23" s="142"/>
      <c r="G23" s="448"/>
      <c r="H23" s="448"/>
      <c r="I23" s="448"/>
      <c r="J23" s="454">
        <f>J8+J14-J21</f>
        <v>0</v>
      </c>
      <c r="K23" s="37"/>
    </row>
    <row r="24" spans="1:14" x14ac:dyDescent="0.2">
      <c r="A24" s="114">
        <v>24</v>
      </c>
      <c r="B24" s="448"/>
      <c r="C24" s="448"/>
      <c r="D24" s="55"/>
      <c r="E24" s="115"/>
      <c r="F24" s="142"/>
      <c r="G24" s="448"/>
      <c r="H24" s="448"/>
      <c r="I24" s="448"/>
      <c r="J24" s="448"/>
      <c r="K24" s="37"/>
    </row>
    <row r="25" spans="1:14" ht="15" customHeight="1" x14ac:dyDescent="0.2">
      <c r="A25" s="114">
        <v>25</v>
      </c>
      <c r="B25" s="448"/>
      <c r="C25" s="62"/>
      <c r="D25" s="55" t="s">
        <v>5</v>
      </c>
      <c r="E25" s="115"/>
      <c r="F25" s="142" t="s">
        <v>182</v>
      </c>
      <c r="G25" s="36"/>
      <c r="H25" s="36"/>
      <c r="I25" s="3"/>
      <c r="J25" s="448"/>
      <c r="K25" s="37" t="s">
        <v>7</v>
      </c>
    </row>
    <row r="26" spans="1:14" ht="15" customHeight="1" x14ac:dyDescent="0.2">
      <c r="A26" s="114">
        <v>26</v>
      </c>
      <c r="B26" s="448"/>
      <c r="C26" s="448"/>
      <c r="D26" s="448"/>
      <c r="E26" s="115"/>
      <c r="F26" s="142" t="s">
        <v>183</v>
      </c>
      <c r="G26" s="36"/>
      <c r="H26" s="36"/>
      <c r="I26" s="448"/>
      <c r="J26" s="452">
        <f>IF(J23&lt;0,0,MAX(J23-I25,0))</f>
        <v>0</v>
      </c>
      <c r="K26" s="37" t="s">
        <v>7</v>
      </c>
    </row>
    <row r="27" spans="1:14" x14ac:dyDescent="0.2">
      <c r="A27" s="114">
        <v>27</v>
      </c>
      <c r="B27" s="448"/>
      <c r="C27" s="448"/>
      <c r="D27" s="448"/>
      <c r="E27" s="115"/>
      <c r="F27" s="142"/>
      <c r="G27" s="448"/>
      <c r="H27" s="448"/>
      <c r="I27" s="448"/>
      <c r="J27" s="448"/>
      <c r="K27" s="37"/>
    </row>
    <row r="28" spans="1:14" ht="15" customHeight="1" thickBot="1" x14ac:dyDescent="0.25">
      <c r="A28" s="114">
        <v>28</v>
      </c>
      <c r="B28" s="448"/>
      <c r="C28" s="448"/>
      <c r="D28" s="36"/>
      <c r="E28" s="142"/>
      <c r="F28" s="142" t="s">
        <v>142</v>
      </c>
      <c r="G28" s="36"/>
      <c r="H28" s="36"/>
      <c r="I28" s="455"/>
      <c r="J28" s="448"/>
      <c r="K28" s="37"/>
      <c r="L28" s="213" t="s">
        <v>596</v>
      </c>
    </row>
    <row r="29" spans="1:14" ht="15" customHeight="1" thickBot="1" x14ac:dyDescent="0.25">
      <c r="A29" s="114">
        <v>29</v>
      </c>
      <c r="B29" s="448"/>
      <c r="C29" s="448"/>
      <c r="D29" s="448"/>
      <c r="E29" s="118" t="s">
        <v>132</v>
      </c>
      <c r="F29" s="118"/>
      <c r="G29" s="448"/>
      <c r="H29" s="448"/>
      <c r="I29" s="448"/>
      <c r="J29" s="454">
        <f>IF(J26&lt;0,0,J26*I28)</f>
        <v>0</v>
      </c>
      <c r="K29" s="37" t="s">
        <v>7</v>
      </c>
      <c r="L29" s="213" t="s">
        <v>600</v>
      </c>
    </row>
    <row r="30" spans="1:14" ht="15" customHeight="1" x14ac:dyDescent="0.2">
      <c r="A30" s="114">
        <v>30</v>
      </c>
      <c r="B30" s="448"/>
      <c r="C30" s="448"/>
      <c r="D30" s="448"/>
      <c r="E30" s="142"/>
      <c r="F30" s="142"/>
      <c r="G30" s="448"/>
      <c r="H30" s="448"/>
      <c r="I30" s="448"/>
      <c r="J30" s="438"/>
      <c r="K30" s="37"/>
    </row>
    <row r="31" spans="1:14" ht="15" customHeight="1" x14ac:dyDescent="0.2">
      <c r="A31" s="114">
        <v>31</v>
      </c>
      <c r="B31" s="74"/>
      <c r="C31" s="74" t="s">
        <v>379</v>
      </c>
      <c r="D31" s="448"/>
      <c r="E31" s="142"/>
      <c r="F31" s="142"/>
      <c r="G31" s="448"/>
      <c r="H31" s="448"/>
      <c r="I31" s="448"/>
      <c r="J31" s="448"/>
      <c r="K31" s="34"/>
      <c r="L31" s="216"/>
      <c r="M31" s="487"/>
    </row>
    <row r="32" spans="1:14" ht="30" customHeight="1" x14ac:dyDescent="0.3">
      <c r="A32" s="114">
        <v>32</v>
      </c>
      <c r="B32" s="448"/>
      <c r="C32" s="140" t="s">
        <v>344</v>
      </c>
      <c r="D32" s="448"/>
      <c r="E32" s="142"/>
      <c r="F32" s="142"/>
      <c r="G32" s="448"/>
      <c r="H32" s="448"/>
      <c r="I32" s="448"/>
      <c r="J32" s="68"/>
      <c r="K32" s="37"/>
      <c r="L32" s="259"/>
      <c r="M32" s="112"/>
    </row>
    <row r="33" spans="1:14" ht="15" customHeight="1" x14ac:dyDescent="0.2">
      <c r="A33" s="114">
        <v>33</v>
      </c>
      <c r="B33" s="448"/>
      <c r="C33" s="448"/>
      <c r="D33" s="141"/>
      <c r="E33" s="142"/>
      <c r="F33" s="286" t="s">
        <v>623</v>
      </c>
      <c r="G33" s="311"/>
      <c r="H33" s="311"/>
      <c r="I33" s="311"/>
      <c r="J33" s="141"/>
      <c r="K33" s="37"/>
    </row>
    <row r="34" spans="1:14" ht="30" customHeight="1" x14ac:dyDescent="0.3">
      <c r="A34" s="114">
        <v>34</v>
      </c>
      <c r="B34" s="448"/>
      <c r="C34" s="140" t="s">
        <v>345</v>
      </c>
      <c r="D34" s="448"/>
      <c r="E34" s="142"/>
      <c r="F34" s="142"/>
      <c r="G34" s="448"/>
      <c r="H34" s="448"/>
      <c r="I34" s="448"/>
      <c r="J34" s="442" t="s">
        <v>127</v>
      </c>
      <c r="K34" s="37"/>
      <c r="L34" s="214"/>
    </row>
    <row r="35" spans="1:14" x14ac:dyDescent="0.2">
      <c r="A35" s="114">
        <v>35</v>
      </c>
      <c r="B35" s="448"/>
      <c r="C35" s="448"/>
      <c r="D35" s="448"/>
      <c r="E35" s="142"/>
      <c r="F35" s="142"/>
      <c r="G35" s="448"/>
      <c r="H35" s="75"/>
      <c r="I35" s="75"/>
      <c r="J35" s="66"/>
      <c r="K35" s="37"/>
    </row>
    <row r="36" spans="1:14" ht="15" customHeight="1" x14ac:dyDescent="0.2">
      <c r="A36" s="114">
        <v>36</v>
      </c>
      <c r="B36" s="448"/>
      <c r="C36" s="448"/>
      <c r="D36" s="448"/>
      <c r="E36" s="142"/>
      <c r="F36" s="142" t="s">
        <v>184</v>
      </c>
      <c r="G36" s="448"/>
      <c r="H36" s="75"/>
      <c r="I36" s="3"/>
      <c r="J36" s="75"/>
      <c r="K36" s="37"/>
      <c r="L36" s="257"/>
      <c r="M36" s="537" t="s">
        <v>838</v>
      </c>
    </row>
    <row r="37" spans="1:14" ht="15" customHeight="1" x14ac:dyDescent="0.2">
      <c r="A37" s="114">
        <v>37</v>
      </c>
      <c r="B37" s="448"/>
      <c r="C37" s="62"/>
      <c r="D37" s="55" t="s">
        <v>5</v>
      </c>
      <c r="E37" s="142"/>
      <c r="F37" s="142" t="s">
        <v>178</v>
      </c>
      <c r="G37" s="448"/>
      <c r="H37" s="75"/>
      <c r="I37" s="333">
        <f>IF(I36=0,0,I36/J42)</f>
        <v>0</v>
      </c>
      <c r="J37" s="75"/>
      <c r="K37" s="37"/>
      <c r="L37" s="213" t="s">
        <v>581</v>
      </c>
    </row>
    <row r="38" spans="1:14" ht="15" customHeight="1" x14ac:dyDescent="0.2">
      <c r="A38" s="114">
        <v>38</v>
      </c>
      <c r="B38" s="448"/>
      <c r="C38" s="62"/>
      <c r="D38" s="55" t="s">
        <v>6</v>
      </c>
      <c r="E38" s="142"/>
      <c r="F38" s="142" t="s">
        <v>185</v>
      </c>
      <c r="G38" s="448"/>
      <c r="H38" s="75"/>
      <c r="I38" s="3"/>
      <c r="J38" s="75"/>
      <c r="K38" s="37"/>
    </row>
    <row r="39" spans="1:14" ht="15" customHeight="1" x14ac:dyDescent="0.2">
      <c r="A39" s="114">
        <v>39</v>
      </c>
      <c r="B39" s="448"/>
      <c r="C39" s="62"/>
      <c r="D39" s="55" t="s">
        <v>5</v>
      </c>
      <c r="E39" s="142"/>
      <c r="F39" s="142" t="s">
        <v>186</v>
      </c>
      <c r="G39" s="448"/>
      <c r="H39" s="75"/>
      <c r="I39" s="3"/>
      <c r="J39" s="75"/>
      <c r="K39" s="37"/>
    </row>
    <row r="40" spans="1:14" ht="15" customHeight="1" x14ac:dyDescent="0.2">
      <c r="A40" s="114">
        <v>40</v>
      </c>
      <c r="B40" s="448"/>
      <c r="C40" s="62"/>
      <c r="D40" s="141"/>
      <c r="E40" s="142"/>
      <c r="F40" s="286" t="s">
        <v>613</v>
      </c>
      <c r="G40" s="448"/>
      <c r="H40" s="75"/>
      <c r="I40" s="75"/>
      <c r="J40" s="333">
        <f>I36-I37+I38-I39</f>
        <v>0</v>
      </c>
      <c r="K40" s="37"/>
    </row>
    <row r="41" spans="1:14" ht="12.75" customHeight="1" x14ac:dyDescent="0.2">
      <c r="A41" s="114">
        <v>41</v>
      </c>
      <c r="B41" s="448"/>
      <c r="C41" s="448"/>
      <c r="D41" s="448"/>
      <c r="E41" s="142"/>
      <c r="F41" s="142"/>
      <c r="G41" s="448"/>
      <c r="H41" s="75"/>
      <c r="I41" s="75"/>
      <c r="J41" s="448"/>
      <c r="K41" s="37"/>
    </row>
    <row r="42" spans="1:14" ht="15" customHeight="1" x14ac:dyDescent="0.2">
      <c r="A42" s="114">
        <v>42</v>
      </c>
      <c r="B42" s="448"/>
      <c r="C42" s="448"/>
      <c r="D42" s="448"/>
      <c r="E42" s="142"/>
      <c r="F42" s="286" t="s">
        <v>734</v>
      </c>
      <c r="G42" s="448"/>
      <c r="H42" s="75"/>
      <c r="I42" s="75"/>
      <c r="J42" s="3"/>
      <c r="K42" s="37"/>
    </row>
    <row r="43" spans="1:14" x14ac:dyDescent="0.2">
      <c r="A43" s="114">
        <v>43</v>
      </c>
      <c r="B43" s="536"/>
      <c r="C43" s="536"/>
      <c r="D43" s="536"/>
      <c r="E43" s="142"/>
      <c r="F43" s="142"/>
      <c r="G43" s="536"/>
      <c r="H43" s="75"/>
      <c r="I43" s="75"/>
      <c r="J43" s="536"/>
      <c r="K43" s="37"/>
      <c r="M43" s="268"/>
      <c r="N43" s="268"/>
    </row>
    <row r="44" spans="1:14" ht="20.100000000000001" customHeight="1" x14ac:dyDescent="0.3">
      <c r="A44" s="114">
        <v>44</v>
      </c>
      <c r="B44" s="448"/>
      <c r="C44" s="140" t="s">
        <v>346</v>
      </c>
      <c r="D44" s="448"/>
      <c r="E44" s="142"/>
      <c r="F44" s="142"/>
      <c r="G44" s="448"/>
      <c r="H44" s="448"/>
      <c r="I44" s="448"/>
      <c r="J44" s="341" t="s">
        <v>127</v>
      </c>
      <c r="K44" s="37"/>
      <c r="L44" s="214"/>
    </row>
    <row r="45" spans="1:14" ht="15" customHeight="1" x14ac:dyDescent="0.3">
      <c r="A45" s="114">
        <v>45</v>
      </c>
      <c r="B45" s="448"/>
      <c r="C45" s="140"/>
      <c r="D45" s="438"/>
      <c r="E45" s="438"/>
      <c r="F45" s="448"/>
      <c r="G45" s="448"/>
      <c r="H45" s="144"/>
      <c r="I45" s="66"/>
      <c r="J45" s="56"/>
      <c r="K45" s="37"/>
      <c r="L45" s="214"/>
    </row>
    <row r="46" spans="1:14" ht="12.75" customHeight="1" x14ac:dyDescent="0.3">
      <c r="A46" s="114">
        <v>46</v>
      </c>
      <c r="B46" s="448"/>
      <c r="C46" s="140"/>
      <c r="D46" s="88"/>
      <c r="E46" s="88"/>
      <c r="F46" s="126" t="s">
        <v>891</v>
      </c>
      <c r="G46" s="448"/>
      <c r="H46" s="75"/>
      <c r="I46" s="485"/>
      <c r="J46" s="56"/>
      <c r="K46" s="37"/>
      <c r="L46" s="214"/>
    </row>
    <row r="47" spans="1:14" ht="15" customHeight="1" x14ac:dyDescent="0.3">
      <c r="A47" s="114">
        <v>47</v>
      </c>
      <c r="B47" s="448"/>
      <c r="C47" s="140"/>
      <c r="D47" s="89"/>
      <c r="E47" s="89"/>
      <c r="F47" s="448"/>
      <c r="G47" s="448"/>
      <c r="H47" s="448"/>
      <c r="I47" s="448"/>
      <c r="J47" s="448"/>
      <c r="K47" s="37"/>
    </row>
    <row r="48" spans="1:14" ht="15" customHeight="1" x14ac:dyDescent="0.2">
      <c r="A48" s="114">
        <v>48</v>
      </c>
      <c r="B48" s="448"/>
      <c r="C48" s="36"/>
      <c r="D48" s="448"/>
      <c r="E48" s="142"/>
      <c r="F48" s="77" t="s">
        <v>187</v>
      </c>
      <c r="G48" s="448"/>
      <c r="H48" s="144"/>
      <c r="I48" s="3"/>
      <c r="J48" s="456"/>
      <c r="K48" s="37"/>
      <c r="L48" s="214"/>
    </row>
    <row r="49" spans="1:14" ht="15" customHeight="1" x14ac:dyDescent="0.2">
      <c r="A49" s="114">
        <v>49</v>
      </c>
      <c r="B49" s="448"/>
      <c r="C49" s="36"/>
      <c r="D49" s="448"/>
      <c r="E49" s="142"/>
      <c r="F49" s="142" t="s">
        <v>161</v>
      </c>
      <c r="G49" s="448"/>
      <c r="H49" s="86"/>
      <c r="I49" s="333">
        <f>'S4.RAB Value (Rolled Forward)'!P83</f>
        <v>0</v>
      </c>
      <c r="J49" s="56"/>
      <c r="K49" s="37"/>
      <c r="L49" s="259" t="s">
        <v>569</v>
      </c>
    </row>
    <row r="50" spans="1:14" s="133" customFormat="1" ht="15" customHeight="1" x14ac:dyDescent="0.2">
      <c r="A50" s="114">
        <v>50</v>
      </c>
      <c r="B50" s="448"/>
      <c r="C50" s="36"/>
      <c r="D50" s="448"/>
      <c r="E50" s="142"/>
      <c r="F50" s="77" t="s">
        <v>179</v>
      </c>
      <c r="G50" s="448"/>
      <c r="H50" s="86"/>
      <c r="I50" s="448"/>
      <c r="J50" s="333">
        <f>I49-I48</f>
        <v>0</v>
      </c>
      <c r="K50" s="37"/>
      <c r="L50" s="213" t="s">
        <v>586</v>
      </c>
      <c r="M50" s="29"/>
      <c r="N50" s="29"/>
    </row>
    <row r="51" spans="1:14" x14ac:dyDescent="0.2">
      <c r="A51" s="114">
        <v>51</v>
      </c>
      <c r="B51" s="448"/>
      <c r="C51" s="36"/>
      <c r="D51" s="448"/>
      <c r="E51" s="142"/>
      <c r="F51" s="77"/>
      <c r="G51" s="448"/>
      <c r="H51" s="86"/>
      <c r="I51" s="448"/>
      <c r="J51" s="62"/>
      <c r="K51" s="37"/>
      <c r="M51" s="133"/>
      <c r="N51" s="133"/>
    </row>
    <row r="52" spans="1:14" ht="20.100000000000001" customHeight="1" x14ac:dyDescent="0.3">
      <c r="A52" s="114">
        <v>52</v>
      </c>
      <c r="B52" s="448"/>
      <c r="C52" s="140" t="s">
        <v>347</v>
      </c>
      <c r="D52" s="115"/>
      <c r="E52" s="142"/>
      <c r="F52" s="448"/>
      <c r="G52" s="448"/>
      <c r="H52" s="86"/>
      <c r="I52" s="448"/>
      <c r="J52" s="442" t="s">
        <v>127</v>
      </c>
      <c r="K52" s="37"/>
      <c r="L52" s="214"/>
    </row>
    <row r="53" spans="1:14" ht="15" customHeight="1" x14ac:dyDescent="0.2">
      <c r="A53" s="114">
        <v>53</v>
      </c>
      <c r="B53" s="448"/>
      <c r="C53" s="448"/>
      <c r="D53" s="448"/>
      <c r="E53" s="142"/>
      <c r="F53" s="142"/>
      <c r="G53" s="448"/>
      <c r="H53" s="448"/>
      <c r="I53" s="448"/>
      <c r="J53" s="68"/>
      <c r="K53" s="37"/>
      <c r="L53" s="214"/>
    </row>
    <row r="54" spans="1:14" ht="15" customHeight="1" x14ac:dyDescent="0.2">
      <c r="A54" s="114">
        <v>54</v>
      </c>
      <c r="B54" s="448"/>
      <c r="C54" s="448"/>
      <c r="D54" s="448"/>
      <c r="E54" s="115" t="s">
        <v>188</v>
      </c>
      <c r="F54" s="142"/>
      <c r="G54" s="448"/>
      <c r="H54" s="448"/>
      <c r="I54" s="3"/>
      <c r="J54" s="448"/>
      <c r="K54" s="37"/>
      <c r="L54" s="257"/>
      <c r="M54" s="537" t="s">
        <v>838</v>
      </c>
    </row>
    <row r="55" spans="1:14" ht="15" customHeight="1" x14ac:dyDescent="0.2">
      <c r="A55" s="114">
        <v>55</v>
      </c>
      <c r="B55" s="448"/>
      <c r="C55" s="62"/>
      <c r="D55" s="55" t="s">
        <v>6</v>
      </c>
      <c r="E55" s="115"/>
      <c r="F55" s="142" t="s">
        <v>189</v>
      </c>
      <c r="G55" s="36"/>
      <c r="H55" s="448"/>
      <c r="I55" s="3"/>
      <c r="J55" s="448"/>
      <c r="K55" s="37"/>
    </row>
    <row r="56" spans="1:14" ht="15" customHeight="1" thickBot="1" x14ac:dyDescent="0.25">
      <c r="A56" s="114">
        <v>56</v>
      </c>
      <c r="B56" s="448"/>
      <c r="C56" s="62"/>
      <c r="D56" s="55" t="s">
        <v>5</v>
      </c>
      <c r="E56" s="115"/>
      <c r="F56" s="142" t="s">
        <v>182</v>
      </c>
      <c r="G56" s="36"/>
      <c r="H56" s="448"/>
      <c r="I56" s="3"/>
      <c r="J56" s="448"/>
      <c r="K56" s="37"/>
    </row>
    <row r="57" spans="1:14" ht="15" customHeight="1" thickBot="1" x14ac:dyDescent="0.25">
      <c r="A57" s="114">
        <v>57</v>
      </c>
      <c r="B57" s="448"/>
      <c r="C57" s="448"/>
      <c r="D57" s="448"/>
      <c r="E57" s="115" t="s">
        <v>190</v>
      </c>
      <c r="F57" s="142"/>
      <c r="G57" s="448"/>
      <c r="H57" s="448"/>
      <c r="I57" s="448"/>
      <c r="J57" s="454">
        <f>I54+I55-I56</f>
        <v>0</v>
      </c>
      <c r="K57" s="37"/>
    </row>
    <row r="58" spans="1:14" ht="30" customHeight="1" x14ac:dyDescent="0.3">
      <c r="A58" s="114">
        <v>58</v>
      </c>
      <c r="B58" s="448"/>
      <c r="C58" s="140" t="s">
        <v>348</v>
      </c>
      <c r="D58" s="448"/>
      <c r="E58" s="142"/>
      <c r="F58" s="142"/>
      <c r="G58" s="448"/>
      <c r="H58" s="448"/>
      <c r="I58" s="448"/>
      <c r="J58" s="341" t="s">
        <v>127</v>
      </c>
      <c r="K58" s="37"/>
      <c r="L58" s="214"/>
    </row>
    <row r="59" spans="1:14" ht="15" customHeight="1" x14ac:dyDescent="0.2">
      <c r="A59" s="114">
        <v>59</v>
      </c>
      <c r="B59" s="448"/>
      <c r="C59" s="448"/>
      <c r="D59" s="448"/>
      <c r="E59" s="142"/>
      <c r="F59" s="142"/>
      <c r="G59" s="448"/>
      <c r="H59" s="448"/>
      <c r="I59" s="448"/>
      <c r="J59" s="66"/>
      <c r="K59" s="37"/>
    </row>
    <row r="60" spans="1:14" ht="15" customHeight="1" x14ac:dyDescent="0.2">
      <c r="A60" s="114">
        <v>60</v>
      </c>
      <c r="B60" s="448"/>
      <c r="C60" s="448"/>
      <c r="D60" s="141"/>
      <c r="E60" s="115" t="s">
        <v>129</v>
      </c>
      <c r="F60" s="142"/>
      <c r="G60" s="141"/>
      <c r="H60" s="448"/>
      <c r="I60" s="3"/>
      <c r="J60" s="448"/>
      <c r="K60" s="37"/>
      <c r="L60" s="213" t="s">
        <v>596</v>
      </c>
    </row>
    <row r="61" spans="1:14" ht="15" customHeight="1" x14ac:dyDescent="0.2">
      <c r="A61" s="114">
        <v>61</v>
      </c>
      <c r="B61" s="448"/>
      <c r="C61" s="448"/>
      <c r="D61" s="448"/>
      <c r="E61" s="115"/>
      <c r="F61" s="142"/>
      <c r="G61" s="448"/>
      <c r="H61" s="448"/>
      <c r="I61" s="448"/>
      <c r="J61" s="448"/>
      <c r="K61" s="37"/>
    </row>
    <row r="62" spans="1:14" ht="15" customHeight="1" x14ac:dyDescent="0.2">
      <c r="A62" s="114">
        <v>62</v>
      </c>
      <c r="B62" s="448"/>
      <c r="C62" s="62"/>
      <c r="D62" s="55" t="s">
        <v>6</v>
      </c>
      <c r="E62" s="115"/>
      <c r="F62" s="142" t="s">
        <v>191</v>
      </c>
      <c r="G62" s="36"/>
      <c r="H62" s="448"/>
      <c r="I62" s="333">
        <f>I28*I48</f>
        <v>0</v>
      </c>
      <c r="J62" s="448"/>
      <c r="K62" s="37"/>
      <c r="L62" s="216" t="s">
        <v>901</v>
      </c>
    </row>
    <row r="63" spans="1:14" ht="15" customHeight="1" x14ac:dyDescent="0.2">
      <c r="A63" s="114">
        <v>63</v>
      </c>
      <c r="B63" s="448"/>
      <c r="C63" s="62"/>
      <c r="D63" s="62"/>
      <c r="E63" s="115"/>
      <c r="F63" s="142"/>
      <c r="G63" s="36"/>
      <c r="H63" s="448"/>
      <c r="I63" s="448"/>
      <c r="J63" s="448"/>
      <c r="K63" s="37"/>
    </row>
    <row r="64" spans="1:14" ht="15" customHeight="1" x14ac:dyDescent="0.2">
      <c r="A64" s="114">
        <v>64</v>
      </c>
      <c r="B64" s="448"/>
      <c r="C64" s="62"/>
      <c r="D64" s="55" t="s">
        <v>5</v>
      </c>
      <c r="E64" s="115"/>
      <c r="F64" s="286" t="s">
        <v>686</v>
      </c>
      <c r="G64" s="36"/>
      <c r="H64" s="448"/>
      <c r="I64" s="452">
        <f>I28*I84</f>
        <v>0</v>
      </c>
      <c r="J64" s="448"/>
      <c r="K64" s="37"/>
      <c r="L64" s="216" t="s">
        <v>912</v>
      </c>
    </row>
    <row r="65" spans="1:12" ht="15" customHeight="1" x14ac:dyDescent="0.2">
      <c r="A65" s="114">
        <v>65</v>
      </c>
      <c r="B65" s="448"/>
      <c r="C65" s="62"/>
      <c r="D65" s="62"/>
      <c r="E65" s="115"/>
      <c r="F65" s="142"/>
      <c r="G65" s="36"/>
      <c r="H65" s="448"/>
      <c r="I65" s="448"/>
      <c r="J65" s="448"/>
      <c r="K65" s="37"/>
    </row>
    <row r="66" spans="1:12" ht="15" customHeight="1" x14ac:dyDescent="0.2">
      <c r="A66" s="114">
        <v>66</v>
      </c>
      <c r="B66" s="448"/>
      <c r="C66" s="62"/>
      <c r="D66" s="128" t="s">
        <v>6</v>
      </c>
      <c r="E66" s="115"/>
      <c r="F66" s="142" t="s">
        <v>192</v>
      </c>
      <c r="G66" s="36"/>
      <c r="H66" s="448"/>
      <c r="I66" s="3"/>
      <c r="J66" s="448"/>
      <c r="K66" s="37"/>
    </row>
    <row r="67" spans="1:12" ht="15" customHeight="1" x14ac:dyDescent="0.2">
      <c r="A67" s="114">
        <v>67</v>
      </c>
      <c r="B67" s="448"/>
      <c r="C67" s="448"/>
      <c r="D67" s="62"/>
      <c r="E67" s="115"/>
      <c r="F67" s="142"/>
      <c r="G67" s="36"/>
      <c r="H67" s="448"/>
      <c r="I67" s="36"/>
      <c r="J67" s="448"/>
      <c r="K67" s="37"/>
    </row>
    <row r="68" spans="1:12" ht="15" customHeight="1" x14ac:dyDescent="0.2">
      <c r="A68" s="114">
        <v>68</v>
      </c>
      <c r="B68" s="448"/>
      <c r="C68" s="62"/>
      <c r="D68" s="128" t="s">
        <v>5</v>
      </c>
      <c r="E68" s="115"/>
      <c r="F68" s="142" t="s">
        <v>193</v>
      </c>
      <c r="G68" s="36"/>
      <c r="H68" s="448"/>
      <c r="I68" s="333">
        <f>I37*I28</f>
        <v>0</v>
      </c>
      <c r="J68" s="448"/>
      <c r="K68" s="37"/>
      <c r="L68" s="216" t="s">
        <v>902</v>
      </c>
    </row>
    <row r="69" spans="1:12" ht="15" customHeight="1" x14ac:dyDescent="0.2">
      <c r="A69" s="114">
        <v>69</v>
      </c>
      <c r="B69" s="448"/>
      <c r="C69" s="448"/>
      <c r="D69" s="62"/>
      <c r="E69" s="115"/>
      <c r="F69" s="142"/>
      <c r="G69" s="36"/>
      <c r="H69" s="448"/>
      <c r="I69" s="36"/>
      <c r="J69" s="448"/>
      <c r="K69" s="37"/>
    </row>
    <row r="70" spans="1:12" ht="15" customHeight="1" x14ac:dyDescent="0.2">
      <c r="A70" s="114">
        <v>70</v>
      </c>
      <c r="B70" s="448"/>
      <c r="C70" s="62"/>
      <c r="D70" s="128" t="s">
        <v>6</v>
      </c>
      <c r="E70" s="115"/>
      <c r="F70" s="142" t="s">
        <v>194</v>
      </c>
      <c r="G70" s="36"/>
      <c r="H70" s="448"/>
      <c r="I70" s="3"/>
      <c r="J70" s="448"/>
      <c r="K70" s="37"/>
    </row>
    <row r="71" spans="1:12" ht="15" customHeight="1" x14ac:dyDescent="0.2">
      <c r="A71" s="114">
        <v>71</v>
      </c>
      <c r="B71" s="448"/>
      <c r="C71" s="448"/>
      <c r="D71" s="62"/>
      <c r="E71" s="115"/>
      <c r="F71" s="142"/>
      <c r="G71" s="36"/>
      <c r="H71" s="448"/>
      <c r="I71" s="36"/>
      <c r="J71" s="448"/>
      <c r="K71" s="37"/>
    </row>
    <row r="72" spans="1:12" ht="15" customHeight="1" x14ac:dyDescent="0.2">
      <c r="A72" s="114">
        <v>72</v>
      </c>
      <c r="B72" s="448"/>
      <c r="C72" s="62"/>
      <c r="D72" s="128" t="s">
        <v>5</v>
      </c>
      <c r="E72" s="115"/>
      <c r="F72" s="142" t="s">
        <v>195</v>
      </c>
      <c r="G72" s="36"/>
      <c r="H72" s="448"/>
      <c r="I72" s="333">
        <f>(I86-'S4.RAB Value (Rolled Forward)'!P18)*I28</f>
        <v>0</v>
      </c>
      <c r="J72" s="448"/>
      <c r="K72" s="37"/>
      <c r="L72" s="216" t="s">
        <v>904</v>
      </c>
    </row>
    <row r="73" spans="1:12" ht="15" customHeight="1" x14ac:dyDescent="0.2">
      <c r="A73" s="114">
        <v>73</v>
      </c>
      <c r="B73" s="448"/>
      <c r="C73" s="448"/>
      <c r="D73" s="62"/>
      <c r="E73" s="115"/>
      <c r="F73" s="142"/>
      <c r="G73" s="36"/>
      <c r="H73" s="448"/>
      <c r="I73" s="36"/>
      <c r="J73" s="448"/>
      <c r="K73" s="37"/>
    </row>
    <row r="74" spans="1:12" ht="15" customHeight="1" x14ac:dyDescent="0.2">
      <c r="A74" s="114">
        <v>74</v>
      </c>
      <c r="B74" s="448"/>
      <c r="C74" s="62"/>
      <c r="D74" s="128" t="s">
        <v>6</v>
      </c>
      <c r="E74" s="115"/>
      <c r="F74" s="142" t="s">
        <v>196</v>
      </c>
      <c r="G74" s="36"/>
      <c r="H74" s="448"/>
      <c r="I74" s="333">
        <f>(I88-'S4.RAB Value (Rolled Forward)'!P22)*I28</f>
        <v>0</v>
      </c>
      <c r="J74" s="448"/>
      <c r="K74" s="37"/>
      <c r="L74" s="216" t="s">
        <v>903</v>
      </c>
    </row>
    <row r="75" spans="1:12" ht="15" customHeight="1" thickBot="1" x14ac:dyDescent="0.25">
      <c r="A75" s="114">
        <v>75</v>
      </c>
      <c r="B75" s="448"/>
      <c r="C75" s="448"/>
      <c r="D75" s="36"/>
      <c r="E75" s="115"/>
      <c r="F75" s="142"/>
      <c r="G75" s="36"/>
      <c r="H75" s="448"/>
      <c r="I75" s="448"/>
      <c r="J75" s="36"/>
      <c r="K75" s="37"/>
    </row>
    <row r="76" spans="1:12" ht="15" customHeight="1" thickBot="1" x14ac:dyDescent="0.25">
      <c r="A76" s="114">
        <v>76</v>
      </c>
      <c r="B76" s="448"/>
      <c r="C76" s="448"/>
      <c r="D76" s="448"/>
      <c r="E76" s="115" t="s">
        <v>197</v>
      </c>
      <c r="F76" s="142"/>
      <c r="G76" s="448"/>
      <c r="H76" s="448"/>
      <c r="I76" s="448"/>
      <c r="J76" s="454">
        <f>I60+I62-I64+I66-I68+I70-I72+I74</f>
        <v>0</v>
      </c>
      <c r="K76" s="37"/>
      <c r="L76" s="213" t="s">
        <v>596</v>
      </c>
    </row>
    <row r="77" spans="1:12" ht="30" customHeight="1" x14ac:dyDescent="0.2">
      <c r="A77" s="114">
        <v>77</v>
      </c>
      <c r="B77" s="448"/>
      <c r="C77" s="448"/>
      <c r="D77" s="448"/>
      <c r="E77" s="142"/>
      <c r="F77" s="142"/>
      <c r="G77" s="448"/>
      <c r="H77" s="448"/>
      <c r="I77" s="448"/>
      <c r="J77" s="448"/>
      <c r="K77" s="37"/>
    </row>
    <row r="78" spans="1:12" ht="20.100000000000001" customHeight="1" x14ac:dyDescent="0.3">
      <c r="A78" s="114">
        <v>78</v>
      </c>
      <c r="B78" s="448"/>
      <c r="C78" s="140" t="s">
        <v>349</v>
      </c>
      <c r="D78" s="448"/>
      <c r="E78" s="142"/>
      <c r="F78" s="142"/>
      <c r="G78" s="448"/>
      <c r="H78" s="448"/>
      <c r="I78" s="448"/>
      <c r="J78" s="68"/>
      <c r="K78" s="37"/>
      <c r="L78" s="214"/>
    </row>
    <row r="79" spans="1:12" ht="24.75" customHeight="1" x14ac:dyDescent="0.2">
      <c r="A79" s="114">
        <v>79</v>
      </c>
      <c r="B79" s="448"/>
      <c r="C79" s="448"/>
      <c r="D79" s="137"/>
      <c r="E79" s="448"/>
      <c r="F79" s="702" t="s">
        <v>624</v>
      </c>
      <c r="G79" s="702"/>
      <c r="H79" s="702"/>
      <c r="I79" s="702"/>
      <c r="J79" s="702"/>
      <c r="K79" s="37"/>
    </row>
    <row r="80" spans="1:12" x14ac:dyDescent="0.2">
      <c r="A80" s="114">
        <v>80</v>
      </c>
      <c r="B80" s="448"/>
      <c r="C80" s="448"/>
      <c r="D80" s="141"/>
      <c r="E80" s="448"/>
      <c r="F80" s="448"/>
      <c r="G80" s="448"/>
      <c r="H80" s="448"/>
      <c r="I80" s="68"/>
      <c r="J80" s="448"/>
      <c r="K80" s="37"/>
    </row>
    <row r="81" spans="1:14" ht="20.100000000000001" customHeight="1" x14ac:dyDescent="0.3">
      <c r="A81" s="114">
        <v>81</v>
      </c>
      <c r="B81" s="448"/>
      <c r="C81" s="140" t="s">
        <v>380</v>
      </c>
      <c r="D81" s="448"/>
      <c r="E81" s="142"/>
      <c r="F81" s="142"/>
      <c r="G81" s="448"/>
      <c r="H81" s="448"/>
      <c r="I81" s="448"/>
      <c r="J81" s="68"/>
      <c r="K81" s="37"/>
      <c r="L81" s="214"/>
    </row>
    <row r="82" spans="1:14" ht="15" customHeight="1" x14ac:dyDescent="0.2">
      <c r="A82" s="114">
        <v>82</v>
      </c>
      <c r="B82" s="448"/>
      <c r="C82" s="448"/>
      <c r="D82" s="448"/>
      <c r="E82" s="142"/>
      <c r="F82" s="142"/>
      <c r="G82" s="448"/>
      <c r="H82" s="448"/>
      <c r="I82" s="448"/>
      <c r="J82" s="442" t="s">
        <v>127</v>
      </c>
      <c r="K82" s="37"/>
      <c r="L82" s="214"/>
    </row>
    <row r="83" spans="1:14" ht="15" customHeight="1" x14ac:dyDescent="0.3">
      <c r="A83" s="114">
        <v>83</v>
      </c>
      <c r="B83" s="448"/>
      <c r="C83" s="140"/>
      <c r="D83" s="438"/>
      <c r="E83" s="312" t="s">
        <v>616</v>
      </c>
      <c r="F83" s="312"/>
      <c r="G83" s="438"/>
      <c r="H83" s="67"/>
      <c r="I83" s="3"/>
      <c r="J83" s="448"/>
      <c r="K83" s="37"/>
      <c r="L83" s="257"/>
      <c r="M83" s="537" t="s">
        <v>838</v>
      </c>
    </row>
    <row r="84" spans="1:14" ht="15" customHeight="1" x14ac:dyDescent="0.2">
      <c r="A84" s="114">
        <v>84</v>
      </c>
      <c r="B84" s="448"/>
      <c r="C84" s="62"/>
      <c r="D84" s="55" t="s">
        <v>5</v>
      </c>
      <c r="E84" s="448"/>
      <c r="F84" s="142" t="s">
        <v>386</v>
      </c>
      <c r="G84" s="438"/>
      <c r="H84" s="67"/>
      <c r="I84" s="3"/>
      <c r="J84" s="448"/>
      <c r="K84" s="37"/>
      <c r="L84" s="216"/>
    </row>
    <row r="85" spans="1:14" ht="15" customHeight="1" x14ac:dyDescent="0.2">
      <c r="A85" s="114">
        <v>85</v>
      </c>
      <c r="B85" s="448"/>
      <c r="C85" s="62"/>
      <c r="D85" s="55" t="s">
        <v>6</v>
      </c>
      <c r="E85" s="448"/>
      <c r="F85" s="142" t="s">
        <v>198</v>
      </c>
      <c r="G85" s="448"/>
      <c r="H85" s="448"/>
      <c r="I85" s="3"/>
      <c r="J85" s="448"/>
      <c r="K85" s="37"/>
    </row>
    <row r="86" spans="1:14" ht="15" customHeight="1" x14ac:dyDescent="0.2">
      <c r="A86" s="114">
        <v>86</v>
      </c>
      <c r="B86" s="448"/>
      <c r="C86" s="62"/>
      <c r="D86" s="55" t="s">
        <v>5</v>
      </c>
      <c r="E86" s="448"/>
      <c r="F86" s="142" t="s">
        <v>199</v>
      </c>
      <c r="G86" s="448"/>
      <c r="H86" s="448"/>
      <c r="I86" s="3"/>
      <c r="J86" s="448"/>
      <c r="K86" s="37"/>
    </row>
    <row r="87" spans="1:14" s="268" customFormat="1" ht="15" customHeight="1" x14ac:dyDescent="0.2">
      <c r="A87" s="114">
        <v>87</v>
      </c>
      <c r="B87" s="448"/>
      <c r="C87" s="62"/>
      <c r="D87" s="55" t="s">
        <v>6</v>
      </c>
      <c r="E87" s="448"/>
      <c r="F87" s="142" t="s">
        <v>137</v>
      </c>
      <c r="G87" s="448"/>
      <c r="H87" s="448"/>
      <c r="I87" s="3"/>
      <c r="J87" s="448"/>
      <c r="K87" s="37"/>
      <c r="L87" s="213"/>
      <c r="M87" s="29"/>
      <c r="N87" s="29"/>
    </row>
    <row r="88" spans="1:14" ht="15" customHeight="1" x14ac:dyDescent="0.2">
      <c r="A88" s="114">
        <v>88</v>
      </c>
      <c r="B88" s="448"/>
      <c r="C88" s="62"/>
      <c r="D88" s="55" t="s">
        <v>6</v>
      </c>
      <c r="E88" s="448"/>
      <c r="F88" s="142" t="s">
        <v>136</v>
      </c>
      <c r="G88" s="448"/>
      <c r="H88" s="448"/>
      <c r="I88" s="3"/>
      <c r="J88" s="448"/>
      <c r="K88" s="37"/>
      <c r="M88" s="268"/>
      <c r="N88" s="268"/>
    </row>
    <row r="89" spans="1:14" ht="15" customHeight="1" thickBot="1" x14ac:dyDescent="0.25">
      <c r="A89" s="114">
        <v>89</v>
      </c>
      <c r="B89" s="448"/>
      <c r="C89" s="313"/>
      <c r="D89" s="314" t="s">
        <v>6</v>
      </c>
      <c r="E89" s="86"/>
      <c r="F89" s="286" t="s">
        <v>652</v>
      </c>
      <c r="G89" s="448"/>
      <c r="H89" s="448"/>
      <c r="I89" s="3"/>
      <c r="J89" s="448"/>
      <c r="K89" s="37"/>
    </row>
    <row r="90" spans="1:14" ht="13.5" thickBot="1" x14ac:dyDescent="0.25">
      <c r="A90" s="114">
        <v>90</v>
      </c>
      <c r="B90" s="448"/>
      <c r="C90" s="448"/>
      <c r="D90" s="448"/>
      <c r="E90" s="301" t="s">
        <v>381</v>
      </c>
      <c r="F90" s="286"/>
      <c r="G90" s="448"/>
      <c r="H90" s="448"/>
      <c r="I90" s="448"/>
      <c r="J90" s="457">
        <f>I83-I84+I85-I86+I87+I89+I88</f>
        <v>0</v>
      </c>
      <c r="K90" s="37"/>
    </row>
    <row r="91" spans="1:14" x14ac:dyDescent="0.2">
      <c r="A91" s="39"/>
      <c r="B91" s="41"/>
      <c r="C91" s="41"/>
      <c r="D91" s="41"/>
      <c r="E91" s="41"/>
      <c r="F91" s="41"/>
      <c r="G91" s="41"/>
      <c r="H91" s="41"/>
      <c r="I91" s="41"/>
      <c r="J91" s="41"/>
      <c r="K91" s="47"/>
    </row>
  </sheetData>
  <sheetProtection sheet="1" objects="1" formatRows="0" insertRows="0"/>
  <customSheetViews>
    <customSheetView guid="{21F2E024-704F-4E93-AC63-213755ECFFE0}" scale="55" showPageBreaks="1" showGridLines="0" printArea="1" view="pageBreakPreview">
      <pane ySplit="6" topLeftCell="A22" activePane="bottomLeft" state="frozen"/>
      <selection pane="bottomLeft" activeCell="R34" sqref="R34"/>
      <pageMargins left="0.70866141732283472" right="0.70866141732283472" top="0.74803149606299213" bottom="0.74803149606299213" header="0.31496062992125984" footer="0.31496062992125984"/>
      <pageSetup paperSize="9" scale="48"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N79"/>
  <sheetViews>
    <sheetView showGridLines="0" view="pageBreakPreview" zoomScaleNormal="100" zoomScaleSheetLayoutView="100" workbookViewId="0">
      <selection activeCell="H26" sqref="H26"/>
    </sheetView>
  </sheetViews>
  <sheetFormatPr defaultRowHeight="12.75" x14ac:dyDescent="0.2"/>
  <cols>
    <col min="1" max="1" width="3.7109375" style="268" customWidth="1"/>
    <col min="2" max="2" width="2.85546875" style="268" customWidth="1"/>
    <col min="3" max="3" width="6.140625" style="268" customWidth="1"/>
    <col min="4" max="5" width="2.28515625" style="268" customWidth="1"/>
    <col min="6" max="6" width="39.42578125" style="268" customWidth="1"/>
    <col min="7" max="7" width="26.85546875" style="268" customWidth="1"/>
    <col min="8" max="8" width="26.140625" style="268" customWidth="1"/>
    <col min="9" max="10" width="16.140625" style="268" customWidth="1"/>
    <col min="11" max="11" width="2.7109375" style="268" customWidth="1"/>
    <col min="12" max="12" width="11.28515625" style="268" customWidth="1"/>
    <col min="13" max="13" width="41.28515625" style="268" customWidth="1"/>
    <col min="14" max="16384" width="9.140625" style="268"/>
  </cols>
  <sheetData>
    <row r="1" spans="1:13" s="597" customFormat="1" ht="15" customHeight="1" x14ac:dyDescent="0.2">
      <c r="A1" s="674"/>
      <c r="B1" s="673"/>
      <c r="C1" s="673"/>
      <c r="D1" s="673"/>
      <c r="E1" s="673"/>
      <c r="F1" s="673"/>
      <c r="G1" s="673"/>
      <c r="H1" s="673"/>
      <c r="I1" s="673"/>
      <c r="J1" s="673"/>
      <c r="K1" s="672"/>
      <c r="L1" s="268"/>
      <c r="M1" s="268"/>
    </row>
    <row r="2" spans="1:13" s="597" customFormat="1" ht="18" customHeight="1" x14ac:dyDescent="0.3">
      <c r="A2" s="670"/>
      <c r="B2" s="665"/>
      <c r="C2" s="665"/>
      <c r="D2" s="665"/>
      <c r="E2" s="665"/>
      <c r="F2" s="665"/>
      <c r="G2" s="92" t="s">
        <v>8</v>
      </c>
      <c r="H2" s="705" t="str">
        <f>IF(NOT(ISBLANK(CoverSheet!$C$8)),CoverSheet!$C$8,"")</f>
        <v/>
      </c>
      <c r="I2" s="706"/>
      <c r="J2" s="707"/>
      <c r="K2" s="671"/>
      <c r="L2" s="268"/>
      <c r="M2" s="268"/>
    </row>
    <row r="3" spans="1:13" s="597" customFormat="1" ht="18" customHeight="1" x14ac:dyDescent="0.25">
      <c r="A3" s="670"/>
      <c r="B3" s="665"/>
      <c r="C3" s="665"/>
      <c r="D3" s="665"/>
      <c r="E3" s="665"/>
      <c r="F3" s="665"/>
      <c r="G3" s="92" t="s">
        <v>390</v>
      </c>
      <c r="H3" s="708" t="str">
        <f>IF(ISNUMBER(CoverSheet!$C$12),CoverSheet!$C$12,"")</f>
        <v/>
      </c>
      <c r="I3" s="709"/>
      <c r="J3" s="710"/>
      <c r="K3" s="669"/>
      <c r="L3" s="268"/>
      <c r="M3" s="268"/>
    </row>
    <row r="4" spans="1:13" s="597" customFormat="1" ht="20.25" customHeight="1" x14ac:dyDescent="0.35">
      <c r="A4" s="608" t="s">
        <v>354</v>
      </c>
      <c r="B4" s="665"/>
      <c r="C4" s="665"/>
      <c r="D4" s="665"/>
      <c r="E4" s="665"/>
      <c r="F4" s="665"/>
      <c r="G4" s="665"/>
      <c r="H4" s="668"/>
      <c r="I4" s="665"/>
      <c r="J4" s="665"/>
      <c r="K4" s="664"/>
      <c r="L4" s="268"/>
      <c r="M4" s="268"/>
    </row>
    <row r="5" spans="1:13" ht="39.75" customHeight="1" x14ac:dyDescent="0.2">
      <c r="A5" s="716" t="s">
        <v>933</v>
      </c>
      <c r="B5" s="717"/>
      <c r="C5" s="717"/>
      <c r="D5" s="717"/>
      <c r="E5" s="717"/>
      <c r="F5" s="717"/>
      <c r="G5" s="717"/>
      <c r="H5" s="717"/>
      <c r="I5" s="717"/>
      <c r="J5" s="717"/>
      <c r="K5" s="93"/>
      <c r="L5" s="31"/>
    </row>
    <row r="6" spans="1:13" s="597" customFormat="1" ht="15" customHeight="1" x14ac:dyDescent="0.2">
      <c r="A6" s="85" t="s">
        <v>614</v>
      </c>
      <c r="B6" s="668"/>
      <c r="C6" s="667"/>
      <c r="D6" s="666"/>
      <c r="E6" s="666"/>
      <c r="F6" s="666"/>
      <c r="G6" s="666"/>
      <c r="H6" s="665"/>
      <c r="I6" s="665"/>
      <c r="J6" s="665"/>
      <c r="K6" s="664"/>
      <c r="L6" s="268"/>
      <c r="M6" s="268"/>
    </row>
    <row r="7" spans="1:13" ht="30" customHeight="1" x14ac:dyDescent="0.3">
      <c r="A7" s="114">
        <v>7</v>
      </c>
      <c r="B7" s="69"/>
      <c r="C7" s="140" t="s">
        <v>494</v>
      </c>
      <c r="D7" s="606"/>
      <c r="E7" s="606"/>
      <c r="F7" s="606"/>
      <c r="G7" s="606"/>
      <c r="H7" s="606"/>
      <c r="I7" s="607" t="s">
        <v>127</v>
      </c>
      <c r="J7" s="663" t="s">
        <v>127</v>
      </c>
      <c r="K7" s="34"/>
    </row>
    <row r="8" spans="1:13" ht="15" customHeight="1" x14ac:dyDescent="0.2">
      <c r="A8" s="114">
        <v>8</v>
      </c>
      <c r="B8" s="606"/>
      <c r="C8" s="606"/>
      <c r="D8" s="606"/>
      <c r="E8" s="606"/>
      <c r="F8" s="644" t="s">
        <v>160</v>
      </c>
      <c r="G8" s="606"/>
      <c r="H8" s="606"/>
      <c r="I8" s="643"/>
      <c r="J8" s="642"/>
      <c r="K8" s="34"/>
    </row>
    <row r="9" spans="1:13" ht="15" customHeight="1" x14ac:dyDescent="0.2">
      <c r="A9" s="623">
        <v>9</v>
      </c>
      <c r="B9" s="606"/>
      <c r="C9" s="606"/>
      <c r="D9" s="606"/>
      <c r="E9" s="606"/>
      <c r="F9" s="662"/>
      <c r="G9" s="606"/>
      <c r="H9" s="606"/>
      <c r="I9" s="643"/>
      <c r="J9" s="643"/>
      <c r="K9" s="34"/>
    </row>
    <row r="10" spans="1:13" s="21" customFormat="1" ht="15" customHeight="1" x14ac:dyDescent="0.2">
      <c r="A10" s="623">
        <v>10</v>
      </c>
      <c r="B10" s="606"/>
      <c r="C10" s="606"/>
      <c r="D10" s="606"/>
      <c r="E10" s="606"/>
      <c r="F10" s="644" t="s">
        <v>244</v>
      </c>
      <c r="G10" s="606"/>
      <c r="H10" s="606"/>
      <c r="I10" s="643"/>
      <c r="J10" s="642"/>
      <c r="K10" s="34"/>
      <c r="L10" s="268"/>
      <c r="M10" s="268"/>
    </row>
    <row r="11" spans="1:13" ht="15" customHeight="1" x14ac:dyDescent="0.2">
      <c r="A11" s="623">
        <v>11</v>
      </c>
      <c r="B11" s="606"/>
      <c r="C11" s="606"/>
      <c r="D11" s="606"/>
      <c r="E11" s="606"/>
      <c r="F11" s="661"/>
      <c r="G11" s="606"/>
      <c r="H11" s="606"/>
      <c r="I11" s="643"/>
      <c r="J11" s="643"/>
      <c r="K11" s="34"/>
    </row>
    <row r="12" spans="1:13" ht="15" customHeight="1" x14ac:dyDescent="0.2">
      <c r="A12" s="623">
        <v>12</v>
      </c>
      <c r="B12" s="606"/>
      <c r="C12" s="606"/>
      <c r="D12" s="606"/>
      <c r="E12" s="606"/>
      <c r="F12" s="652" t="s">
        <v>71</v>
      </c>
      <c r="G12" s="606"/>
      <c r="H12" s="606"/>
      <c r="I12" s="655">
        <f>SUMIF($G$38:$G$53,F12,$J$38:$J$53)</f>
        <v>0</v>
      </c>
      <c r="J12" s="606"/>
      <c r="K12" s="34"/>
    </row>
    <row r="13" spans="1:13" ht="15" customHeight="1" x14ac:dyDescent="0.2">
      <c r="A13" s="623">
        <v>13</v>
      </c>
      <c r="B13" s="606"/>
      <c r="C13" s="606"/>
      <c r="D13" s="606"/>
      <c r="E13" s="606"/>
      <c r="F13" s="652" t="s">
        <v>70</v>
      </c>
      <c r="G13" s="606"/>
      <c r="H13" s="606"/>
      <c r="I13" s="655">
        <f>SUMIF($G$38:$G$53,F13,$J$38:$J$53)</f>
        <v>0</v>
      </c>
      <c r="J13" s="606"/>
      <c r="K13" s="34"/>
    </row>
    <row r="14" spans="1:13" ht="15" customHeight="1" x14ac:dyDescent="0.2">
      <c r="A14" s="623">
        <v>14</v>
      </c>
      <c r="B14" s="606"/>
      <c r="C14" s="606"/>
      <c r="D14" s="606"/>
      <c r="E14" s="606"/>
      <c r="F14" s="652" t="s">
        <v>118</v>
      </c>
      <c r="G14" s="660"/>
      <c r="H14" s="606"/>
      <c r="I14" s="655">
        <f>SUMIF($G$38:$G$53,F14,$J$38:$J$53)</f>
        <v>0</v>
      </c>
      <c r="J14" s="606"/>
      <c r="K14" s="34"/>
    </row>
    <row r="15" spans="1:13" ht="15" customHeight="1" thickBot="1" x14ac:dyDescent="0.25">
      <c r="A15" s="623">
        <v>15</v>
      </c>
      <c r="B15" s="606"/>
      <c r="C15" s="606"/>
      <c r="D15" s="606"/>
      <c r="E15" s="606"/>
      <c r="F15" s="652" t="s">
        <v>925</v>
      </c>
      <c r="G15" s="606"/>
      <c r="H15" s="606"/>
      <c r="I15" s="655">
        <f>SUMIF($G$38:$G$53,F15,$J$38:$J$53)</f>
        <v>0</v>
      </c>
      <c r="J15" s="606"/>
      <c r="K15" s="34"/>
    </row>
    <row r="16" spans="1:13" ht="15" customHeight="1" thickBot="1" x14ac:dyDescent="0.25">
      <c r="A16" s="623">
        <v>16</v>
      </c>
      <c r="B16" s="606"/>
      <c r="C16" s="606"/>
      <c r="D16" s="606"/>
      <c r="E16" s="606"/>
      <c r="F16" s="654" t="s">
        <v>451</v>
      </c>
      <c r="G16" s="606"/>
      <c r="H16" s="606"/>
      <c r="I16" s="659"/>
      <c r="J16" s="650">
        <f>SUM(I12:I15)</f>
        <v>0</v>
      </c>
      <c r="K16" s="34"/>
    </row>
    <row r="17" spans="1:11" ht="15" customHeight="1" x14ac:dyDescent="0.2">
      <c r="A17" s="623">
        <v>17</v>
      </c>
      <c r="B17" s="606"/>
      <c r="C17" s="606"/>
      <c r="D17" s="606"/>
      <c r="E17" s="606"/>
      <c r="F17" s="652" t="s">
        <v>68</v>
      </c>
      <c r="G17" s="606"/>
      <c r="H17" s="606"/>
      <c r="I17" s="655">
        <f>SUMIF($G$38:$G$53,F17,$J$38:$J$53)</f>
        <v>0</v>
      </c>
      <c r="J17" s="658"/>
      <c r="K17" s="34"/>
    </row>
    <row r="18" spans="1:11" ht="15" customHeight="1" thickBot="1" x14ac:dyDescent="0.25">
      <c r="A18" s="623">
        <v>18</v>
      </c>
      <c r="B18" s="606"/>
      <c r="C18" s="606"/>
      <c r="D18" s="606"/>
      <c r="E18" s="606"/>
      <c r="F18" s="652" t="s">
        <v>275</v>
      </c>
      <c r="G18" s="606"/>
      <c r="H18" s="606"/>
      <c r="I18" s="655">
        <f>SUMIF($G$38:$G$53,F18,$J$38:$J$53)</f>
        <v>0</v>
      </c>
      <c r="J18" s="658"/>
      <c r="K18" s="34"/>
    </row>
    <row r="19" spans="1:11" ht="15" customHeight="1" thickBot="1" x14ac:dyDescent="0.25">
      <c r="A19" s="623">
        <v>19</v>
      </c>
      <c r="B19" s="606"/>
      <c r="C19" s="606"/>
      <c r="D19" s="606"/>
      <c r="E19" s="606"/>
      <c r="F19" s="644" t="s">
        <v>117</v>
      </c>
      <c r="G19" s="606"/>
      <c r="H19" s="606"/>
      <c r="I19" s="657"/>
      <c r="J19" s="656">
        <f>J16+I17+I18</f>
        <v>0</v>
      </c>
      <c r="K19" s="34"/>
    </row>
    <row r="20" spans="1:11" ht="15" customHeight="1" x14ac:dyDescent="0.2">
      <c r="A20" s="623">
        <v>20</v>
      </c>
      <c r="B20" s="606"/>
      <c r="C20" s="606"/>
      <c r="D20" s="606"/>
      <c r="E20" s="606"/>
      <c r="F20" s="652" t="s">
        <v>416</v>
      </c>
      <c r="G20" s="606"/>
      <c r="H20" s="606"/>
      <c r="I20" s="655">
        <f t="shared" ref="I20:I26" si="0">SUMIF($G$38:$G$53,F20,$J$38:$J$53)</f>
        <v>0</v>
      </c>
      <c r="J20" s="606"/>
      <c r="K20" s="34"/>
    </row>
    <row r="21" spans="1:11" ht="15" customHeight="1" x14ac:dyDescent="0.2">
      <c r="A21" s="623">
        <v>21</v>
      </c>
      <c r="B21" s="606"/>
      <c r="C21" s="606"/>
      <c r="D21" s="606"/>
      <c r="E21" s="606"/>
      <c r="F21" s="652" t="s">
        <v>113</v>
      </c>
      <c r="G21" s="606"/>
      <c r="H21" s="606"/>
      <c r="I21" s="655">
        <f t="shared" si="0"/>
        <v>0</v>
      </c>
      <c r="J21" s="606"/>
      <c r="K21" s="34"/>
    </row>
    <row r="22" spans="1:11" ht="15" customHeight="1" x14ac:dyDescent="0.2">
      <c r="A22" s="623">
        <v>22</v>
      </c>
      <c r="B22" s="606"/>
      <c r="C22" s="606"/>
      <c r="D22" s="606"/>
      <c r="E22" s="606"/>
      <c r="F22" s="652" t="s">
        <v>924</v>
      </c>
      <c r="G22" s="606"/>
      <c r="H22" s="606"/>
      <c r="I22" s="655">
        <f t="shared" si="0"/>
        <v>0</v>
      </c>
      <c r="J22" s="606"/>
      <c r="K22" s="34"/>
    </row>
    <row r="23" spans="1:11" ht="15" customHeight="1" x14ac:dyDescent="0.2">
      <c r="A23" s="623">
        <v>23</v>
      </c>
      <c r="B23" s="606"/>
      <c r="C23" s="606"/>
      <c r="D23" s="606"/>
      <c r="E23" s="606"/>
      <c r="F23" s="652" t="s">
        <v>115</v>
      </c>
      <c r="G23" s="606"/>
      <c r="H23" s="606"/>
      <c r="I23" s="655">
        <f t="shared" si="0"/>
        <v>0</v>
      </c>
      <c r="J23" s="606"/>
      <c r="K23" s="34"/>
    </row>
    <row r="24" spans="1:11" ht="15" customHeight="1" x14ac:dyDescent="0.2">
      <c r="A24" s="623">
        <v>24</v>
      </c>
      <c r="B24" s="606"/>
      <c r="C24" s="606"/>
      <c r="D24" s="606"/>
      <c r="E24" s="606"/>
      <c r="F24" s="652" t="s">
        <v>64</v>
      </c>
      <c r="G24" s="606"/>
      <c r="H24" s="606"/>
      <c r="I24" s="655">
        <f t="shared" si="0"/>
        <v>0</v>
      </c>
      <c r="J24" s="606"/>
      <c r="K24" s="34"/>
    </row>
    <row r="25" spans="1:11" ht="15" customHeight="1" x14ac:dyDescent="0.2">
      <c r="A25" s="623">
        <v>25</v>
      </c>
      <c r="B25" s="606"/>
      <c r="C25" s="606"/>
      <c r="D25" s="606"/>
      <c r="E25" s="606"/>
      <c r="F25" s="652" t="s">
        <v>116</v>
      </c>
      <c r="G25" s="606"/>
      <c r="H25" s="606"/>
      <c r="I25" s="655">
        <f t="shared" si="0"/>
        <v>0</v>
      </c>
      <c r="J25" s="606"/>
      <c r="K25" s="34"/>
    </row>
    <row r="26" spans="1:11" ht="15" customHeight="1" thickBot="1" x14ac:dyDescent="0.25">
      <c r="A26" s="623">
        <v>26</v>
      </c>
      <c r="B26" s="606"/>
      <c r="C26" s="606"/>
      <c r="D26" s="606"/>
      <c r="E26" s="606"/>
      <c r="F26" s="652" t="s">
        <v>331</v>
      </c>
      <c r="G26" s="606"/>
      <c r="H26" s="606"/>
      <c r="I26" s="655">
        <f t="shared" si="0"/>
        <v>0</v>
      </c>
      <c r="J26" s="606"/>
      <c r="K26" s="34"/>
    </row>
    <row r="27" spans="1:11" ht="15" customHeight="1" thickBot="1" x14ac:dyDescent="0.25">
      <c r="A27" s="623">
        <v>27</v>
      </c>
      <c r="B27" s="606"/>
      <c r="C27" s="606"/>
      <c r="D27" s="606"/>
      <c r="E27" s="606"/>
      <c r="F27" s="654" t="s">
        <v>735</v>
      </c>
      <c r="G27" s="606"/>
      <c r="H27" s="606"/>
      <c r="I27" s="643"/>
      <c r="J27" s="650">
        <f>SUMIF($G$38:$G$53,F27,$J$38:$J$53)</f>
        <v>0</v>
      </c>
      <c r="K27" s="34"/>
    </row>
    <row r="28" spans="1:11" ht="15" customHeight="1" thickBot="1" x14ac:dyDescent="0.25">
      <c r="A28" s="623">
        <v>28</v>
      </c>
      <c r="B28" s="606"/>
      <c r="C28" s="606"/>
      <c r="D28" s="606"/>
      <c r="E28" s="606"/>
      <c r="F28" s="654" t="s">
        <v>541</v>
      </c>
      <c r="G28" s="606"/>
      <c r="H28" s="606"/>
      <c r="I28" s="643"/>
      <c r="J28" s="650">
        <f>SUM(I20:I26)+J27</f>
        <v>0</v>
      </c>
      <c r="K28" s="34"/>
    </row>
    <row r="29" spans="1:11" ht="15" customHeight="1" x14ac:dyDescent="0.2">
      <c r="A29" s="623">
        <v>29</v>
      </c>
      <c r="B29" s="606"/>
      <c r="C29" s="606"/>
      <c r="D29" s="606"/>
      <c r="E29" s="606"/>
      <c r="F29" s="652" t="s">
        <v>542</v>
      </c>
      <c r="G29" s="606"/>
      <c r="H29" s="606"/>
      <c r="I29" s="643"/>
      <c r="J29" s="653"/>
      <c r="K29" s="34"/>
    </row>
    <row r="30" spans="1:11" ht="15" customHeight="1" x14ac:dyDescent="0.2">
      <c r="A30" s="623">
        <v>30</v>
      </c>
      <c r="B30" s="606"/>
      <c r="C30" s="606"/>
      <c r="D30" s="606"/>
      <c r="E30" s="606"/>
      <c r="F30" s="652" t="s">
        <v>565</v>
      </c>
      <c r="G30" s="606"/>
      <c r="H30" s="606"/>
      <c r="I30" s="643"/>
      <c r="J30" s="642"/>
      <c r="K30" s="34"/>
    </row>
    <row r="31" spans="1:11" ht="15" customHeight="1" thickBot="1" x14ac:dyDescent="0.25">
      <c r="A31" s="623">
        <v>31</v>
      </c>
      <c r="B31" s="606"/>
      <c r="C31" s="606"/>
      <c r="D31" s="606"/>
      <c r="E31" s="606"/>
      <c r="F31" s="652" t="s">
        <v>543</v>
      </c>
      <c r="G31" s="606"/>
      <c r="H31" s="606"/>
      <c r="I31" s="643"/>
      <c r="J31" s="651"/>
      <c r="K31" s="34"/>
    </row>
    <row r="32" spans="1:11" ht="15" customHeight="1" thickBot="1" x14ac:dyDescent="0.25">
      <c r="A32" s="623">
        <v>32</v>
      </c>
      <c r="B32" s="606"/>
      <c r="C32" s="606"/>
      <c r="D32" s="606"/>
      <c r="E32" s="606"/>
      <c r="F32" s="644" t="s">
        <v>932</v>
      </c>
      <c r="G32" s="606"/>
      <c r="H32" s="606"/>
      <c r="I32" s="643"/>
      <c r="J32" s="650">
        <f>J28+J29-J30+J31</f>
        <v>0</v>
      </c>
      <c r="K32" s="34"/>
    </row>
    <row r="33" spans="1:13" s="645" customFormat="1" ht="15" customHeight="1" thickBot="1" x14ac:dyDescent="0.25">
      <c r="A33" s="623">
        <v>33</v>
      </c>
      <c r="B33" s="649"/>
      <c r="C33" s="649"/>
      <c r="D33" s="649"/>
      <c r="E33" s="649"/>
      <c r="F33" s="644" t="s">
        <v>931</v>
      </c>
      <c r="G33" s="649"/>
      <c r="H33" s="649"/>
      <c r="I33" s="648"/>
      <c r="J33" s="650">
        <f>J19+J32</f>
        <v>0</v>
      </c>
      <c r="K33" s="647"/>
      <c r="L33" s="646"/>
      <c r="M33" s="646"/>
    </row>
    <row r="34" spans="1:13" s="645" customFormat="1" ht="15" customHeight="1" x14ac:dyDescent="0.2">
      <c r="A34" s="623">
        <v>34</v>
      </c>
      <c r="B34" s="649"/>
      <c r="C34" s="649"/>
      <c r="D34" s="649"/>
      <c r="E34" s="649"/>
      <c r="F34" s="649"/>
      <c r="G34" s="649"/>
      <c r="H34" s="649"/>
      <c r="I34" s="648"/>
      <c r="J34" s="648"/>
      <c r="K34" s="647"/>
      <c r="L34" s="646"/>
      <c r="M34" s="646"/>
    </row>
    <row r="35" spans="1:13" ht="15" customHeight="1" x14ac:dyDescent="0.2">
      <c r="A35" s="623">
        <v>35</v>
      </c>
      <c r="B35" s="606"/>
      <c r="C35" s="606"/>
      <c r="D35" s="606"/>
      <c r="E35" s="606"/>
      <c r="F35" s="644" t="s">
        <v>245</v>
      </c>
      <c r="G35" s="606"/>
      <c r="H35" s="606"/>
      <c r="I35" s="643"/>
      <c r="J35" s="642"/>
      <c r="K35" s="34"/>
    </row>
    <row r="36" spans="1:13" s="618" customFormat="1" ht="30" customHeight="1" x14ac:dyDescent="0.3">
      <c r="A36" s="623">
        <v>36</v>
      </c>
      <c r="B36" s="641"/>
      <c r="C36" s="576" t="s">
        <v>930</v>
      </c>
      <c r="D36" s="640"/>
      <c r="E36" s="640"/>
      <c r="F36" s="640"/>
      <c r="G36" s="621"/>
      <c r="H36" s="621"/>
      <c r="I36" s="639"/>
      <c r="J36" s="639"/>
      <c r="K36" s="620"/>
    </row>
    <row r="37" spans="1:13" s="618" customFormat="1" ht="61.5" customHeight="1" x14ac:dyDescent="0.2">
      <c r="A37" s="623">
        <v>37</v>
      </c>
      <c r="B37" s="621"/>
      <c r="C37" s="621"/>
      <c r="D37" s="621"/>
      <c r="E37" s="621"/>
      <c r="F37" s="638" t="s">
        <v>648</v>
      </c>
      <c r="G37" s="637" t="s">
        <v>929</v>
      </c>
      <c r="H37" s="714"/>
      <c r="I37" s="715"/>
      <c r="J37" s="636" t="s">
        <v>928</v>
      </c>
      <c r="K37" s="620"/>
    </row>
    <row r="38" spans="1:13" s="618" customFormat="1" ht="15" customHeight="1" x14ac:dyDescent="0.2">
      <c r="A38" s="623">
        <v>38</v>
      </c>
      <c r="B38" s="621"/>
      <c r="C38" s="621"/>
      <c r="D38" s="621"/>
      <c r="E38" s="621"/>
      <c r="F38" s="635"/>
      <c r="G38" s="711" t="s">
        <v>383</v>
      </c>
      <c r="H38" s="712"/>
      <c r="I38" s="713"/>
      <c r="J38" s="634"/>
      <c r="K38" s="620"/>
    </row>
    <row r="39" spans="1:13" s="618" customFormat="1" ht="15" customHeight="1" x14ac:dyDescent="0.2">
      <c r="A39" s="623">
        <v>39</v>
      </c>
      <c r="B39" s="621"/>
      <c r="C39" s="621"/>
      <c r="D39" s="621"/>
      <c r="E39" s="621"/>
      <c r="F39" s="633"/>
      <c r="G39" s="711" t="s">
        <v>383</v>
      </c>
      <c r="H39" s="712"/>
      <c r="I39" s="713"/>
      <c r="J39" s="634"/>
      <c r="K39" s="620"/>
    </row>
    <row r="40" spans="1:13" s="618" customFormat="1" ht="15" customHeight="1" x14ac:dyDescent="0.2">
      <c r="A40" s="623">
        <v>40</v>
      </c>
      <c r="B40" s="621"/>
      <c r="C40" s="621"/>
      <c r="D40" s="621"/>
      <c r="E40" s="621"/>
      <c r="F40" s="633"/>
      <c r="G40" s="711" t="s">
        <v>383</v>
      </c>
      <c r="H40" s="712"/>
      <c r="I40" s="713"/>
      <c r="J40" s="634"/>
      <c r="K40" s="620"/>
    </row>
    <row r="41" spans="1:13" s="618" customFormat="1" ht="15" customHeight="1" x14ac:dyDescent="0.2">
      <c r="A41" s="623">
        <v>41</v>
      </c>
      <c r="B41" s="621"/>
      <c r="C41" s="621"/>
      <c r="D41" s="621"/>
      <c r="E41" s="621"/>
      <c r="F41" s="633"/>
      <c r="G41" s="711" t="s">
        <v>383</v>
      </c>
      <c r="H41" s="712"/>
      <c r="I41" s="713"/>
      <c r="J41" s="634"/>
      <c r="K41" s="620"/>
    </row>
    <row r="42" spans="1:13" s="618" customFormat="1" ht="15" customHeight="1" x14ac:dyDescent="0.2">
      <c r="A42" s="623">
        <v>42</v>
      </c>
      <c r="B42" s="621"/>
      <c r="C42" s="621"/>
      <c r="D42" s="621"/>
      <c r="E42" s="621"/>
      <c r="F42" s="633"/>
      <c r="G42" s="711" t="s">
        <v>383</v>
      </c>
      <c r="H42" s="712"/>
      <c r="I42" s="713"/>
      <c r="J42" s="634"/>
      <c r="K42" s="620"/>
    </row>
    <row r="43" spans="1:13" s="618" customFormat="1" ht="15" customHeight="1" x14ac:dyDescent="0.2">
      <c r="A43" s="623">
        <v>43</v>
      </c>
      <c r="B43" s="621"/>
      <c r="C43" s="621"/>
      <c r="D43" s="621"/>
      <c r="E43" s="621"/>
      <c r="F43" s="633"/>
      <c r="G43" s="711" t="s">
        <v>383</v>
      </c>
      <c r="H43" s="712"/>
      <c r="I43" s="713"/>
      <c r="J43" s="634"/>
      <c r="K43" s="620"/>
    </row>
    <row r="44" spans="1:13" s="618" customFormat="1" ht="15" customHeight="1" x14ac:dyDescent="0.2">
      <c r="A44" s="623">
        <v>44</v>
      </c>
      <c r="B44" s="621"/>
      <c r="C44" s="621"/>
      <c r="D44" s="621"/>
      <c r="E44" s="621"/>
      <c r="F44" s="633"/>
      <c r="G44" s="711" t="s">
        <v>383</v>
      </c>
      <c r="H44" s="712"/>
      <c r="I44" s="713"/>
      <c r="J44" s="634"/>
      <c r="K44" s="620"/>
    </row>
    <row r="45" spans="1:13" s="618" customFormat="1" ht="15" customHeight="1" x14ac:dyDescent="0.2">
      <c r="A45" s="623">
        <v>45</v>
      </c>
      <c r="B45" s="621"/>
      <c r="C45" s="621"/>
      <c r="D45" s="621"/>
      <c r="E45" s="621"/>
      <c r="F45" s="633"/>
      <c r="G45" s="711" t="s">
        <v>383</v>
      </c>
      <c r="H45" s="712"/>
      <c r="I45" s="713"/>
      <c r="J45" s="634"/>
      <c r="K45" s="620"/>
    </row>
    <row r="46" spans="1:13" s="618" customFormat="1" ht="15" customHeight="1" x14ac:dyDescent="0.2">
      <c r="A46" s="623">
        <v>46</v>
      </c>
      <c r="B46" s="621"/>
      <c r="C46" s="621"/>
      <c r="D46" s="621"/>
      <c r="E46" s="621"/>
      <c r="F46" s="633"/>
      <c r="G46" s="711" t="s">
        <v>383</v>
      </c>
      <c r="H46" s="712"/>
      <c r="I46" s="713"/>
      <c r="J46" s="634"/>
      <c r="K46" s="620"/>
    </row>
    <row r="47" spans="1:13" s="618" customFormat="1" ht="15" customHeight="1" x14ac:dyDescent="0.2">
      <c r="A47" s="623">
        <v>47</v>
      </c>
      <c r="B47" s="621"/>
      <c r="C47" s="621"/>
      <c r="D47" s="621"/>
      <c r="E47" s="621"/>
      <c r="F47" s="633"/>
      <c r="G47" s="711" t="s">
        <v>383</v>
      </c>
      <c r="H47" s="712"/>
      <c r="I47" s="713"/>
      <c r="J47" s="634"/>
      <c r="K47" s="620"/>
    </row>
    <row r="48" spans="1:13" s="618" customFormat="1" ht="15" customHeight="1" x14ac:dyDescent="0.2">
      <c r="A48" s="623">
        <v>48</v>
      </c>
      <c r="B48" s="621"/>
      <c r="C48" s="621"/>
      <c r="D48" s="621"/>
      <c r="E48" s="621"/>
      <c r="F48" s="633"/>
      <c r="G48" s="711" t="s">
        <v>383</v>
      </c>
      <c r="H48" s="712"/>
      <c r="I48" s="713"/>
      <c r="J48" s="634"/>
      <c r="K48" s="620"/>
    </row>
    <row r="49" spans="1:14" s="618" customFormat="1" ht="15" customHeight="1" x14ac:dyDescent="0.2">
      <c r="A49" s="623">
        <v>49</v>
      </c>
      <c r="B49" s="621"/>
      <c r="C49" s="621"/>
      <c r="D49" s="621"/>
      <c r="E49" s="621"/>
      <c r="F49" s="633"/>
      <c r="G49" s="711" t="s">
        <v>383</v>
      </c>
      <c r="H49" s="712"/>
      <c r="I49" s="713"/>
      <c r="J49" s="634"/>
      <c r="K49" s="620"/>
    </row>
    <row r="50" spans="1:14" s="618" customFormat="1" ht="15" customHeight="1" x14ac:dyDescent="0.2">
      <c r="A50" s="623">
        <v>50</v>
      </c>
      <c r="B50" s="621"/>
      <c r="C50" s="621"/>
      <c r="D50" s="621"/>
      <c r="E50" s="621"/>
      <c r="F50" s="633"/>
      <c r="G50" s="711" t="s">
        <v>383</v>
      </c>
      <c r="H50" s="712"/>
      <c r="I50" s="713"/>
      <c r="J50" s="634"/>
      <c r="K50" s="620"/>
    </row>
    <row r="51" spans="1:14" s="618" customFormat="1" ht="15" customHeight="1" x14ac:dyDescent="0.2">
      <c r="A51" s="623">
        <v>51</v>
      </c>
      <c r="B51" s="621"/>
      <c r="C51" s="621"/>
      <c r="D51" s="621"/>
      <c r="E51" s="621"/>
      <c r="F51" s="633"/>
      <c r="G51" s="711" t="s">
        <v>383</v>
      </c>
      <c r="H51" s="712"/>
      <c r="I51" s="713"/>
      <c r="J51" s="634"/>
      <c r="K51" s="620"/>
    </row>
    <row r="52" spans="1:14" s="618" customFormat="1" ht="15" customHeight="1" thickBot="1" x14ac:dyDescent="0.25">
      <c r="A52" s="623">
        <v>52</v>
      </c>
      <c r="B52" s="621"/>
      <c r="C52" s="621"/>
      <c r="D52" s="621"/>
      <c r="E52" s="621"/>
      <c r="F52" s="633"/>
      <c r="G52" s="711" t="s">
        <v>383</v>
      </c>
      <c r="H52" s="712"/>
      <c r="I52" s="713"/>
      <c r="J52" s="632"/>
      <c r="K52" s="620"/>
    </row>
    <row r="53" spans="1:14" s="618" customFormat="1" ht="15" hidden="1" customHeight="1" thickBot="1" x14ac:dyDescent="0.25">
      <c r="A53" s="623">
        <v>53</v>
      </c>
      <c r="B53" s="621"/>
      <c r="C53" s="621"/>
      <c r="D53" s="621"/>
      <c r="E53" s="621"/>
      <c r="F53" s="631"/>
      <c r="G53" s="718"/>
      <c r="H53" s="718"/>
      <c r="I53" s="718"/>
      <c r="J53" s="630"/>
      <c r="K53" s="620"/>
    </row>
    <row r="54" spans="1:14" s="618" customFormat="1" ht="15" customHeight="1" thickBot="1" x14ac:dyDescent="0.25">
      <c r="A54" s="623">
        <v>53</v>
      </c>
      <c r="B54" s="621"/>
      <c r="C54" s="621"/>
      <c r="D54" s="621"/>
      <c r="E54" s="621"/>
      <c r="F54" s="629" t="s">
        <v>927</v>
      </c>
      <c r="G54" s="628"/>
      <c r="H54" s="627"/>
      <c r="I54" s="626"/>
      <c r="J54" s="625">
        <f>SUM(J38:J53)</f>
        <v>0</v>
      </c>
      <c r="K54" s="620"/>
      <c r="L54" s="624" t="b">
        <f>J54+J29-J30+J31=J33</f>
        <v>1</v>
      </c>
    </row>
    <row r="55" spans="1:14" s="618" customFormat="1" ht="15" customHeight="1" x14ac:dyDescent="0.2">
      <c r="A55" s="623">
        <v>54</v>
      </c>
      <c r="B55" s="621"/>
      <c r="C55" s="621"/>
      <c r="D55" s="621"/>
      <c r="E55" s="621"/>
      <c r="F55" s="622" t="s">
        <v>646</v>
      </c>
      <c r="G55" s="621"/>
      <c r="H55" s="621"/>
      <c r="I55" s="621"/>
      <c r="J55" s="621"/>
      <c r="K55" s="620"/>
      <c r="M55" s="619"/>
      <c r="N55" s="612"/>
    </row>
    <row r="56" spans="1:14" x14ac:dyDescent="0.2">
      <c r="A56" s="617">
        <v>55</v>
      </c>
      <c r="B56" s="598"/>
      <c r="C56" s="598"/>
      <c r="D56" s="598"/>
      <c r="E56" s="598"/>
      <c r="F56" s="598"/>
      <c r="G56" s="598"/>
      <c r="H56" s="598"/>
      <c r="I56" s="598"/>
      <c r="J56" s="598"/>
      <c r="K56" s="47"/>
      <c r="M56" s="611"/>
      <c r="N56" s="612"/>
    </row>
    <row r="57" spans="1:14" s="112" customFormat="1" x14ac:dyDescent="0.2">
      <c r="A57" s="101"/>
      <c r="B57" s="101"/>
      <c r="C57" s="101"/>
      <c r="D57" s="101"/>
      <c r="E57" s="101"/>
      <c r="F57" s="101"/>
      <c r="G57" s="101"/>
      <c r="H57" s="101"/>
      <c r="I57" s="101"/>
      <c r="J57" s="101"/>
      <c r="K57" s="101"/>
      <c r="M57" s="611"/>
      <c r="N57" s="612"/>
    </row>
    <row r="58" spans="1:14" s="112" customFormat="1" x14ac:dyDescent="0.2">
      <c r="A58" s="101"/>
      <c r="B58" s="101"/>
      <c r="C58" s="101"/>
      <c r="D58" s="101"/>
      <c r="E58" s="101"/>
      <c r="F58" s="101"/>
      <c r="G58" s="101"/>
      <c r="H58" s="101"/>
      <c r="I58" s="101"/>
      <c r="J58" s="101"/>
      <c r="K58" s="101"/>
      <c r="M58" s="611"/>
      <c r="N58" s="612"/>
    </row>
    <row r="59" spans="1:14" s="112" customFormat="1" ht="13.5" hidden="1" customHeight="1" x14ac:dyDescent="0.2">
      <c r="A59" s="101"/>
      <c r="B59" s="101"/>
      <c r="C59" s="101"/>
      <c r="D59" s="101"/>
      <c r="E59" s="101"/>
      <c r="F59" s="101"/>
      <c r="G59" s="616" t="s">
        <v>926</v>
      </c>
      <c r="H59" s="101"/>
      <c r="I59" s="101"/>
      <c r="J59" s="101"/>
      <c r="K59" s="101"/>
      <c r="M59" s="611"/>
      <c r="N59" s="613"/>
    </row>
    <row r="60" spans="1:14" hidden="1" x14ac:dyDescent="0.2">
      <c r="G60" s="614" t="s">
        <v>71</v>
      </c>
      <c r="M60" s="611"/>
      <c r="N60" s="612"/>
    </row>
    <row r="61" spans="1:14" hidden="1" x14ac:dyDescent="0.2">
      <c r="G61" s="614" t="s">
        <v>70</v>
      </c>
      <c r="M61" s="611"/>
      <c r="N61" s="613"/>
    </row>
    <row r="62" spans="1:14" hidden="1" x14ac:dyDescent="0.2">
      <c r="G62" s="614" t="s">
        <v>118</v>
      </c>
      <c r="M62" s="611"/>
      <c r="N62" s="612"/>
    </row>
    <row r="63" spans="1:14" hidden="1" x14ac:dyDescent="0.2">
      <c r="G63" s="614" t="s">
        <v>925</v>
      </c>
      <c r="M63" s="611"/>
      <c r="N63" s="612"/>
    </row>
    <row r="64" spans="1:14" hidden="1" x14ac:dyDescent="0.2">
      <c r="G64" s="614" t="s">
        <v>68</v>
      </c>
      <c r="M64" s="611"/>
      <c r="N64" s="612"/>
    </row>
    <row r="65" spans="7:14" hidden="1" x14ac:dyDescent="0.2">
      <c r="G65" s="614" t="s">
        <v>275</v>
      </c>
      <c r="M65" s="611"/>
      <c r="N65" s="612"/>
    </row>
    <row r="66" spans="7:14" hidden="1" x14ac:dyDescent="0.2">
      <c r="G66" s="614" t="s">
        <v>416</v>
      </c>
      <c r="M66" s="611"/>
      <c r="N66" s="612"/>
    </row>
    <row r="67" spans="7:14" hidden="1" x14ac:dyDescent="0.2">
      <c r="G67" s="614" t="s">
        <v>113</v>
      </c>
      <c r="M67" s="611"/>
      <c r="N67" s="613"/>
    </row>
    <row r="68" spans="7:14" hidden="1" x14ac:dyDescent="0.2">
      <c r="G68" s="614" t="s">
        <v>924</v>
      </c>
      <c r="M68" s="611"/>
      <c r="N68" s="612"/>
    </row>
    <row r="69" spans="7:14" hidden="1" x14ac:dyDescent="0.2">
      <c r="G69" s="614" t="s">
        <v>115</v>
      </c>
      <c r="H69" s="612"/>
      <c r="M69" s="611"/>
      <c r="N69" s="612"/>
    </row>
    <row r="70" spans="7:14" hidden="1" x14ac:dyDescent="0.2">
      <c r="G70" s="614" t="s">
        <v>64</v>
      </c>
      <c r="H70" s="612"/>
      <c r="M70" s="611"/>
      <c r="N70" s="612"/>
    </row>
    <row r="71" spans="7:14" hidden="1" x14ac:dyDescent="0.2">
      <c r="G71" s="614" t="s">
        <v>116</v>
      </c>
      <c r="H71" s="612"/>
      <c r="M71" s="611"/>
      <c r="N71" s="612"/>
    </row>
    <row r="72" spans="7:14" hidden="1" x14ac:dyDescent="0.2">
      <c r="G72" s="615" t="s">
        <v>331</v>
      </c>
      <c r="H72" s="612"/>
      <c r="M72" s="611"/>
    </row>
    <row r="73" spans="7:14" hidden="1" x14ac:dyDescent="0.2">
      <c r="G73" s="614" t="s">
        <v>735</v>
      </c>
      <c r="H73" s="612"/>
      <c r="M73" s="611"/>
    </row>
    <row r="74" spans="7:14" hidden="1" x14ac:dyDescent="0.2">
      <c r="H74" s="613"/>
      <c r="M74" s="611"/>
    </row>
    <row r="75" spans="7:14" hidden="1" x14ac:dyDescent="0.2">
      <c r="H75" s="612"/>
      <c r="M75" s="611"/>
    </row>
    <row r="76" spans="7:14" hidden="1" x14ac:dyDescent="0.2">
      <c r="H76" s="612"/>
      <c r="M76" s="611"/>
    </row>
    <row r="77" spans="7:14" x14ac:dyDescent="0.2">
      <c r="H77" s="612"/>
      <c r="M77" s="611"/>
    </row>
    <row r="78" spans="7:14" x14ac:dyDescent="0.2">
      <c r="H78" s="612"/>
      <c r="M78" s="611"/>
    </row>
    <row r="79" spans="7:14" x14ac:dyDescent="0.2">
      <c r="M79" s="611"/>
    </row>
  </sheetData>
  <sheetProtection formatRows="0" insertRows="0"/>
  <mergeCells count="20">
    <mergeCell ref="G44:I44"/>
    <mergeCell ref="G45:I45"/>
    <mergeCell ref="G46:I46"/>
    <mergeCell ref="G52:I52"/>
    <mergeCell ref="G53:I53"/>
    <mergeCell ref="G47:I47"/>
    <mergeCell ref="G48:I48"/>
    <mergeCell ref="G49:I49"/>
    <mergeCell ref="G50:I50"/>
    <mergeCell ref="G51:I51"/>
    <mergeCell ref="G41:I41"/>
    <mergeCell ref="H37:I37"/>
    <mergeCell ref="G42:I42"/>
    <mergeCell ref="G43:I43"/>
    <mergeCell ref="A5:J5"/>
    <mergeCell ref="H2:J2"/>
    <mergeCell ref="H3:J3"/>
    <mergeCell ref="G38:I38"/>
    <mergeCell ref="G39:I39"/>
    <mergeCell ref="G40:I40"/>
  </mergeCells>
  <dataValidations count="6">
    <dataValidation type="list" allowBlank="1" showInputMessage="1" showErrorMessage="1" prompt="Please select from available drop-down options" sqref="G38:I52">
      <formula1>$G$60:$G$73</formula1>
    </dataValidation>
    <dataValidation type="list" allowBlank="1" showInputMessage="1" showErrorMessage="1" prompt="Please select from available drop-down options" sqref="G53:I53">
      <formula1>#REF!</formula1>
    </dataValidation>
    <dataValidation allowBlank="1" showErrorMessage="1" prompt="Please enter text" sqref="F54 H54"/>
    <dataValidation allowBlank="1" showInputMessage="1" sqref="F55:G55"/>
    <dataValidation type="list" allowBlank="1" showErrorMessage="1" prompt="Please select from available drop-down options" sqref="G54">
      <formula1>"Opex,Sales,Capex,[Select one]"</formula1>
    </dataValidation>
    <dataValidation allowBlank="1" showInputMessage="1" showErrorMessage="1" prompt="Please enter text" sqref="F38:F53"/>
  </dataValidations>
  <pageMargins left="0.70866141732283472" right="0.70866141732283472" top="0.74803149606299213" bottom="0.74803149606299213" header="0.31496062992125984" footer="0.31496062992125984"/>
  <pageSetup paperSize="9" scale="65" fitToWidth="0" fitToHeight="0" orientation="portrait" r:id="rId1"/>
  <headerFooter alignWithMargins="0">
    <oddHeader>&amp;CCommerce Commission Information Disclosure Template</oddHeader>
    <oddFooter>&amp;L&amp;F&amp;C&amp;P&amp;R&amp;A</oddFooter>
  </headerFooter>
  <ignoredErrors>
    <ignoredError sqref="I7:J7" numberStoredAsText="1"/>
    <ignoredError sqref="I12:I15 J16 I17:I18 I20:I26 J27:J28 J32:J33 J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CCFF"/>
    <pageSetUpPr fitToPage="1"/>
  </sheetPr>
  <dimension ref="A1:P28"/>
  <sheetViews>
    <sheetView showGridLines="0" view="pageBreakPreview" zoomScaleNormal="100" zoomScaleSheetLayoutView="100" workbookViewId="0">
      <selection activeCell="L23" sqref="L23"/>
    </sheetView>
  </sheetViews>
  <sheetFormatPr defaultColWidth="9.140625" defaultRowHeight="12.75" x14ac:dyDescent="0.2"/>
  <cols>
    <col min="1" max="1" width="4.28515625" style="27" customWidth="1"/>
    <col min="2" max="2" width="3.140625" style="27" customWidth="1"/>
    <col min="3" max="3" width="4" style="27" customWidth="1"/>
    <col min="4" max="5" width="2.28515625" style="27" customWidth="1"/>
    <col min="6" max="6" width="62.42578125" style="27" customWidth="1"/>
    <col min="7" max="9" width="16.140625" style="27" customWidth="1"/>
    <col min="10" max="10" width="18.7109375" style="27" customWidth="1"/>
    <col min="11" max="14" width="16.140625" style="27" customWidth="1"/>
    <col min="15" max="15" width="2.7109375" style="27" customWidth="1"/>
    <col min="16" max="16" width="14.7109375" style="216" customWidth="1"/>
    <col min="17" max="16384" width="9.140625" style="27"/>
  </cols>
  <sheetData>
    <row r="1" spans="1:16" s="33" customFormat="1" ht="15" customHeight="1" x14ac:dyDescent="0.2">
      <c r="A1" s="555"/>
      <c r="B1" s="547"/>
      <c r="C1" s="547"/>
      <c r="D1" s="547"/>
      <c r="E1" s="547"/>
      <c r="F1" s="547"/>
      <c r="G1" s="547"/>
      <c r="H1" s="547"/>
      <c r="I1" s="547"/>
      <c r="J1" s="547"/>
      <c r="K1" s="547"/>
      <c r="L1" s="547"/>
      <c r="M1" s="547"/>
      <c r="N1" s="547"/>
      <c r="O1" s="548"/>
      <c r="P1" s="216"/>
    </row>
    <row r="2" spans="1:16" s="33" customFormat="1" ht="18" customHeight="1" x14ac:dyDescent="0.3">
      <c r="A2" s="48"/>
      <c r="B2" s="49"/>
      <c r="C2" s="49"/>
      <c r="D2" s="49"/>
      <c r="E2" s="49"/>
      <c r="F2" s="49"/>
      <c r="G2" s="49"/>
      <c r="H2" s="49"/>
      <c r="I2" s="49"/>
      <c r="J2" s="49"/>
      <c r="K2" s="90"/>
      <c r="L2" s="92" t="s">
        <v>8</v>
      </c>
      <c r="M2" s="680" t="str">
        <f>IF(NOT(ISBLANK(CoverSheet!$C$8)),CoverSheet!$C$8,"")</f>
        <v/>
      </c>
      <c r="N2" s="682"/>
      <c r="O2" s="52"/>
      <c r="P2" s="216"/>
    </row>
    <row r="3" spans="1:16" s="33" customFormat="1" ht="18" customHeight="1" x14ac:dyDescent="0.25">
      <c r="A3" s="48"/>
      <c r="B3" s="49"/>
      <c r="C3" s="49"/>
      <c r="D3" s="49"/>
      <c r="E3" s="49"/>
      <c r="F3" s="49"/>
      <c r="G3" s="49"/>
      <c r="H3" s="49"/>
      <c r="I3" s="49"/>
      <c r="J3" s="49"/>
      <c r="K3" s="90"/>
      <c r="L3" s="92" t="s">
        <v>390</v>
      </c>
      <c r="M3" s="685" t="str">
        <f>IF(ISNUMBER(CoverSheet!$C$12),CoverSheet!$C$12,"")</f>
        <v/>
      </c>
      <c r="N3" s="687"/>
      <c r="O3" s="52"/>
      <c r="P3" s="216"/>
    </row>
    <row r="4" spans="1:16" s="33" customFormat="1" ht="24" customHeight="1" x14ac:dyDescent="0.35">
      <c r="A4" s="546" t="s">
        <v>513</v>
      </c>
      <c r="B4" s="60"/>
      <c r="C4" s="49"/>
      <c r="D4" s="49"/>
      <c r="E4" s="49"/>
      <c r="F4" s="49"/>
      <c r="G4" s="49"/>
      <c r="H4" s="49"/>
      <c r="I4" s="49"/>
      <c r="J4" s="49"/>
      <c r="K4" s="49"/>
      <c r="L4" s="449"/>
      <c r="M4" s="49"/>
      <c r="N4" s="49"/>
      <c r="O4" s="52"/>
      <c r="P4" s="216"/>
    </row>
    <row r="5" spans="1:16" ht="34.5" customHeight="1" x14ac:dyDescent="0.2">
      <c r="A5" s="675" t="s">
        <v>382</v>
      </c>
      <c r="B5" s="679"/>
      <c r="C5" s="679"/>
      <c r="D5" s="679"/>
      <c r="E5" s="679"/>
      <c r="F5" s="679"/>
      <c r="G5" s="679"/>
      <c r="H5" s="679"/>
      <c r="I5" s="679"/>
      <c r="J5" s="679"/>
      <c r="K5" s="679"/>
      <c r="L5" s="679"/>
      <c r="M5" s="679"/>
      <c r="N5" s="679"/>
      <c r="O5" s="694"/>
      <c r="P5" s="217"/>
    </row>
    <row r="6" spans="1:16" s="33" customFormat="1" ht="15" customHeight="1" x14ac:dyDescent="0.2">
      <c r="A6" s="85" t="s">
        <v>614</v>
      </c>
      <c r="B6" s="449"/>
      <c r="C6" s="53"/>
      <c r="D6" s="49"/>
      <c r="E6" s="49"/>
      <c r="F6" s="49"/>
      <c r="G6" s="49"/>
      <c r="H6" s="49"/>
      <c r="I6" s="49"/>
      <c r="J6" s="49"/>
      <c r="K6" s="49"/>
      <c r="L6" s="49"/>
      <c r="M6" s="49"/>
      <c r="N6" s="49"/>
      <c r="O6" s="52"/>
      <c r="P6" s="216"/>
    </row>
    <row r="7" spans="1:16" s="33" customFormat="1" ht="15" customHeight="1" x14ac:dyDescent="0.2">
      <c r="A7" s="114">
        <v>7</v>
      </c>
      <c r="B7" s="448"/>
      <c r="C7" s="438"/>
      <c r="D7" s="438"/>
      <c r="E7" s="438"/>
      <c r="F7" s="438"/>
      <c r="G7" s="438"/>
      <c r="H7" s="438"/>
      <c r="I7" s="438"/>
      <c r="J7" s="438"/>
      <c r="K7" s="438"/>
      <c r="L7" s="438"/>
      <c r="M7" s="438"/>
      <c r="N7" s="438"/>
      <c r="O7" s="34"/>
      <c r="P7" s="216"/>
    </row>
    <row r="8" spans="1:16" s="33" customFormat="1" ht="17.25" customHeight="1" x14ac:dyDescent="0.3">
      <c r="A8" s="114">
        <v>8</v>
      </c>
      <c r="B8" s="448"/>
      <c r="C8" s="162" t="s">
        <v>514</v>
      </c>
      <c r="D8" s="161"/>
      <c r="E8" s="148"/>
      <c r="F8" s="148"/>
      <c r="G8" s="148"/>
      <c r="H8" s="148"/>
      <c r="I8" s="148"/>
      <c r="J8" s="148"/>
      <c r="K8" s="148"/>
      <c r="L8" s="148"/>
      <c r="M8" s="148"/>
      <c r="N8" s="148"/>
      <c r="O8" s="34"/>
      <c r="P8" s="216"/>
    </row>
    <row r="9" spans="1:16" s="33" customFormat="1" ht="15" customHeight="1" x14ac:dyDescent="0.2">
      <c r="A9" s="114">
        <v>9</v>
      </c>
      <c r="B9" s="448"/>
      <c r="C9" s="439"/>
      <c r="D9" s="439"/>
      <c r="E9" s="170"/>
      <c r="F9" s="170"/>
      <c r="G9" s="170"/>
      <c r="H9" s="170"/>
      <c r="I9" s="170"/>
      <c r="J9" s="170"/>
      <c r="K9" s="170"/>
      <c r="L9" s="170"/>
      <c r="M9" s="170"/>
      <c r="N9" s="170"/>
      <c r="O9" s="34"/>
      <c r="P9" s="216"/>
    </row>
    <row r="10" spans="1:16" s="33" customFormat="1" ht="63" customHeight="1" x14ac:dyDescent="0.2">
      <c r="A10" s="114">
        <v>10</v>
      </c>
      <c r="B10" s="448"/>
      <c r="C10" s="719"/>
      <c r="D10" s="719"/>
      <c r="E10" s="170"/>
      <c r="F10" s="226" t="s">
        <v>483</v>
      </c>
      <c r="G10" s="447" t="s">
        <v>200</v>
      </c>
      <c r="H10" s="447" t="s">
        <v>201</v>
      </c>
      <c r="I10" s="447" t="s">
        <v>202</v>
      </c>
      <c r="J10" s="447" t="s">
        <v>484</v>
      </c>
      <c r="K10" s="447" t="s">
        <v>203</v>
      </c>
      <c r="L10" s="447" t="s">
        <v>204</v>
      </c>
      <c r="M10" s="447" t="s">
        <v>205</v>
      </c>
      <c r="N10" s="447" t="s">
        <v>206</v>
      </c>
      <c r="O10" s="61"/>
      <c r="P10" s="216"/>
    </row>
    <row r="11" spans="1:16" s="33" customFormat="1" ht="15" customHeight="1" x14ac:dyDescent="0.2">
      <c r="A11" s="114">
        <v>11</v>
      </c>
      <c r="B11" s="448"/>
      <c r="C11" s="719"/>
      <c r="D11" s="719"/>
      <c r="E11" s="170"/>
      <c r="F11" s="458"/>
      <c r="G11" s="364"/>
      <c r="H11" s="364"/>
      <c r="I11" s="353"/>
      <c r="J11" s="345"/>
      <c r="K11" s="3"/>
      <c r="L11" s="3"/>
      <c r="M11" s="3"/>
      <c r="N11" s="3"/>
      <c r="O11" s="34"/>
      <c r="P11" s="216"/>
    </row>
    <row r="12" spans="1:16" s="33" customFormat="1" ht="15" customHeight="1" x14ac:dyDescent="0.2">
      <c r="A12" s="114">
        <v>12</v>
      </c>
      <c r="B12" s="448"/>
      <c r="C12" s="719"/>
      <c r="D12" s="719"/>
      <c r="E12" s="170"/>
      <c r="F12" s="458"/>
      <c r="G12" s="364"/>
      <c r="H12" s="364"/>
      <c r="I12" s="353"/>
      <c r="J12" s="345"/>
      <c r="K12" s="3"/>
      <c r="L12" s="3"/>
      <c r="M12" s="3"/>
      <c r="N12" s="3"/>
      <c r="O12" s="34"/>
      <c r="P12" s="216"/>
    </row>
    <row r="13" spans="1:16" s="33" customFormat="1" ht="15" customHeight="1" x14ac:dyDescent="0.2">
      <c r="A13" s="114">
        <v>13</v>
      </c>
      <c r="B13" s="448"/>
      <c r="C13" s="719"/>
      <c r="D13" s="719"/>
      <c r="E13" s="170"/>
      <c r="F13" s="458"/>
      <c r="G13" s="364"/>
      <c r="H13" s="364"/>
      <c r="I13" s="353"/>
      <c r="J13" s="345"/>
      <c r="K13" s="3"/>
      <c r="L13" s="3"/>
      <c r="M13" s="3"/>
      <c r="N13" s="3"/>
      <c r="O13" s="34"/>
      <c r="P13" s="216"/>
    </row>
    <row r="14" spans="1:16" s="33" customFormat="1" ht="15" customHeight="1" x14ac:dyDescent="0.2">
      <c r="A14" s="114">
        <v>14</v>
      </c>
      <c r="B14" s="448"/>
      <c r="C14" s="719"/>
      <c r="D14" s="719"/>
      <c r="E14" s="170"/>
      <c r="F14" s="458"/>
      <c r="G14" s="364"/>
      <c r="H14" s="364"/>
      <c r="I14" s="353"/>
      <c r="J14" s="345"/>
      <c r="K14" s="3"/>
      <c r="L14" s="3"/>
      <c r="M14" s="3"/>
      <c r="N14" s="3"/>
      <c r="O14" s="34"/>
      <c r="P14" s="216"/>
    </row>
    <row r="15" spans="1:16" s="33" customFormat="1" ht="15" customHeight="1" x14ac:dyDescent="0.2">
      <c r="A15" s="114">
        <v>15</v>
      </c>
      <c r="B15" s="448"/>
      <c r="C15" s="719"/>
      <c r="D15" s="719"/>
      <c r="E15" s="170"/>
      <c r="F15" s="458"/>
      <c r="G15" s="364"/>
      <c r="H15" s="364"/>
      <c r="I15" s="353"/>
      <c r="J15" s="345"/>
      <c r="K15" s="3"/>
      <c r="L15" s="3"/>
      <c r="M15" s="3"/>
      <c r="N15" s="3"/>
      <c r="O15" s="34"/>
      <c r="P15" s="216"/>
    </row>
    <row r="16" spans="1:16" s="33" customFormat="1" ht="15" customHeight="1" x14ac:dyDescent="0.2">
      <c r="A16" s="114">
        <v>16</v>
      </c>
      <c r="B16" s="448"/>
      <c r="C16" s="439"/>
      <c r="D16" s="439"/>
      <c r="E16" s="170"/>
      <c r="F16" s="315" t="s">
        <v>646</v>
      </c>
      <c r="G16" s="170"/>
      <c r="H16" s="170"/>
      <c r="I16" s="170"/>
      <c r="J16" s="170"/>
      <c r="K16" s="170"/>
      <c r="L16" s="452">
        <f>SUM(L11:L15)</f>
        <v>0</v>
      </c>
      <c r="M16" s="452">
        <f>SUM(M11:M15)</f>
        <v>0</v>
      </c>
      <c r="N16" s="452">
        <f>SUM(N11:N15)</f>
        <v>0</v>
      </c>
      <c r="O16" s="34"/>
      <c r="P16" s="216" t="s">
        <v>618</v>
      </c>
    </row>
    <row r="17" spans="1:16" s="33" customFormat="1" ht="12.75" customHeight="1" x14ac:dyDescent="0.2">
      <c r="A17" s="114">
        <v>17</v>
      </c>
      <c r="B17" s="448"/>
      <c r="C17" s="439"/>
      <c r="D17" s="439"/>
      <c r="E17" s="170"/>
      <c r="F17" s="170"/>
      <c r="G17" s="170"/>
      <c r="H17" s="170"/>
      <c r="I17" s="170"/>
      <c r="J17" s="170"/>
      <c r="K17" s="170"/>
      <c r="L17" s="170"/>
      <c r="M17" s="170"/>
      <c r="N17" s="170"/>
      <c r="O17" s="34"/>
      <c r="P17" s="216"/>
    </row>
    <row r="18" spans="1:16" s="33" customFormat="1" ht="17.25" customHeight="1" x14ac:dyDescent="0.3">
      <c r="A18" s="114">
        <v>18</v>
      </c>
      <c r="B18" s="448"/>
      <c r="C18" s="162" t="s">
        <v>515</v>
      </c>
      <c r="D18" s="439"/>
      <c r="E18" s="170"/>
      <c r="F18" s="170"/>
      <c r="G18" s="170"/>
      <c r="H18" s="170"/>
      <c r="I18" s="170"/>
      <c r="J18" s="170"/>
      <c r="K18" s="170"/>
      <c r="L18" s="170"/>
      <c r="M18" s="170"/>
      <c r="N18" s="170"/>
      <c r="O18" s="34"/>
      <c r="P18" s="216"/>
    </row>
    <row r="19" spans="1:16" s="33" customFormat="1" ht="15" customHeight="1" thickBot="1" x14ac:dyDescent="0.25">
      <c r="A19" s="114">
        <v>19</v>
      </c>
      <c r="B19" s="448"/>
      <c r="C19" s="444"/>
      <c r="D19" s="170"/>
      <c r="E19" s="170"/>
      <c r="F19" s="170"/>
      <c r="G19" s="170"/>
      <c r="H19" s="170"/>
      <c r="I19" s="170"/>
      <c r="J19" s="170"/>
      <c r="K19" s="170"/>
      <c r="L19" s="170"/>
      <c r="M19" s="170"/>
      <c r="N19" s="170"/>
      <c r="O19" s="34"/>
      <c r="P19" s="216"/>
    </row>
    <row r="20" spans="1:16" s="33" customFormat="1" ht="15" customHeight="1" thickBot="1" x14ac:dyDescent="0.25">
      <c r="A20" s="114">
        <v>20</v>
      </c>
      <c r="B20" s="448"/>
      <c r="C20" s="444"/>
      <c r="D20" s="170"/>
      <c r="E20" s="166" t="s">
        <v>207</v>
      </c>
      <c r="F20" s="170"/>
      <c r="G20" s="170"/>
      <c r="H20" s="170"/>
      <c r="I20" s="609">
        <f>M16+N16</f>
        <v>0</v>
      </c>
      <c r="J20" s="170"/>
      <c r="K20" s="170"/>
      <c r="L20" s="170"/>
      <c r="M20" s="170"/>
      <c r="N20" s="170"/>
      <c r="O20" s="34"/>
      <c r="P20" s="216" t="s">
        <v>619</v>
      </c>
    </row>
    <row r="21" spans="1:16" s="33" customFormat="1" ht="15" customHeight="1" x14ac:dyDescent="0.2">
      <c r="A21" s="114">
        <v>21</v>
      </c>
      <c r="B21" s="448"/>
      <c r="C21" s="444"/>
      <c r="D21" s="170"/>
      <c r="E21" s="166"/>
      <c r="F21" s="170"/>
      <c r="G21" s="170"/>
      <c r="H21" s="170"/>
      <c r="I21" s="170"/>
      <c r="J21" s="170"/>
      <c r="K21" s="170"/>
      <c r="L21" s="170"/>
      <c r="M21" s="170"/>
      <c r="N21" s="170"/>
      <c r="O21" s="34"/>
      <c r="P21" s="216"/>
    </row>
    <row r="22" spans="1:16" s="33" customFormat="1" ht="15" customHeight="1" x14ac:dyDescent="0.2">
      <c r="A22" s="114">
        <v>22</v>
      </c>
      <c r="B22" s="448"/>
      <c r="C22" s="444"/>
      <c r="D22" s="177"/>
      <c r="E22" s="166"/>
      <c r="F22" s="293" t="s">
        <v>620</v>
      </c>
      <c r="G22" s="170"/>
      <c r="H22" s="3"/>
      <c r="I22" s="170"/>
      <c r="J22" s="170"/>
      <c r="K22" s="170"/>
      <c r="L22" s="170"/>
      <c r="M22" s="170"/>
      <c r="N22" s="170"/>
      <c r="O22" s="34"/>
      <c r="P22" s="216"/>
    </row>
    <row r="23" spans="1:16" s="33" customFormat="1" ht="15" customHeight="1" x14ac:dyDescent="0.2">
      <c r="A23" s="114">
        <v>23</v>
      </c>
      <c r="B23" s="448"/>
      <c r="C23" s="444"/>
      <c r="D23" s="177"/>
      <c r="E23" s="166"/>
      <c r="F23" s="223" t="s">
        <v>208</v>
      </c>
      <c r="G23" s="170"/>
      <c r="H23" s="610">
        <v>0.42</v>
      </c>
      <c r="I23" s="170"/>
      <c r="J23" s="170"/>
      <c r="K23" s="170"/>
      <c r="L23" s="170"/>
      <c r="M23" s="170"/>
      <c r="N23" s="170"/>
      <c r="O23" s="34"/>
      <c r="P23" s="216"/>
    </row>
    <row r="24" spans="1:16" s="33" customFormat="1" ht="15" customHeight="1" x14ac:dyDescent="0.2">
      <c r="A24" s="114">
        <v>24</v>
      </c>
      <c r="B24" s="448"/>
      <c r="C24" s="444"/>
      <c r="D24" s="177"/>
      <c r="E24" s="166"/>
      <c r="F24" s="223" t="s">
        <v>209</v>
      </c>
      <c r="G24" s="170"/>
      <c r="H24" s="3"/>
      <c r="I24" s="170"/>
      <c r="J24" s="170"/>
      <c r="K24" s="170"/>
      <c r="L24" s="170"/>
      <c r="M24" s="170"/>
      <c r="N24" s="170"/>
      <c r="O24" s="34"/>
      <c r="P24" s="216"/>
    </row>
    <row r="25" spans="1:16" s="33" customFormat="1" ht="15" customHeight="1" x14ac:dyDescent="0.2">
      <c r="A25" s="114">
        <v>25</v>
      </c>
      <c r="B25" s="448"/>
      <c r="C25" s="444"/>
      <c r="D25" s="444"/>
      <c r="E25" s="166" t="s">
        <v>210</v>
      </c>
      <c r="F25" s="444"/>
      <c r="G25" s="170"/>
      <c r="H25" s="170"/>
      <c r="I25" s="459">
        <f>IF(H22&lt;&gt;0,H24*H23/H22,0)</f>
        <v>0</v>
      </c>
      <c r="J25" s="170"/>
      <c r="K25" s="170"/>
      <c r="L25" s="170"/>
      <c r="M25" s="170"/>
      <c r="N25" s="170"/>
      <c r="O25" s="34"/>
      <c r="P25" s="216"/>
    </row>
    <row r="26" spans="1:16" s="33" customFormat="1" ht="15" customHeight="1" thickBot="1" x14ac:dyDescent="0.25">
      <c r="A26" s="114">
        <v>26</v>
      </c>
      <c r="B26" s="448"/>
      <c r="C26" s="444"/>
      <c r="D26" s="170"/>
      <c r="E26" s="166"/>
      <c r="F26" s="170"/>
      <c r="G26" s="170"/>
      <c r="H26" s="170"/>
      <c r="I26" s="170"/>
      <c r="J26" s="170"/>
      <c r="K26" s="170"/>
      <c r="L26" s="170"/>
      <c r="M26" s="170"/>
      <c r="N26" s="170"/>
      <c r="O26" s="34"/>
      <c r="P26" s="216"/>
    </row>
    <row r="27" spans="1:16" s="33" customFormat="1" ht="15" customHeight="1" thickBot="1" x14ac:dyDescent="0.25">
      <c r="A27" s="114">
        <v>27</v>
      </c>
      <c r="B27" s="448"/>
      <c r="C27" s="444"/>
      <c r="D27" s="444"/>
      <c r="E27" s="166" t="s">
        <v>158</v>
      </c>
      <c r="F27" s="444"/>
      <c r="G27" s="170"/>
      <c r="H27" s="170"/>
      <c r="I27" s="453">
        <f>IF(I25="not defined",0,MAX(I20*I25,0))</f>
        <v>0</v>
      </c>
      <c r="J27" s="170"/>
      <c r="K27" s="170"/>
      <c r="L27" s="170"/>
      <c r="M27" s="170"/>
      <c r="N27" s="170"/>
      <c r="O27" s="34"/>
      <c r="P27" s="213" t="s">
        <v>839</v>
      </c>
    </row>
    <row r="28" spans="1:16" s="33" customFormat="1" x14ac:dyDescent="0.2">
      <c r="A28" s="39"/>
      <c r="B28" s="40"/>
      <c r="C28" s="180"/>
      <c r="D28" s="180"/>
      <c r="E28" s="180"/>
      <c r="F28" s="180"/>
      <c r="G28" s="180"/>
      <c r="H28" s="180"/>
      <c r="I28" s="180"/>
      <c r="J28" s="180"/>
      <c r="K28" s="180"/>
      <c r="L28" s="180"/>
      <c r="M28" s="180"/>
      <c r="N28" s="180"/>
      <c r="O28" s="47"/>
      <c r="P28" s="216"/>
    </row>
  </sheetData>
  <sheetProtection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N2"/>
    <mergeCell ref="C15:D15"/>
    <mergeCell ref="C13:D13"/>
    <mergeCell ref="C14:D14"/>
    <mergeCell ref="M3:N3"/>
    <mergeCell ref="A5:O5"/>
    <mergeCell ref="C10:D10"/>
    <mergeCell ref="C11:D11"/>
    <mergeCell ref="C12:D12"/>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8" orientation="landscape" r:id="rId2"/>
  <headerFooter alignWithMargins="0">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80"/>
  <sheetViews>
    <sheetView showGridLines="0" view="pageBreakPreview" topLeftCell="A55" zoomScaleNormal="100" zoomScaleSheetLayoutView="100" workbookViewId="0"/>
  </sheetViews>
  <sheetFormatPr defaultColWidth="9.140625" defaultRowHeight="12.75" x14ac:dyDescent="0.2"/>
  <cols>
    <col min="1" max="1" width="4.7109375" style="20" customWidth="1"/>
    <col min="2" max="2" width="3.140625" style="20" customWidth="1"/>
    <col min="3" max="3" width="6.140625" style="20" customWidth="1"/>
    <col min="4" max="4" width="2.28515625" style="20" customWidth="1"/>
    <col min="5" max="5" width="2.28515625" style="27" customWidth="1"/>
    <col min="6" max="6" width="27.85546875" style="27" customWidth="1"/>
    <col min="7" max="7" width="10.5703125" style="27" customWidth="1"/>
    <col min="8" max="8" width="40.7109375" style="27" customWidth="1"/>
    <col min="9" max="9" width="18.5703125" style="27" customWidth="1"/>
    <col min="10" max="14" width="16.7109375" style="20" customWidth="1"/>
    <col min="15" max="15" width="2.7109375" style="20" customWidth="1"/>
    <col min="16" max="16" width="14.28515625" style="20" bestFit="1" customWidth="1"/>
    <col min="17" max="16384" width="9.140625" style="20"/>
  </cols>
  <sheetData>
    <row r="1" spans="1:15" s="10" customFormat="1" ht="15" customHeight="1" x14ac:dyDescent="0.3">
      <c r="A1" s="555"/>
      <c r="B1" s="547"/>
      <c r="C1" s="547"/>
      <c r="D1" s="547"/>
      <c r="E1" s="547"/>
      <c r="F1" s="547"/>
      <c r="G1" s="547"/>
      <c r="H1" s="547"/>
      <c r="I1" s="547"/>
      <c r="J1" s="547"/>
      <c r="K1" s="547"/>
      <c r="L1" s="547"/>
      <c r="M1" s="547"/>
      <c r="N1" s="547"/>
      <c r="O1" s="553"/>
    </row>
    <row r="2" spans="1:15" s="10" customFormat="1" ht="18" customHeight="1" x14ac:dyDescent="0.3">
      <c r="A2" s="48"/>
      <c r="B2" s="63"/>
      <c r="C2" s="49"/>
      <c r="D2" s="49"/>
      <c r="E2" s="49"/>
      <c r="F2" s="49"/>
      <c r="G2" s="49"/>
      <c r="H2" s="49"/>
      <c r="I2" s="49"/>
      <c r="J2" s="49"/>
      <c r="K2" s="92" t="s">
        <v>8</v>
      </c>
      <c r="L2" s="677" t="str">
        <f>IF(NOT(ISBLANK(CoverSheet!$C$8)),CoverSheet!$C$8,"")</f>
        <v/>
      </c>
      <c r="M2" s="677"/>
      <c r="N2" s="677"/>
      <c r="O2" s="64"/>
    </row>
    <row r="3" spans="1:15" s="10" customFormat="1" ht="18" customHeight="1" x14ac:dyDescent="0.3">
      <c r="A3" s="48"/>
      <c r="B3" s="63"/>
      <c r="C3" s="49"/>
      <c r="D3" s="49"/>
      <c r="E3" s="49"/>
      <c r="F3" s="49"/>
      <c r="G3" s="49"/>
      <c r="H3" s="49"/>
      <c r="I3" s="49"/>
      <c r="J3" s="49"/>
      <c r="K3" s="92" t="s">
        <v>390</v>
      </c>
      <c r="L3" s="678" t="str">
        <f>IF(ISNUMBER(CoverSheet!$C$12),CoverSheet!$C$12,"")</f>
        <v/>
      </c>
      <c r="M3" s="678"/>
      <c r="N3" s="678"/>
      <c r="O3" s="64"/>
    </row>
    <row r="4" spans="1:15" s="10" customFormat="1" ht="21" x14ac:dyDescent="0.35">
      <c r="A4" s="546" t="s">
        <v>522</v>
      </c>
      <c r="B4" s="49"/>
      <c r="C4" s="49"/>
      <c r="D4" s="49"/>
      <c r="E4" s="49"/>
      <c r="F4" s="49"/>
      <c r="G4" s="49"/>
      <c r="H4" s="49"/>
      <c r="I4" s="49"/>
      <c r="J4" s="49"/>
      <c r="K4" s="449"/>
      <c r="L4" s="49"/>
      <c r="M4" s="49"/>
      <c r="N4" s="49"/>
      <c r="O4" s="52"/>
    </row>
    <row r="5" spans="1:15" s="29" customFormat="1" ht="37.5" customHeight="1" x14ac:dyDescent="0.2">
      <c r="A5" s="703" t="s">
        <v>538</v>
      </c>
      <c r="B5" s="704"/>
      <c r="C5" s="704"/>
      <c r="D5" s="704"/>
      <c r="E5" s="704"/>
      <c r="F5" s="704"/>
      <c r="G5" s="704"/>
      <c r="H5" s="704"/>
      <c r="I5" s="704"/>
      <c r="J5" s="704"/>
      <c r="K5" s="704"/>
      <c r="L5" s="704"/>
      <c r="M5" s="704"/>
      <c r="N5" s="704"/>
      <c r="O5" s="93"/>
    </row>
    <row r="6" spans="1:15" s="10" customFormat="1" ht="15" customHeight="1" x14ac:dyDescent="0.2">
      <c r="A6" s="85" t="s">
        <v>614</v>
      </c>
      <c r="B6" s="449"/>
      <c r="C6" s="53"/>
      <c r="D6" s="54"/>
      <c r="E6" s="54"/>
      <c r="F6" s="54"/>
      <c r="G6" s="54"/>
      <c r="H6" s="54"/>
      <c r="I6" s="54"/>
      <c r="J6" s="49"/>
      <c r="K6" s="49"/>
      <c r="L6" s="49"/>
      <c r="M6" s="49"/>
      <c r="N6" s="49"/>
      <c r="O6" s="52"/>
    </row>
    <row r="7" spans="1:15" ht="30" customHeight="1" x14ac:dyDescent="0.3">
      <c r="A7" s="114">
        <v>7</v>
      </c>
      <c r="B7" s="36"/>
      <c r="C7" s="140" t="s">
        <v>523</v>
      </c>
      <c r="D7" s="438"/>
      <c r="E7" s="438"/>
      <c r="F7" s="438"/>
      <c r="G7" s="438"/>
      <c r="H7" s="438"/>
      <c r="I7" s="438"/>
      <c r="J7" s="208"/>
      <c r="K7" s="208"/>
      <c r="L7" s="208"/>
      <c r="M7" s="208"/>
      <c r="N7" s="208"/>
      <c r="O7" s="34"/>
    </row>
    <row r="8" spans="1:15" ht="15.75" customHeight="1" x14ac:dyDescent="0.2">
      <c r="A8" s="114">
        <v>8</v>
      </c>
      <c r="B8" s="438"/>
      <c r="C8" s="720"/>
      <c r="D8" s="720"/>
      <c r="E8" s="440"/>
      <c r="F8" s="440"/>
      <c r="G8" s="440"/>
      <c r="H8" s="440"/>
      <c r="I8" s="440"/>
      <c r="J8" s="379" t="s">
        <v>246</v>
      </c>
      <c r="K8" s="379"/>
      <c r="L8" s="379"/>
      <c r="M8" s="379"/>
      <c r="N8" s="377"/>
      <c r="O8" s="34"/>
    </row>
    <row r="9" spans="1:15" ht="41.25" customHeight="1" x14ac:dyDescent="0.2">
      <c r="A9" s="114">
        <v>9</v>
      </c>
      <c r="B9" s="438"/>
      <c r="C9" s="720"/>
      <c r="D9" s="720"/>
      <c r="E9" s="440"/>
      <c r="F9" s="440"/>
      <c r="G9" s="440"/>
      <c r="H9" s="440"/>
      <c r="I9" s="440"/>
      <c r="J9" s="377" t="s">
        <v>247</v>
      </c>
      <c r="K9" s="377" t="s">
        <v>248</v>
      </c>
      <c r="L9" s="377" t="s">
        <v>249</v>
      </c>
      <c r="M9" s="377" t="s">
        <v>3</v>
      </c>
      <c r="N9" s="378" t="s">
        <v>890</v>
      </c>
      <c r="O9" s="34"/>
    </row>
    <row r="10" spans="1:15" s="29" customFormat="1" ht="18" customHeight="1" x14ac:dyDescent="0.25">
      <c r="A10" s="114">
        <v>10</v>
      </c>
      <c r="B10" s="438"/>
      <c r="C10" s="141"/>
      <c r="D10" s="143" t="s">
        <v>71</v>
      </c>
      <c r="E10" s="115"/>
      <c r="F10" s="141"/>
      <c r="G10" s="141"/>
      <c r="H10" s="141"/>
      <c r="I10" s="141"/>
      <c r="J10" s="438"/>
      <c r="K10" s="438"/>
      <c r="L10" s="438"/>
      <c r="M10" s="438"/>
      <c r="N10" s="438"/>
      <c r="O10" s="34"/>
    </row>
    <row r="11" spans="1:15" s="29" customFormat="1" ht="15" customHeight="1" x14ac:dyDescent="0.25">
      <c r="A11" s="114">
        <v>11</v>
      </c>
      <c r="B11" s="438"/>
      <c r="C11" s="36"/>
      <c r="D11" s="143"/>
      <c r="E11" s="115"/>
      <c r="F11" s="142" t="s">
        <v>250</v>
      </c>
      <c r="G11" s="36"/>
      <c r="H11" s="36"/>
      <c r="I11" s="36"/>
      <c r="J11" s="448"/>
      <c r="K11" s="3"/>
      <c r="L11" s="448"/>
      <c r="M11" s="448"/>
      <c r="N11" s="448"/>
      <c r="O11" s="34"/>
    </row>
    <row r="12" spans="1:15" s="29" customFormat="1" ht="15" customHeight="1" x14ac:dyDescent="0.25">
      <c r="A12" s="114">
        <v>12</v>
      </c>
      <c r="B12" s="438"/>
      <c r="C12" s="36"/>
      <c r="D12" s="143"/>
      <c r="E12" s="115"/>
      <c r="F12" s="142" t="s">
        <v>251</v>
      </c>
      <c r="G12" s="36"/>
      <c r="H12" s="36"/>
      <c r="I12" s="36"/>
      <c r="J12" s="3"/>
      <c r="K12" s="3"/>
      <c r="L12" s="3"/>
      <c r="M12" s="333">
        <f>J12+K12+L12</f>
        <v>0</v>
      </c>
      <c r="N12" s="3"/>
      <c r="O12" s="34"/>
    </row>
    <row r="13" spans="1:15" s="29" customFormat="1" ht="15" customHeight="1" x14ac:dyDescent="0.25">
      <c r="A13" s="114">
        <v>13</v>
      </c>
      <c r="B13" s="438"/>
      <c r="C13" s="36"/>
      <c r="D13" s="143"/>
      <c r="E13" s="115" t="s">
        <v>252</v>
      </c>
      <c r="F13" s="115"/>
      <c r="G13" s="36"/>
      <c r="H13" s="36"/>
      <c r="I13" s="36"/>
      <c r="J13" s="448"/>
      <c r="K13" s="333">
        <f>SUM(K11:K12)</f>
        <v>0</v>
      </c>
      <c r="L13" s="448"/>
      <c r="M13" s="448"/>
      <c r="N13" s="448"/>
      <c r="O13" s="34"/>
    </row>
    <row r="14" spans="1:15" s="29" customFormat="1" ht="18" customHeight="1" x14ac:dyDescent="0.25">
      <c r="A14" s="114">
        <v>14</v>
      </c>
      <c r="B14" s="438"/>
      <c r="C14" s="141"/>
      <c r="D14" s="143" t="s">
        <v>70</v>
      </c>
      <c r="E14" s="115"/>
      <c r="F14" s="141"/>
      <c r="G14" s="141"/>
      <c r="H14" s="141"/>
      <c r="I14" s="141"/>
      <c r="J14" s="448"/>
      <c r="K14" s="448"/>
      <c r="L14" s="448"/>
      <c r="M14" s="448"/>
      <c r="N14" s="448"/>
      <c r="O14" s="34"/>
    </row>
    <row r="15" spans="1:15" s="29" customFormat="1" ht="15" customHeight="1" x14ac:dyDescent="0.25">
      <c r="A15" s="114">
        <v>15</v>
      </c>
      <c r="B15" s="438"/>
      <c r="C15" s="36"/>
      <c r="D15" s="143"/>
      <c r="E15" s="115"/>
      <c r="F15" s="142" t="s">
        <v>250</v>
      </c>
      <c r="G15" s="36"/>
      <c r="H15" s="36"/>
      <c r="I15" s="36"/>
      <c r="J15" s="448"/>
      <c r="K15" s="3"/>
      <c r="L15" s="448"/>
      <c r="M15" s="448"/>
      <c r="N15" s="448"/>
      <c r="O15" s="34"/>
    </row>
    <row r="16" spans="1:15" s="29" customFormat="1" ht="15" customHeight="1" x14ac:dyDescent="0.25">
      <c r="A16" s="114">
        <v>16</v>
      </c>
      <c r="B16" s="438"/>
      <c r="C16" s="36"/>
      <c r="D16" s="143"/>
      <c r="E16" s="115"/>
      <c r="F16" s="142" t="s">
        <v>251</v>
      </c>
      <c r="G16" s="36"/>
      <c r="H16" s="36"/>
      <c r="I16" s="36"/>
      <c r="J16" s="3"/>
      <c r="K16" s="3"/>
      <c r="L16" s="3"/>
      <c r="M16" s="333">
        <f>J16+K16+L16</f>
        <v>0</v>
      </c>
      <c r="N16" s="3"/>
      <c r="O16" s="34"/>
    </row>
    <row r="17" spans="1:15" s="29" customFormat="1" ht="15" customHeight="1" x14ac:dyDescent="0.25">
      <c r="A17" s="114">
        <v>17</v>
      </c>
      <c r="B17" s="438"/>
      <c r="C17" s="36"/>
      <c r="D17" s="143"/>
      <c r="E17" s="115" t="s">
        <v>252</v>
      </c>
      <c r="F17" s="115"/>
      <c r="G17" s="36"/>
      <c r="H17" s="36"/>
      <c r="I17" s="36"/>
      <c r="J17" s="448"/>
      <c r="K17" s="333">
        <f>SUM(K15:K16)</f>
        <v>0</v>
      </c>
      <c r="L17" s="448"/>
      <c r="M17" s="448"/>
      <c r="N17" s="448"/>
      <c r="O17" s="34"/>
    </row>
    <row r="18" spans="1:15" s="29" customFormat="1" ht="18" customHeight="1" x14ac:dyDescent="0.25">
      <c r="A18" s="114">
        <v>18</v>
      </c>
      <c r="B18" s="438"/>
      <c r="C18" s="141"/>
      <c r="D18" s="143" t="s">
        <v>118</v>
      </c>
      <c r="E18" s="115"/>
      <c r="F18" s="141"/>
      <c r="G18" s="141"/>
      <c r="H18" s="141"/>
      <c r="I18" s="141"/>
      <c r="J18" s="448"/>
      <c r="K18" s="448"/>
      <c r="L18" s="448"/>
      <c r="M18" s="448"/>
      <c r="N18" s="448"/>
      <c r="O18" s="34"/>
    </row>
    <row r="19" spans="1:15" s="29" customFormat="1" ht="15" customHeight="1" x14ac:dyDescent="0.25">
      <c r="A19" s="114">
        <v>19</v>
      </c>
      <c r="B19" s="438"/>
      <c r="C19" s="36"/>
      <c r="D19" s="143"/>
      <c r="E19" s="115"/>
      <c r="F19" s="142" t="s">
        <v>250</v>
      </c>
      <c r="G19" s="36"/>
      <c r="H19" s="36"/>
      <c r="I19" s="36"/>
      <c r="J19" s="448"/>
      <c r="K19" s="3"/>
      <c r="L19" s="448"/>
      <c r="M19" s="448"/>
      <c r="N19" s="448"/>
      <c r="O19" s="34"/>
    </row>
    <row r="20" spans="1:15" s="29" customFormat="1" ht="15" customHeight="1" x14ac:dyDescent="0.25">
      <c r="A20" s="114">
        <v>20</v>
      </c>
      <c r="B20" s="438"/>
      <c r="C20" s="36"/>
      <c r="D20" s="143"/>
      <c r="E20" s="115"/>
      <c r="F20" s="142" t="s">
        <v>251</v>
      </c>
      <c r="G20" s="36"/>
      <c r="H20" s="36"/>
      <c r="I20" s="36"/>
      <c r="J20" s="3"/>
      <c r="K20" s="3"/>
      <c r="L20" s="3"/>
      <c r="M20" s="333">
        <f>J20+K20+L20</f>
        <v>0</v>
      </c>
      <c r="N20" s="3"/>
      <c r="O20" s="34"/>
    </row>
    <row r="21" spans="1:15" s="29" customFormat="1" ht="15" customHeight="1" x14ac:dyDescent="0.25">
      <c r="A21" s="114">
        <v>21</v>
      </c>
      <c r="B21" s="438"/>
      <c r="C21" s="36"/>
      <c r="D21" s="143"/>
      <c r="E21" s="115" t="s">
        <v>252</v>
      </c>
      <c r="F21" s="115"/>
      <c r="G21" s="36"/>
      <c r="H21" s="36"/>
      <c r="I21" s="36"/>
      <c r="J21" s="448"/>
      <c r="K21" s="333">
        <f>SUM(K19:K20)</f>
        <v>0</v>
      </c>
      <c r="L21" s="448"/>
      <c r="M21" s="448"/>
      <c r="N21" s="448"/>
      <c r="O21" s="34"/>
    </row>
    <row r="22" spans="1:15" s="29" customFormat="1" ht="18" customHeight="1" x14ac:dyDescent="0.25">
      <c r="A22" s="114">
        <v>22</v>
      </c>
      <c r="B22" s="438"/>
      <c r="C22" s="141"/>
      <c r="D22" s="143" t="s">
        <v>114</v>
      </c>
      <c r="E22" s="115"/>
      <c r="F22" s="141"/>
      <c r="G22" s="141"/>
      <c r="H22" s="141"/>
      <c r="I22" s="141"/>
      <c r="J22" s="448"/>
      <c r="K22" s="448"/>
      <c r="L22" s="448"/>
      <c r="M22" s="448"/>
      <c r="N22" s="448"/>
      <c r="O22" s="34"/>
    </row>
    <row r="23" spans="1:15" s="29" customFormat="1" ht="15" customHeight="1" x14ac:dyDescent="0.25">
      <c r="A23" s="114">
        <v>23</v>
      </c>
      <c r="B23" s="438"/>
      <c r="C23" s="36"/>
      <c r="D23" s="143"/>
      <c r="E23" s="115"/>
      <c r="F23" s="142" t="s">
        <v>250</v>
      </c>
      <c r="G23" s="36"/>
      <c r="H23" s="36"/>
      <c r="I23" s="36"/>
      <c r="J23" s="448"/>
      <c r="K23" s="3"/>
      <c r="L23" s="448"/>
      <c r="M23" s="448"/>
      <c r="N23" s="448"/>
      <c r="O23" s="34"/>
    </row>
    <row r="24" spans="1:15" s="29" customFormat="1" ht="15" customHeight="1" x14ac:dyDescent="0.25">
      <c r="A24" s="114">
        <v>24</v>
      </c>
      <c r="B24" s="438"/>
      <c r="C24" s="36"/>
      <c r="D24" s="143"/>
      <c r="E24" s="115"/>
      <c r="F24" s="142" t="s">
        <v>251</v>
      </c>
      <c r="G24" s="36"/>
      <c r="H24" s="36"/>
      <c r="I24" s="36"/>
      <c r="J24" s="3"/>
      <c r="K24" s="3"/>
      <c r="L24" s="3"/>
      <c r="M24" s="333">
        <f>J24+K24+L24</f>
        <v>0</v>
      </c>
      <c r="N24" s="3"/>
      <c r="O24" s="34"/>
    </row>
    <row r="25" spans="1:15" s="29" customFormat="1" ht="15" customHeight="1" x14ac:dyDescent="0.25">
      <c r="A25" s="114">
        <v>25</v>
      </c>
      <c r="B25" s="438"/>
      <c r="C25" s="36"/>
      <c r="D25" s="143"/>
      <c r="E25" s="115" t="s">
        <v>252</v>
      </c>
      <c r="F25" s="115"/>
      <c r="G25" s="36"/>
      <c r="H25" s="36"/>
      <c r="I25" s="36"/>
      <c r="J25" s="448"/>
      <c r="K25" s="333">
        <f>SUM(K23:K24)</f>
        <v>0</v>
      </c>
      <c r="L25" s="448"/>
      <c r="M25" s="448"/>
      <c r="N25" s="448"/>
      <c r="O25" s="34"/>
    </row>
    <row r="26" spans="1:15" s="29" customFormat="1" ht="18" customHeight="1" x14ac:dyDescent="0.25">
      <c r="A26" s="114">
        <v>26</v>
      </c>
      <c r="B26" s="438"/>
      <c r="C26" s="141"/>
      <c r="D26" s="143" t="s">
        <v>275</v>
      </c>
      <c r="E26" s="115"/>
      <c r="F26" s="141"/>
      <c r="G26" s="141"/>
      <c r="H26" s="141"/>
      <c r="I26" s="141"/>
      <c r="J26" s="448"/>
      <c r="K26" s="448"/>
      <c r="L26" s="448"/>
      <c r="M26" s="448"/>
      <c r="N26" s="448"/>
      <c r="O26" s="34"/>
    </row>
    <row r="27" spans="1:15" s="29" customFormat="1" ht="15" customHeight="1" x14ac:dyDescent="0.25">
      <c r="A27" s="114">
        <v>27</v>
      </c>
      <c r="B27" s="438"/>
      <c r="C27" s="36"/>
      <c r="D27" s="143"/>
      <c r="E27" s="115"/>
      <c r="F27" s="142" t="s">
        <v>250</v>
      </c>
      <c r="G27" s="36"/>
      <c r="H27" s="36"/>
      <c r="I27" s="36"/>
      <c r="J27" s="448"/>
      <c r="K27" s="3"/>
      <c r="L27" s="448"/>
      <c r="M27" s="448"/>
      <c r="N27" s="448"/>
      <c r="O27" s="34"/>
    </row>
    <row r="28" spans="1:15" s="29" customFormat="1" ht="15" customHeight="1" x14ac:dyDescent="0.25">
      <c r="A28" s="114">
        <v>28</v>
      </c>
      <c r="B28" s="438"/>
      <c r="C28" s="36"/>
      <c r="D28" s="143"/>
      <c r="E28" s="115"/>
      <c r="F28" s="142" t="s">
        <v>251</v>
      </c>
      <c r="G28" s="36"/>
      <c r="H28" s="36"/>
      <c r="I28" s="36"/>
      <c r="J28" s="3"/>
      <c r="K28" s="3"/>
      <c r="L28" s="3"/>
      <c r="M28" s="333">
        <f>J28+K28+L28</f>
        <v>0</v>
      </c>
      <c r="N28" s="3"/>
      <c r="O28" s="34"/>
    </row>
    <row r="29" spans="1:15" s="29" customFormat="1" ht="18" customHeight="1" x14ac:dyDescent="0.25">
      <c r="A29" s="114">
        <v>29</v>
      </c>
      <c r="B29" s="438"/>
      <c r="C29" s="36"/>
      <c r="D29" s="143"/>
      <c r="E29" s="115" t="s">
        <v>252</v>
      </c>
      <c r="F29" s="115"/>
      <c r="G29" s="36"/>
      <c r="H29" s="36"/>
      <c r="I29" s="36"/>
      <c r="J29" s="448"/>
      <c r="K29" s="333">
        <f>SUM(K27:K28)</f>
        <v>0</v>
      </c>
      <c r="L29" s="448"/>
      <c r="M29" s="448"/>
      <c r="N29" s="448"/>
      <c r="O29" s="34"/>
    </row>
    <row r="30" spans="1:15" s="29" customFormat="1" ht="15" customHeight="1" x14ac:dyDescent="0.25">
      <c r="A30" s="114">
        <v>30</v>
      </c>
      <c r="B30" s="438"/>
      <c r="C30" s="141"/>
      <c r="D30" s="143" t="s">
        <v>68</v>
      </c>
      <c r="E30" s="115"/>
      <c r="F30" s="141"/>
      <c r="G30" s="141"/>
      <c r="H30" s="141"/>
      <c r="I30" s="141"/>
      <c r="J30" s="448"/>
      <c r="K30" s="448"/>
      <c r="L30" s="448"/>
      <c r="M30" s="448"/>
      <c r="N30" s="448"/>
      <c r="O30" s="34"/>
    </row>
    <row r="31" spans="1:15" s="29" customFormat="1" ht="15" customHeight="1" x14ac:dyDescent="0.25">
      <c r="A31" s="114">
        <v>31</v>
      </c>
      <c r="B31" s="438"/>
      <c r="C31" s="36"/>
      <c r="D31" s="143"/>
      <c r="E31" s="115"/>
      <c r="F31" s="142" t="s">
        <v>250</v>
      </c>
      <c r="G31" s="36"/>
      <c r="H31" s="36"/>
      <c r="I31" s="36"/>
      <c r="J31" s="448"/>
      <c r="K31" s="3"/>
      <c r="L31" s="448"/>
      <c r="M31" s="448"/>
      <c r="N31" s="448"/>
      <c r="O31" s="34"/>
    </row>
    <row r="32" spans="1:15" s="29" customFormat="1" ht="15" customHeight="1" x14ac:dyDescent="0.25">
      <c r="A32" s="114">
        <v>32</v>
      </c>
      <c r="B32" s="438"/>
      <c r="C32" s="36"/>
      <c r="D32" s="143"/>
      <c r="E32" s="115"/>
      <c r="F32" s="142" t="s">
        <v>251</v>
      </c>
      <c r="G32" s="36"/>
      <c r="H32" s="36"/>
      <c r="I32" s="36"/>
      <c r="J32" s="3"/>
      <c r="K32" s="3"/>
      <c r="L32" s="3"/>
      <c r="M32" s="333">
        <f>J32+K32+L32</f>
        <v>0</v>
      </c>
      <c r="N32" s="3"/>
      <c r="O32" s="34"/>
    </row>
    <row r="33" spans="1:15" s="29" customFormat="1" ht="15" customHeight="1" x14ac:dyDescent="0.25">
      <c r="A33" s="114">
        <v>33</v>
      </c>
      <c r="B33" s="438"/>
      <c r="C33" s="36"/>
      <c r="D33" s="143"/>
      <c r="E33" s="115" t="s">
        <v>252</v>
      </c>
      <c r="F33" s="115"/>
      <c r="G33" s="36"/>
      <c r="H33" s="36"/>
      <c r="I33" s="36"/>
      <c r="J33" s="448"/>
      <c r="K33" s="333">
        <f>SUM(K31:K32)</f>
        <v>0</v>
      </c>
      <c r="L33" s="448"/>
      <c r="M33" s="448"/>
      <c r="N33" s="448"/>
      <c r="O33" s="34"/>
    </row>
    <row r="34" spans="1:15" ht="13.5" thickBot="1" x14ac:dyDescent="0.25">
      <c r="A34" s="114">
        <v>34</v>
      </c>
      <c r="B34" s="438"/>
      <c r="C34" s="142"/>
      <c r="D34" s="142"/>
      <c r="E34" s="142"/>
      <c r="F34" s="438"/>
      <c r="G34" s="438"/>
      <c r="H34" s="438"/>
      <c r="I34" s="438"/>
      <c r="J34" s="448"/>
      <c r="K34" s="448"/>
      <c r="L34" s="448"/>
      <c r="M34" s="448"/>
      <c r="N34" s="448"/>
      <c r="O34" s="34"/>
    </row>
    <row r="35" spans="1:15" s="29" customFormat="1" ht="15" customHeight="1" thickBot="1" x14ac:dyDescent="0.3">
      <c r="A35" s="114">
        <v>35</v>
      </c>
      <c r="B35" s="438"/>
      <c r="C35" s="438"/>
      <c r="D35" s="143" t="s">
        <v>266</v>
      </c>
      <c r="E35" s="143"/>
      <c r="F35" s="438"/>
      <c r="G35" s="438"/>
      <c r="H35" s="438"/>
      <c r="I35" s="438"/>
      <c r="J35" s="448"/>
      <c r="K35" s="454">
        <f>SUM(K11,K15,K19,K23,K27,K31)</f>
        <v>0</v>
      </c>
      <c r="L35" s="448"/>
      <c r="M35" s="448"/>
      <c r="N35" s="448"/>
      <c r="O35" s="34"/>
    </row>
    <row r="36" spans="1:15" s="29" customFormat="1" ht="15" customHeight="1" thickBot="1" x14ac:dyDescent="0.3">
      <c r="A36" s="114">
        <v>36</v>
      </c>
      <c r="B36" s="438"/>
      <c r="C36" s="438"/>
      <c r="D36" s="143" t="s">
        <v>267</v>
      </c>
      <c r="E36" s="143"/>
      <c r="F36" s="438"/>
      <c r="G36" s="438"/>
      <c r="H36" s="438"/>
      <c r="I36" s="438"/>
      <c r="J36" s="454">
        <f>SUM(J12,J16,J20,J24,J28,J32)</f>
        <v>0</v>
      </c>
      <c r="K36" s="454">
        <f>SUM(K12,K16,K20,K24,K28,K32)</f>
        <v>0</v>
      </c>
      <c r="L36" s="454">
        <f>SUM(L12,L16,L20,L24,L28,L32)</f>
        <v>0</v>
      </c>
      <c r="M36" s="454">
        <f>SUM(M12,M16,M20,M24,M28,M32)</f>
        <v>0</v>
      </c>
      <c r="N36" s="454">
        <f>SUM(N12,N16,N20,N24,N28,N32)</f>
        <v>0</v>
      </c>
      <c r="O36" s="34"/>
    </row>
    <row r="37" spans="1:15" s="29" customFormat="1" ht="15" customHeight="1" thickBot="1" x14ac:dyDescent="0.3">
      <c r="A37" s="114">
        <v>37</v>
      </c>
      <c r="B37" s="438"/>
      <c r="C37" s="438"/>
      <c r="D37" s="300" t="s">
        <v>117</v>
      </c>
      <c r="E37" s="300"/>
      <c r="F37" s="291"/>
      <c r="G37" s="438"/>
      <c r="H37" s="438"/>
      <c r="I37" s="438"/>
      <c r="J37" s="448"/>
      <c r="K37" s="454">
        <f>K35+K36</f>
        <v>0</v>
      </c>
      <c r="L37" s="448"/>
      <c r="M37" s="448"/>
      <c r="N37" s="448"/>
      <c r="O37" s="34"/>
    </row>
    <row r="38" spans="1:15" s="133" customFormat="1" ht="15" customHeight="1" x14ac:dyDescent="0.25">
      <c r="A38" s="207">
        <v>38</v>
      </c>
      <c r="B38" s="438"/>
      <c r="C38" s="438"/>
      <c r="D38" s="143"/>
      <c r="E38" s="143"/>
      <c r="F38" s="438"/>
      <c r="G38" s="438"/>
      <c r="H38" s="438"/>
      <c r="I38" s="438"/>
      <c r="J38" s="438"/>
      <c r="K38" s="438"/>
      <c r="L38" s="438"/>
      <c r="M38" s="438"/>
      <c r="N38" s="438"/>
      <c r="O38" s="34"/>
    </row>
    <row r="39" spans="1:15" s="29" customFormat="1" ht="30" customHeight="1" x14ac:dyDescent="0.3">
      <c r="A39" s="207">
        <v>39</v>
      </c>
      <c r="B39" s="36"/>
      <c r="C39" s="140" t="s">
        <v>524</v>
      </c>
      <c r="D39" s="438"/>
      <c r="E39" s="438"/>
      <c r="F39" s="438"/>
      <c r="G39" s="438"/>
      <c r="H39" s="438"/>
      <c r="I39" s="438"/>
      <c r="J39" s="438"/>
      <c r="K39" s="438"/>
      <c r="L39" s="438"/>
      <c r="M39" s="438"/>
      <c r="N39" s="438"/>
      <c r="O39" s="34"/>
    </row>
    <row r="40" spans="1:15" s="29" customFormat="1" ht="30" customHeight="1" x14ac:dyDescent="0.3">
      <c r="A40" s="207">
        <v>40</v>
      </c>
      <c r="B40" s="36"/>
      <c r="C40" s="140"/>
      <c r="D40" s="143" t="s">
        <v>374</v>
      </c>
      <c r="E40" s="438"/>
      <c r="F40" s="438"/>
      <c r="G40" s="438"/>
      <c r="H40" s="438"/>
      <c r="I40" s="438"/>
      <c r="J40" s="438"/>
      <c r="K40" s="144" t="s">
        <v>127</v>
      </c>
      <c r="L40" s="438"/>
      <c r="M40" s="438"/>
      <c r="N40" s="438"/>
      <c r="O40" s="34"/>
    </row>
    <row r="41" spans="1:15" s="29" customFormat="1" ht="18" customHeight="1" x14ac:dyDescent="0.25">
      <c r="A41" s="207">
        <v>41</v>
      </c>
      <c r="B41" s="438"/>
      <c r="C41" s="141"/>
      <c r="D41" s="143" t="s">
        <v>377</v>
      </c>
      <c r="E41" s="115"/>
      <c r="F41" s="141"/>
      <c r="G41" s="141"/>
      <c r="H41" s="141"/>
      <c r="I41" s="141"/>
      <c r="J41" s="438"/>
      <c r="K41" s="438"/>
      <c r="L41" s="438"/>
      <c r="M41" s="438"/>
      <c r="N41" s="438"/>
      <c r="O41" s="34"/>
    </row>
    <row r="42" spans="1:15" s="29" customFormat="1" ht="15" customHeight="1" x14ac:dyDescent="0.25">
      <c r="A42" s="207">
        <v>42</v>
      </c>
      <c r="B42" s="438"/>
      <c r="C42" s="36"/>
      <c r="D42" s="143"/>
      <c r="E42" s="115"/>
      <c r="F42" s="142" t="s">
        <v>250</v>
      </c>
      <c r="G42" s="36"/>
      <c r="H42" s="36"/>
      <c r="I42" s="36"/>
      <c r="J42" s="438"/>
      <c r="K42" s="3"/>
      <c r="L42" s="438"/>
      <c r="M42" s="438"/>
      <c r="N42" s="438"/>
      <c r="O42" s="34"/>
    </row>
    <row r="43" spans="1:15" s="29" customFormat="1" ht="15" customHeight="1" x14ac:dyDescent="0.25">
      <c r="A43" s="207">
        <v>43</v>
      </c>
      <c r="B43" s="438"/>
      <c r="C43" s="36"/>
      <c r="D43" s="143"/>
      <c r="E43" s="115"/>
      <c r="F43" s="142" t="s">
        <v>251</v>
      </c>
      <c r="G43" s="36"/>
      <c r="H43" s="36"/>
      <c r="I43" s="36"/>
      <c r="J43" s="438"/>
      <c r="K43" s="3"/>
      <c r="L43" s="438"/>
      <c r="M43" s="438"/>
      <c r="N43" s="438"/>
      <c r="O43" s="34"/>
    </row>
    <row r="44" spans="1:15" s="29" customFormat="1" ht="15" customHeight="1" x14ac:dyDescent="0.25">
      <c r="A44" s="207">
        <v>44</v>
      </c>
      <c r="B44" s="438"/>
      <c r="C44" s="36"/>
      <c r="D44" s="143"/>
      <c r="E44" s="115" t="s">
        <v>252</v>
      </c>
      <c r="F44" s="115"/>
      <c r="G44" s="36"/>
      <c r="H44" s="36"/>
      <c r="I44" s="36"/>
      <c r="J44" s="438"/>
      <c r="K44" s="333">
        <f>SUM(K42:K43)</f>
        <v>0</v>
      </c>
      <c r="L44" s="438"/>
      <c r="M44" s="438"/>
      <c r="N44" s="438"/>
      <c r="O44" s="34"/>
    </row>
    <row r="45" spans="1:15" s="29" customFormat="1" ht="18" customHeight="1" x14ac:dyDescent="0.25">
      <c r="A45" s="207">
        <v>45</v>
      </c>
      <c r="B45" s="438"/>
      <c r="C45" s="141"/>
      <c r="D45" s="143" t="s">
        <v>378</v>
      </c>
      <c r="E45" s="115"/>
      <c r="F45" s="141"/>
      <c r="G45" s="141"/>
      <c r="H45" s="141"/>
      <c r="I45" s="141"/>
      <c r="J45" s="438"/>
      <c r="K45" s="448"/>
      <c r="L45" s="438"/>
      <c r="M45" s="438"/>
      <c r="N45" s="438"/>
      <c r="O45" s="34"/>
    </row>
    <row r="46" spans="1:15" s="29" customFormat="1" ht="15" customHeight="1" x14ac:dyDescent="0.25">
      <c r="A46" s="207">
        <v>46</v>
      </c>
      <c r="B46" s="438"/>
      <c r="C46" s="36"/>
      <c r="D46" s="143"/>
      <c r="E46" s="115"/>
      <c r="F46" s="142" t="s">
        <v>250</v>
      </c>
      <c r="G46" s="36"/>
      <c r="H46" s="36"/>
      <c r="I46" s="36"/>
      <c r="J46" s="438"/>
      <c r="K46" s="3"/>
      <c r="L46" s="438"/>
      <c r="M46" s="438"/>
      <c r="N46" s="438"/>
      <c r="O46" s="34"/>
    </row>
    <row r="47" spans="1:15" s="29" customFormat="1" ht="15" customHeight="1" x14ac:dyDescent="0.25">
      <c r="A47" s="207">
        <v>47</v>
      </c>
      <c r="B47" s="438"/>
      <c r="C47" s="36"/>
      <c r="D47" s="143"/>
      <c r="E47" s="115"/>
      <c r="F47" s="142" t="s">
        <v>251</v>
      </c>
      <c r="G47" s="36"/>
      <c r="H47" s="36"/>
      <c r="I47" s="36"/>
      <c r="J47" s="438"/>
      <c r="K47" s="3"/>
      <c r="L47" s="438"/>
      <c r="M47" s="438"/>
      <c r="N47" s="438"/>
      <c r="O47" s="34"/>
    </row>
    <row r="48" spans="1:15" s="29" customFormat="1" ht="15" customHeight="1" x14ac:dyDescent="0.25">
      <c r="A48" s="207">
        <v>48</v>
      </c>
      <c r="B48" s="438"/>
      <c r="C48" s="36"/>
      <c r="D48" s="143"/>
      <c r="E48" s="115" t="s">
        <v>252</v>
      </c>
      <c r="F48" s="115"/>
      <c r="G48" s="36"/>
      <c r="H48" s="36"/>
      <c r="I48" s="36"/>
      <c r="J48" s="438"/>
      <c r="K48" s="333">
        <f>SUM(K46:K47)</f>
        <v>0</v>
      </c>
      <c r="L48" s="438"/>
      <c r="M48" s="438"/>
      <c r="N48" s="438"/>
      <c r="O48" s="34"/>
    </row>
    <row r="49" spans="1:15" x14ac:dyDescent="0.2">
      <c r="A49" s="207">
        <v>49</v>
      </c>
      <c r="B49" s="438"/>
      <c r="C49" s="36"/>
      <c r="D49" s="36"/>
      <c r="E49" s="36"/>
      <c r="F49" s="36"/>
      <c r="G49" s="36"/>
      <c r="H49" s="36"/>
      <c r="I49" s="36"/>
      <c r="J49" s="438"/>
      <c r="K49" s="438"/>
      <c r="L49" s="438"/>
      <c r="M49" s="438"/>
      <c r="N49" s="438"/>
      <c r="O49" s="34"/>
    </row>
    <row r="50" spans="1:15" s="29" customFormat="1" ht="30" customHeight="1" x14ac:dyDescent="0.3">
      <c r="A50" s="207">
        <v>50</v>
      </c>
      <c r="B50" s="36"/>
      <c r="C50" s="140" t="s">
        <v>655</v>
      </c>
      <c r="D50" s="438"/>
      <c r="E50" s="438"/>
      <c r="F50" s="438"/>
      <c r="G50" s="438"/>
      <c r="H50" s="438"/>
      <c r="I50" s="438"/>
      <c r="J50" s="438"/>
      <c r="K50" s="438"/>
      <c r="L50" s="438"/>
      <c r="M50" s="438"/>
      <c r="N50" s="438"/>
      <c r="O50" s="34"/>
    </row>
    <row r="51" spans="1:15" s="29" customFormat="1" ht="15" customHeight="1" x14ac:dyDescent="0.2">
      <c r="A51" s="207">
        <v>51</v>
      </c>
      <c r="B51" s="438"/>
      <c r="C51" s="448"/>
      <c r="D51" s="448"/>
      <c r="E51" s="115"/>
      <c r="F51" s="448"/>
      <c r="G51" s="448"/>
      <c r="H51" s="448"/>
      <c r="I51" s="448"/>
      <c r="J51" s="448"/>
      <c r="K51" s="139"/>
      <c r="L51" s="734" t="s">
        <v>127</v>
      </c>
      <c r="M51" s="734"/>
      <c r="N51" s="438"/>
      <c r="O51" s="34"/>
    </row>
    <row r="52" spans="1:15" s="29" customFormat="1" ht="15" customHeight="1" x14ac:dyDescent="0.2">
      <c r="A52" s="207">
        <v>52</v>
      </c>
      <c r="B52" s="438"/>
      <c r="C52" s="65"/>
      <c r="D52" s="65"/>
      <c r="E52" s="115" t="s">
        <v>268</v>
      </c>
      <c r="F52" s="65"/>
      <c r="G52" s="65"/>
      <c r="H52" s="65"/>
      <c r="I52" s="65"/>
      <c r="J52" s="448"/>
      <c r="K52" s="139"/>
      <c r="L52" s="377" t="s">
        <v>121</v>
      </c>
      <c r="M52" s="377" t="s">
        <v>255</v>
      </c>
      <c r="N52" s="438"/>
      <c r="O52" s="34"/>
    </row>
    <row r="53" spans="1:15" s="29" customFormat="1" ht="15" customHeight="1" x14ac:dyDescent="0.2">
      <c r="A53" s="207">
        <v>53</v>
      </c>
      <c r="B53" s="438"/>
      <c r="C53" s="65"/>
      <c r="D53" s="65"/>
      <c r="E53" s="115"/>
      <c r="F53" s="142" t="s">
        <v>269</v>
      </c>
      <c r="G53" s="65"/>
      <c r="H53" s="458"/>
      <c r="I53" s="65"/>
      <c r="J53" s="208"/>
      <c r="K53" s="448" t="s">
        <v>257</v>
      </c>
      <c r="L53" s="3"/>
      <c r="M53" s="3"/>
      <c r="N53" s="438"/>
      <c r="O53" s="34"/>
    </row>
    <row r="54" spans="1:15" s="29" customFormat="1" ht="15" customHeight="1" thickBot="1" x14ac:dyDescent="0.25">
      <c r="A54" s="207">
        <v>54</v>
      </c>
      <c r="B54" s="438"/>
      <c r="C54" s="65"/>
      <c r="D54" s="65"/>
      <c r="E54" s="115"/>
      <c r="F54" s="142" t="s">
        <v>258</v>
      </c>
      <c r="G54" s="65"/>
      <c r="H54" s="458"/>
      <c r="I54" s="65"/>
      <c r="J54" s="208"/>
      <c r="K54" s="448" t="s">
        <v>259</v>
      </c>
      <c r="L54" s="3"/>
      <c r="M54" s="3"/>
      <c r="N54" s="438"/>
      <c r="O54" s="34"/>
    </row>
    <row r="55" spans="1:15" s="29" customFormat="1" ht="15" customHeight="1" thickBot="1" x14ac:dyDescent="0.25">
      <c r="A55" s="207">
        <v>55</v>
      </c>
      <c r="B55" s="438"/>
      <c r="C55" s="65"/>
      <c r="D55" s="65"/>
      <c r="E55" s="115"/>
      <c r="F55" s="142" t="s">
        <v>260</v>
      </c>
      <c r="G55" s="65"/>
      <c r="H55" s="458"/>
      <c r="I55" s="65"/>
      <c r="J55" s="208"/>
      <c r="K55" s="448" t="s">
        <v>261</v>
      </c>
      <c r="L55" s="335">
        <f>L53-L54</f>
        <v>0</v>
      </c>
      <c r="M55" s="335">
        <f>M53-M54</f>
        <v>0</v>
      </c>
      <c r="N55" s="438"/>
      <c r="O55" s="34"/>
    </row>
    <row r="56" spans="1:15" s="29" customFormat="1" ht="15" customHeight="1" x14ac:dyDescent="0.2">
      <c r="A56" s="207">
        <v>56</v>
      </c>
      <c r="B56" s="438"/>
      <c r="C56" s="65"/>
      <c r="D56" s="65"/>
      <c r="E56" s="115"/>
      <c r="F56" s="142"/>
      <c r="G56" s="65"/>
      <c r="H56" s="65"/>
      <c r="I56" s="65"/>
      <c r="J56" s="65"/>
      <c r="K56" s="36"/>
      <c r="L56" s="438"/>
      <c r="M56" s="438"/>
      <c r="N56" s="438"/>
      <c r="O56" s="34"/>
    </row>
    <row r="57" spans="1:15" s="29" customFormat="1" ht="15" customHeight="1" x14ac:dyDescent="0.2">
      <c r="A57" s="207">
        <v>57</v>
      </c>
      <c r="B57" s="438"/>
      <c r="C57" s="65"/>
      <c r="D57" s="65"/>
      <c r="E57" s="115"/>
      <c r="F57" s="142" t="s">
        <v>262</v>
      </c>
      <c r="G57" s="65"/>
      <c r="H57" s="722"/>
      <c r="I57" s="723"/>
      <c r="J57" s="723"/>
      <c r="K57" s="723"/>
      <c r="L57" s="723"/>
      <c r="M57" s="724"/>
      <c r="N57" s="438"/>
      <c r="O57" s="34"/>
    </row>
    <row r="58" spans="1:15" ht="15" customHeight="1" x14ac:dyDescent="0.2">
      <c r="A58" s="207">
        <v>58</v>
      </c>
      <c r="B58" s="438"/>
      <c r="C58" s="142"/>
      <c r="D58" s="448"/>
      <c r="E58" s="448"/>
      <c r="F58" s="142"/>
      <c r="G58" s="448"/>
      <c r="H58" s="725"/>
      <c r="I58" s="726"/>
      <c r="J58" s="726"/>
      <c r="K58" s="726"/>
      <c r="L58" s="726"/>
      <c r="M58" s="727"/>
      <c r="N58" s="438"/>
      <c r="O58" s="34"/>
    </row>
    <row r="59" spans="1:15" s="268" customFormat="1" ht="15" customHeight="1" x14ac:dyDescent="0.2">
      <c r="A59" s="207">
        <v>59</v>
      </c>
      <c r="B59" s="438"/>
      <c r="C59" s="142"/>
      <c r="D59" s="448"/>
      <c r="E59" s="448"/>
      <c r="F59" s="142"/>
      <c r="G59" s="448"/>
      <c r="H59" s="448"/>
      <c r="I59" s="142"/>
      <c r="J59" s="448"/>
      <c r="K59" s="142"/>
      <c r="L59" s="142"/>
      <c r="M59" s="142"/>
      <c r="N59" s="438"/>
      <c r="O59" s="34"/>
    </row>
    <row r="60" spans="1:15" s="124" customFormat="1" ht="15" customHeight="1" x14ac:dyDescent="0.2">
      <c r="A60" s="207">
        <v>60</v>
      </c>
      <c r="B60" s="438"/>
      <c r="C60" s="142"/>
      <c r="D60" s="448"/>
      <c r="E60" s="448"/>
      <c r="F60" s="142"/>
      <c r="G60" s="448"/>
      <c r="H60" s="448"/>
      <c r="I60" s="142"/>
      <c r="J60" s="448"/>
      <c r="K60" s="142"/>
      <c r="L60" s="734" t="s">
        <v>127</v>
      </c>
      <c r="M60" s="734"/>
      <c r="N60" s="438"/>
      <c r="O60" s="34"/>
    </row>
    <row r="61" spans="1:15" s="29" customFormat="1" ht="15" customHeight="1" x14ac:dyDescent="0.2">
      <c r="A61" s="207">
        <v>61</v>
      </c>
      <c r="B61" s="438"/>
      <c r="C61" s="65"/>
      <c r="D61" s="65"/>
      <c r="E61" s="115" t="s">
        <v>270</v>
      </c>
      <c r="F61" s="65"/>
      <c r="G61" s="65"/>
      <c r="H61" s="65"/>
      <c r="I61" s="65"/>
      <c r="J61" s="448"/>
      <c r="K61" s="139"/>
      <c r="L61" s="377" t="s">
        <v>121</v>
      </c>
      <c r="M61" s="377" t="s">
        <v>255</v>
      </c>
      <c r="N61" s="438"/>
      <c r="O61" s="34"/>
    </row>
    <row r="62" spans="1:15" s="29" customFormat="1" ht="15" customHeight="1" x14ac:dyDescent="0.2">
      <c r="A62" s="207">
        <v>62</v>
      </c>
      <c r="B62" s="438"/>
      <c r="C62" s="65"/>
      <c r="D62" s="65"/>
      <c r="E62" s="115"/>
      <c r="F62" s="142" t="s">
        <v>269</v>
      </c>
      <c r="G62" s="65"/>
      <c r="H62" s="458"/>
      <c r="I62" s="65"/>
      <c r="J62" s="208"/>
      <c r="K62" s="448" t="s">
        <v>257</v>
      </c>
      <c r="L62" s="3"/>
      <c r="M62" s="3"/>
      <c r="N62" s="438"/>
      <c r="O62" s="34"/>
    </row>
    <row r="63" spans="1:15" s="29" customFormat="1" ht="15" customHeight="1" thickBot="1" x14ac:dyDescent="0.25">
      <c r="A63" s="207">
        <v>63</v>
      </c>
      <c r="B63" s="438"/>
      <c r="C63" s="65"/>
      <c r="D63" s="65"/>
      <c r="E63" s="115"/>
      <c r="F63" s="142" t="s">
        <v>258</v>
      </c>
      <c r="G63" s="65"/>
      <c r="H63" s="458"/>
      <c r="I63" s="65"/>
      <c r="J63" s="208"/>
      <c r="K63" s="448" t="s">
        <v>259</v>
      </c>
      <c r="L63" s="3"/>
      <c r="M63" s="3"/>
      <c r="N63" s="438"/>
      <c r="O63" s="34"/>
    </row>
    <row r="64" spans="1:15" s="29" customFormat="1" ht="15" customHeight="1" thickBot="1" x14ac:dyDescent="0.25">
      <c r="A64" s="207">
        <v>64</v>
      </c>
      <c r="B64" s="438"/>
      <c r="C64" s="65"/>
      <c r="D64" s="65"/>
      <c r="E64" s="115"/>
      <c r="F64" s="142" t="s">
        <v>260</v>
      </c>
      <c r="G64" s="65"/>
      <c r="H64" s="458"/>
      <c r="I64" s="65"/>
      <c r="J64" s="208"/>
      <c r="K64" s="448" t="s">
        <v>261</v>
      </c>
      <c r="L64" s="335">
        <f>L62-L63</f>
        <v>0</v>
      </c>
      <c r="M64" s="335">
        <f>M62-M63</f>
        <v>0</v>
      </c>
      <c r="N64" s="438"/>
      <c r="O64" s="34"/>
    </row>
    <row r="65" spans="1:16" s="29" customFormat="1" ht="15" customHeight="1" x14ac:dyDescent="0.2">
      <c r="A65" s="207">
        <v>65</v>
      </c>
      <c r="B65" s="438"/>
      <c r="C65" s="65"/>
      <c r="D65" s="65"/>
      <c r="E65" s="115"/>
      <c r="F65" s="142"/>
      <c r="G65" s="65"/>
      <c r="H65" s="65"/>
      <c r="I65" s="65"/>
      <c r="J65" s="65"/>
      <c r="K65" s="36"/>
      <c r="L65" s="438"/>
      <c r="M65" s="438"/>
      <c r="N65" s="438"/>
      <c r="O65" s="34"/>
    </row>
    <row r="66" spans="1:16" s="29" customFormat="1" ht="15" customHeight="1" x14ac:dyDescent="0.2">
      <c r="A66" s="207">
        <v>66</v>
      </c>
      <c r="B66" s="438"/>
      <c r="C66" s="65"/>
      <c r="D66" s="65"/>
      <c r="E66" s="115"/>
      <c r="F66" s="142" t="s">
        <v>262</v>
      </c>
      <c r="G66" s="65"/>
      <c r="H66" s="722"/>
      <c r="I66" s="723"/>
      <c r="J66" s="723"/>
      <c r="K66" s="723"/>
      <c r="L66" s="723"/>
      <c r="M66" s="724"/>
      <c r="N66" s="438"/>
      <c r="O66" s="34"/>
    </row>
    <row r="67" spans="1:16" ht="15" customHeight="1" x14ac:dyDescent="0.2">
      <c r="A67" s="207">
        <v>67</v>
      </c>
      <c r="B67" s="438"/>
      <c r="C67" s="142"/>
      <c r="D67" s="448"/>
      <c r="E67" s="448"/>
      <c r="F67" s="142"/>
      <c r="G67" s="448"/>
      <c r="H67" s="725"/>
      <c r="I67" s="726"/>
      <c r="J67" s="726"/>
      <c r="K67" s="726"/>
      <c r="L67" s="726"/>
      <c r="M67" s="727"/>
      <c r="N67" s="438"/>
      <c r="O67" s="34"/>
    </row>
    <row r="68" spans="1:16" s="233" customFormat="1" ht="15" customHeight="1" x14ac:dyDescent="0.2">
      <c r="A68" s="207">
        <v>68</v>
      </c>
      <c r="B68" s="248"/>
      <c r="C68" s="246"/>
      <c r="D68" s="248"/>
      <c r="E68" s="248"/>
      <c r="F68" s="246"/>
      <c r="G68" s="248"/>
      <c r="H68" s="248"/>
      <c r="I68" s="248"/>
      <c r="J68" s="110"/>
      <c r="K68" s="241"/>
      <c r="L68" s="241"/>
      <c r="M68" s="241"/>
      <c r="N68" s="241"/>
      <c r="O68" s="244"/>
    </row>
    <row r="69" spans="1:16" s="268" customFormat="1" ht="15" customHeight="1" x14ac:dyDescent="0.2">
      <c r="A69" s="207">
        <v>69</v>
      </c>
      <c r="B69" s="438"/>
      <c r="C69" s="142"/>
      <c r="D69" s="448"/>
      <c r="E69" s="448"/>
      <c r="F69" s="142"/>
      <c r="G69" s="448"/>
      <c r="H69" s="448"/>
      <c r="I69" s="142"/>
      <c r="J69" s="448"/>
      <c r="K69" s="142"/>
      <c r="L69" s="430" t="s">
        <v>127</v>
      </c>
      <c r="M69" s="430"/>
      <c r="N69" s="438"/>
      <c r="O69" s="34"/>
    </row>
    <row r="70" spans="1:16" s="245" customFormat="1" ht="15" customHeight="1" x14ac:dyDescent="0.2">
      <c r="A70" s="207">
        <v>70</v>
      </c>
      <c r="B70" s="241"/>
      <c r="C70" s="242"/>
      <c r="D70" s="242"/>
      <c r="E70" s="243" t="s">
        <v>271</v>
      </c>
      <c r="F70" s="242"/>
      <c r="G70" s="242"/>
      <c r="H70" s="242"/>
      <c r="I70" s="242"/>
      <c r="J70" s="110"/>
      <c r="K70" s="110"/>
      <c r="L70" s="431" t="s">
        <v>121</v>
      </c>
      <c r="M70" s="431" t="s">
        <v>255</v>
      </c>
      <c r="N70" s="241"/>
      <c r="O70" s="244"/>
    </row>
    <row r="71" spans="1:16" s="245" customFormat="1" ht="15" customHeight="1" x14ac:dyDescent="0.2">
      <c r="A71" s="207">
        <v>71</v>
      </c>
      <c r="B71" s="241"/>
      <c r="C71" s="242"/>
      <c r="D71" s="242"/>
      <c r="E71" s="243"/>
      <c r="F71" s="246" t="s">
        <v>269</v>
      </c>
      <c r="G71" s="242"/>
      <c r="H71" s="460"/>
      <c r="I71" s="242"/>
      <c r="J71" s="110"/>
      <c r="K71" s="110" t="s">
        <v>257</v>
      </c>
      <c r="L71" s="329"/>
      <c r="M71" s="329"/>
      <c r="N71" s="241"/>
      <c r="O71" s="244"/>
    </row>
    <row r="72" spans="1:16" s="245" customFormat="1" ht="15" customHeight="1" thickBot="1" x14ac:dyDescent="0.25">
      <c r="A72" s="207">
        <v>72</v>
      </c>
      <c r="B72" s="241"/>
      <c r="C72" s="242"/>
      <c r="D72" s="242"/>
      <c r="E72" s="243"/>
      <c r="F72" s="246" t="s">
        <v>258</v>
      </c>
      <c r="G72" s="242"/>
      <c r="H72" s="460"/>
      <c r="I72" s="242"/>
      <c r="J72" s="247"/>
      <c r="K72" s="110" t="s">
        <v>259</v>
      </c>
      <c r="L72" s="329"/>
      <c r="M72" s="329"/>
      <c r="N72" s="241"/>
      <c r="O72" s="244"/>
    </row>
    <row r="73" spans="1:16" s="245" customFormat="1" ht="15" customHeight="1" thickBot="1" x14ac:dyDescent="0.25">
      <c r="A73" s="207">
        <v>73</v>
      </c>
      <c r="B73" s="241"/>
      <c r="C73" s="242"/>
      <c r="D73" s="242"/>
      <c r="E73" s="243"/>
      <c r="F73" s="246" t="s">
        <v>260</v>
      </c>
      <c r="G73" s="242"/>
      <c r="H73" s="460"/>
      <c r="I73" s="242"/>
      <c r="J73" s="247"/>
      <c r="K73" s="110" t="s">
        <v>261</v>
      </c>
      <c r="L73" s="335">
        <f>L71-L72</f>
        <v>0</v>
      </c>
      <c r="M73" s="335">
        <f>M71-M72</f>
        <v>0</v>
      </c>
      <c r="N73" s="241"/>
      <c r="O73" s="244"/>
    </row>
    <row r="74" spans="1:16" s="245" customFormat="1" ht="15" customHeight="1" x14ac:dyDescent="0.2">
      <c r="A74" s="207">
        <v>74</v>
      </c>
      <c r="B74" s="241"/>
      <c r="C74" s="242"/>
      <c r="D74" s="242"/>
      <c r="E74" s="243"/>
      <c r="F74" s="246"/>
      <c r="G74" s="242"/>
      <c r="H74" s="242"/>
      <c r="I74" s="242"/>
      <c r="J74" s="242"/>
      <c r="K74" s="248"/>
      <c r="L74" s="241"/>
      <c r="M74" s="241"/>
      <c r="N74" s="241"/>
      <c r="O74" s="244"/>
    </row>
    <row r="75" spans="1:16" s="245" customFormat="1" ht="15" customHeight="1" x14ac:dyDescent="0.2">
      <c r="A75" s="207">
        <v>75</v>
      </c>
      <c r="B75" s="241"/>
      <c r="C75" s="242"/>
      <c r="D75" s="242"/>
      <c r="E75" s="243"/>
      <c r="F75" s="246" t="s">
        <v>262</v>
      </c>
      <c r="G75" s="242"/>
      <c r="H75" s="728"/>
      <c r="I75" s="729"/>
      <c r="J75" s="729"/>
      <c r="K75" s="729"/>
      <c r="L75" s="729"/>
      <c r="M75" s="730"/>
      <c r="N75" s="241"/>
      <c r="O75" s="244"/>
    </row>
    <row r="76" spans="1:16" s="245" customFormat="1" ht="15" customHeight="1" x14ac:dyDescent="0.2">
      <c r="A76" s="207">
        <v>76</v>
      </c>
      <c r="B76" s="241"/>
      <c r="C76" s="242"/>
      <c r="D76" s="110"/>
      <c r="E76" s="110"/>
      <c r="F76" s="110"/>
      <c r="G76" s="110"/>
      <c r="H76" s="731"/>
      <c r="I76" s="732"/>
      <c r="J76" s="732"/>
      <c r="K76" s="732"/>
      <c r="L76" s="732"/>
      <c r="M76" s="733"/>
      <c r="N76" s="241"/>
      <c r="O76" s="244"/>
    </row>
    <row r="77" spans="1:16" s="235" customFormat="1" ht="15" customHeight="1" x14ac:dyDescent="0.2">
      <c r="A77" s="569">
        <v>77</v>
      </c>
      <c r="B77" s="231"/>
      <c r="C77" s="234"/>
      <c r="D77" s="230"/>
      <c r="E77" s="230"/>
      <c r="F77" s="230"/>
      <c r="G77" s="230"/>
      <c r="H77" s="230"/>
      <c r="I77" s="230"/>
      <c r="J77" s="230"/>
      <c r="K77" s="230"/>
      <c r="L77" s="230"/>
      <c r="M77" s="230"/>
      <c r="N77" s="231"/>
      <c r="O77" s="232"/>
      <c r="P77" s="538" t="s">
        <v>886</v>
      </c>
    </row>
    <row r="78" spans="1:16" ht="15" customHeight="1" x14ac:dyDescent="0.25">
      <c r="A78" s="207">
        <v>78</v>
      </c>
      <c r="B78" s="159"/>
      <c r="C78" s="721" t="s">
        <v>387</v>
      </c>
      <c r="D78" s="721"/>
      <c r="E78" s="721"/>
      <c r="F78" s="721"/>
      <c r="G78" s="721"/>
      <c r="H78" s="721"/>
      <c r="I78" s="721"/>
      <c r="J78" s="721"/>
      <c r="K78" s="721"/>
      <c r="L78" s="721"/>
      <c r="M78" s="721"/>
      <c r="N78" s="721"/>
      <c r="O78" s="34"/>
    </row>
    <row r="79" spans="1:16" s="249" customFormat="1" ht="15" customHeight="1" x14ac:dyDescent="0.25">
      <c r="A79" s="207">
        <v>79</v>
      </c>
      <c r="B79" s="253"/>
      <c r="C79" s="315" t="s">
        <v>656</v>
      </c>
      <c r="D79" s="315"/>
      <c r="E79" s="315"/>
      <c r="F79" s="315"/>
      <c r="G79" s="441"/>
      <c r="H79" s="441"/>
      <c r="I79" s="441"/>
      <c r="J79" s="441"/>
      <c r="K79" s="441"/>
      <c r="L79" s="441"/>
      <c r="M79" s="441"/>
      <c r="N79" s="441"/>
      <c r="O79" s="34"/>
    </row>
    <row r="80" spans="1:16" ht="12.75" customHeight="1" x14ac:dyDescent="0.2">
      <c r="A80" s="39"/>
      <c r="B80" s="41"/>
      <c r="C80" s="40"/>
      <c r="D80" s="40"/>
      <c r="E80" s="40"/>
      <c r="F80" s="40"/>
      <c r="G80" s="40"/>
      <c r="H80" s="40"/>
      <c r="I80" s="40"/>
      <c r="J80" s="40"/>
      <c r="K80" s="40"/>
      <c r="L80" s="41"/>
      <c r="M80" s="40"/>
      <c r="N80" s="41"/>
      <c r="O80" s="47"/>
    </row>
  </sheetData>
  <sheetProtection sheet="1" objects="1"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O81"/>
  <sheetViews>
    <sheetView showGridLines="0" view="pageBreakPreview" topLeftCell="A49" zoomScaleNormal="100" zoomScaleSheetLayoutView="100" workbookViewId="0">
      <selection activeCell="K49" sqref="K49"/>
    </sheetView>
  </sheetViews>
  <sheetFormatPr defaultColWidth="9.140625" defaultRowHeight="12.75" x14ac:dyDescent="0.2"/>
  <cols>
    <col min="1" max="1" width="4.7109375" style="27" customWidth="1"/>
    <col min="2" max="2" width="3.140625" style="27" customWidth="1"/>
    <col min="3" max="3" width="6.140625" style="27" customWidth="1"/>
    <col min="4" max="5" width="2.28515625" style="27" customWidth="1"/>
    <col min="6" max="6" width="27.85546875" style="27" customWidth="1"/>
    <col min="7" max="7" width="10.5703125" style="27" customWidth="1"/>
    <col min="8" max="8" width="40.7109375" style="27" customWidth="1"/>
    <col min="9" max="9" width="9" style="27" customWidth="1"/>
    <col min="10" max="10" width="12" style="27" customWidth="1"/>
    <col min="11" max="11" width="19.28515625" style="27" customWidth="1"/>
    <col min="12" max="12" width="16.140625" style="27" customWidth="1"/>
    <col min="13" max="13" width="21" style="27" customWidth="1"/>
    <col min="14" max="14" width="2.7109375" style="27" customWidth="1"/>
    <col min="15" max="15" width="14.42578125" style="213" bestFit="1" customWidth="1"/>
    <col min="16" max="16384" width="9.140625" style="27"/>
  </cols>
  <sheetData>
    <row r="1" spans="1:15" s="33" customFormat="1" ht="15" customHeight="1" x14ac:dyDescent="0.3">
      <c r="A1" s="555"/>
      <c r="B1" s="547"/>
      <c r="C1" s="547"/>
      <c r="D1" s="547"/>
      <c r="E1" s="547"/>
      <c r="F1" s="547"/>
      <c r="G1" s="547"/>
      <c r="H1" s="547"/>
      <c r="I1" s="547"/>
      <c r="J1" s="547"/>
      <c r="K1" s="547"/>
      <c r="L1" s="547"/>
      <c r="M1" s="547"/>
      <c r="N1" s="553"/>
      <c r="O1" s="213"/>
    </row>
    <row r="2" spans="1:15" s="33" customFormat="1" ht="18" customHeight="1" x14ac:dyDescent="0.3">
      <c r="A2" s="48"/>
      <c r="B2" s="63"/>
      <c r="C2" s="49"/>
      <c r="D2" s="49"/>
      <c r="E2" s="49"/>
      <c r="F2" s="49"/>
      <c r="G2" s="49"/>
      <c r="H2" s="49"/>
      <c r="I2" s="49"/>
      <c r="J2" s="92" t="s">
        <v>8</v>
      </c>
      <c r="K2" s="680" t="str">
        <f>IF(NOT(ISBLANK(CoverSheet!$C$8)),CoverSheet!$C$8,"")</f>
        <v/>
      </c>
      <c r="L2" s="681"/>
      <c r="M2" s="682"/>
      <c r="N2" s="64"/>
      <c r="O2" s="213"/>
    </row>
    <row r="3" spans="1:15" s="33" customFormat="1" ht="18" customHeight="1" x14ac:dyDescent="0.3">
      <c r="A3" s="48"/>
      <c r="B3" s="63"/>
      <c r="C3" s="49"/>
      <c r="D3" s="49"/>
      <c r="E3" s="49"/>
      <c r="F3" s="49"/>
      <c r="G3" s="49"/>
      <c r="H3" s="49"/>
      <c r="I3" s="49"/>
      <c r="J3" s="92" t="s">
        <v>390</v>
      </c>
      <c r="K3" s="685" t="str">
        <f>IF(ISNUMBER(CoverSheet!$C$12),CoverSheet!$C$12,"")</f>
        <v/>
      </c>
      <c r="L3" s="686"/>
      <c r="M3" s="687"/>
      <c r="N3" s="64"/>
      <c r="O3" s="213"/>
    </row>
    <row r="4" spans="1:15" s="33" customFormat="1" ht="21" x14ac:dyDescent="0.35">
      <c r="A4" s="546" t="s">
        <v>516</v>
      </c>
      <c r="B4" s="49"/>
      <c r="C4" s="49"/>
      <c r="D4" s="49"/>
      <c r="E4" s="49"/>
      <c r="F4" s="49"/>
      <c r="G4" s="49"/>
      <c r="H4" s="49"/>
      <c r="I4" s="49"/>
      <c r="J4" s="49"/>
      <c r="K4" s="449"/>
      <c r="L4" s="49"/>
      <c r="M4" s="49"/>
      <c r="N4" s="52"/>
      <c r="O4" s="213"/>
    </row>
    <row r="5" spans="1:15" ht="54.75" customHeight="1" x14ac:dyDescent="0.2">
      <c r="A5" s="675" t="s">
        <v>539</v>
      </c>
      <c r="B5" s="679"/>
      <c r="C5" s="679"/>
      <c r="D5" s="679"/>
      <c r="E5" s="679"/>
      <c r="F5" s="679"/>
      <c r="G5" s="679"/>
      <c r="H5" s="679"/>
      <c r="I5" s="679"/>
      <c r="J5" s="679"/>
      <c r="K5" s="679"/>
      <c r="L5" s="679"/>
      <c r="M5" s="679"/>
      <c r="N5" s="93"/>
      <c r="O5" s="218"/>
    </row>
    <row r="6" spans="1:15" s="33" customFormat="1" ht="15" customHeight="1" x14ac:dyDescent="0.2">
      <c r="A6" s="85" t="s">
        <v>614</v>
      </c>
      <c r="B6" s="449"/>
      <c r="C6" s="53"/>
      <c r="D6" s="54"/>
      <c r="E6" s="54"/>
      <c r="F6" s="54"/>
      <c r="G6" s="54"/>
      <c r="H6" s="54"/>
      <c r="I6" s="54"/>
      <c r="J6" s="49"/>
      <c r="K6" s="49"/>
      <c r="L6" s="49"/>
      <c r="M6" s="49"/>
      <c r="N6" s="52"/>
      <c r="O6" s="213"/>
    </row>
    <row r="7" spans="1:15" s="6" customFormat="1" ht="30" customHeight="1" x14ac:dyDescent="0.3">
      <c r="A7" s="114">
        <v>7</v>
      </c>
      <c r="B7" s="438"/>
      <c r="C7" s="140" t="s">
        <v>893</v>
      </c>
      <c r="D7" s="438"/>
      <c r="E7" s="438"/>
      <c r="F7" s="438"/>
      <c r="G7" s="438"/>
      <c r="H7" s="438"/>
      <c r="I7" s="438"/>
      <c r="J7" s="438"/>
      <c r="K7" s="438"/>
      <c r="L7" s="438"/>
      <c r="M7" s="438"/>
      <c r="N7" s="34"/>
      <c r="O7" s="216"/>
    </row>
    <row r="8" spans="1:15" s="6" customFormat="1" ht="36" customHeight="1" x14ac:dyDescent="0.2">
      <c r="A8" s="114">
        <v>8</v>
      </c>
      <c r="B8" s="438"/>
      <c r="C8" s="720"/>
      <c r="D8" s="720"/>
      <c r="E8" s="720"/>
      <c r="F8" s="720"/>
      <c r="G8" s="720"/>
      <c r="H8" s="720"/>
      <c r="I8" s="720"/>
      <c r="J8" s="443"/>
      <c r="K8" s="377" t="s">
        <v>246</v>
      </c>
      <c r="L8" s="443"/>
      <c r="M8" s="443"/>
      <c r="N8" s="34"/>
      <c r="O8" s="216"/>
    </row>
    <row r="9" spans="1:15" s="6" customFormat="1" ht="25.5" customHeight="1" x14ac:dyDescent="0.2">
      <c r="A9" s="114">
        <v>9</v>
      </c>
      <c r="B9" s="438"/>
      <c r="C9" s="720"/>
      <c r="D9" s="720"/>
      <c r="E9" s="720"/>
      <c r="F9" s="720"/>
      <c r="G9" s="720"/>
      <c r="H9" s="720"/>
      <c r="I9" s="720"/>
      <c r="J9" s="438"/>
      <c r="K9" s="139" t="s">
        <v>248</v>
      </c>
      <c r="L9" s="141"/>
      <c r="M9" s="141"/>
      <c r="N9" s="34"/>
      <c r="O9" s="216"/>
    </row>
    <row r="10" spans="1:15" s="6" customFormat="1" ht="18" customHeight="1" x14ac:dyDescent="0.25">
      <c r="A10" s="114">
        <v>10</v>
      </c>
      <c r="B10" s="438"/>
      <c r="C10" s="141"/>
      <c r="D10" s="143" t="s">
        <v>411</v>
      </c>
      <c r="E10" s="141"/>
      <c r="F10" s="141"/>
      <c r="G10" s="141"/>
      <c r="H10" s="141"/>
      <c r="I10" s="141"/>
      <c r="J10" s="438"/>
      <c r="K10" s="438"/>
      <c r="L10" s="438"/>
      <c r="M10" s="438"/>
      <c r="N10" s="34"/>
      <c r="O10" s="216"/>
    </row>
    <row r="11" spans="1:15" s="6" customFormat="1" ht="15" customHeight="1" x14ac:dyDescent="0.2">
      <c r="A11" s="114">
        <v>11</v>
      </c>
      <c r="B11" s="438"/>
      <c r="C11" s="36"/>
      <c r="D11" s="438"/>
      <c r="E11" s="141"/>
      <c r="F11" s="142" t="s">
        <v>250</v>
      </c>
      <c r="G11" s="36"/>
      <c r="H11" s="36"/>
      <c r="I11" s="36"/>
      <c r="J11" s="438"/>
      <c r="K11" s="3"/>
      <c r="L11" s="141"/>
      <c r="M11" s="141"/>
      <c r="N11" s="34"/>
      <c r="O11" s="216"/>
    </row>
    <row r="12" spans="1:15" s="6" customFormat="1" ht="15" customHeight="1" x14ac:dyDescent="0.2">
      <c r="A12" s="114">
        <v>12</v>
      </c>
      <c r="B12" s="438"/>
      <c r="C12" s="36"/>
      <c r="D12" s="438"/>
      <c r="E12" s="141"/>
      <c r="F12" s="142" t="s">
        <v>251</v>
      </c>
      <c r="G12" s="36"/>
      <c r="H12" s="36"/>
      <c r="I12" s="36"/>
      <c r="J12" s="438"/>
      <c r="K12" s="3"/>
      <c r="L12" s="141"/>
      <c r="M12" s="141"/>
      <c r="N12" s="34"/>
      <c r="O12" s="216"/>
    </row>
    <row r="13" spans="1:15" s="6" customFormat="1" ht="15" customHeight="1" x14ac:dyDescent="0.2">
      <c r="A13" s="114">
        <v>13</v>
      </c>
      <c r="B13" s="438"/>
      <c r="C13" s="36"/>
      <c r="D13" s="438"/>
      <c r="E13" s="115" t="s">
        <v>252</v>
      </c>
      <c r="F13" s="141"/>
      <c r="G13" s="36"/>
      <c r="H13" s="36"/>
      <c r="I13" s="36"/>
      <c r="J13" s="438"/>
      <c r="K13" s="342">
        <f>SUM(K11:K12)</f>
        <v>0</v>
      </c>
      <c r="L13" s="141"/>
      <c r="M13" s="141"/>
      <c r="N13" s="34"/>
      <c r="O13" s="216"/>
    </row>
    <row r="14" spans="1:15" s="6" customFormat="1" ht="18" customHeight="1" x14ac:dyDescent="0.25">
      <c r="A14" s="114">
        <v>14</v>
      </c>
      <c r="B14" s="438"/>
      <c r="C14" s="36"/>
      <c r="D14" s="143" t="s">
        <v>439</v>
      </c>
      <c r="E14" s="141"/>
      <c r="F14" s="141"/>
      <c r="G14" s="36"/>
      <c r="H14" s="36"/>
      <c r="I14" s="36"/>
      <c r="J14" s="438"/>
      <c r="K14" s="62"/>
      <c r="L14" s="141"/>
      <c r="M14" s="141"/>
      <c r="N14" s="34"/>
      <c r="O14" s="216"/>
    </row>
    <row r="15" spans="1:15" s="6" customFormat="1" ht="15" customHeight="1" x14ac:dyDescent="0.2">
      <c r="A15" s="114">
        <v>15</v>
      </c>
      <c r="B15" s="438"/>
      <c r="C15" s="36"/>
      <c r="D15" s="438"/>
      <c r="E15" s="141"/>
      <c r="F15" s="142" t="s">
        <v>250</v>
      </c>
      <c r="G15" s="36"/>
      <c r="H15" s="36"/>
      <c r="I15" s="36"/>
      <c r="J15" s="438"/>
      <c r="K15" s="3"/>
      <c r="L15" s="141"/>
      <c r="M15" s="141"/>
      <c r="N15" s="34"/>
      <c r="O15" s="216"/>
    </row>
    <row r="16" spans="1:15" s="6" customFormat="1" ht="15" customHeight="1" x14ac:dyDescent="0.2">
      <c r="A16" s="114">
        <v>16</v>
      </c>
      <c r="B16" s="438"/>
      <c r="C16" s="36"/>
      <c r="D16" s="438"/>
      <c r="E16" s="141"/>
      <c r="F16" s="142" t="s">
        <v>251</v>
      </c>
      <c r="G16" s="36"/>
      <c r="H16" s="36"/>
      <c r="I16" s="36"/>
      <c r="J16" s="438"/>
      <c r="K16" s="3"/>
      <c r="L16" s="141"/>
      <c r="M16" s="141"/>
      <c r="N16" s="34"/>
      <c r="O16" s="216"/>
    </row>
    <row r="17" spans="1:15" s="6" customFormat="1" ht="15" customHeight="1" x14ac:dyDescent="0.2">
      <c r="A17" s="114">
        <v>17</v>
      </c>
      <c r="B17" s="438"/>
      <c r="C17" s="36"/>
      <c r="D17" s="438"/>
      <c r="E17" s="115" t="s">
        <v>252</v>
      </c>
      <c r="F17" s="141"/>
      <c r="G17" s="36"/>
      <c r="H17" s="36"/>
      <c r="I17" s="36"/>
      <c r="J17" s="438"/>
      <c r="K17" s="342">
        <f>SUM(K15:K16)</f>
        <v>0</v>
      </c>
      <c r="L17" s="141"/>
      <c r="M17" s="141"/>
      <c r="N17" s="34"/>
      <c r="O17" s="216"/>
    </row>
    <row r="18" spans="1:15" s="6" customFormat="1" ht="18" customHeight="1" x14ac:dyDescent="0.25">
      <c r="A18" s="114">
        <v>18</v>
      </c>
      <c r="B18" s="438"/>
      <c r="C18" s="141"/>
      <c r="D18" s="143" t="s">
        <v>65</v>
      </c>
      <c r="E18" s="141"/>
      <c r="F18" s="141"/>
      <c r="G18" s="141"/>
      <c r="H18" s="141"/>
      <c r="I18" s="141"/>
      <c r="J18" s="438"/>
      <c r="K18" s="438"/>
      <c r="L18" s="141"/>
      <c r="M18" s="141"/>
      <c r="N18" s="34"/>
      <c r="O18" s="216"/>
    </row>
    <row r="19" spans="1:15" s="6" customFormat="1" ht="15" customHeight="1" x14ac:dyDescent="0.2">
      <c r="A19" s="114">
        <v>19</v>
      </c>
      <c r="B19" s="438"/>
      <c r="C19" s="36"/>
      <c r="D19" s="438"/>
      <c r="E19" s="141"/>
      <c r="F19" s="142" t="s">
        <v>250</v>
      </c>
      <c r="G19" s="36"/>
      <c r="H19" s="36"/>
      <c r="I19" s="36"/>
      <c r="J19" s="438"/>
      <c r="K19" s="3"/>
      <c r="L19" s="141"/>
      <c r="M19" s="141"/>
      <c r="N19" s="34"/>
      <c r="O19" s="216"/>
    </row>
    <row r="20" spans="1:15" s="6" customFormat="1" ht="15" customHeight="1" x14ac:dyDescent="0.2">
      <c r="A20" s="114">
        <v>20</v>
      </c>
      <c r="B20" s="438"/>
      <c r="C20" s="36"/>
      <c r="D20" s="438"/>
      <c r="E20" s="141"/>
      <c r="F20" s="142" t="s">
        <v>251</v>
      </c>
      <c r="G20" s="36"/>
      <c r="H20" s="36"/>
      <c r="I20" s="36"/>
      <c r="J20" s="438"/>
      <c r="K20" s="3"/>
      <c r="L20" s="141"/>
      <c r="M20" s="141"/>
      <c r="N20" s="34"/>
      <c r="O20" s="216"/>
    </row>
    <row r="21" spans="1:15" s="6" customFormat="1" ht="15" customHeight="1" x14ac:dyDescent="0.2">
      <c r="A21" s="114">
        <v>21</v>
      </c>
      <c r="B21" s="438"/>
      <c r="C21" s="36"/>
      <c r="D21" s="438"/>
      <c r="E21" s="115" t="s">
        <v>252</v>
      </c>
      <c r="F21" s="36"/>
      <c r="G21" s="36"/>
      <c r="H21" s="36"/>
      <c r="I21" s="36"/>
      <c r="J21" s="438"/>
      <c r="K21" s="342">
        <f>SUM(K19:K20)</f>
        <v>0</v>
      </c>
      <c r="L21" s="141"/>
      <c r="M21" s="141"/>
      <c r="N21" s="34"/>
      <c r="O21" s="216"/>
    </row>
    <row r="22" spans="1:15" s="6" customFormat="1" ht="18" customHeight="1" x14ac:dyDescent="0.25">
      <c r="A22" s="114">
        <v>22</v>
      </c>
      <c r="B22" s="438"/>
      <c r="C22" s="141"/>
      <c r="D22" s="143" t="s">
        <v>235</v>
      </c>
      <c r="E22" s="141"/>
      <c r="F22" s="141"/>
      <c r="G22" s="141"/>
      <c r="H22" s="141"/>
      <c r="I22" s="141"/>
      <c r="J22" s="438"/>
      <c r="K22" s="438"/>
      <c r="L22" s="141"/>
      <c r="M22" s="141"/>
      <c r="N22" s="34"/>
      <c r="O22" s="216"/>
    </row>
    <row r="23" spans="1:15" s="6" customFormat="1" ht="15" customHeight="1" x14ac:dyDescent="0.2">
      <c r="A23" s="114">
        <v>23</v>
      </c>
      <c r="B23" s="438"/>
      <c r="C23" s="36"/>
      <c r="D23" s="438"/>
      <c r="E23" s="141"/>
      <c r="F23" s="142" t="s">
        <v>250</v>
      </c>
      <c r="G23" s="36"/>
      <c r="H23" s="36"/>
      <c r="I23" s="36"/>
      <c r="J23" s="438"/>
      <c r="K23" s="3"/>
      <c r="L23" s="141"/>
      <c r="M23" s="141"/>
      <c r="N23" s="34"/>
      <c r="O23" s="216"/>
    </row>
    <row r="24" spans="1:15" s="6" customFormat="1" ht="15" customHeight="1" x14ac:dyDescent="0.2">
      <c r="A24" s="114">
        <v>24</v>
      </c>
      <c r="B24" s="438"/>
      <c r="C24" s="36"/>
      <c r="D24" s="438"/>
      <c r="E24" s="141"/>
      <c r="F24" s="142" t="s">
        <v>251</v>
      </c>
      <c r="G24" s="36"/>
      <c r="H24" s="36"/>
      <c r="I24" s="36"/>
      <c r="J24" s="438"/>
      <c r="K24" s="3"/>
      <c r="L24" s="141"/>
      <c r="M24" s="141"/>
      <c r="N24" s="34"/>
      <c r="O24" s="216"/>
    </row>
    <row r="25" spans="1:15" s="6" customFormat="1" ht="15" customHeight="1" x14ac:dyDescent="0.2">
      <c r="A25" s="114">
        <v>25</v>
      </c>
      <c r="B25" s="438"/>
      <c r="C25" s="36"/>
      <c r="D25" s="438"/>
      <c r="E25" s="115" t="s">
        <v>252</v>
      </c>
      <c r="F25" s="36"/>
      <c r="G25" s="36"/>
      <c r="H25" s="36"/>
      <c r="I25" s="36"/>
      <c r="J25" s="438"/>
      <c r="K25" s="342">
        <f>SUM(K23:K24)</f>
        <v>0</v>
      </c>
      <c r="L25" s="141"/>
      <c r="M25" s="141"/>
      <c r="N25" s="34"/>
      <c r="O25" s="216"/>
    </row>
    <row r="26" spans="1:15" s="6" customFormat="1" ht="18" customHeight="1" x14ac:dyDescent="0.25">
      <c r="A26" s="114">
        <v>26</v>
      </c>
      <c r="B26" s="438"/>
      <c r="C26" s="141"/>
      <c r="D26" s="143" t="s">
        <v>236</v>
      </c>
      <c r="E26" s="141"/>
      <c r="F26" s="141"/>
      <c r="G26" s="141"/>
      <c r="H26" s="141"/>
      <c r="I26" s="141"/>
      <c r="J26" s="438"/>
      <c r="K26" s="438"/>
      <c r="L26" s="141"/>
      <c r="M26" s="141"/>
      <c r="N26" s="34"/>
      <c r="O26" s="216"/>
    </row>
    <row r="27" spans="1:15" s="6" customFormat="1" ht="15" customHeight="1" x14ac:dyDescent="0.2">
      <c r="A27" s="114">
        <v>27</v>
      </c>
      <c r="B27" s="438"/>
      <c r="C27" s="36"/>
      <c r="D27" s="438"/>
      <c r="E27" s="141"/>
      <c r="F27" s="142" t="s">
        <v>250</v>
      </c>
      <c r="G27" s="36"/>
      <c r="H27" s="36"/>
      <c r="I27" s="36"/>
      <c r="J27" s="438"/>
      <c r="K27" s="3"/>
      <c r="L27" s="141"/>
      <c r="M27" s="141"/>
      <c r="N27" s="34"/>
      <c r="O27" s="216"/>
    </row>
    <row r="28" spans="1:15" s="6" customFormat="1" ht="15" customHeight="1" x14ac:dyDescent="0.2">
      <c r="A28" s="114">
        <v>28</v>
      </c>
      <c r="B28" s="438"/>
      <c r="C28" s="36"/>
      <c r="D28" s="438"/>
      <c r="E28" s="141"/>
      <c r="F28" s="142" t="s">
        <v>251</v>
      </c>
      <c r="G28" s="36"/>
      <c r="H28" s="36"/>
      <c r="I28" s="36"/>
      <c r="J28" s="438"/>
      <c r="K28" s="3"/>
      <c r="L28" s="141"/>
      <c r="M28" s="141"/>
      <c r="N28" s="34"/>
      <c r="O28" s="216"/>
    </row>
    <row r="29" spans="1:15" s="6" customFormat="1" ht="15" customHeight="1" x14ac:dyDescent="0.2">
      <c r="A29" s="114">
        <v>29</v>
      </c>
      <c r="B29" s="438"/>
      <c r="C29" s="36"/>
      <c r="D29" s="438"/>
      <c r="E29" s="115" t="s">
        <v>252</v>
      </c>
      <c r="F29" s="36"/>
      <c r="G29" s="36"/>
      <c r="H29" s="36"/>
      <c r="I29" s="36"/>
      <c r="J29" s="438"/>
      <c r="K29" s="342">
        <f>SUM(K27:K28)</f>
        <v>0</v>
      </c>
      <c r="L29" s="141"/>
      <c r="M29" s="141"/>
      <c r="N29" s="34"/>
      <c r="O29" s="216"/>
    </row>
    <row r="30" spans="1:15" s="6" customFormat="1" ht="18" customHeight="1" x14ac:dyDescent="0.25">
      <c r="A30" s="114">
        <v>30</v>
      </c>
      <c r="B30" s="438"/>
      <c r="C30" s="141"/>
      <c r="D30" s="143" t="s">
        <v>237</v>
      </c>
      <c r="E30" s="141"/>
      <c r="F30" s="141"/>
      <c r="G30" s="141"/>
      <c r="H30" s="141"/>
      <c r="I30" s="141"/>
      <c r="J30" s="438"/>
      <c r="K30" s="438"/>
      <c r="L30" s="141"/>
      <c r="M30" s="141"/>
      <c r="N30" s="34"/>
      <c r="O30" s="216"/>
    </row>
    <row r="31" spans="1:15" s="6" customFormat="1" ht="15" customHeight="1" x14ac:dyDescent="0.2">
      <c r="A31" s="114">
        <v>31</v>
      </c>
      <c r="B31" s="438"/>
      <c r="C31" s="36"/>
      <c r="D31" s="438"/>
      <c r="E31" s="141"/>
      <c r="F31" s="142" t="s">
        <v>250</v>
      </c>
      <c r="G31" s="36"/>
      <c r="H31" s="36"/>
      <c r="I31" s="36"/>
      <c r="J31" s="438"/>
      <c r="K31" s="3"/>
      <c r="L31" s="141"/>
      <c r="M31" s="141"/>
      <c r="N31" s="34"/>
      <c r="O31" s="216"/>
    </row>
    <row r="32" spans="1:15" s="6" customFormat="1" ht="15" customHeight="1" x14ac:dyDescent="0.2">
      <c r="A32" s="114">
        <v>32</v>
      </c>
      <c r="B32" s="438"/>
      <c r="C32" s="36"/>
      <c r="D32" s="438"/>
      <c r="E32" s="141"/>
      <c r="F32" s="142" t="s">
        <v>251</v>
      </c>
      <c r="G32" s="36"/>
      <c r="H32" s="36"/>
      <c r="I32" s="36"/>
      <c r="J32" s="438"/>
      <c r="K32" s="3"/>
      <c r="L32" s="141"/>
      <c r="M32" s="141"/>
      <c r="N32" s="34"/>
      <c r="O32" s="216"/>
    </row>
    <row r="33" spans="1:15" s="6" customFormat="1" ht="15" customHeight="1" x14ac:dyDescent="0.2">
      <c r="A33" s="114">
        <v>33</v>
      </c>
      <c r="B33" s="438"/>
      <c r="C33" s="36"/>
      <c r="D33" s="438"/>
      <c r="E33" s="115" t="s">
        <v>252</v>
      </c>
      <c r="F33" s="36"/>
      <c r="G33" s="36"/>
      <c r="H33" s="36"/>
      <c r="I33" s="36"/>
      <c r="J33" s="438"/>
      <c r="K33" s="342">
        <f>SUM(K31:K32)</f>
        <v>0</v>
      </c>
      <c r="L33" s="141"/>
      <c r="M33" s="141"/>
      <c r="N33" s="34"/>
      <c r="O33" s="216"/>
    </row>
    <row r="34" spans="1:15" s="6" customFormat="1" ht="18" customHeight="1" x14ac:dyDescent="0.25">
      <c r="A34" s="114">
        <v>34</v>
      </c>
      <c r="B34" s="438"/>
      <c r="C34" s="141"/>
      <c r="D34" s="143" t="s">
        <v>97</v>
      </c>
      <c r="E34" s="141"/>
      <c r="F34" s="141"/>
      <c r="G34" s="141"/>
      <c r="H34" s="141"/>
      <c r="I34" s="141"/>
      <c r="J34" s="438"/>
      <c r="K34" s="438"/>
      <c r="L34" s="141"/>
      <c r="M34" s="141"/>
      <c r="N34" s="34"/>
      <c r="O34" s="216"/>
    </row>
    <row r="35" spans="1:15" s="6" customFormat="1" ht="15" customHeight="1" x14ac:dyDescent="0.2">
      <c r="A35" s="114">
        <v>35</v>
      </c>
      <c r="B35" s="438"/>
      <c r="C35" s="36"/>
      <c r="D35" s="438"/>
      <c r="E35" s="141"/>
      <c r="F35" s="142" t="s">
        <v>250</v>
      </c>
      <c r="G35" s="36"/>
      <c r="H35" s="36"/>
      <c r="I35" s="36"/>
      <c r="J35" s="438"/>
      <c r="K35" s="3"/>
      <c r="L35" s="141"/>
      <c r="M35" s="141"/>
      <c r="N35" s="34"/>
      <c r="O35" s="216"/>
    </row>
    <row r="36" spans="1:15" s="6" customFormat="1" ht="15" customHeight="1" x14ac:dyDescent="0.2">
      <c r="A36" s="114">
        <v>36</v>
      </c>
      <c r="B36" s="438"/>
      <c r="C36" s="36"/>
      <c r="D36" s="438"/>
      <c r="E36" s="141"/>
      <c r="F36" s="142" t="s">
        <v>251</v>
      </c>
      <c r="G36" s="36"/>
      <c r="H36" s="36"/>
      <c r="I36" s="36"/>
      <c r="J36" s="438"/>
      <c r="K36" s="3"/>
      <c r="L36" s="141"/>
      <c r="M36" s="141"/>
      <c r="N36" s="34"/>
      <c r="O36" s="216"/>
    </row>
    <row r="37" spans="1:15" s="6" customFormat="1" ht="15" customHeight="1" x14ac:dyDescent="0.2">
      <c r="A37" s="114">
        <v>37</v>
      </c>
      <c r="B37" s="438"/>
      <c r="C37" s="36"/>
      <c r="D37" s="438"/>
      <c r="E37" s="115" t="s">
        <v>252</v>
      </c>
      <c r="F37" s="36"/>
      <c r="G37" s="36"/>
      <c r="H37" s="36"/>
      <c r="I37" s="36"/>
      <c r="J37" s="438"/>
      <c r="K37" s="342">
        <f>SUM(K35:K36)</f>
        <v>0</v>
      </c>
      <c r="L37" s="141"/>
      <c r="M37" s="141"/>
      <c r="N37" s="34"/>
      <c r="O37" s="216"/>
    </row>
    <row r="38" spans="1:15" s="6" customFormat="1" ht="18" customHeight="1" x14ac:dyDescent="0.25">
      <c r="A38" s="114">
        <v>38</v>
      </c>
      <c r="B38" s="438"/>
      <c r="C38" s="141"/>
      <c r="D38" s="143" t="s">
        <v>412</v>
      </c>
      <c r="E38" s="141"/>
      <c r="F38" s="141"/>
      <c r="G38" s="141"/>
      <c r="H38" s="141"/>
      <c r="I38" s="141"/>
      <c r="J38" s="438"/>
      <c r="K38" s="438"/>
      <c r="L38" s="141"/>
      <c r="M38" s="141"/>
      <c r="N38" s="34"/>
      <c r="O38" s="216"/>
    </row>
    <row r="39" spans="1:15" s="6" customFormat="1" ht="15" customHeight="1" x14ac:dyDescent="0.2">
      <c r="A39" s="114">
        <v>39</v>
      </c>
      <c r="B39" s="438"/>
      <c r="C39" s="36"/>
      <c r="D39" s="36"/>
      <c r="E39" s="141"/>
      <c r="F39" s="142" t="s">
        <v>250</v>
      </c>
      <c r="G39" s="36"/>
      <c r="H39" s="36"/>
      <c r="I39" s="36"/>
      <c r="J39" s="438"/>
      <c r="K39" s="3"/>
      <c r="L39" s="141"/>
      <c r="M39" s="141"/>
      <c r="N39" s="34"/>
      <c r="O39" s="216"/>
    </row>
    <row r="40" spans="1:15" s="6" customFormat="1" ht="15" customHeight="1" x14ac:dyDescent="0.2">
      <c r="A40" s="114">
        <v>40</v>
      </c>
      <c r="B40" s="438"/>
      <c r="C40" s="36"/>
      <c r="D40" s="36"/>
      <c r="E40" s="141"/>
      <c r="F40" s="142" t="s">
        <v>251</v>
      </c>
      <c r="G40" s="36"/>
      <c r="H40" s="36"/>
      <c r="I40" s="36"/>
      <c r="J40" s="438"/>
      <c r="K40" s="3"/>
      <c r="L40" s="141"/>
      <c r="M40" s="141"/>
      <c r="N40" s="34"/>
      <c r="O40" s="216"/>
    </row>
    <row r="41" spans="1:15" s="6" customFormat="1" ht="15" customHeight="1" x14ac:dyDescent="0.2">
      <c r="A41" s="114">
        <v>41</v>
      </c>
      <c r="B41" s="438"/>
      <c r="C41" s="36"/>
      <c r="D41" s="36"/>
      <c r="E41" s="115" t="s">
        <v>252</v>
      </c>
      <c r="F41" s="36"/>
      <c r="G41" s="36"/>
      <c r="H41" s="36"/>
      <c r="I41" s="36"/>
      <c r="J41" s="438"/>
      <c r="K41" s="342">
        <f>SUM(K39:K40)</f>
        <v>0</v>
      </c>
      <c r="L41" s="141"/>
      <c r="M41" s="141"/>
      <c r="N41" s="34"/>
      <c r="O41" s="216"/>
    </row>
    <row r="42" spans="1:15" s="6" customFormat="1" ht="18" customHeight="1" x14ac:dyDescent="0.25">
      <c r="A42" s="114">
        <v>42</v>
      </c>
      <c r="B42" s="438"/>
      <c r="C42" s="141"/>
      <c r="D42" s="143" t="s">
        <v>388</v>
      </c>
      <c r="E42" s="141"/>
      <c r="F42" s="141"/>
      <c r="G42" s="141"/>
      <c r="H42" s="141"/>
      <c r="I42" s="141"/>
      <c r="J42" s="438"/>
      <c r="K42" s="438"/>
      <c r="L42" s="141"/>
      <c r="M42" s="141"/>
      <c r="N42" s="34"/>
      <c r="O42" s="216"/>
    </row>
    <row r="43" spans="1:15" s="6" customFormat="1" ht="15" customHeight="1" x14ac:dyDescent="0.2">
      <c r="A43" s="114">
        <v>43</v>
      </c>
      <c r="B43" s="438"/>
      <c r="C43" s="36"/>
      <c r="D43" s="36"/>
      <c r="E43" s="141"/>
      <c r="F43" s="142" t="s">
        <v>250</v>
      </c>
      <c r="G43" s="36"/>
      <c r="H43" s="36"/>
      <c r="I43" s="36"/>
      <c r="J43" s="438"/>
      <c r="K43" s="3"/>
      <c r="L43" s="141"/>
      <c r="M43" s="141"/>
      <c r="N43" s="34"/>
      <c r="O43" s="216"/>
    </row>
    <row r="44" spans="1:15" s="6" customFormat="1" ht="15" customHeight="1" x14ac:dyDescent="0.2">
      <c r="A44" s="114">
        <v>44</v>
      </c>
      <c r="B44" s="438"/>
      <c r="C44" s="36"/>
      <c r="D44" s="36"/>
      <c r="E44" s="141"/>
      <c r="F44" s="142" t="s">
        <v>251</v>
      </c>
      <c r="G44" s="36"/>
      <c r="H44" s="36"/>
      <c r="I44" s="36"/>
      <c r="J44" s="438"/>
      <c r="K44" s="3"/>
      <c r="L44" s="141"/>
      <c r="M44" s="141"/>
      <c r="N44" s="34"/>
      <c r="O44" s="216"/>
    </row>
    <row r="45" spans="1:15" s="6" customFormat="1" ht="15" customHeight="1" x14ac:dyDescent="0.2">
      <c r="A45" s="114">
        <v>45</v>
      </c>
      <c r="B45" s="438"/>
      <c r="C45" s="36"/>
      <c r="D45" s="36"/>
      <c r="E45" s="115" t="s">
        <v>252</v>
      </c>
      <c r="F45" s="36"/>
      <c r="G45" s="36"/>
      <c r="H45" s="36"/>
      <c r="I45" s="36"/>
      <c r="J45" s="438"/>
      <c r="K45" s="342">
        <f>SUM(K43:K44)</f>
        <v>0</v>
      </c>
      <c r="L45" s="141"/>
      <c r="M45" s="141"/>
      <c r="N45" s="34"/>
      <c r="O45" s="216"/>
    </row>
    <row r="46" spans="1:15" s="6" customFormat="1" ht="15" customHeight="1" thickBot="1" x14ac:dyDescent="0.25">
      <c r="A46" s="114">
        <v>46</v>
      </c>
      <c r="B46" s="438"/>
      <c r="C46" s="438"/>
      <c r="D46" s="438"/>
      <c r="E46" s="141"/>
      <c r="F46" s="438"/>
      <c r="G46" s="438"/>
      <c r="H46" s="438"/>
      <c r="I46" s="438"/>
      <c r="J46" s="438"/>
      <c r="K46" s="438"/>
      <c r="L46" s="141"/>
      <c r="M46" s="141"/>
      <c r="N46" s="34"/>
      <c r="O46" s="216"/>
    </row>
    <row r="47" spans="1:15" s="6" customFormat="1" ht="15" customHeight="1" thickBot="1" x14ac:dyDescent="0.25">
      <c r="A47" s="114">
        <v>47</v>
      </c>
      <c r="B47" s="438"/>
      <c r="C47" s="438"/>
      <c r="D47" s="115" t="s">
        <v>253</v>
      </c>
      <c r="E47" s="438"/>
      <c r="F47" s="438"/>
      <c r="G47" s="438"/>
      <c r="H47" s="438"/>
      <c r="I47" s="438"/>
      <c r="J47" s="438"/>
      <c r="K47" s="451">
        <f>SUM(K11,K15,K19,K23,K27,K31,K35,K39,K43)</f>
        <v>0</v>
      </c>
      <c r="L47" s="141"/>
      <c r="M47" s="141"/>
      <c r="N47" s="34"/>
      <c r="O47" s="216"/>
    </row>
    <row r="48" spans="1:15" s="6" customFormat="1" ht="15" customHeight="1" thickBot="1" x14ac:dyDescent="0.25">
      <c r="A48" s="114">
        <v>48</v>
      </c>
      <c r="B48" s="438"/>
      <c r="C48" s="438"/>
      <c r="D48" s="115" t="s">
        <v>254</v>
      </c>
      <c r="E48" s="438"/>
      <c r="F48" s="438"/>
      <c r="G48" s="438"/>
      <c r="H48" s="438"/>
      <c r="I48" s="438"/>
      <c r="J48" s="438"/>
      <c r="K48" s="451">
        <f>SUM(K12,K16,K20,K24,K28,K32,K36,K40,K44)</f>
        <v>0</v>
      </c>
      <c r="L48" s="141"/>
      <c r="M48" s="141"/>
      <c r="N48" s="34"/>
      <c r="O48" s="216"/>
    </row>
    <row r="49" spans="1:15" s="6" customFormat="1" ht="15" customHeight="1" thickBot="1" x14ac:dyDescent="0.25">
      <c r="A49" s="114">
        <v>49</v>
      </c>
      <c r="B49" s="438"/>
      <c r="C49" s="438"/>
      <c r="D49" s="115" t="s">
        <v>135</v>
      </c>
      <c r="E49" s="438"/>
      <c r="F49" s="438"/>
      <c r="G49" s="438"/>
      <c r="H49" s="438"/>
      <c r="I49" s="438"/>
      <c r="J49" s="438"/>
      <c r="K49" s="451">
        <f>K47+K48</f>
        <v>0</v>
      </c>
      <c r="L49" s="438"/>
      <c r="M49" s="438"/>
      <c r="N49" s="34"/>
      <c r="O49" s="542" t="s">
        <v>603</v>
      </c>
    </row>
    <row r="50" spans="1:15" s="112" customFormat="1" ht="15" customHeight="1" x14ac:dyDescent="0.2">
      <c r="A50" s="114">
        <v>50</v>
      </c>
      <c r="B50" s="438"/>
      <c r="C50" s="438"/>
      <c r="D50" s="438"/>
      <c r="E50" s="438"/>
      <c r="F50" s="438"/>
      <c r="G50" s="438"/>
      <c r="H50" s="438"/>
      <c r="I50" s="438"/>
      <c r="J50" s="438"/>
      <c r="K50" s="438"/>
      <c r="L50" s="438"/>
      <c r="M50" s="438"/>
      <c r="N50" s="34"/>
      <c r="O50" s="216"/>
    </row>
    <row r="51" spans="1:15" s="6" customFormat="1" ht="30" customHeight="1" x14ac:dyDescent="0.3">
      <c r="A51" s="114">
        <v>51</v>
      </c>
      <c r="B51" s="438"/>
      <c r="C51" s="305" t="s">
        <v>657</v>
      </c>
      <c r="D51" s="291"/>
      <c r="E51" s="291"/>
      <c r="F51" s="291"/>
      <c r="G51" s="438"/>
      <c r="H51" s="438"/>
      <c r="I51" s="438"/>
      <c r="J51" s="438"/>
      <c r="K51" s="438"/>
      <c r="L51" s="438"/>
      <c r="M51" s="438"/>
      <c r="N51" s="34"/>
      <c r="O51" s="216"/>
    </row>
    <row r="52" spans="1:15" s="6" customFormat="1" ht="15" customHeight="1" x14ac:dyDescent="0.2">
      <c r="A52" s="114">
        <v>52</v>
      </c>
      <c r="B52" s="438"/>
      <c r="C52" s="65"/>
      <c r="D52" s="65"/>
      <c r="E52" s="141"/>
      <c r="F52" s="65"/>
      <c r="G52" s="65"/>
      <c r="H52" s="65"/>
      <c r="I52" s="65"/>
      <c r="J52" s="448"/>
      <c r="K52" s="443"/>
      <c r="L52" s="461" t="s">
        <v>127</v>
      </c>
      <c r="M52" s="461"/>
      <c r="N52" s="34"/>
      <c r="O52" s="216"/>
    </row>
    <row r="53" spans="1:15" s="112" customFormat="1" ht="15" customHeight="1" x14ac:dyDescent="0.2">
      <c r="A53" s="114">
        <v>53</v>
      </c>
      <c r="B53" s="438"/>
      <c r="C53" s="65"/>
      <c r="D53" s="65"/>
      <c r="E53" s="115" t="s">
        <v>256</v>
      </c>
      <c r="F53" s="65"/>
      <c r="G53" s="65"/>
      <c r="H53" s="65"/>
      <c r="I53" s="65"/>
      <c r="J53" s="448"/>
      <c r="K53" s="443"/>
      <c r="L53" s="139" t="s">
        <v>121</v>
      </c>
      <c r="M53" s="139" t="s">
        <v>255</v>
      </c>
      <c r="N53" s="34"/>
      <c r="O53" s="216"/>
    </row>
    <row r="54" spans="1:15" s="6" customFormat="1" ht="15" customHeight="1" x14ac:dyDescent="0.2">
      <c r="A54" s="114">
        <v>54</v>
      </c>
      <c r="B54" s="438"/>
      <c r="C54" s="65"/>
      <c r="D54" s="65"/>
      <c r="E54" s="141"/>
      <c r="F54" s="142" t="s">
        <v>1</v>
      </c>
      <c r="G54" s="65"/>
      <c r="H54" s="206"/>
      <c r="I54" s="65"/>
      <c r="J54" s="208"/>
      <c r="K54" s="36" t="s">
        <v>257</v>
      </c>
      <c r="L54" s="3"/>
      <c r="M54" s="3"/>
      <c r="N54" s="34"/>
      <c r="O54" s="216"/>
    </row>
    <row r="55" spans="1:15" s="6" customFormat="1" ht="15" customHeight="1" x14ac:dyDescent="0.2">
      <c r="A55" s="114">
        <v>55</v>
      </c>
      <c r="B55" s="438"/>
      <c r="C55" s="65"/>
      <c r="D55" s="65"/>
      <c r="E55" s="141"/>
      <c r="F55" s="142" t="s">
        <v>258</v>
      </c>
      <c r="G55" s="65"/>
      <c r="H55" s="206"/>
      <c r="I55" s="65"/>
      <c r="J55" s="208"/>
      <c r="K55" s="36" t="s">
        <v>259</v>
      </c>
      <c r="L55" s="3"/>
      <c r="M55" s="3"/>
      <c r="N55" s="34"/>
      <c r="O55" s="216"/>
    </row>
    <row r="56" spans="1:15" s="6" customFormat="1" ht="15" customHeight="1" x14ac:dyDescent="0.2">
      <c r="A56" s="114">
        <v>56</v>
      </c>
      <c r="B56" s="438"/>
      <c r="C56" s="65"/>
      <c r="D56" s="65"/>
      <c r="E56" s="141"/>
      <c r="F56" s="142" t="s">
        <v>260</v>
      </c>
      <c r="G56" s="65"/>
      <c r="H56" s="206"/>
      <c r="I56" s="65"/>
      <c r="J56" s="208"/>
      <c r="K56" s="36" t="s">
        <v>261</v>
      </c>
      <c r="L56" s="342">
        <f>L54-L55</f>
        <v>0</v>
      </c>
      <c r="M56" s="342">
        <f>M54-M55</f>
        <v>0</v>
      </c>
      <c r="N56" s="34"/>
      <c r="O56" s="216"/>
    </row>
    <row r="57" spans="1:15" s="6" customFormat="1" ht="15" customHeight="1" x14ac:dyDescent="0.2">
      <c r="A57" s="114">
        <v>57</v>
      </c>
      <c r="B57" s="438"/>
      <c r="C57" s="65"/>
      <c r="D57" s="65"/>
      <c r="E57" s="141"/>
      <c r="F57" s="141"/>
      <c r="G57" s="65"/>
      <c r="H57" s="65"/>
      <c r="I57" s="65"/>
      <c r="J57" s="65"/>
      <c r="K57" s="36"/>
      <c r="L57" s="438"/>
      <c r="M57" s="438"/>
      <c r="N57" s="34"/>
      <c r="O57" s="216"/>
    </row>
    <row r="58" spans="1:15" s="6" customFormat="1" ht="15" customHeight="1" x14ac:dyDescent="0.2">
      <c r="A58" s="114">
        <v>58</v>
      </c>
      <c r="B58" s="438"/>
      <c r="C58" s="65"/>
      <c r="D58" s="65"/>
      <c r="E58" s="141"/>
      <c r="F58" s="142" t="s">
        <v>262</v>
      </c>
      <c r="G58" s="65"/>
      <c r="H58" s="736"/>
      <c r="I58" s="737"/>
      <c r="J58" s="737"/>
      <c r="K58" s="737"/>
      <c r="L58" s="737"/>
      <c r="M58" s="738"/>
      <c r="N58" s="34"/>
      <c r="O58" s="216"/>
    </row>
    <row r="59" spans="1:15" s="6" customFormat="1" ht="15" customHeight="1" x14ac:dyDescent="0.2">
      <c r="A59" s="114">
        <v>59</v>
      </c>
      <c r="B59" s="438"/>
      <c r="C59" s="65"/>
      <c r="D59" s="65"/>
      <c r="E59" s="141"/>
      <c r="F59" s="65"/>
      <c r="G59" s="65"/>
      <c r="H59" s="739"/>
      <c r="I59" s="740"/>
      <c r="J59" s="740"/>
      <c r="K59" s="740"/>
      <c r="L59" s="740"/>
      <c r="M59" s="741"/>
      <c r="N59" s="34"/>
      <c r="O59" s="216"/>
    </row>
    <row r="60" spans="1:15" s="112" customFormat="1" ht="15" customHeight="1" x14ac:dyDescent="0.2">
      <c r="A60" s="114">
        <v>60</v>
      </c>
      <c r="B60" s="438"/>
      <c r="C60" s="438"/>
      <c r="D60" s="438"/>
      <c r="E60" s="438"/>
      <c r="F60" s="438"/>
      <c r="G60" s="438"/>
      <c r="H60" s="438"/>
      <c r="I60" s="438"/>
      <c r="J60" s="438"/>
      <c r="K60" s="438"/>
      <c r="L60" s="438"/>
      <c r="M60" s="438"/>
      <c r="N60" s="34"/>
      <c r="O60" s="216"/>
    </row>
    <row r="61" spans="1:15" s="6" customFormat="1" ht="15" customHeight="1" x14ac:dyDescent="0.2">
      <c r="A61" s="114">
        <v>61</v>
      </c>
      <c r="B61" s="438"/>
      <c r="C61" s="438"/>
      <c r="D61" s="438"/>
      <c r="E61" s="141"/>
      <c r="F61" s="438"/>
      <c r="G61" s="438"/>
      <c r="H61" s="438"/>
      <c r="I61" s="438"/>
      <c r="J61" s="438"/>
      <c r="K61" s="438"/>
      <c r="L61" s="461" t="s">
        <v>127</v>
      </c>
      <c r="M61" s="461"/>
      <c r="N61" s="34"/>
      <c r="O61" s="216"/>
    </row>
    <row r="62" spans="1:15" s="6" customFormat="1" ht="15" customHeight="1" x14ac:dyDescent="0.2">
      <c r="A62" s="114">
        <v>62</v>
      </c>
      <c r="B62" s="438"/>
      <c r="C62" s="65"/>
      <c r="D62" s="65"/>
      <c r="E62" s="115" t="s">
        <v>263</v>
      </c>
      <c r="F62" s="65"/>
      <c r="G62" s="65"/>
      <c r="H62" s="65"/>
      <c r="I62" s="65"/>
      <c r="J62" s="448"/>
      <c r="K62" s="438"/>
      <c r="L62" s="316" t="s">
        <v>121</v>
      </c>
      <c r="M62" s="316" t="s">
        <v>255</v>
      </c>
      <c r="N62" s="34"/>
      <c r="O62" s="216"/>
    </row>
    <row r="63" spans="1:15" s="6" customFormat="1" ht="15" customHeight="1" x14ac:dyDescent="0.2">
      <c r="A63" s="114">
        <v>63</v>
      </c>
      <c r="B63" s="438"/>
      <c r="C63" s="65"/>
      <c r="D63" s="65"/>
      <c r="E63" s="141"/>
      <c r="F63" s="142" t="s">
        <v>1</v>
      </c>
      <c r="G63" s="65"/>
      <c r="H63" s="206"/>
      <c r="I63" s="65"/>
      <c r="J63" s="208"/>
      <c r="K63" s="36" t="s">
        <v>257</v>
      </c>
      <c r="L63" s="3"/>
      <c r="M63" s="3"/>
      <c r="N63" s="34"/>
      <c r="O63" s="216"/>
    </row>
    <row r="64" spans="1:15" s="6" customFormat="1" ht="15" customHeight="1" x14ac:dyDescent="0.2">
      <c r="A64" s="114">
        <v>64</v>
      </c>
      <c r="B64" s="438"/>
      <c r="C64" s="65"/>
      <c r="D64" s="65"/>
      <c r="E64" s="141"/>
      <c r="F64" s="142" t="s">
        <v>258</v>
      </c>
      <c r="G64" s="65"/>
      <c r="H64" s="206"/>
      <c r="I64" s="65"/>
      <c r="J64" s="208"/>
      <c r="K64" s="36" t="s">
        <v>259</v>
      </c>
      <c r="L64" s="3"/>
      <c r="M64" s="3"/>
      <c r="N64" s="34"/>
      <c r="O64" s="216"/>
    </row>
    <row r="65" spans="1:15" s="6" customFormat="1" ht="15" customHeight="1" x14ac:dyDescent="0.2">
      <c r="A65" s="114">
        <v>65</v>
      </c>
      <c r="B65" s="438"/>
      <c r="C65" s="65"/>
      <c r="D65" s="65"/>
      <c r="E65" s="141"/>
      <c r="F65" s="142" t="s">
        <v>260</v>
      </c>
      <c r="G65" s="65"/>
      <c r="H65" s="206"/>
      <c r="I65" s="65"/>
      <c r="J65" s="208"/>
      <c r="K65" s="36" t="s">
        <v>261</v>
      </c>
      <c r="L65" s="342">
        <f>L63-L64</f>
        <v>0</v>
      </c>
      <c r="M65" s="342">
        <f>M63-M64</f>
        <v>0</v>
      </c>
      <c r="N65" s="34"/>
      <c r="O65" s="216"/>
    </row>
    <row r="66" spans="1:15" s="6" customFormat="1" ht="15" customHeight="1" x14ac:dyDescent="0.2">
      <c r="A66" s="114">
        <v>66</v>
      </c>
      <c r="B66" s="438"/>
      <c r="C66" s="65"/>
      <c r="D66" s="65"/>
      <c r="E66" s="141"/>
      <c r="F66" s="141"/>
      <c r="G66" s="65"/>
      <c r="H66" s="65"/>
      <c r="I66" s="65"/>
      <c r="J66" s="65"/>
      <c r="K66" s="36"/>
      <c r="L66" s="438"/>
      <c r="M66" s="438"/>
      <c r="N66" s="34"/>
      <c r="O66" s="216"/>
    </row>
    <row r="67" spans="1:15" s="6" customFormat="1" ht="15" customHeight="1" x14ac:dyDescent="0.2">
      <c r="A67" s="114">
        <v>67</v>
      </c>
      <c r="B67" s="438"/>
      <c r="C67" s="65"/>
      <c r="D67" s="65"/>
      <c r="E67" s="141"/>
      <c r="F67" s="142" t="s">
        <v>262</v>
      </c>
      <c r="G67" s="65"/>
      <c r="H67" s="736"/>
      <c r="I67" s="737"/>
      <c r="J67" s="737"/>
      <c r="K67" s="737"/>
      <c r="L67" s="737"/>
      <c r="M67" s="738"/>
      <c r="N67" s="34"/>
      <c r="O67" s="216"/>
    </row>
    <row r="68" spans="1:15" s="6" customFormat="1" ht="15" customHeight="1" x14ac:dyDescent="0.2">
      <c r="A68" s="114">
        <v>68</v>
      </c>
      <c r="B68" s="438"/>
      <c r="C68" s="65"/>
      <c r="D68" s="65"/>
      <c r="E68" s="141"/>
      <c r="F68" s="65"/>
      <c r="G68" s="65"/>
      <c r="H68" s="739"/>
      <c r="I68" s="740"/>
      <c r="J68" s="740"/>
      <c r="K68" s="740"/>
      <c r="L68" s="740"/>
      <c r="M68" s="741"/>
      <c r="N68" s="34"/>
      <c r="O68" s="216"/>
    </row>
    <row r="69" spans="1:15" s="229" customFormat="1" ht="15" customHeight="1" x14ac:dyDescent="0.2">
      <c r="A69" s="114">
        <v>69</v>
      </c>
      <c r="B69" s="241"/>
      <c r="C69" s="241"/>
      <c r="D69" s="241"/>
      <c r="E69" s="427"/>
      <c r="F69" s="241"/>
      <c r="G69" s="241"/>
      <c r="H69" s="241"/>
      <c r="I69" s="241"/>
      <c r="J69" s="241"/>
      <c r="K69" s="241"/>
      <c r="L69" s="241"/>
      <c r="M69" s="241"/>
      <c r="N69" s="244"/>
      <c r="O69" s="228"/>
    </row>
    <row r="70" spans="1:15" s="229" customFormat="1" ht="15" customHeight="1" x14ac:dyDescent="0.2">
      <c r="A70" s="114">
        <v>70</v>
      </c>
      <c r="B70" s="241"/>
      <c r="C70" s="241"/>
      <c r="D70" s="241"/>
      <c r="E70" s="427"/>
      <c r="F70" s="241"/>
      <c r="G70" s="241"/>
      <c r="H70" s="241"/>
      <c r="I70" s="241"/>
      <c r="J70" s="241"/>
      <c r="K70" s="241"/>
      <c r="L70" s="429" t="s">
        <v>127</v>
      </c>
      <c r="M70" s="429"/>
      <c r="N70" s="244"/>
      <c r="O70" s="228"/>
    </row>
    <row r="71" spans="1:15" s="251" customFormat="1" ht="15" customHeight="1" x14ac:dyDescent="0.2">
      <c r="A71" s="114">
        <v>71</v>
      </c>
      <c r="B71" s="438"/>
      <c r="C71" s="65"/>
      <c r="D71" s="65"/>
      <c r="E71" s="115" t="s">
        <v>264</v>
      </c>
      <c r="F71" s="65"/>
      <c r="G71" s="65"/>
      <c r="H71" s="65"/>
      <c r="I71" s="65"/>
      <c r="J71" s="448"/>
      <c r="K71" s="438"/>
      <c r="L71" s="428" t="s">
        <v>121</v>
      </c>
      <c r="M71" s="428" t="s">
        <v>255</v>
      </c>
      <c r="N71" s="34"/>
      <c r="O71" s="250"/>
    </row>
    <row r="72" spans="1:15" s="251" customFormat="1" ht="15" customHeight="1" x14ac:dyDescent="0.2">
      <c r="A72" s="114">
        <v>72</v>
      </c>
      <c r="B72" s="438"/>
      <c r="C72" s="65"/>
      <c r="D72" s="65"/>
      <c r="E72" s="141"/>
      <c r="F72" s="142" t="s">
        <v>1</v>
      </c>
      <c r="G72" s="65"/>
      <c r="H72" s="206"/>
      <c r="I72" s="65"/>
      <c r="J72" s="208"/>
      <c r="K72" s="36" t="s">
        <v>257</v>
      </c>
      <c r="L72" s="3"/>
      <c r="M72" s="3"/>
      <c r="N72" s="34"/>
      <c r="O72" s="250"/>
    </row>
    <row r="73" spans="1:15" s="251" customFormat="1" ht="15" customHeight="1" x14ac:dyDescent="0.2">
      <c r="A73" s="114">
        <v>73</v>
      </c>
      <c r="B73" s="438"/>
      <c r="C73" s="65"/>
      <c r="D73" s="65"/>
      <c r="E73" s="141"/>
      <c r="F73" s="142" t="s">
        <v>258</v>
      </c>
      <c r="G73" s="65"/>
      <c r="H73" s="206"/>
      <c r="I73" s="65"/>
      <c r="J73" s="208"/>
      <c r="K73" s="36" t="s">
        <v>259</v>
      </c>
      <c r="L73" s="3"/>
      <c r="M73" s="3"/>
      <c r="N73" s="34"/>
      <c r="O73" s="250"/>
    </row>
    <row r="74" spans="1:15" s="251" customFormat="1" ht="15" customHeight="1" x14ac:dyDescent="0.2">
      <c r="A74" s="114">
        <v>74</v>
      </c>
      <c r="B74" s="438"/>
      <c r="C74" s="65"/>
      <c r="D74" s="65"/>
      <c r="E74" s="141"/>
      <c r="F74" s="142" t="s">
        <v>260</v>
      </c>
      <c r="G74" s="65"/>
      <c r="H74" s="206"/>
      <c r="I74" s="65"/>
      <c r="J74" s="208"/>
      <c r="K74" s="36" t="s">
        <v>261</v>
      </c>
      <c r="L74" s="342">
        <f>L72-L73</f>
        <v>0</v>
      </c>
      <c r="M74" s="342">
        <f>M72-M73</f>
        <v>0</v>
      </c>
      <c r="N74" s="34"/>
      <c r="O74" s="250"/>
    </row>
    <row r="75" spans="1:15" s="251" customFormat="1" ht="15" customHeight="1" x14ac:dyDescent="0.2">
      <c r="A75" s="114">
        <v>75</v>
      </c>
      <c r="B75" s="438"/>
      <c r="C75" s="65"/>
      <c r="D75" s="65"/>
      <c r="E75" s="141"/>
      <c r="F75" s="141"/>
      <c r="G75" s="65"/>
      <c r="H75" s="65"/>
      <c r="I75" s="65"/>
      <c r="J75" s="65"/>
      <c r="K75" s="36"/>
      <c r="L75" s="438"/>
      <c r="M75" s="438"/>
      <c r="N75" s="34"/>
      <c r="O75" s="250"/>
    </row>
    <row r="76" spans="1:15" s="251" customFormat="1" ht="15" customHeight="1" x14ac:dyDescent="0.2">
      <c r="A76" s="114">
        <v>76</v>
      </c>
      <c r="B76" s="438"/>
      <c r="C76" s="65"/>
      <c r="D76" s="65"/>
      <c r="E76" s="141"/>
      <c r="F76" s="142" t="s">
        <v>262</v>
      </c>
      <c r="G76" s="65"/>
      <c r="H76" s="736"/>
      <c r="I76" s="737"/>
      <c r="J76" s="737"/>
      <c r="K76" s="737"/>
      <c r="L76" s="737"/>
      <c r="M76" s="738"/>
      <c r="N76" s="34"/>
      <c r="O76" s="250"/>
    </row>
    <row r="77" spans="1:15" s="251" customFormat="1" ht="15" customHeight="1" x14ac:dyDescent="0.2">
      <c r="A77" s="114">
        <v>77</v>
      </c>
      <c r="B77" s="438"/>
      <c r="C77" s="65"/>
      <c r="D77" s="65"/>
      <c r="E77" s="141"/>
      <c r="F77" s="65"/>
      <c r="G77" s="65"/>
      <c r="H77" s="739"/>
      <c r="I77" s="740"/>
      <c r="J77" s="740"/>
      <c r="K77" s="740"/>
      <c r="L77" s="740"/>
      <c r="M77" s="741"/>
      <c r="N77" s="34"/>
      <c r="O77" s="250"/>
    </row>
    <row r="78" spans="1:15" s="229" customFormat="1" ht="15" customHeight="1" x14ac:dyDescent="0.2">
      <c r="A78" s="570">
        <v>78</v>
      </c>
      <c r="B78" s="231"/>
      <c r="C78" s="234"/>
      <c r="D78" s="234"/>
      <c r="E78" s="262"/>
      <c r="F78" s="234"/>
      <c r="G78" s="234"/>
      <c r="H78" s="263"/>
      <c r="I78" s="263"/>
      <c r="J78" s="263"/>
      <c r="K78" s="263"/>
      <c r="L78" s="263"/>
      <c r="M78" s="263"/>
      <c r="N78" s="232"/>
      <c r="O78" s="538" t="s">
        <v>886</v>
      </c>
    </row>
    <row r="79" spans="1:15" s="6" customFormat="1" ht="15" customHeight="1" x14ac:dyDescent="0.2">
      <c r="A79" s="114">
        <v>79</v>
      </c>
      <c r="B79" s="448"/>
      <c r="C79" s="735" t="s">
        <v>265</v>
      </c>
      <c r="D79" s="735"/>
      <c r="E79" s="735"/>
      <c r="F79" s="735"/>
      <c r="G79" s="735"/>
      <c r="H79" s="735"/>
      <c r="I79" s="735"/>
      <c r="J79" s="735"/>
      <c r="K79" s="735"/>
      <c r="L79" s="735"/>
      <c r="M79" s="735"/>
      <c r="N79" s="34"/>
      <c r="O79" s="216"/>
    </row>
    <row r="80" spans="1:15" s="112" customFormat="1" ht="15" customHeight="1" x14ac:dyDescent="0.2">
      <c r="A80" s="114">
        <v>80</v>
      </c>
      <c r="B80" s="448"/>
      <c r="C80" s="539" t="s">
        <v>656</v>
      </c>
      <c r="D80" s="540"/>
      <c r="E80" s="540"/>
      <c r="F80" s="540"/>
      <c r="G80" s="541"/>
      <c r="H80" s="541"/>
      <c r="I80" s="541"/>
      <c r="J80" s="541"/>
      <c r="K80" s="541"/>
      <c r="L80" s="541"/>
      <c r="M80" s="541"/>
      <c r="N80" s="34"/>
      <c r="O80" s="216"/>
    </row>
    <row r="81" spans="1:15" s="6" customFormat="1" ht="12.75" customHeight="1" x14ac:dyDescent="0.2">
      <c r="A81" s="39"/>
      <c r="B81" s="258"/>
      <c r="C81" s="40"/>
      <c r="D81" s="40"/>
      <c r="E81" s="107"/>
      <c r="F81" s="40"/>
      <c r="G81" s="40"/>
      <c r="H81" s="40"/>
      <c r="I81" s="40"/>
      <c r="J81" s="40"/>
      <c r="K81" s="40"/>
      <c r="L81" s="40"/>
      <c r="M81" s="40"/>
      <c r="N81" s="47"/>
      <c r="O81" s="216"/>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dataValidations>
  <pageMargins left="0.70866141732283472" right="0.70866141732283472" top="0.74803149606299213" bottom="0.74803149606299213" header="0.31496062992125984" footer="0.31496062992125984"/>
  <pageSetup paperSize="9" scale="48" orientation="portrait" r:id="rId2"/>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29"/>
  <sheetViews>
    <sheetView showGridLines="0" view="pageBreakPreview" zoomScaleNormal="100" zoomScaleSheetLayoutView="100" workbookViewId="0">
      <selection activeCell="K21" sqref="K21"/>
    </sheetView>
  </sheetViews>
  <sheetFormatPr defaultColWidth="9.140625" defaultRowHeight="12.75" x14ac:dyDescent="0.2"/>
  <cols>
    <col min="1" max="1" width="4.5703125" style="6" customWidth="1"/>
    <col min="2" max="2" width="3.140625" style="6" customWidth="1"/>
    <col min="3" max="3" width="5.5703125" style="6" customWidth="1"/>
    <col min="4" max="4" width="0.85546875" style="112" customWidth="1"/>
    <col min="5" max="5" width="1.5703125" style="6" customWidth="1"/>
    <col min="6" max="6" width="2.7109375" style="6" customWidth="1"/>
    <col min="7" max="7" width="62.42578125" style="6" customWidth="1"/>
    <col min="8" max="8" width="24.7109375" style="6" customWidth="1"/>
    <col min="9" max="9" width="9.7109375" style="6" customWidth="1"/>
    <col min="10" max="11" width="16.140625" style="6" customWidth="1"/>
    <col min="12" max="12" width="2.7109375" style="6" customWidth="1"/>
    <col min="13" max="13" width="27.42578125" style="216" customWidth="1"/>
    <col min="14" max="16384" width="9.140625" style="6"/>
  </cols>
  <sheetData>
    <row r="1" spans="1:13" s="10" customFormat="1" ht="15" customHeight="1" x14ac:dyDescent="0.2">
      <c r="A1" s="555"/>
      <c r="B1" s="547"/>
      <c r="C1" s="547"/>
      <c r="D1" s="547"/>
      <c r="E1" s="547"/>
      <c r="F1" s="550"/>
      <c r="G1" s="550"/>
      <c r="H1" s="550"/>
      <c r="I1" s="550"/>
      <c r="J1" s="547"/>
      <c r="K1" s="547"/>
      <c r="L1" s="549"/>
      <c r="M1" s="213"/>
    </row>
    <row r="2" spans="1:13" s="10" customFormat="1" ht="18" customHeight="1" x14ac:dyDescent="0.3">
      <c r="A2" s="48"/>
      <c r="B2" s="49"/>
      <c r="C2" s="49"/>
      <c r="D2" s="49"/>
      <c r="E2" s="49"/>
      <c r="F2" s="446"/>
      <c r="G2" s="446"/>
      <c r="H2" s="92" t="s">
        <v>8</v>
      </c>
      <c r="I2" s="677" t="str">
        <f>IF(NOT(ISBLANK(CoverSheet!$C$8)),CoverSheet!$C$8,"")</f>
        <v/>
      </c>
      <c r="J2" s="677"/>
      <c r="K2" s="677"/>
      <c r="L2" s="70"/>
      <c r="M2" s="213"/>
    </row>
    <row r="3" spans="1:13" s="10" customFormat="1" ht="18" customHeight="1" x14ac:dyDescent="0.25">
      <c r="A3" s="48"/>
      <c r="B3" s="49"/>
      <c r="C3" s="49"/>
      <c r="D3" s="49"/>
      <c r="E3" s="49"/>
      <c r="F3" s="446"/>
      <c r="G3" s="446"/>
      <c r="H3" s="92" t="s">
        <v>390</v>
      </c>
      <c r="I3" s="678" t="str">
        <f>IF(ISNUMBER(CoverSheet!$C$12),CoverSheet!$C$12,"")</f>
        <v/>
      </c>
      <c r="J3" s="678"/>
      <c r="K3" s="678"/>
      <c r="L3" s="70"/>
      <c r="M3" s="213"/>
    </row>
    <row r="4" spans="1:13" s="10" customFormat="1" ht="20.25" customHeight="1" x14ac:dyDescent="0.35">
      <c r="A4" s="546" t="s">
        <v>525</v>
      </c>
      <c r="B4" s="60"/>
      <c r="C4" s="49"/>
      <c r="D4" s="49"/>
      <c r="E4" s="49"/>
      <c r="F4" s="71"/>
      <c r="G4" s="71"/>
      <c r="H4" s="71"/>
      <c r="I4" s="71"/>
      <c r="J4" s="49"/>
      <c r="K4" s="49"/>
      <c r="L4" s="70"/>
      <c r="M4" s="213"/>
    </row>
    <row r="5" spans="1:13" s="182" customFormat="1" ht="80.25" customHeight="1" x14ac:dyDescent="0.2">
      <c r="A5" s="675" t="s">
        <v>617</v>
      </c>
      <c r="B5" s="679"/>
      <c r="C5" s="679"/>
      <c r="D5" s="679"/>
      <c r="E5" s="679"/>
      <c r="F5" s="679"/>
      <c r="G5" s="679"/>
      <c r="H5" s="679"/>
      <c r="I5" s="679"/>
      <c r="J5" s="679"/>
      <c r="K5" s="679"/>
      <c r="L5" s="181"/>
      <c r="M5" s="212"/>
    </row>
    <row r="6" spans="1:13" s="10" customFormat="1" ht="15" customHeight="1" x14ac:dyDescent="0.2">
      <c r="A6" s="85" t="s">
        <v>614</v>
      </c>
      <c r="B6" s="449"/>
      <c r="C6" s="53"/>
      <c r="D6" s="53"/>
      <c r="E6" s="49"/>
      <c r="F6" s="71"/>
      <c r="G6" s="71"/>
      <c r="H6" s="71"/>
      <c r="I6" s="71"/>
      <c r="J6" s="49"/>
      <c r="K6" s="49"/>
      <c r="L6" s="70"/>
      <c r="M6" s="213"/>
    </row>
    <row r="7" spans="1:13" s="10" customFormat="1" ht="30" customHeight="1" x14ac:dyDescent="0.3">
      <c r="A7" s="114">
        <v>7</v>
      </c>
      <c r="B7" s="208"/>
      <c r="C7" s="162" t="s">
        <v>540</v>
      </c>
      <c r="D7" s="439"/>
      <c r="E7" s="167"/>
      <c r="F7" s="170"/>
      <c r="G7" s="170"/>
      <c r="H7" s="170"/>
      <c r="I7" s="170"/>
      <c r="J7" s="174" t="s">
        <v>127</v>
      </c>
      <c r="K7" s="174" t="s">
        <v>127</v>
      </c>
      <c r="L7" s="34"/>
      <c r="M7" s="214"/>
    </row>
    <row r="8" spans="1:13" s="10" customFormat="1" ht="15" customHeight="1" x14ac:dyDescent="0.2">
      <c r="A8" s="114">
        <v>8</v>
      </c>
      <c r="B8" s="208"/>
      <c r="C8" s="170"/>
      <c r="D8" s="170"/>
      <c r="E8" s="223"/>
      <c r="F8" s="223" t="s">
        <v>416</v>
      </c>
      <c r="G8" s="223"/>
      <c r="H8" s="223"/>
      <c r="I8" s="223"/>
      <c r="J8" s="448"/>
      <c r="K8" s="5">
        <f>K38</f>
        <v>0</v>
      </c>
      <c r="L8" s="34"/>
      <c r="M8" s="213" t="s">
        <v>605</v>
      </c>
    </row>
    <row r="9" spans="1:13" s="10" customFormat="1" ht="15" customHeight="1" x14ac:dyDescent="0.2">
      <c r="A9" s="114">
        <v>9</v>
      </c>
      <c r="B9" s="208"/>
      <c r="C9" s="170"/>
      <c r="D9" s="170"/>
      <c r="E9" s="223"/>
      <c r="F9" s="223" t="s">
        <v>113</v>
      </c>
      <c r="G9" s="223"/>
      <c r="H9" s="223"/>
      <c r="I9" s="223"/>
      <c r="J9" s="448"/>
      <c r="K9" s="5">
        <f>J52</f>
        <v>0</v>
      </c>
      <c r="L9" s="34"/>
      <c r="M9" s="213" t="s">
        <v>606</v>
      </c>
    </row>
    <row r="10" spans="1:13" s="10" customFormat="1" ht="15" customHeight="1" x14ac:dyDescent="0.2">
      <c r="A10" s="114">
        <v>10</v>
      </c>
      <c r="B10" s="208"/>
      <c r="C10" s="170"/>
      <c r="D10" s="170"/>
      <c r="E10" s="223"/>
      <c r="F10" s="223" t="s">
        <v>114</v>
      </c>
      <c r="G10" s="223"/>
      <c r="H10" s="223"/>
      <c r="I10" s="223"/>
      <c r="J10" s="448"/>
      <c r="K10" s="5">
        <f>K52</f>
        <v>0</v>
      </c>
      <c r="L10" s="34"/>
      <c r="M10" s="213" t="s">
        <v>606</v>
      </c>
    </row>
    <row r="11" spans="1:13" s="10" customFormat="1" ht="15" customHeight="1" x14ac:dyDescent="0.2">
      <c r="A11" s="114">
        <v>11</v>
      </c>
      <c r="B11" s="208"/>
      <c r="C11" s="170"/>
      <c r="D11" s="170"/>
      <c r="E11" s="223"/>
      <c r="F11" s="223" t="s">
        <v>115</v>
      </c>
      <c r="G11" s="223"/>
      <c r="H11" s="223"/>
      <c r="I11" s="223"/>
      <c r="J11" s="448"/>
      <c r="K11" s="5">
        <f>K65</f>
        <v>0</v>
      </c>
      <c r="L11" s="34"/>
      <c r="M11" s="213" t="s">
        <v>607</v>
      </c>
    </row>
    <row r="12" spans="1:13" s="23" customFormat="1" ht="15" customHeight="1" x14ac:dyDescent="0.2">
      <c r="A12" s="114">
        <v>12</v>
      </c>
      <c r="B12" s="208"/>
      <c r="C12" s="170"/>
      <c r="D12" s="170"/>
      <c r="E12" s="223"/>
      <c r="F12" s="223" t="s">
        <v>280</v>
      </c>
      <c r="G12" s="223"/>
      <c r="H12" s="223"/>
      <c r="I12" s="223"/>
      <c r="J12" s="448"/>
      <c r="K12" s="448"/>
      <c r="L12" s="34"/>
      <c r="M12" s="213"/>
    </row>
    <row r="13" spans="1:13" s="10" customFormat="1" ht="15" customHeight="1" x14ac:dyDescent="0.2">
      <c r="A13" s="114">
        <v>13</v>
      </c>
      <c r="B13" s="208"/>
      <c r="C13" s="170"/>
      <c r="D13" s="170"/>
      <c r="E13" s="223"/>
      <c r="F13" s="223"/>
      <c r="G13" s="223" t="s">
        <v>64</v>
      </c>
      <c r="H13" s="223"/>
      <c r="I13" s="223"/>
      <c r="J13" s="5">
        <f>K78</f>
        <v>0</v>
      </c>
      <c r="K13" s="448"/>
      <c r="L13" s="34"/>
      <c r="M13" s="213" t="s">
        <v>608</v>
      </c>
    </row>
    <row r="14" spans="1:13" s="10" customFormat="1" ht="15" customHeight="1" x14ac:dyDescent="0.2">
      <c r="A14" s="114">
        <v>14</v>
      </c>
      <c r="B14" s="208"/>
      <c r="C14" s="170"/>
      <c r="D14" s="170"/>
      <c r="E14" s="223"/>
      <c r="F14" s="223"/>
      <c r="G14" s="223" t="s">
        <v>116</v>
      </c>
      <c r="H14" s="223"/>
      <c r="I14" s="223"/>
      <c r="J14" s="5">
        <f>K90</f>
        <v>0</v>
      </c>
      <c r="K14" s="448"/>
      <c r="L14" s="34"/>
      <c r="M14" s="213" t="s">
        <v>609</v>
      </c>
    </row>
    <row r="15" spans="1:13" s="10" customFormat="1" ht="15" customHeight="1" thickBot="1" x14ac:dyDescent="0.25">
      <c r="A15" s="114">
        <v>15</v>
      </c>
      <c r="B15" s="208"/>
      <c r="C15" s="170"/>
      <c r="D15" s="170"/>
      <c r="E15" s="223"/>
      <c r="F15" s="223"/>
      <c r="G15" s="223" t="s">
        <v>331</v>
      </c>
      <c r="H15" s="223"/>
      <c r="I15" s="223"/>
      <c r="J15" s="5">
        <f>K102</f>
        <v>0</v>
      </c>
      <c r="K15" s="448"/>
      <c r="L15" s="34"/>
      <c r="M15" s="213" t="s">
        <v>610</v>
      </c>
    </row>
    <row r="16" spans="1:13" s="23" customFormat="1" ht="15" customHeight="1" thickBot="1" x14ac:dyDescent="0.25">
      <c r="A16" s="114">
        <v>16</v>
      </c>
      <c r="B16" s="208"/>
      <c r="C16" s="170"/>
      <c r="D16" s="170"/>
      <c r="E16" s="118"/>
      <c r="F16" s="118" t="s">
        <v>279</v>
      </c>
      <c r="G16" s="223"/>
      <c r="H16" s="223"/>
      <c r="I16" s="223"/>
      <c r="J16" s="448"/>
      <c r="K16" s="336">
        <f>SUM(J13:J15)</f>
        <v>0</v>
      </c>
      <c r="L16" s="34"/>
      <c r="M16" s="213"/>
    </row>
    <row r="17" spans="1:13" s="23" customFormat="1" ht="15" customHeight="1" thickBot="1" x14ac:dyDescent="0.25">
      <c r="A17" s="114">
        <v>17</v>
      </c>
      <c r="B17" s="208"/>
      <c r="C17" s="170"/>
      <c r="D17" s="170"/>
      <c r="E17" s="118" t="s">
        <v>559</v>
      </c>
      <c r="F17" s="223"/>
      <c r="G17" s="223"/>
      <c r="H17" s="223"/>
      <c r="I17" s="223"/>
      <c r="J17" s="448"/>
      <c r="K17" s="336">
        <f>K8+K9+K10+K11+K16</f>
        <v>0</v>
      </c>
      <c r="L17" s="34"/>
      <c r="M17" s="213"/>
    </row>
    <row r="18" spans="1:13" s="10" customFormat="1" ht="15" customHeight="1" x14ac:dyDescent="0.2">
      <c r="A18" s="114">
        <v>18</v>
      </c>
      <c r="B18" s="208"/>
      <c r="C18" s="170"/>
      <c r="D18" s="170"/>
      <c r="E18" s="223"/>
      <c r="F18" s="293" t="s">
        <v>735</v>
      </c>
      <c r="G18" s="293"/>
      <c r="H18" s="223"/>
      <c r="I18" s="223"/>
      <c r="J18" s="448"/>
      <c r="K18" s="5">
        <f>K128</f>
        <v>0</v>
      </c>
      <c r="L18" s="34"/>
      <c r="M18" s="213" t="s">
        <v>840</v>
      </c>
    </row>
    <row r="19" spans="1:13" s="23" customFormat="1" ht="15" customHeight="1" thickBot="1" x14ac:dyDescent="0.25">
      <c r="A19" s="114">
        <v>19</v>
      </c>
      <c r="B19" s="208"/>
      <c r="C19" s="170"/>
      <c r="D19" s="170"/>
      <c r="E19" s="223"/>
      <c r="F19" s="223"/>
      <c r="G19" s="223"/>
      <c r="H19" s="223"/>
      <c r="I19" s="223"/>
      <c r="J19" s="448"/>
      <c r="K19" s="448"/>
      <c r="L19" s="34"/>
      <c r="M19" s="213"/>
    </row>
    <row r="20" spans="1:13" s="10" customFormat="1" ht="15" customHeight="1" thickBot="1" x14ac:dyDescent="0.25">
      <c r="A20" s="114">
        <v>20</v>
      </c>
      <c r="B20" s="208"/>
      <c r="C20" s="170"/>
      <c r="D20" s="170"/>
      <c r="E20" s="166" t="s">
        <v>541</v>
      </c>
      <c r="F20" s="223"/>
      <c r="G20" s="223"/>
      <c r="H20" s="223"/>
      <c r="I20" s="223"/>
      <c r="J20" s="448"/>
      <c r="K20" s="336">
        <f>K17+K18</f>
        <v>0</v>
      </c>
      <c r="L20" s="34"/>
      <c r="M20" s="213"/>
    </row>
    <row r="21" spans="1:13" s="23" customFormat="1" ht="15" customHeight="1" x14ac:dyDescent="0.2">
      <c r="A21" s="114">
        <v>21</v>
      </c>
      <c r="B21" s="208"/>
      <c r="C21" s="170"/>
      <c r="D21" s="169" t="s">
        <v>6</v>
      </c>
      <c r="E21" s="166"/>
      <c r="F21" s="186" t="s">
        <v>542</v>
      </c>
      <c r="G21" s="223"/>
      <c r="H21" s="223"/>
      <c r="I21" s="223"/>
      <c r="J21" s="448"/>
      <c r="K21" s="3"/>
      <c r="L21" s="34"/>
      <c r="M21" s="213"/>
    </row>
    <row r="22" spans="1:13" s="10" customFormat="1" ht="15" customHeight="1" x14ac:dyDescent="0.2">
      <c r="A22" s="114">
        <v>22</v>
      </c>
      <c r="B22" s="208"/>
      <c r="C22" s="167"/>
      <c r="D22" s="169" t="s">
        <v>5</v>
      </c>
      <c r="E22" s="169"/>
      <c r="F22" s="223" t="s">
        <v>565</v>
      </c>
      <c r="G22" s="223"/>
      <c r="H22" s="223"/>
      <c r="I22" s="223"/>
      <c r="J22" s="448"/>
      <c r="K22" s="5">
        <f>SUM(J40+J53+K53+J66+J79+J91+J103)</f>
        <v>0</v>
      </c>
      <c r="L22" s="34"/>
      <c r="M22" s="213"/>
    </row>
    <row r="23" spans="1:13" s="10" customFormat="1" ht="15" customHeight="1" x14ac:dyDescent="0.2">
      <c r="A23" s="114">
        <v>23</v>
      </c>
      <c r="B23" s="208"/>
      <c r="C23" s="167"/>
      <c r="D23" s="169" t="s">
        <v>6</v>
      </c>
      <c r="E23" s="169"/>
      <c r="F23" s="223" t="s">
        <v>543</v>
      </c>
      <c r="G23" s="223"/>
      <c r="H23" s="223"/>
      <c r="I23" s="223"/>
      <c r="J23" s="448"/>
      <c r="K23" s="3"/>
      <c r="L23" s="34"/>
      <c r="M23" s="213"/>
    </row>
    <row r="24" spans="1:13" s="23" customFormat="1" ht="15" customHeight="1" thickBot="1" x14ac:dyDescent="0.25">
      <c r="A24" s="114">
        <v>24</v>
      </c>
      <c r="B24" s="208"/>
      <c r="C24" s="170"/>
      <c r="D24" s="170"/>
      <c r="E24" s="223"/>
      <c r="F24" s="223"/>
      <c r="G24" s="223"/>
      <c r="H24" s="223"/>
      <c r="I24" s="223"/>
      <c r="J24" s="448"/>
      <c r="K24" s="448"/>
      <c r="L24" s="34"/>
      <c r="M24" s="213"/>
    </row>
    <row r="25" spans="1:13" s="33" customFormat="1" ht="15" customHeight="1" thickBot="1" x14ac:dyDescent="0.25">
      <c r="A25" s="114">
        <v>25</v>
      </c>
      <c r="B25" s="208"/>
      <c r="C25" s="170"/>
      <c r="D25" s="170"/>
      <c r="E25" s="166" t="s">
        <v>232</v>
      </c>
      <c r="F25" s="223"/>
      <c r="G25" s="223"/>
      <c r="H25" s="223"/>
      <c r="I25" s="223"/>
      <c r="J25" s="448"/>
      <c r="K25" s="336">
        <f>K20+K21-K22+K23</f>
        <v>0</v>
      </c>
      <c r="L25" s="34"/>
      <c r="M25" s="213" t="s">
        <v>603</v>
      </c>
    </row>
    <row r="26" spans="1:13" s="33" customFormat="1" ht="30" customHeight="1" x14ac:dyDescent="0.3">
      <c r="A26" s="114">
        <v>26</v>
      </c>
      <c r="B26" s="208"/>
      <c r="C26" s="162" t="s">
        <v>545</v>
      </c>
      <c r="D26" s="439"/>
      <c r="E26" s="167"/>
      <c r="F26" s="170"/>
      <c r="G26" s="170"/>
      <c r="H26" s="170"/>
      <c r="I26" s="170"/>
      <c r="J26" s="176"/>
      <c r="K26" s="174" t="s">
        <v>127</v>
      </c>
      <c r="L26" s="34"/>
      <c r="M26" s="214"/>
    </row>
    <row r="27" spans="1:13" s="10" customFormat="1" ht="15" customHeight="1" x14ac:dyDescent="0.2">
      <c r="A27" s="114">
        <v>27</v>
      </c>
      <c r="B27" s="208"/>
      <c r="C27" s="167"/>
      <c r="D27" s="167"/>
      <c r="E27" s="223"/>
      <c r="F27" s="223"/>
      <c r="G27" s="223" t="s">
        <v>501</v>
      </c>
      <c r="H27" s="223"/>
      <c r="I27" s="223"/>
      <c r="J27" s="170"/>
      <c r="K27" s="3"/>
      <c r="L27" s="34"/>
      <c r="M27" s="213" t="s">
        <v>611</v>
      </c>
    </row>
    <row r="28" spans="1:13" s="10" customFormat="1" ht="15" customHeight="1" x14ac:dyDescent="0.2">
      <c r="A28" s="114">
        <v>28</v>
      </c>
      <c r="B28" s="208"/>
      <c r="C28" s="167"/>
      <c r="D28" s="167"/>
      <c r="E28" s="223"/>
      <c r="F28" s="223"/>
      <c r="G28" s="223" t="s">
        <v>317</v>
      </c>
      <c r="H28" s="223"/>
      <c r="I28" s="223"/>
      <c r="J28" s="170"/>
      <c r="K28" s="3"/>
      <c r="L28" s="34"/>
      <c r="M28" s="213" t="s">
        <v>611</v>
      </c>
    </row>
    <row r="29" spans="1:13" s="10" customFormat="1" ht="15" customHeight="1" x14ac:dyDescent="0.2">
      <c r="A29" s="114">
        <v>29</v>
      </c>
      <c r="B29" s="208"/>
      <c r="C29" s="167"/>
      <c r="D29" s="167"/>
      <c r="E29" s="223"/>
      <c r="F29" s="223"/>
      <c r="G29" s="223" t="s">
        <v>273</v>
      </c>
      <c r="H29" s="223"/>
      <c r="I29" s="223"/>
      <c r="J29" s="170"/>
      <c r="K29" s="3"/>
      <c r="L29" s="34"/>
      <c r="M29" s="213" t="s">
        <v>611</v>
      </c>
    </row>
    <row r="30" spans="1:13" s="33" customFormat="1" ht="30" customHeight="1" x14ac:dyDescent="0.3">
      <c r="A30" s="114">
        <v>30</v>
      </c>
      <c r="B30" s="208"/>
      <c r="C30" s="162" t="s">
        <v>526</v>
      </c>
      <c r="D30" s="439"/>
      <c r="E30" s="167"/>
      <c r="F30" s="170"/>
      <c r="G30" s="170"/>
      <c r="H30" s="170"/>
      <c r="I30" s="170"/>
      <c r="J30" s="176"/>
      <c r="K30" s="176"/>
      <c r="L30" s="34"/>
      <c r="M30" s="214"/>
    </row>
    <row r="31" spans="1:13" s="10" customFormat="1" x14ac:dyDescent="0.2">
      <c r="A31" s="114">
        <v>31</v>
      </c>
      <c r="B31" s="208"/>
      <c r="C31" s="170"/>
      <c r="D31" s="170"/>
      <c r="E31" s="223"/>
      <c r="F31" s="223"/>
      <c r="G31" s="184" t="s">
        <v>495</v>
      </c>
      <c r="H31" s="223"/>
      <c r="I31" s="223"/>
      <c r="J31" s="174" t="s">
        <v>127</v>
      </c>
      <c r="K31" s="174" t="s">
        <v>127</v>
      </c>
      <c r="L31" s="34"/>
      <c r="M31" s="214"/>
    </row>
    <row r="32" spans="1:13" s="10" customFormat="1" ht="15" customHeight="1" x14ac:dyDescent="0.2">
      <c r="A32" s="114">
        <v>32</v>
      </c>
      <c r="B32" s="208"/>
      <c r="C32" s="170"/>
      <c r="D32" s="170"/>
      <c r="E32" s="223"/>
      <c r="F32" s="223"/>
      <c r="G32" s="458" t="s">
        <v>419</v>
      </c>
      <c r="H32" s="223"/>
      <c r="I32" s="223"/>
      <c r="J32" s="3"/>
      <c r="K32" s="170"/>
      <c r="L32" s="34"/>
      <c r="M32" s="213"/>
    </row>
    <row r="33" spans="1:13" s="23" customFormat="1" ht="15" customHeight="1" x14ac:dyDescent="0.2">
      <c r="A33" s="114">
        <v>33</v>
      </c>
      <c r="B33" s="208"/>
      <c r="C33" s="170"/>
      <c r="D33" s="170"/>
      <c r="E33" s="187"/>
      <c r="F33" s="187"/>
      <c r="G33" s="458" t="s">
        <v>419</v>
      </c>
      <c r="H33" s="187"/>
      <c r="I33" s="187"/>
      <c r="J33" s="3"/>
      <c r="K33" s="170"/>
      <c r="L33" s="34"/>
      <c r="M33" s="213"/>
    </row>
    <row r="34" spans="1:13" s="23" customFormat="1" ht="15" customHeight="1" x14ac:dyDescent="0.2">
      <c r="A34" s="114">
        <v>34</v>
      </c>
      <c r="B34" s="208"/>
      <c r="C34" s="170"/>
      <c r="D34" s="170"/>
      <c r="E34" s="187"/>
      <c r="F34" s="187"/>
      <c r="G34" s="458" t="s">
        <v>419</v>
      </c>
      <c r="H34" s="187"/>
      <c r="I34" s="187"/>
      <c r="J34" s="3"/>
      <c r="K34" s="170"/>
      <c r="L34" s="34"/>
      <c r="M34" s="213"/>
    </row>
    <row r="35" spans="1:13" s="10" customFormat="1" ht="15" customHeight="1" x14ac:dyDescent="0.2">
      <c r="A35" s="114">
        <v>35</v>
      </c>
      <c r="B35" s="208"/>
      <c r="C35" s="170"/>
      <c r="D35" s="170"/>
      <c r="E35" s="187"/>
      <c r="F35" s="187"/>
      <c r="G35" s="458" t="s">
        <v>419</v>
      </c>
      <c r="H35" s="187"/>
      <c r="I35" s="187"/>
      <c r="J35" s="3"/>
      <c r="K35" s="170"/>
      <c r="L35" s="34"/>
      <c r="M35" s="213"/>
    </row>
    <row r="36" spans="1:13" s="10" customFormat="1" ht="15" customHeight="1" x14ac:dyDescent="0.2">
      <c r="A36" s="114">
        <v>36</v>
      </c>
      <c r="B36" s="208"/>
      <c r="C36" s="167"/>
      <c r="D36" s="167"/>
      <c r="E36" s="187"/>
      <c r="F36" s="187"/>
      <c r="G36" s="458" t="s">
        <v>419</v>
      </c>
      <c r="H36" s="187"/>
      <c r="I36" s="187"/>
      <c r="J36" s="3"/>
      <c r="K36" s="170"/>
      <c r="L36" s="34"/>
      <c r="M36" s="213"/>
    </row>
    <row r="37" spans="1:13" s="23" customFormat="1" ht="15" customHeight="1" thickBot="1" x14ac:dyDescent="0.25">
      <c r="A37" s="114">
        <v>37</v>
      </c>
      <c r="B37" s="208"/>
      <c r="C37" s="167"/>
      <c r="D37" s="167"/>
      <c r="E37" s="223"/>
      <c r="F37" s="223"/>
      <c r="G37" s="147" t="s">
        <v>646</v>
      </c>
      <c r="H37" s="223"/>
      <c r="I37" s="223"/>
      <c r="J37" s="223"/>
      <c r="K37" s="170"/>
      <c r="L37" s="34"/>
      <c r="M37" s="213"/>
    </row>
    <row r="38" spans="1:13" s="10" customFormat="1" ht="15" customHeight="1" thickBot="1" x14ac:dyDescent="0.25">
      <c r="A38" s="114">
        <v>38</v>
      </c>
      <c r="B38" s="208"/>
      <c r="C38" s="167"/>
      <c r="D38" s="167"/>
      <c r="E38" s="223"/>
      <c r="F38" s="166" t="s">
        <v>544</v>
      </c>
      <c r="G38" s="223"/>
      <c r="H38" s="223"/>
      <c r="I38" s="223"/>
      <c r="J38" s="170"/>
      <c r="K38" s="462">
        <f>SUM(J32:J36)</f>
        <v>0</v>
      </c>
      <c r="L38" s="34"/>
      <c r="M38" s="213" t="s">
        <v>584</v>
      </c>
    </row>
    <row r="39" spans="1:13" s="23" customFormat="1" ht="9.9499999999999993" customHeight="1" x14ac:dyDescent="0.2">
      <c r="A39" s="114">
        <v>39</v>
      </c>
      <c r="B39" s="448"/>
      <c r="C39" s="444"/>
      <c r="D39" s="444"/>
      <c r="E39" s="223"/>
      <c r="F39" s="223"/>
      <c r="G39" s="223"/>
      <c r="H39" s="223"/>
      <c r="I39" s="223"/>
      <c r="J39" s="170"/>
      <c r="K39" s="170"/>
      <c r="L39" s="34"/>
      <c r="M39" s="213"/>
    </row>
    <row r="40" spans="1:13" s="10" customFormat="1" ht="15" customHeight="1" thickBot="1" x14ac:dyDescent="0.25">
      <c r="A40" s="114">
        <v>40</v>
      </c>
      <c r="B40" s="208"/>
      <c r="C40" s="167"/>
      <c r="D40" s="169" t="s">
        <v>5</v>
      </c>
      <c r="E40" s="169"/>
      <c r="F40" s="223"/>
      <c r="G40" s="223" t="s">
        <v>486</v>
      </c>
      <c r="H40" s="223"/>
      <c r="I40" s="223"/>
      <c r="J40" s="3"/>
      <c r="K40" s="170"/>
      <c r="L40" s="34"/>
      <c r="M40" s="213"/>
    </row>
    <row r="41" spans="1:13" s="10" customFormat="1" ht="15" customHeight="1" thickBot="1" x14ac:dyDescent="0.25">
      <c r="A41" s="114">
        <v>41</v>
      </c>
      <c r="B41" s="208"/>
      <c r="C41" s="167"/>
      <c r="D41" s="167"/>
      <c r="E41" s="223"/>
      <c r="F41" s="166" t="s">
        <v>418</v>
      </c>
      <c r="G41" s="223"/>
      <c r="H41" s="223"/>
      <c r="I41" s="223"/>
      <c r="J41" s="170"/>
      <c r="K41" s="453">
        <f>K38-J40</f>
        <v>0</v>
      </c>
      <c r="L41" s="34"/>
      <c r="M41" s="213"/>
    </row>
    <row r="42" spans="1:13" s="10" customFormat="1" ht="30" customHeight="1" x14ac:dyDescent="0.3">
      <c r="A42" s="114">
        <v>42</v>
      </c>
      <c r="B42" s="208"/>
      <c r="C42" s="162" t="s">
        <v>527</v>
      </c>
      <c r="D42" s="439"/>
      <c r="E42" s="223"/>
      <c r="F42" s="223"/>
      <c r="G42" s="223"/>
      <c r="H42" s="223"/>
      <c r="I42" s="223"/>
      <c r="J42" s="743" t="s">
        <v>242</v>
      </c>
      <c r="K42" s="744" t="s">
        <v>241</v>
      </c>
      <c r="L42" s="34"/>
      <c r="M42" s="214"/>
    </row>
    <row r="43" spans="1:13" s="10" customFormat="1" x14ac:dyDescent="0.2">
      <c r="A43" s="114">
        <v>43</v>
      </c>
      <c r="B43" s="208"/>
      <c r="C43" s="167"/>
      <c r="D43" s="167"/>
      <c r="E43" s="223"/>
      <c r="F43" s="223"/>
      <c r="G43" s="223"/>
      <c r="H43" s="223"/>
      <c r="I43" s="223"/>
      <c r="J43" s="743"/>
      <c r="K43" s="743"/>
      <c r="L43" s="34"/>
      <c r="M43" s="214"/>
    </row>
    <row r="44" spans="1:13" s="10" customFormat="1" x14ac:dyDescent="0.2">
      <c r="A44" s="114">
        <v>44</v>
      </c>
      <c r="B44" s="208"/>
      <c r="C44" s="167"/>
      <c r="D44" s="167"/>
      <c r="E44" s="223"/>
      <c r="F44" s="223"/>
      <c r="G44" s="223"/>
      <c r="H44" s="223"/>
      <c r="I44" s="223"/>
      <c r="J44" s="433" t="s">
        <v>127</v>
      </c>
      <c r="K44" s="433" t="s">
        <v>127</v>
      </c>
      <c r="L44" s="34"/>
      <c r="M44" s="214"/>
    </row>
    <row r="45" spans="1:13" s="10" customFormat="1" ht="15" customHeight="1" x14ac:dyDescent="0.2">
      <c r="A45" s="114">
        <v>45</v>
      </c>
      <c r="B45" s="208"/>
      <c r="C45" s="167"/>
      <c r="D45" s="167"/>
      <c r="E45" s="223"/>
      <c r="F45" s="223"/>
      <c r="G45" s="223" t="s">
        <v>440</v>
      </c>
      <c r="H45" s="223"/>
      <c r="I45" s="223"/>
      <c r="J45" s="3"/>
      <c r="K45" s="3"/>
      <c r="L45" s="34"/>
      <c r="M45" s="213"/>
    </row>
    <row r="46" spans="1:13" s="10" customFormat="1" ht="15" customHeight="1" x14ac:dyDescent="0.2">
      <c r="A46" s="114">
        <v>46</v>
      </c>
      <c r="B46" s="208"/>
      <c r="C46" s="167"/>
      <c r="D46" s="167"/>
      <c r="E46" s="223"/>
      <c r="F46" s="223"/>
      <c r="G46" s="223" t="s">
        <v>65</v>
      </c>
      <c r="H46" s="223"/>
      <c r="I46" s="223"/>
      <c r="J46" s="3"/>
      <c r="K46" s="3"/>
      <c r="L46" s="34"/>
      <c r="M46" s="213"/>
    </row>
    <row r="47" spans="1:13" s="10" customFormat="1" ht="15" customHeight="1" x14ac:dyDescent="0.2">
      <c r="A47" s="114">
        <v>47</v>
      </c>
      <c r="B47" s="208"/>
      <c r="C47" s="167"/>
      <c r="D47" s="167"/>
      <c r="E47" s="223"/>
      <c r="F47" s="223"/>
      <c r="G47" s="223" t="s">
        <v>235</v>
      </c>
      <c r="H47" s="223"/>
      <c r="I47" s="223"/>
      <c r="J47" s="3"/>
      <c r="K47" s="3"/>
      <c r="L47" s="34"/>
      <c r="M47" s="213"/>
    </row>
    <row r="48" spans="1:13" s="10" customFormat="1" ht="15" customHeight="1" x14ac:dyDescent="0.2">
      <c r="A48" s="114">
        <v>48</v>
      </c>
      <c r="B48" s="208"/>
      <c r="C48" s="167"/>
      <c r="D48" s="167"/>
      <c r="E48" s="223"/>
      <c r="F48" s="223"/>
      <c r="G48" s="223" t="s">
        <v>236</v>
      </c>
      <c r="H48" s="223"/>
      <c r="I48" s="223"/>
      <c r="J48" s="3"/>
      <c r="K48" s="3"/>
      <c r="L48" s="34"/>
      <c r="M48" s="213"/>
    </row>
    <row r="49" spans="1:13" s="10" customFormat="1" ht="15" customHeight="1" x14ac:dyDescent="0.2">
      <c r="A49" s="114">
        <v>49</v>
      </c>
      <c r="B49" s="208"/>
      <c r="C49" s="167"/>
      <c r="D49" s="167"/>
      <c r="E49" s="223"/>
      <c r="F49" s="223"/>
      <c r="G49" s="223" t="s">
        <v>237</v>
      </c>
      <c r="H49" s="223"/>
      <c r="I49" s="223"/>
      <c r="J49" s="3"/>
      <c r="K49" s="3"/>
      <c r="L49" s="34"/>
      <c r="M49" s="213"/>
    </row>
    <row r="50" spans="1:13" s="10" customFormat="1" ht="15" customHeight="1" x14ac:dyDescent="0.2">
      <c r="A50" s="114">
        <v>50</v>
      </c>
      <c r="B50" s="208"/>
      <c r="C50" s="167"/>
      <c r="D50" s="167"/>
      <c r="E50" s="223"/>
      <c r="F50" s="223"/>
      <c r="G50" s="223" t="s">
        <v>97</v>
      </c>
      <c r="H50" s="223"/>
      <c r="I50" s="223"/>
      <c r="J50" s="3"/>
      <c r="K50" s="3"/>
      <c r="L50" s="34"/>
      <c r="M50" s="213"/>
    </row>
    <row r="51" spans="1:13" s="10" customFormat="1" ht="15" customHeight="1" thickBot="1" x14ac:dyDescent="0.25">
      <c r="A51" s="114">
        <v>51</v>
      </c>
      <c r="B51" s="208"/>
      <c r="C51" s="167"/>
      <c r="D51" s="167"/>
      <c r="E51" s="223"/>
      <c r="F51" s="223"/>
      <c r="G51" s="223" t="s">
        <v>412</v>
      </c>
      <c r="H51" s="223"/>
      <c r="I51" s="223"/>
      <c r="J51" s="3"/>
      <c r="K51" s="3"/>
      <c r="L51" s="34"/>
      <c r="M51" s="213"/>
    </row>
    <row r="52" spans="1:13" s="10" customFormat="1" ht="15" customHeight="1" thickBot="1" x14ac:dyDescent="0.25">
      <c r="A52" s="114">
        <v>52</v>
      </c>
      <c r="B52" s="448"/>
      <c r="C52" s="444"/>
      <c r="D52" s="444"/>
      <c r="E52" s="223"/>
      <c r="F52" s="166" t="s">
        <v>546</v>
      </c>
      <c r="G52" s="223"/>
      <c r="H52" s="223"/>
      <c r="I52" s="223"/>
      <c r="J52" s="453">
        <f>SUM(J45:J51)</f>
        <v>0</v>
      </c>
      <c r="K52" s="453">
        <f>SUM(K45:K51)</f>
        <v>0</v>
      </c>
      <c r="L52" s="34"/>
      <c r="M52" s="213" t="s">
        <v>841</v>
      </c>
    </row>
    <row r="53" spans="1:13" s="33" customFormat="1" ht="15" customHeight="1" thickBot="1" x14ac:dyDescent="0.25">
      <c r="A53" s="114">
        <v>53</v>
      </c>
      <c r="B53" s="208"/>
      <c r="C53" s="167"/>
      <c r="D53" s="169" t="s">
        <v>5</v>
      </c>
      <c r="E53" s="169"/>
      <c r="F53" s="223"/>
      <c r="G53" s="223" t="s">
        <v>485</v>
      </c>
      <c r="H53" s="223"/>
      <c r="I53" s="223"/>
      <c r="J53" s="3"/>
      <c r="K53" s="3"/>
      <c r="L53" s="34"/>
      <c r="M53" s="213"/>
    </row>
    <row r="54" spans="1:13" s="33" customFormat="1" ht="15" customHeight="1" thickBot="1" x14ac:dyDescent="0.25">
      <c r="A54" s="114">
        <v>54</v>
      </c>
      <c r="B54" s="208"/>
      <c r="C54" s="167"/>
      <c r="D54" s="167"/>
      <c r="E54" s="223"/>
      <c r="F54" s="166" t="s">
        <v>487</v>
      </c>
      <c r="G54" s="223"/>
      <c r="H54" s="223"/>
      <c r="I54" s="223"/>
      <c r="J54" s="463">
        <f>J52-J53</f>
        <v>0</v>
      </c>
      <c r="K54" s="453">
        <f>K52-K53</f>
        <v>0</v>
      </c>
      <c r="L54" s="34"/>
      <c r="M54" s="213"/>
    </row>
    <row r="55" spans="1:13" ht="15" customHeight="1" x14ac:dyDescent="0.2">
      <c r="A55" s="114">
        <v>55</v>
      </c>
      <c r="B55" s="448"/>
      <c r="C55" s="188"/>
      <c r="D55" s="188"/>
      <c r="E55" s="170"/>
      <c r="F55" s="170"/>
      <c r="G55" s="170"/>
      <c r="H55" s="170"/>
      <c r="I55" s="170"/>
      <c r="J55" s="167"/>
      <c r="K55" s="170"/>
      <c r="L55" s="34"/>
      <c r="M55" s="213"/>
    </row>
    <row r="56" spans="1:13" s="33" customFormat="1" ht="30" customHeight="1" x14ac:dyDescent="0.3">
      <c r="A56" s="114">
        <v>56</v>
      </c>
      <c r="B56" s="208"/>
      <c r="C56" s="162" t="s">
        <v>528</v>
      </c>
      <c r="D56" s="439"/>
      <c r="E56" s="167"/>
      <c r="F56" s="170"/>
      <c r="G56" s="170"/>
      <c r="H56" s="170"/>
      <c r="I56" s="170"/>
      <c r="J56" s="176"/>
      <c r="K56" s="176"/>
      <c r="L56" s="34"/>
      <c r="M56" s="214"/>
    </row>
    <row r="57" spans="1:13" s="20" customFormat="1" ht="13.5" customHeight="1" x14ac:dyDescent="0.2">
      <c r="A57" s="114">
        <v>57</v>
      </c>
      <c r="B57" s="448"/>
      <c r="C57" s="444"/>
      <c r="D57" s="444"/>
      <c r="E57" s="170"/>
      <c r="F57" s="170"/>
      <c r="G57" s="184" t="s">
        <v>496</v>
      </c>
      <c r="H57" s="170"/>
      <c r="I57" s="170"/>
      <c r="J57" s="174" t="s">
        <v>127</v>
      </c>
      <c r="K57" s="174" t="s">
        <v>127</v>
      </c>
      <c r="L57" s="34"/>
      <c r="M57" s="214"/>
    </row>
    <row r="58" spans="1:13" s="20" customFormat="1" ht="15" customHeight="1" x14ac:dyDescent="0.2">
      <c r="A58" s="114">
        <v>58</v>
      </c>
      <c r="B58" s="448"/>
      <c r="C58" s="170"/>
      <c r="D58" s="170"/>
      <c r="E58" s="167"/>
      <c r="F58" s="167"/>
      <c r="G58" s="458" t="s">
        <v>274</v>
      </c>
      <c r="H58" s="167"/>
      <c r="I58" s="167"/>
      <c r="J58" s="3"/>
      <c r="K58" s="456"/>
      <c r="L58" s="34"/>
      <c r="M58" s="214"/>
    </row>
    <row r="59" spans="1:13" s="20" customFormat="1" ht="15" customHeight="1" x14ac:dyDescent="0.2">
      <c r="A59" s="114">
        <v>59</v>
      </c>
      <c r="B59" s="448"/>
      <c r="C59" s="170"/>
      <c r="D59" s="170"/>
      <c r="E59" s="167"/>
      <c r="F59" s="167"/>
      <c r="G59" s="458" t="s">
        <v>274</v>
      </c>
      <c r="H59" s="167"/>
      <c r="I59" s="167"/>
      <c r="J59" s="3"/>
      <c r="K59" s="448"/>
      <c r="L59" s="34"/>
      <c r="M59" s="213"/>
    </row>
    <row r="60" spans="1:13" s="20" customFormat="1" ht="15" customHeight="1" x14ac:dyDescent="0.2">
      <c r="A60" s="114">
        <v>60</v>
      </c>
      <c r="B60" s="448"/>
      <c r="C60" s="170"/>
      <c r="D60" s="170"/>
      <c r="E60" s="167"/>
      <c r="F60" s="167"/>
      <c r="G60" s="458" t="s">
        <v>274</v>
      </c>
      <c r="H60" s="167"/>
      <c r="I60" s="167"/>
      <c r="J60" s="3"/>
      <c r="K60" s="448"/>
      <c r="L60" s="34"/>
      <c r="M60" s="213"/>
    </row>
    <row r="61" spans="1:13" s="20" customFormat="1" ht="15" customHeight="1" x14ac:dyDescent="0.2">
      <c r="A61" s="114">
        <v>61</v>
      </c>
      <c r="B61" s="448"/>
      <c r="C61" s="177"/>
      <c r="D61" s="177"/>
      <c r="E61" s="167"/>
      <c r="F61" s="167"/>
      <c r="G61" s="458" t="s">
        <v>274</v>
      </c>
      <c r="H61" s="167"/>
      <c r="I61" s="167"/>
      <c r="J61" s="3"/>
      <c r="K61" s="456"/>
      <c r="L61" s="34"/>
      <c r="M61" s="214"/>
    </row>
    <row r="62" spans="1:13" s="20" customFormat="1" ht="15" customHeight="1" x14ac:dyDescent="0.2">
      <c r="A62" s="114">
        <v>62</v>
      </c>
      <c r="B62" s="448"/>
      <c r="C62" s="167"/>
      <c r="D62" s="167"/>
      <c r="E62" s="167"/>
      <c r="F62" s="167"/>
      <c r="G62" s="458" t="s">
        <v>274</v>
      </c>
      <c r="H62" s="167"/>
      <c r="I62" s="167"/>
      <c r="J62" s="3"/>
      <c r="K62" s="448"/>
      <c r="L62" s="34"/>
      <c r="M62" s="213"/>
    </row>
    <row r="63" spans="1:13" s="10" customFormat="1" ht="15" customHeight="1" x14ac:dyDescent="0.2">
      <c r="A63" s="114">
        <v>63</v>
      </c>
      <c r="B63" s="208"/>
      <c r="C63" s="167"/>
      <c r="D63" s="167"/>
      <c r="E63" s="444"/>
      <c r="F63" s="170"/>
      <c r="G63" s="147" t="s">
        <v>646</v>
      </c>
      <c r="H63" s="170"/>
      <c r="I63" s="170"/>
      <c r="J63" s="448"/>
      <c r="K63" s="448"/>
      <c r="L63" s="34"/>
      <c r="M63" s="213"/>
    </row>
    <row r="64" spans="1:13" s="21" customFormat="1" ht="15" customHeight="1" thickBot="1" x14ac:dyDescent="0.25">
      <c r="A64" s="114">
        <v>64</v>
      </c>
      <c r="B64" s="448"/>
      <c r="C64" s="167"/>
      <c r="D64" s="167"/>
      <c r="E64" s="742"/>
      <c r="F64" s="742"/>
      <c r="G64" s="310" t="s">
        <v>679</v>
      </c>
      <c r="H64" s="444"/>
      <c r="I64" s="170"/>
      <c r="J64" s="3"/>
      <c r="K64" s="448"/>
      <c r="L64" s="34"/>
      <c r="M64" s="213"/>
    </row>
    <row r="65" spans="1:13" s="20" customFormat="1" ht="15" customHeight="1" thickBot="1" x14ac:dyDescent="0.25">
      <c r="A65" s="114">
        <v>65</v>
      </c>
      <c r="B65" s="448"/>
      <c r="C65" s="170"/>
      <c r="D65" s="170"/>
      <c r="E65" s="444"/>
      <c r="F65" s="166" t="s">
        <v>547</v>
      </c>
      <c r="G65" s="170"/>
      <c r="H65" s="170"/>
      <c r="I65" s="170"/>
      <c r="J65" s="448"/>
      <c r="K65" s="453">
        <f>SUM(J58:J62)+J64</f>
        <v>0</v>
      </c>
      <c r="L65" s="34"/>
      <c r="M65" s="213" t="s">
        <v>585</v>
      </c>
    </row>
    <row r="66" spans="1:13" s="20" customFormat="1" ht="15" customHeight="1" thickBot="1" x14ac:dyDescent="0.25">
      <c r="A66" s="114">
        <v>66</v>
      </c>
      <c r="B66" s="448"/>
      <c r="C66" s="167"/>
      <c r="D66" s="169" t="s">
        <v>5</v>
      </c>
      <c r="E66" s="169"/>
      <c r="F66" s="166"/>
      <c r="G66" s="304" t="s">
        <v>644</v>
      </c>
      <c r="H66" s="170"/>
      <c r="I66" s="170"/>
      <c r="J66" s="3"/>
      <c r="K66" s="448"/>
      <c r="L66" s="34"/>
      <c r="M66" s="213"/>
    </row>
    <row r="67" spans="1:13" s="20" customFormat="1" ht="15" customHeight="1" thickBot="1" x14ac:dyDescent="0.25">
      <c r="A67" s="114">
        <v>67</v>
      </c>
      <c r="B67" s="448"/>
      <c r="C67" s="170"/>
      <c r="D67" s="170"/>
      <c r="E67" s="444"/>
      <c r="F67" s="166" t="s">
        <v>276</v>
      </c>
      <c r="G67" s="170"/>
      <c r="H67" s="170"/>
      <c r="I67" s="170"/>
      <c r="J67" s="448"/>
      <c r="K67" s="462">
        <f>K65-J66</f>
        <v>0</v>
      </c>
      <c r="L67" s="34"/>
      <c r="M67" s="213"/>
    </row>
    <row r="68" spans="1:13" s="133" customFormat="1" ht="15" customHeight="1" x14ac:dyDescent="0.2">
      <c r="A68" s="114">
        <v>68</v>
      </c>
      <c r="B68" s="448"/>
      <c r="C68" s="170"/>
      <c r="D68" s="170"/>
      <c r="E68" s="444"/>
      <c r="F68" s="166"/>
      <c r="G68" s="170"/>
      <c r="H68" s="170"/>
      <c r="I68" s="170"/>
      <c r="J68" s="170"/>
      <c r="K68" s="62"/>
      <c r="L68" s="34"/>
      <c r="M68" s="213"/>
    </row>
    <row r="69" spans="1:13" s="33" customFormat="1" ht="30" customHeight="1" x14ac:dyDescent="0.3">
      <c r="A69" s="114">
        <v>69</v>
      </c>
      <c r="B69" s="435"/>
      <c r="C69" s="162" t="s">
        <v>529</v>
      </c>
      <c r="D69" s="439"/>
      <c r="E69" s="167"/>
      <c r="F69" s="170"/>
      <c r="G69" s="170"/>
      <c r="H69" s="170"/>
      <c r="I69" s="170"/>
      <c r="J69" s="176"/>
      <c r="K69" s="176"/>
      <c r="L69" s="34"/>
      <c r="M69" s="214"/>
    </row>
    <row r="70" spans="1:13" s="29" customFormat="1" ht="18" customHeight="1" x14ac:dyDescent="0.2">
      <c r="A70" s="114">
        <v>70</v>
      </c>
      <c r="B70" s="167"/>
      <c r="C70" s="444"/>
      <c r="D70" s="444"/>
      <c r="E70" s="170"/>
      <c r="F70" s="170"/>
      <c r="G70" s="184" t="s">
        <v>496</v>
      </c>
      <c r="H70" s="170"/>
      <c r="I70" s="170"/>
      <c r="J70" s="174" t="s">
        <v>127</v>
      </c>
      <c r="K70" s="174" t="s">
        <v>127</v>
      </c>
      <c r="L70" s="34"/>
      <c r="M70" s="214"/>
    </row>
    <row r="71" spans="1:13" s="29" customFormat="1" ht="15" customHeight="1" x14ac:dyDescent="0.2">
      <c r="A71" s="114">
        <v>71</v>
      </c>
      <c r="B71" s="167"/>
      <c r="C71" s="170"/>
      <c r="D71" s="170"/>
      <c r="E71" s="167"/>
      <c r="F71" s="167"/>
      <c r="G71" s="458" t="s">
        <v>274</v>
      </c>
      <c r="H71" s="167"/>
      <c r="I71" s="167"/>
      <c r="J71" s="3"/>
      <c r="K71" s="456"/>
      <c r="L71" s="34"/>
      <c r="M71" s="214"/>
    </row>
    <row r="72" spans="1:13" s="29" customFormat="1" ht="15" customHeight="1" x14ac:dyDescent="0.2">
      <c r="A72" s="114">
        <v>72</v>
      </c>
      <c r="B72" s="167"/>
      <c r="C72" s="170"/>
      <c r="D72" s="170"/>
      <c r="E72" s="167"/>
      <c r="F72" s="167"/>
      <c r="G72" s="458" t="s">
        <v>274</v>
      </c>
      <c r="H72" s="167"/>
      <c r="I72" s="167"/>
      <c r="J72" s="3"/>
      <c r="K72" s="448"/>
      <c r="L72" s="34"/>
      <c r="M72" s="213"/>
    </row>
    <row r="73" spans="1:13" s="29" customFormat="1" ht="15" customHeight="1" x14ac:dyDescent="0.2">
      <c r="A73" s="114">
        <v>73</v>
      </c>
      <c r="B73" s="167"/>
      <c r="C73" s="170"/>
      <c r="D73" s="170"/>
      <c r="E73" s="167"/>
      <c r="F73" s="167"/>
      <c r="G73" s="458" t="s">
        <v>274</v>
      </c>
      <c r="H73" s="167"/>
      <c r="I73" s="167"/>
      <c r="J73" s="3"/>
      <c r="K73" s="448"/>
      <c r="L73" s="34"/>
      <c r="M73" s="213"/>
    </row>
    <row r="74" spans="1:13" s="29" customFormat="1" ht="15" customHeight="1" x14ac:dyDescent="0.2">
      <c r="A74" s="114">
        <v>74</v>
      </c>
      <c r="B74" s="167"/>
      <c r="C74" s="177"/>
      <c r="D74" s="177"/>
      <c r="E74" s="167"/>
      <c r="F74" s="167"/>
      <c r="G74" s="458" t="s">
        <v>274</v>
      </c>
      <c r="H74" s="167"/>
      <c r="I74" s="167"/>
      <c r="J74" s="3"/>
      <c r="K74" s="456"/>
      <c r="L74" s="34"/>
      <c r="M74" s="214"/>
    </row>
    <row r="75" spans="1:13" s="29" customFormat="1" ht="15" customHeight="1" x14ac:dyDescent="0.2">
      <c r="A75" s="114">
        <v>75</v>
      </c>
      <c r="B75" s="167"/>
      <c r="C75" s="167"/>
      <c r="D75" s="167"/>
      <c r="E75" s="167"/>
      <c r="F75" s="167"/>
      <c r="G75" s="458" t="s">
        <v>274</v>
      </c>
      <c r="H75" s="167"/>
      <c r="I75" s="167"/>
      <c r="J75" s="3"/>
      <c r="K75" s="448"/>
      <c r="L75" s="34"/>
      <c r="M75" s="213"/>
    </row>
    <row r="76" spans="1:13" s="33" customFormat="1" ht="15" customHeight="1" x14ac:dyDescent="0.2">
      <c r="A76" s="114">
        <v>76</v>
      </c>
      <c r="B76" s="435"/>
      <c r="C76" s="167"/>
      <c r="D76" s="167"/>
      <c r="E76" s="444"/>
      <c r="F76" s="170"/>
      <c r="G76" s="147" t="s">
        <v>646</v>
      </c>
      <c r="H76" s="170"/>
      <c r="I76" s="170"/>
      <c r="J76" s="448"/>
      <c r="K76" s="448"/>
      <c r="L76" s="34"/>
      <c r="M76" s="213"/>
    </row>
    <row r="77" spans="1:13" s="21" customFormat="1" ht="15" customHeight="1" thickBot="1" x14ac:dyDescent="0.25">
      <c r="A77" s="114">
        <v>77</v>
      </c>
      <c r="B77" s="167"/>
      <c r="C77" s="167"/>
      <c r="D77" s="167"/>
      <c r="E77" s="742"/>
      <c r="F77" s="742"/>
      <c r="G77" s="310" t="s">
        <v>680</v>
      </c>
      <c r="H77" s="444"/>
      <c r="I77" s="170"/>
      <c r="J77" s="3"/>
      <c r="K77" s="448"/>
      <c r="L77" s="34"/>
      <c r="M77" s="213"/>
    </row>
    <row r="78" spans="1:13" s="29" customFormat="1" ht="15" customHeight="1" thickBot="1" x14ac:dyDescent="0.25">
      <c r="A78" s="114">
        <v>78</v>
      </c>
      <c r="B78" s="167"/>
      <c r="C78" s="170"/>
      <c r="D78" s="170"/>
      <c r="E78" s="444"/>
      <c r="F78" s="166" t="s">
        <v>548</v>
      </c>
      <c r="G78" s="170"/>
      <c r="H78" s="170"/>
      <c r="I78" s="170"/>
      <c r="J78" s="448"/>
      <c r="K78" s="453">
        <f>SUM(J71:J75)+J77</f>
        <v>0</v>
      </c>
      <c r="L78" s="34"/>
      <c r="M78" s="213" t="s">
        <v>586</v>
      </c>
    </row>
    <row r="79" spans="1:13" s="33" customFormat="1" ht="15" customHeight="1" thickBot="1" x14ac:dyDescent="0.25">
      <c r="A79" s="114">
        <v>79</v>
      </c>
      <c r="B79" s="435"/>
      <c r="C79" s="167"/>
      <c r="D79" s="169" t="s">
        <v>5</v>
      </c>
      <c r="E79" s="169"/>
      <c r="F79" s="223"/>
      <c r="G79" s="223" t="s">
        <v>421</v>
      </c>
      <c r="H79" s="223"/>
      <c r="I79" s="223"/>
      <c r="J79" s="3"/>
      <c r="K79" s="448"/>
      <c r="L79" s="34"/>
      <c r="M79" s="213"/>
    </row>
    <row r="80" spans="1:13" s="33" customFormat="1" ht="15" customHeight="1" thickBot="1" x14ac:dyDescent="0.25">
      <c r="A80" s="114">
        <v>80</v>
      </c>
      <c r="B80" s="435"/>
      <c r="C80" s="167"/>
      <c r="D80" s="167"/>
      <c r="E80" s="223"/>
      <c r="F80" s="166" t="s">
        <v>423</v>
      </c>
      <c r="G80" s="223"/>
      <c r="H80" s="223"/>
      <c r="I80" s="223"/>
      <c r="J80" s="448"/>
      <c r="K80" s="453">
        <f>K78-J79</f>
        <v>0</v>
      </c>
      <c r="L80" s="34"/>
      <c r="M80" s="213"/>
    </row>
    <row r="81" spans="1:13" s="33" customFormat="1" ht="30" customHeight="1" x14ac:dyDescent="0.3">
      <c r="A81" s="114">
        <v>81</v>
      </c>
      <c r="B81" s="435"/>
      <c r="C81" s="162" t="s">
        <v>530</v>
      </c>
      <c r="D81" s="439"/>
      <c r="E81" s="167"/>
      <c r="F81" s="170"/>
      <c r="G81" s="170"/>
      <c r="H81" s="170"/>
      <c r="I81" s="170"/>
      <c r="J81" s="176"/>
      <c r="K81" s="176"/>
      <c r="L81" s="34"/>
      <c r="M81" s="214"/>
    </row>
    <row r="82" spans="1:13" s="29" customFormat="1" ht="12.75" customHeight="1" x14ac:dyDescent="0.2">
      <c r="A82" s="114">
        <v>82</v>
      </c>
      <c r="B82" s="167"/>
      <c r="C82" s="444"/>
      <c r="D82" s="444"/>
      <c r="E82" s="170"/>
      <c r="F82" s="170"/>
      <c r="G82" s="184" t="s">
        <v>496</v>
      </c>
      <c r="H82" s="170"/>
      <c r="I82" s="170"/>
      <c r="J82" s="174" t="s">
        <v>127</v>
      </c>
      <c r="K82" s="174" t="s">
        <v>127</v>
      </c>
      <c r="L82" s="34"/>
      <c r="M82" s="214"/>
    </row>
    <row r="83" spans="1:13" s="29" customFormat="1" ht="15" customHeight="1" x14ac:dyDescent="0.2">
      <c r="A83" s="114">
        <v>83</v>
      </c>
      <c r="B83" s="167"/>
      <c r="C83" s="170"/>
      <c r="D83" s="170"/>
      <c r="E83" s="167"/>
      <c r="F83" s="167"/>
      <c r="G83" s="458" t="s">
        <v>274</v>
      </c>
      <c r="H83" s="167"/>
      <c r="I83" s="167"/>
      <c r="J83" s="3"/>
      <c r="K83" s="456"/>
      <c r="L83" s="34"/>
      <c r="M83" s="214"/>
    </row>
    <row r="84" spans="1:13" s="29" customFormat="1" ht="15" customHeight="1" x14ac:dyDescent="0.2">
      <c r="A84" s="114">
        <v>84</v>
      </c>
      <c r="B84" s="167"/>
      <c r="C84" s="170"/>
      <c r="D84" s="170"/>
      <c r="E84" s="167"/>
      <c r="F84" s="167"/>
      <c r="G84" s="458" t="s">
        <v>274</v>
      </c>
      <c r="H84" s="167"/>
      <c r="I84" s="167"/>
      <c r="J84" s="3"/>
      <c r="K84" s="448"/>
      <c r="L84" s="34"/>
      <c r="M84" s="213"/>
    </row>
    <row r="85" spans="1:13" s="29" customFormat="1" ht="15" customHeight="1" x14ac:dyDescent="0.2">
      <c r="A85" s="114">
        <v>85</v>
      </c>
      <c r="B85" s="167"/>
      <c r="C85" s="170"/>
      <c r="D85" s="170"/>
      <c r="E85" s="167"/>
      <c r="F85" s="167"/>
      <c r="G85" s="458" t="s">
        <v>274</v>
      </c>
      <c r="H85" s="167"/>
      <c r="I85" s="167"/>
      <c r="J85" s="3"/>
      <c r="K85" s="448"/>
      <c r="L85" s="34"/>
      <c r="M85" s="213"/>
    </row>
    <row r="86" spans="1:13" s="29" customFormat="1" ht="15" customHeight="1" x14ac:dyDescent="0.2">
      <c r="A86" s="114">
        <v>86</v>
      </c>
      <c r="B86" s="167"/>
      <c r="C86" s="177"/>
      <c r="D86" s="177"/>
      <c r="E86" s="167"/>
      <c r="F86" s="167"/>
      <c r="G86" s="458" t="s">
        <v>274</v>
      </c>
      <c r="H86" s="167"/>
      <c r="I86" s="167"/>
      <c r="J86" s="3"/>
      <c r="K86" s="456"/>
      <c r="L86" s="34"/>
      <c r="M86" s="214"/>
    </row>
    <row r="87" spans="1:13" s="29" customFormat="1" ht="15" customHeight="1" x14ac:dyDescent="0.2">
      <c r="A87" s="114">
        <v>87</v>
      </c>
      <c r="B87" s="167"/>
      <c r="C87" s="167"/>
      <c r="D87" s="167"/>
      <c r="E87" s="167"/>
      <c r="F87" s="167"/>
      <c r="G87" s="458" t="s">
        <v>274</v>
      </c>
      <c r="H87" s="167"/>
      <c r="I87" s="167"/>
      <c r="J87" s="3"/>
      <c r="K87" s="448"/>
      <c r="L87" s="34"/>
      <c r="M87" s="213"/>
    </row>
    <row r="88" spans="1:13" s="33" customFormat="1" ht="15" customHeight="1" x14ac:dyDescent="0.2">
      <c r="A88" s="114">
        <v>88</v>
      </c>
      <c r="B88" s="435"/>
      <c r="C88" s="167"/>
      <c r="D88" s="167"/>
      <c r="E88" s="444"/>
      <c r="F88" s="170"/>
      <c r="G88" s="147" t="s">
        <v>646</v>
      </c>
      <c r="H88" s="170"/>
      <c r="I88" s="170"/>
      <c r="J88" s="448"/>
      <c r="K88" s="448"/>
      <c r="L88" s="34"/>
      <c r="M88" s="213"/>
    </row>
    <row r="89" spans="1:13" s="21" customFormat="1" ht="15" customHeight="1" thickBot="1" x14ac:dyDescent="0.25">
      <c r="A89" s="114">
        <v>89</v>
      </c>
      <c r="B89" s="167"/>
      <c r="C89" s="167"/>
      <c r="D89" s="167"/>
      <c r="E89" s="742"/>
      <c r="F89" s="742"/>
      <c r="G89" s="310" t="s">
        <v>681</v>
      </c>
      <c r="H89" s="444"/>
      <c r="I89" s="170"/>
      <c r="J89" s="3"/>
      <c r="K89" s="448"/>
      <c r="L89" s="34"/>
      <c r="M89" s="213"/>
    </row>
    <row r="90" spans="1:13" s="29" customFormat="1" ht="15" customHeight="1" thickBot="1" x14ac:dyDescent="0.25">
      <c r="A90" s="114">
        <v>90</v>
      </c>
      <c r="B90" s="167"/>
      <c r="C90" s="170"/>
      <c r="D90" s="170"/>
      <c r="E90" s="444"/>
      <c r="F90" s="166" t="s">
        <v>549</v>
      </c>
      <c r="G90" s="170"/>
      <c r="H90" s="170"/>
      <c r="I90" s="170"/>
      <c r="J90" s="448"/>
      <c r="K90" s="453">
        <f>SUM(J83:J87)+J89</f>
        <v>0</v>
      </c>
      <c r="L90" s="34"/>
      <c r="M90" s="213" t="s">
        <v>587</v>
      </c>
    </row>
    <row r="91" spans="1:13" s="33" customFormat="1" ht="15" customHeight="1" thickBot="1" x14ac:dyDescent="0.25">
      <c r="A91" s="114">
        <v>91</v>
      </c>
      <c r="B91" s="435"/>
      <c r="C91" s="167"/>
      <c r="D91" s="169" t="s">
        <v>5</v>
      </c>
      <c r="E91" s="169"/>
      <c r="F91" s="223"/>
      <c r="G91" s="223" t="s">
        <v>430</v>
      </c>
      <c r="H91" s="223"/>
      <c r="I91" s="223"/>
      <c r="J91" s="3"/>
      <c r="K91" s="448"/>
      <c r="L91" s="34"/>
      <c r="M91" s="213"/>
    </row>
    <row r="92" spans="1:13" s="33" customFormat="1" ht="15" customHeight="1" thickBot="1" x14ac:dyDescent="0.25">
      <c r="A92" s="114">
        <v>92</v>
      </c>
      <c r="B92" s="435"/>
      <c r="C92" s="167"/>
      <c r="D92" s="167"/>
      <c r="E92" s="223"/>
      <c r="F92" s="166" t="s">
        <v>424</v>
      </c>
      <c r="G92" s="223"/>
      <c r="H92" s="223"/>
      <c r="I92" s="223"/>
      <c r="J92" s="448"/>
      <c r="K92" s="453">
        <f>K90-J91</f>
        <v>0</v>
      </c>
      <c r="L92" s="34"/>
      <c r="M92" s="213"/>
    </row>
    <row r="93" spans="1:13" s="33" customFormat="1" ht="30" customHeight="1" x14ac:dyDescent="0.3">
      <c r="A93" s="114">
        <v>93</v>
      </c>
      <c r="B93" s="435"/>
      <c r="C93" s="162" t="s">
        <v>531</v>
      </c>
      <c r="D93" s="439"/>
      <c r="E93" s="167"/>
      <c r="F93" s="170"/>
      <c r="G93" s="170"/>
      <c r="H93" s="170"/>
      <c r="I93" s="170"/>
      <c r="J93" s="176"/>
      <c r="K93" s="176"/>
      <c r="L93" s="34"/>
      <c r="M93" s="214"/>
    </row>
    <row r="94" spans="1:13" s="29" customFormat="1" ht="12.75" customHeight="1" x14ac:dyDescent="0.2">
      <c r="A94" s="114">
        <v>94</v>
      </c>
      <c r="B94" s="167"/>
      <c r="C94" s="444"/>
      <c r="D94" s="444"/>
      <c r="E94" s="170"/>
      <c r="F94" s="170"/>
      <c r="G94" s="184" t="s">
        <v>496</v>
      </c>
      <c r="H94" s="170"/>
      <c r="I94" s="170"/>
      <c r="J94" s="174" t="s">
        <v>127</v>
      </c>
      <c r="K94" s="174" t="s">
        <v>127</v>
      </c>
      <c r="L94" s="34"/>
      <c r="M94" s="214"/>
    </row>
    <row r="95" spans="1:13" s="29" customFormat="1" ht="15" customHeight="1" x14ac:dyDescent="0.2">
      <c r="A95" s="114">
        <v>95</v>
      </c>
      <c r="B95" s="167"/>
      <c r="C95" s="170"/>
      <c r="D95" s="170"/>
      <c r="E95" s="167"/>
      <c r="F95" s="167"/>
      <c r="G95" s="458" t="s">
        <v>274</v>
      </c>
      <c r="H95" s="167"/>
      <c r="I95" s="167"/>
      <c r="J95" s="3"/>
      <c r="K95" s="456"/>
      <c r="L95" s="34"/>
      <c r="M95" s="214"/>
    </row>
    <row r="96" spans="1:13" s="29" customFormat="1" ht="15" customHeight="1" x14ac:dyDescent="0.2">
      <c r="A96" s="114">
        <v>96</v>
      </c>
      <c r="B96" s="167"/>
      <c r="C96" s="170"/>
      <c r="D96" s="170"/>
      <c r="E96" s="167"/>
      <c r="F96" s="167"/>
      <c r="G96" s="458" t="s">
        <v>274</v>
      </c>
      <c r="H96" s="167"/>
      <c r="I96" s="167"/>
      <c r="J96" s="3"/>
      <c r="K96" s="448"/>
      <c r="L96" s="34"/>
      <c r="M96" s="213"/>
    </row>
    <row r="97" spans="1:13" s="29" customFormat="1" ht="15" customHeight="1" x14ac:dyDescent="0.2">
      <c r="A97" s="114">
        <v>97</v>
      </c>
      <c r="B97" s="167"/>
      <c r="C97" s="170"/>
      <c r="D97" s="170"/>
      <c r="E97" s="167"/>
      <c r="F97" s="167"/>
      <c r="G97" s="458" t="s">
        <v>274</v>
      </c>
      <c r="H97" s="167"/>
      <c r="I97" s="167"/>
      <c r="J97" s="3"/>
      <c r="K97" s="448"/>
      <c r="L97" s="34"/>
      <c r="M97" s="213"/>
    </row>
    <row r="98" spans="1:13" s="29" customFormat="1" ht="15" customHeight="1" x14ac:dyDescent="0.2">
      <c r="A98" s="114">
        <v>98</v>
      </c>
      <c r="B98" s="167"/>
      <c r="C98" s="177"/>
      <c r="D98" s="177"/>
      <c r="E98" s="167"/>
      <c r="F98" s="167"/>
      <c r="G98" s="458" t="s">
        <v>274</v>
      </c>
      <c r="H98" s="167"/>
      <c r="I98" s="167"/>
      <c r="J98" s="3"/>
      <c r="K98" s="456"/>
      <c r="L98" s="34"/>
      <c r="M98" s="214"/>
    </row>
    <row r="99" spans="1:13" s="29" customFormat="1" ht="15" customHeight="1" x14ac:dyDescent="0.2">
      <c r="A99" s="114">
        <v>99</v>
      </c>
      <c r="B99" s="167"/>
      <c r="C99" s="167"/>
      <c r="D99" s="167"/>
      <c r="E99" s="167"/>
      <c r="F99" s="167"/>
      <c r="G99" s="458" t="s">
        <v>274</v>
      </c>
      <c r="H99" s="167"/>
      <c r="I99" s="167"/>
      <c r="J99" s="3"/>
      <c r="K99" s="448"/>
      <c r="L99" s="34"/>
      <c r="M99" s="213"/>
    </row>
    <row r="100" spans="1:13" s="33" customFormat="1" ht="15" customHeight="1" x14ac:dyDescent="0.2">
      <c r="A100" s="114">
        <v>100</v>
      </c>
      <c r="B100" s="435"/>
      <c r="C100" s="167"/>
      <c r="D100" s="167"/>
      <c r="E100" s="444"/>
      <c r="F100" s="170"/>
      <c r="G100" s="147" t="s">
        <v>646</v>
      </c>
      <c r="H100" s="170"/>
      <c r="I100" s="170"/>
      <c r="J100" s="448"/>
      <c r="K100" s="448"/>
      <c r="L100" s="34"/>
      <c r="M100" s="213"/>
    </row>
    <row r="101" spans="1:13" s="21" customFormat="1" ht="15" customHeight="1" thickBot="1" x14ac:dyDescent="0.25">
      <c r="A101" s="114">
        <v>101</v>
      </c>
      <c r="B101" s="167"/>
      <c r="C101" s="167"/>
      <c r="D101" s="167"/>
      <c r="E101" s="742"/>
      <c r="F101" s="742"/>
      <c r="G101" s="310" t="s">
        <v>682</v>
      </c>
      <c r="H101" s="444"/>
      <c r="I101" s="170"/>
      <c r="J101" s="3"/>
      <c r="K101" s="448"/>
      <c r="L101" s="34"/>
      <c r="M101" s="213"/>
    </row>
    <row r="102" spans="1:13" s="29" customFormat="1" ht="15" customHeight="1" thickBot="1" x14ac:dyDescent="0.25">
      <c r="A102" s="114">
        <v>102</v>
      </c>
      <c r="B102" s="167"/>
      <c r="C102" s="170"/>
      <c r="D102" s="170"/>
      <c r="E102" s="444"/>
      <c r="F102" s="166" t="s">
        <v>550</v>
      </c>
      <c r="G102" s="170"/>
      <c r="H102" s="170"/>
      <c r="I102" s="170"/>
      <c r="J102" s="448"/>
      <c r="K102" s="453">
        <f>SUM(J95:J99)+J101</f>
        <v>0</v>
      </c>
      <c r="L102" s="34"/>
      <c r="M102" s="213" t="s">
        <v>588</v>
      </c>
    </row>
    <row r="103" spans="1:13" s="33" customFormat="1" ht="15" customHeight="1" thickBot="1" x14ac:dyDescent="0.25">
      <c r="A103" s="114">
        <v>103</v>
      </c>
      <c r="B103" s="435"/>
      <c r="C103" s="167"/>
      <c r="D103" s="169" t="s">
        <v>5</v>
      </c>
      <c r="E103" s="169"/>
      <c r="F103" s="223"/>
      <c r="G103" s="223" t="s">
        <v>422</v>
      </c>
      <c r="H103" s="223"/>
      <c r="I103" s="223"/>
      <c r="J103" s="3"/>
      <c r="K103" s="448"/>
      <c r="L103" s="34"/>
      <c r="M103" s="213"/>
    </row>
    <row r="104" spans="1:13" s="33" customFormat="1" ht="15" customHeight="1" thickBot="1" x14ac:dyDescent="0.25">
      <c r="A104" s="114">
        <v>104</v>
      </c>
      <c r="B104" s="435"/>
      <c r="C104" s="167"/>
      <c r="D104" s="167"/>
      <c r="E104" s="223"/>
      <c r="F104" s="166" t="s">
        <v>425</v>
      </c>
      <c r="G104" s="223"/>
      <c r="H104" s="223"/>
      <c r="I104" s="223"/>
      <c r="J104" s="448"/>
      <c r="K104" s="453">
        <f>K102-J103</f>
        <v>0</v>
      </c>
      <c r="L104" s="34"/>
      <c r="M104" s="213"/>
    </row>
    <row r="105" spans="1:13" s="20" customFormat="1" ht="15" customHeight="1" x14ac:dyDescent="0.2">
      <c r="A105" s="114">
        <v>105</v>
      </c>
      <c r="B105" s="167"/>
      <c r="C105" s="170"/>
      <c r="D105" s="170"/>
      <c r="E105" s="170"/>
      <c r="F105" s="170"/>
      <c r="G105" s="170"/>
      <c r="H105" s="170"/>
      <c r="I105" s="170"/>
      <c r="J105" s="170"/>
      <c r="K105" s="167"/>
      <c r="L105" s="34"/>
      <c r="M105" s="213"/>
    </row>
    <row r="106" spans="1:13" s="33" customFormat="1" ht="30" customHeight="1" x14ac:dyDescent="0.3">
      <c r="A106" s="114">
        <v>106</v>
      </c>
      <c r="B106" s="435"/>
      <c r="C106" s="162" t="s">
        <v>551</v>
      </c>
      <c r="D106" s="439"/>
      <c r="E106" s="167"/>
      <c r="F106" s="170"/>
      <c r="G106" s="170"/>
      <c r="H106" s="170"/>
      <c r="I106" s="170"/>
      <c r="J106" s="176"/>
      <c r="K106" s="176"/>
      <c r="L106" s="34"/>
      <c r="M106" s="214"/>
    </row>
    <row r="107" spans="1:13" s="20" customFormat="1" ht="15" customHeight="1" x14ac:dyDescent="0.25">
      <c r="A107" s="114">
        <v>107</v>
      </c>
      <c r="B107" s="167"/>
      <c r="C107" s="170"/>
      <c r="D107" s="170"/>
      <c r="E107" s="164" t="s">
        <v>66</v>
      </c>
      <c r="F107" s="189"/>
      <c r="G107" s="167"/>
      <c r="H107" s="444"/>
      <c r="I107" s="170"/>
      <c r="J107" s="167"/>
      <c r="K107" s="167"/>
      <c r="L107" s="34"/>
      <c r="M107" s="213"/>
    </row>
    <row r="108" spans="1:13" s="29" customFormat="1" ht="12.75" customHeight="1" x14ac:dyDescent="0.2">
      <c r="A108" s="114">
        <v>108</v>
      </c>
      <c r="B108" s="167"/>
      <c r="C108" s="444"/>
      <c r="D108" s="444"/>
      <c r="E108" s="170"/>
      <c r="F108" s="170"/>
      <c r="G108" s="184" t="s">
        <v>496</v>
      </c>
      <c r="H108" s="170"/>
      <c r="I108" s="170"/>
      <c r="J108" s="174" t="s">
        <v>127</v>
      </c>
      <c r="K108" s="174" t="s">
        <v>127</v>
      </c>
      <c r="L108" s="34"/>
      <c r="M108" s="214"/>
    </row>
    <row r="109" spans="1:13" s="29" customFormat="1" ht="15" customHeight="1" x14ac:dyDescent="0.2">
      <c r="A109" s="114">
        <v>109</v>
      </c>
      <c r="B109" s="167"/>
      <c r="C109" s="170"/>
      <c r="D109" s="170"/>
      <c r="E109" s="167"/>
      <c r="F109" s="167"/>
      <c r="G109" s="458" t="s">
        <v>274</v>
      </c>
      <c r="H109" s="167"/>
      <c r="I109" s="167"/>
      <c r="J109" s="3"/>
      <c r="K109" s="456"/>
      <c r="L109" s="34"/>
      <c r="M109" s="214"/>
    </row>
    <row r="110" spans="1:13" s="29" customFormat="1" ht="15" customHeight="1" x14ac:dyDescent="0.2">
      <c r="A110" s="114">
        <v>110</v>
      </c>
      <c r="B110" s="167"/>
      <c r="C110" s="170"/>
      <c r="D110" s="170"/>
      <c r="E110" s="167"/>
      <c r="F110" s="167"/>
      <c r="G110" s="458" t="s">
        <v>274</v>
      </c>
      <c r="H110" s="167"/>
      <c r="I110" s="167"/>
      <c r="J110" s="3"/>
      <c r="K110" s="448"/>
      <c r="L110" s="34"/>
      <c r="M110" s="213"/>
    </row>
    <row r="111" spans="1:13" s="29" customFormat="1" ht="15" customHeight="1" x14ac:dyDescent="0.2">
      <c r="A111" s="114">
        <v>111</v>
      </c>
      <c r="B111" s="167"/>
      <c r="C111" s="170"/>
      <c r="D111" s="170"/>
      <c r="E111" s="167"/>
      <c r="F111" s="167"/>
      <c r="G111" s="458" t="s">
        <v>274</v>
      </c>
      <c r="H111" s="167"/>
      <c r="I111" s="167"/>
      <c r="J111" s="3"/>
      <c r="K111" s="448"/>
      <c r="L111" s="34"/>
      <c r="M111" s="213"/>
    </row>
    <row r="112" spans="1:13" s="29" customFormat="1" ht="15" customHeight="1" x14ac:dyDescent="0.2">
      <c r="A112" s="114">
        <v>112</v>
      </c>
      <c r="B112" s="167"/>
      <c r="C112" s="177"/>
      <c r="D112" s="177"/>
      <c r="E112" s="167"/>
      <c r="F112" s="167"/>
      <c r="G112" s="458" t="s">
        <v>274</v>
      </c>
      <c r="H112" s="167"/>
      <c r="I112" s="167"/>
      <c r="J112" s="3"/>
      <c r="K112" s="456"/>
      <c r="L112" s="34"/>
      <c r="M112" s="214"/>
    </row>
    <row r="113" spans="1:13" s="29" customFormat="1" ht="15" customHeight="1" x14ac:dyDescent="0.2">
      <c r="A113" s="114">
        <v>113</v>
      </c>
      <c r="B113" s="167"/>
      <c r="C113" s="167"/>
      <c r="D113" s="167"/>
      <c r="E113" s="167"/>
      <c r="F113" s="167"/>
      <c r="G113" s="458" t="s">
        <v>274</v>
      </c>
      <c r="H113" s="167"/>
      <c r="I113" s="167"/>
      <c r="J113" s="3"/>
      <c r="K113" s="448"/>
      <c r="L113" s="34"/>
      <c r="M113" s="213"/>
    </row>
    <row r="114" spans="1:13" s="33" customFormat="1" ht="15" customHeight="1" x14ac:dyDescent="0.2">
      <c r="A114" s="114">
        <v>114</v>
      </c>
      <c r="B114" s="435"/>
      <c r="C114" s="167"/>
      <c r="D114" s="167"/>
      <c r="E114" s="444"/>
      <c r="F114" s="170"/>
      <c r="G114" s="147" t="s">
        <v>646</v>
      </c>
      <c r="H114" s="170"/>
      <c r="I114" s="170"/>
      <c r="J114" s="448"/>
      <c r="K114" s="448"/>
      <c r="L114" s="34"/>
      <c r="M114" s="213"/>
    </row>
    <row r="115" spans="1:13" s="21" customFormat="1" ht="15" customHeight="1" thickBot="1" x14ac:dyDescent="0.25">
      <c r="A115" s="114">
        <v>115</v>
      </c>
      <c r="B115" s="167"/>
      <c r="C115" s="167"/>
      <c r="D115" s="167"/>
      <c r="E115" s="742"/>
      <c r="F115" s="742"/>
      <c r="G115" s="310" t="s">
        <v>685</v>
      </c>
      <c r="H115" s="444"/>
      <c r="I115" s="170"/>
      <c r="J115" s="3"/>
      <c r="K115" s="448"/>
      <c r="L115" s="34"/>
      <c r="M115" s="213"/>
    </row>
    <row r="116" spans="1:13" s="29" customFormat="1" ht="15" customHeight="1" thickBot="1" x14ac:dyDescent="0.25">
      <c r="A116" s="114">
        <v>116</v>
      </c>
      <c r="B116" s="167"/>
      <c r="C116" s="170"/>
      <c r="D116" s="170"/>
      <c r="E116" s="444"/>
      <c r="F116" s="166" t="s">
        <v>66</v>
      </c>
      <c r="G116" s="170"/>
      <c r="H116" s="170"/>
      <c r="I116" s="170"/>
      <c r="J116" s="448"/>
      <c r="K116" s="453">
        <f>SUM(J109:J113)+J115</f>
        <v>0</v>
      </c>
      <c r="L116" s="34"/>
      <c r="M116" s="213"/>
    </row>
    <row r="117" spans="1:13" s="29" customFormat="1" ht="24" customHeight="1" x14ac:dyDescent="0.25">
      <c r="A117" s="114">
        <v>117</v>
      </c>
      <c r="B117" s="167"/>
      <c r="C117" s="170"/>
      <c r="D117" s="170"/>
      <c r="E117" s="164" t="s">
        <v>67</v>
      </c>
      <c r="F117" s="189"/>
      <c r="G117" s="167"/>
      <c r="H117" s="444"/>
      <c r="I117" s="170"/>
      <c r="J117" s="167"/>
      <c r="K117" s="167"/>
      <c r="L117" s="34"/>
      <c r="M117" s="213"/>
    </row>
    <row r="118" spans="1:13" s="29" customFormat="1" ht="12.75" customHeight="1" x14ac:dyDescent="0.2">
      <c r="A118" s="114">
        <v>118</v>
      </c>
      <c r="B118" s="167"/>
      <c r="C118" s="444"/>
      <c r="D118" s="444"/>
      <c r="E118" s="170"/>
      <c r="F118" s="170"/>
      <c r="G118" s="184" t="s">
        <v>496</v>
      </c>
      <c r="H118" s="170"/>
      <c r="I118" s="170"/>
      <c r="J118" s="174" t="s">
        <v>127</v>
      </c>
      <c r="K118" s="174" t="s">
        <v>127</v>
      </c>
      <c r="L118" s="34"/>
      <c r="M118" s="214"/>
    </row>
    <row r="119" spans="1:13" s="29" customFormat="1" ht="15" customHeight="1" x14ac:dyDescent="0.2">
      <c r="A119" s="114">
        <v>119</v>
      </c>
      <c r="B119" s="167"/>
      <c r="C119" s="170"/>
      <c r="D119" s="170"/>
      <c r="E119" s="167"/>
      <c r="F119" s="167"/>
      <c r="G119" s="458" t="s">
        <v>274</v>
      </c>
      <c r="H119" s="167"/>
      <c r="I119" s="167"/>
      <c r="J119" s="3"/>
      <c r="K119" s="456"/>
      <c r="L119" s="34"/>
      <c r="M119" s="214"/>
    </row>
    <row r="120" spans="1:13" s="29" customFormat="1" ht="15" customHeight="1" x14ac:dyDescent="0.2">
      <c r="A120" s="114">
        <v>120</v>
      </c>
      <c r="B120" s="167"/>
      <c r="C120" s="170"/>
      <c r="D120" s="170"/>
      <c r="E120" s="167"/>
      <c r="F120" s="167"/>
      <c r="G120" s="458" t="s">
        <v>274</v>
      </c>
      <c r="H120" s="167"/>
      <c r="I120" s="167"/>
      <c r="J120" s="3"/>
      <c r="K120" s="448"/>
      <c r="L120" s="34"/>
      <c r="M120" s="213"/>
    </row>
    <row r="121" spans="1:13" s="29" customFormat="1" ht="15" customHeight="1" x14ac:dyDescent="0.2">
      <c r="A121" s="114">
        <v>121</v>
      </c>
      <c r="B121" s="167"/>
      <c r="C121" s="170"/>
      <c r="D121" s="170"/>
      <c r="E121" s="167"/>
      <c r="F121" s="167"/>
      <c r="G121" s="458" t="s">
        <v>274</v>
      </c>
      <c r="H121" s="167"/>
      <c r="I121" s="167"/>
      <c r="J121" s="3"/>
      <c r="K121" s="448"/>
      <c r="L121" s="34"/>
      <c r="M121" s="213"/>
    </row>
    <row r="122" spans="1:13" s="29" customFormat="1" ht="15" customHeight="1" x14ac:dyDescent="0.2">
      <c r="A122" s="114">
        <v>122</v>
      </c>
      <c r="B122" s="167"/>
      <c r="C122" s="177"/>
      <c r="D122" s="177"/>
      <c r="E122" s="167"/>
      <c r="F122" s="167"/>
      <c r="G122" s="458" t="s">
        <v>274</v>
      </c>
      <c r="H122" s="167"/>
      <c r="I122" s="167"/>
      <c r="J122" s="3"/>
      <c r="K122" s="456"/>
      <c r="L122" s="34"/>
      <c r="M122" s="214"/>
    </row>
    <row r="123" spans="1:13" s="29" customFormat="1" ht="15" customHeight="1" x14ac:dyDescent="0.2">
      <c r="A123" s="114">
        <v>123</v>
      </c>
      <c r="B123" s="167"/>
      <c r="C123" s="167"/>
      <c r="D123" s="167"/>
      <c r="E123" s="167"/>
      <c r="F123" s="167"/>
      <c r="G123" s="458" t="s">
        <v>274</v>
      </c>
      <c r="H123" s="167"/>
      <c r="I123" s="167"/>
      <c r="J123" s="3"/>
      <c r="K123" s="448"/>
      <c r="L123" s="34"/>
      <c r="M123" s="213"/>
    </row>
    <row r="124" spans="1:13" s="33" customFormat="1" ht="15" customHeight="1" x14ac:dyDescent="0.2">
      <c r="A124" s="114">
        <v>124</v>
      </c>
      <c r="B124" s="435"/>
      <c r="C124" s="167"/>
      <c r="D124" s="167"/>
      <c r="E124" s="444"/>
      <c r="F124" s="170"/>
      <c r="G124" s="147" t="s">
        <v>646</v>
      </c>
      <c r="H124" s="170"/>
      <c r="I124" s="170"/>
      <c r="J124" s="448"/>
      <c r="K124" s="448"/>
      <c r="L124" s="34"/>
      <c r="M124" s="213"/>
    </row>
    <row r="125" spans="1:13" s="21" customFormat="1" ht="15" customHeight="1" thickBot="1" x14ac:dyDescent="0.25">
      <c r="A125" s="114">
        <v>125</v>
      </c>
      <c r="B125" s="167"/>
      <c r="C125" s="167"/>
      <c r="D125" s="167"/>
      <c r="E125" s="742"/>
      <c r="F125" s="742"/>
      <c r="G125" s="310" t="s">
        <v>684</v>
      </c>
      <c r="H125" s="444"/>
      <c r="I125" s="170"/>
      <c r="J125" s="3"/>
      <c r="K125" s="448"/>
      <c r="L125" s="34"/>
      <c r="M125" s="213"/>
    </row>
    <row r="126" spans="1:13" s="29" customFormat="1" ht="15" customHeight="1" thickBot="1" x14ac:dyDescent="0.25">
      <c r="A126" s="114">
        <v>126</v>
      </c>
      <c r="B126" s="167"/>
      <c r="C126" s="170"/>
      <c r="D126" s="170"/>
      <c r="E126" s="444"/>
      <c r="F126" s="166" t="s">
        <v>67</v>
      </c>
      <c r="G126" s="170"/>
      <c r="H126" s="170"/>
      <c r="I126" s="170"/>
      <c r="J126" s="448"/>
      <c r="K126" s="453">
        <f>SUM(J119:J123)+J125</f>
        <v>0</v>
      </c>
      <c r="L126" s="34"/>
      <c r="M126" s="213"/>
    </row>
    <row r="127" spans="1:13" s="22" customFormat="1" ht="15" customHeight="1" thickBot="1" x14ac:dyDescent="0.25">
      <c r="A127" s="114">
        <v>127</v>
      </c>
      <c r="B127" s="170"/>
      <c r="C127" s="170"/>
      <c r="D127" s="170"/>
      <c r="E127" s="223"/>
      <c r="F127" s="223"/>
      <c r="G127" s="170"/>
      <c r="H127" s="170"/>
      <c r="I127" s="170"/>
      <c r="J127" s="448"/>
      <c r="K127" s="448"/>
      <c r="L127" s="34"/>
      <c r="M127" s="213"/>
    </row>
    <row r="128" spans="1:13" s="20" customFormat="1" ht="15" customHeight="1" thickBot="1" x14ac:dyDescent="0.25">
      <c r="A128" s="114">
        <v>128</v>
      </c>
      <c r="B128" s="167"/>
      <c r="C128" s="170"/>
      <c r="D128" s="170"/>
      <c r="E128" s="190"/>
      <c r="F128" s="317" t="s">
        <v>735</v>
      </c>
      <c r="G128" s="317"/>
      <c r="H128" s="444"/>
      <c r="I128" s="170"/>
      <c r="J128" s="448"/>
      <c r="K128" s="453">
        <f>K116+K126</f>
        <v>0</v>
      </c>
      <c r="L128" s="34"/>
      <c r="M128" s="213" t="s">
        <v>589</v>
      </c>
    </row>
    <row r="129" spans="1:13" s="20" customFormat="1" ht="15.75" x14ac:dyDescent="0.25">
      <c r="A129" s="39"/>
      <c r="B129" s="40"/>
      <c r="C129" s="163"/>
      <c r="D129" s="163"/>
      <c r="E129" s="163"/>
      <c r="F129" s="155"/>
      <c r="G129" s="155"/>
      <c r="H129" s="155"/>
      <c r="I129" s="155"/>
      <c r="J129" s="155"/>
      <c r="K129" s="155"/>
      <c r="L129" s="47"/>
      <c r="M129" s="213"/>
    </row>
  </sheetData>
  <sheetProtection sheet="1" objects="1"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1">
    <mergeCell ref="I2:K2"/>
    <mergeCell ref="I3:K3"/>
    <mergeCell ref="E77:F77"/>
    <mergeCell ref="E64:F64"/>
    <mergeCell ref="A5:K5"/>
    <mergeCell ref="E125:F125"/>
    <mergeCell ref="J42:J43"/>
    <mergeCell ref="E101:F101"/>
    <mergeCell ref="E115:F115"/>
    <mergeCell ref="K42:K43"/>
    <mergeCell ref="E89:F89"/>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29 J125 J109:J113 J101 J95:J99 J91 J89 J83:J87 J79 J77 J71:J75 J32:J36 J40 J119:J123 J66 J64 J58:J62 J45:K51 J103 J115 J53:K53">
      <formula1>OR(AND(ISNUMBER(J27),J27&gt;=0),AND(ISTEXT(J27),J27="N/A"))</formula1>
    </dataValidation>
    <dataValidation allowBlank="1" showInputMessage="1" showErrorMessage="1" prompt="Please enter text" sqref="G32:G36 G119:G123 G58:G62 G71:G75 G83:G87 G95:G99 G109:G113"/>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rowBreaks count="1" manualBreakCount="1">
    <brk id="6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3870"/>
    <pageSetUpPr fitToPage="1"/>
  </sheetPr>
  <dimension ref="A1:U24"/>
  <sheetViews>
    <sheetView showGridLines="0" view="pageBreakPreview" zoomScaleNormal="100" zoomScaleSheetLayoutView="100" workbookViewId="0"/>
  </sheetViews>
  <sheetFormatPr defaultColWidth="9.140625" defaultRowHeight="12.75" x14ac:dyDescent="0.2"/>
  <cols>
    <col min="1" max="1" width="3.7109375" style="28" customWidth="1"/>
    <col min="2" max="2" width="3.140625" style="28" customWidth="1"/>
    <col min="3" max="3" width="6.140625" style="28" customWidth="1"/>
    <col min="4" max="5" width="2.28515625" style="28" customWidth="1"/>
    <col min="6" max="6" width="62.42578125" style="27" customWidth="1"/>
    <col min="7" max="15" width="2.5703125" style="27" customWidth="1"/>
    <col min="16" max="16" width="3.28515625" style="27" customWidth="1"/>
    <col min="17" max="19" width="16.140625" style="28" customWidth="1"/>
    <col min="20" max="20" width="2.7109375" style="28" customWidth="1"/>
    <col min="21" max="21" width="13.28515625" style="213" bestFit="1" customWidth="1"/>
    <col min="22" max="16384" width="9.140625" style="28"/>
  </cols>
  <sheetData>
    <row r="1" spans="1:21" s="23" customFormat="1" ht="15" customHeight="1" x14ac:dyDescent="0.2">
      <c r="A1" s="555"/>
      <c r="B1" s="547"/>
      <c r="C1" s="547"/>
      <c r="D1" s="547"/>
      <c r="E1" s="550"/>
      <c r="F1" s="550"/>
      <c r="G1" s="550"/>
      <c r="H1" s="550"/>
      <c r="I1" s="550"/>
      <c r="J1" s="550"/>
      <c r="K1" s="550"/>
      <c r="L1" s="550"/>
      <c r="M1" s="550"/>
      <c r="N1" s="550"/>
      <c r="O1" s="550"/>
      <c r="P1" s="550"/>
      <c r="Q1" s="550"/>
      <c r="R1" s="547"/>
      <c r="S1" s="547"/>
      <c r="T1" s="549"/>
      <c r="U1" s="213"/>
    </row>
    <row r="2" spans="1:21" s="23" customFormat="1" ht="18" customHeight="1" x14ac:dyDescent="0.3">
      <c r="A2" s="48"/>
      <c r="B2" s="49"/>
      <c r="C2" s="49"/>
      <c r="D2" s="49"/>
      <c r="E2" s="446"/>
      <c r="F2" s="446"/>
      <c r="G2" s="446"/>
      <c r="H2" s="446"/>
      <c r="I2" s="446"/>
      <c r="J2" s="446"/>
      <c r="K2" s="446"/>
      <c r="L2" s="446"/>
      <c r="M2" s="446"/>
      <c r="N2" s="446"/>
      <c r="O2" s="90"/>
      <c r="P2" s="449"/>
      <c r="Q2" s="92" t="s">
        <v>8</v>
      </c>
      <c r="R2" s="680" t="str">
        <f>IF(NOT(ISBLANK(CoverSheet!$C$8)),CoverSheet!$C$8,"")</f>
        <v/>
      </c>
      <c r="S2" s="682"/>
      <c r="T2" s="70"/>
      <c r="U2" s="213"/>
    </row>
    <row r="3" spans="1:21" s="23" customFormat="1" ht="18" customHeight="1" x14ac:dyDescent="0.25">
      <c r="A3" s="48"/>
      <c r="B3" s="49"/>
      <c r="C3" s="49"/>
      <c r="D3" s="49"/>
      <c r="E3" s="446"/>
      <c r="F3" s="446"/>
      <c r="G3" s="446"/>
      <c r="H3" s="446"/>
      <c r="I3" s="446"/>
      <c r="J3" s="446"/>
      <c r="K3" s="446"/>
      <c r="L3" s="446"/>
      <c r="M3" s="446"/>
      <c r="N3" s="446"/>
      <c r="O3" s="90"/>
      <c r="P3" s="449"/>
      <c r="Q3" s="92" t="s">
        <v>390</v>
      </c>
      <c r="R3" s="678" t="str">
        <f>IF(ISNUMBER(CoverSheet!$C$12),CoverSheet!$C$12,"")</f>
        <v/>
      </c>
      <c r="S3" s="678"/>
      <c r="T3" s="70"/>
      <c r="U3" s="213"/>
    </row>
    <row r="4" spans="1:21" s="23" customFormat="1" ht="20.25" customHeight="1" x14ac:dyDescent="0.35">
      <c r="A4" s="546" t="s">
        <v>532</v>
      </c>
      <c r="B4" s="60"/>
      <c r="C4" s="49"/>
      <c r="D4" s="49"/>
      <c r="E4" s="71"/>
      <c r="F4" s="71"/>
      <c r="G4" s="71"/>
      <c r="H4" s="71"/>
      <c r="I4" s="71"/>
      <c r="J4" s="71"/>
      <c r="K4" s="71"/>
      <c r="L4" s="71"/>
      <c r="M4" s="71"/>
      <c r="N4" s="71"/>
      <c r="O4" s="71"/>
      <c r="P4" s="449"/>
      <c r="Q4" s="71"/>
      <c r="R4" s="49"/>
      <c r="S4" s="49"/>
      <c r="T4" s="70"/>
      <c r="U4" s="213"/>
    </row>
    <row r="5" spans="1:21" s="182" customFormat="1" ht="66" customHeight="1" x14ac:dyDescent="0.2">
      <c r="A5" s="675" t="s">
        <v>749</v>
      </c>
      <c r="B5" s="679"/>
      <c r="C5" s="679"/>
      <c r="D5" s="679"/>
      <c r="E5" s="679"/>
      <c r="F5" s="679"/>
      <c r="G5" s="679"/>
      <c r="H5" s="679"/>
      <c r="I5" s="679"/>
      <c r="J5" s="679"/>
      <c r="K5" s="679"/>
      <c r="L5" s="679"/>
      <c r="M5" s="679"/>
      <c r="N5" s="679"/>
      <c r="O5" s="679"/>
      <c r="P5" s="679"/>
      <c r="Q5" s="679"/>
      <c r="R5" s="679"/>
      <c r="S5" s="679"/>
      <c r="T5" s="181"/>
      <c r="U5" s="212"/>
    </row>
    <row r="6" spans="1:21" s="23" customFormat="1" ht="15" customHeight="1" x14ac:dyDescent="0.2">
      <c r="A6" s="85" t="s">
        <v>614</v>
      </c>
      <c r="B6" s="449"/>
      <c r="C6" s="53"/>
      <c r="D6" s="49"/>
      <c r="E6" s="71"/>
      <c r="F6" s="71"/>
      <c r="G6" s="71"/>
      <c r="H6" s="71"/>
      <c r="I6" s="71"/>
      <c r="J6" s="71"/>
      <c r="K6" s="71"/>
      <c r="L6" s="71"/>
      <c r="M6" s="71"/>
      <c r="N6" s="71"/>
      <c r="O6" s="71"/>
      <c r="P6" s="71"/>
      <c r="Q6" s="71"/>
      <c r="R6" s="49"/>
      <c r="S6" s="49"/>
      <c r="T6" s="70"/>
      <c r="U6" s="213"/>
    </row>
    <row r="7" spans="1:21" ht="30" customHeight="1" x14ac:dyDescent="0.3">
      <c r="A7" s="114">
        <v>7</v>
      </c>
      <c r="B7" s="448"/>
      <c r="C7" s="140" t="s">
        <v>533</v>
      </c>
      <c r="D7" s="438"/>
      <c r="E7" s="438"/>
      <c r="F7" s="438"/>
      <c r="G7" s="438"/>
      <c r="H7" s="438"/>
      <c r="I7" s="438"/>
      <c r="J7" s="438"/>
      <c r="K7" s="438"/>
      <c r="L7" s="438"/>
      <c r="M7" s="438"/>
      <c r="N7" s="438"/>
      <c r="O7" s="438"/>
      <c r="P7" s="438"/>
      <c r="Q7" s="438"/>
      <c r="R7" s="442" t="s">
        <v>127</v>
      </c>
      <c r="S7" s="442" t="s">
        <v>127</v>
      </c>
      <c r="T7" s="34"/>
      <c r="U7" s="214"/>
    </row>
    <row r="8" spans="1:21" ht="15" customHeight="1" x14ac:dyDescent="0.2">
      <c r="A8" s="114">
        <v>8</v>
      </c>
      <c r="B8" s="448"/>
      <c r="C8" s="36"/>
      <c r="D8" s="438"/>
      <c r="E8" s="438"/>
      <c r="F8" s="438" t="s">
        <v>71</v>
      </c>
      <c r="G8" s="438"/>
      <c r="H8" s="438"/>
      <c r="I8" s="438"/>
      <c r="J8" s="438"/>
      <c r="K8" s="438"/>
      <c r="L8" s="438"/>
      <c r="M8" s="438"/>
      <c r="N8" s="438"/>
      <c r="O8" s="438"/>
      <c r="P8" s="438"/>
      <c r="Q8" s="438"/>
      <c r="R8" s="3"/>
      <c r="S8" s="448"/>
      <c r="T8" s="34"/>
      <c r="U8" s="213" t="s">
        <v>611</v>
      </c>
    </row>
    <row r="9" spans="1:21" ht="15" customHeight="1" x14ac:dyDescent="0.2">
      <c r="A9" s="114">
        <v>9</v>
      </c>
      <c r="B9" s="448"/>
      <c r="C9" s="36"/>
      <c r="D9" s="438"/>
      <c r="E9" s="438"/>
      <c r="F9" s="438" t="s">
        <v>70</v>
      </c>
      <c r="G9" s="438"/>
      <c r="H9" s="438"/>
      <c r="I9" s="438"/>
      <c r="J9" s="438"/>
      <c r="K9" s="438"/>
      <c r="L9" s="438"/>
      <c r="M9" s="438"/>
      <c r="N9" s="438"/>
      <c r="O9" s="438"/>
      <c r="P9" s="438"/>
      <c r="Q9" s="438"/>
      <c r="R9" s="3"/>
      <c r="S9" s="448"/>
      <c r="T9" s="34"/>
      <c r="U9" s="213" t="s">
        <v>611</v>
      </c>
    </row>
    <row r="10" spans="1:21" ht="15" customHeight="1" x14ac:dyDescent="0.2">
      <c r="A10" s="114">
        <v>10</v>
      </c>
      <c r="B10" s="448"/>
      <c r="C10" s="36"/>
      <c r="D10" s="438"/>
      <c r="E10" s="438"/>
      <c r="F10" s="438" t="s">
        <v>118</v>
      </c>
      <c r="G10" s="438"/>
      <c r="H10" s="438"/>
      <c r="I10" s="438"/>
      <c r="J10" s="438"/>
      <c r="K10" s="438"/>
      <c r="L10" s="438"/>
      <c r="M10" s="438"/>
      <c r="N10" s="438"/>
      <c r="O10" s="438"/>
      <c r="P10" s="438"/>
      <c r="Q10" s="438"/>
      <c r="R10" s="3"/>
      <c r="S10" s="448"/>
      <c r="T10" s="34"/>
      <c r="U10" s="213" t="s">
        <v>611</v>
      </c>
    </row>
    <row r="11" spans="1:21" ht="15" customHeight="1" x14ac:dyDescent="0.2">
      <c r="A11" s="114">
        <v>11</v>
      </c>
      <c r="B11" s="448"/>
      <c r="C11" s="36"/>
      <c r="D11" s="438"/>
      <c r="E11" s="438"/>
      <c r="F11" s="438" t="s">
        <v>114</v>
      </c>
      <c r="G11" s="438"/>
      <c r="H11" s="438"/>
      <c r="I11" s="438"/>
      <c r="J11" s="438"/>
      <c r="K11" s="438"/>
      <c r="L11" s="438"/>
      <c r="M11" s="438"/>
      <c r="N11" s="438"/>
      <c r="O11" s="438"/>
      <c r="P11" s="438"/>
      <c r="Q11" s="438"/>
      <c r="R11" s="3"/>
      <c r="S11" s="448"/>
      <c r="T11" s="34"/>
      <c r="U11" s="213" t="s">
        <v>611</v>
      </c>
    </row>
    <row r="12" spans="1:21" s="125" customFormat="1" ht="15" customHeight="1" x14ac:dyDescent="0.2">
      <c r="A12" s="114">
        <v>12</v>
      </c>
      <c r="B12" s="448"/>
      <c r="C12" s="36"/>
      <c r="D12" s="438"/>
      <c r="E12" s="438"/>
      <c r="F12" s="96" t="s">
        <v>451</v>
      </c>
      <c r="G12" s="438"/>
      <c r="H12" s="438"/>
      <c r="I12" s="438"/>
      <c r="J12" s="438"/>
      <c r="K12" s="438"/>
      <c r="L12" s="438"/>
      <c r="M12" s="438"/>
      <c r="N12" s="438"/>
      <c r="O12" s="438"/>
      <c r="P12" s="438"/>
      <c r="Q12" s="438"/>
      <c r="R12" s="448"/>
      <c r="S12" s="1">
        <f>SUM(R8:R11)</f>
        <v>0</v>
      </c>
      <c r="T12" s="34"/>
      <c r="U12" s="213"/>
    </row>
    <row r="13" spans="1:21" ht="15" customHeight="1" x14ac:dyDescent="0.2">
      <c r="A13" s="114">
        <v>13</v>
      </c>
      <c r="B13" s="448"/>
      <c r="C13" s="36"/>
      <c r="D13" s="438"/>
      <c r="E13" s="438"/>
      <c r="F13" s="438" t="s">
        <v>275</v>
      </c>
      <c r="G13" s="438"/>
      <c r="H13" s="438"/>
      <c r="I13" s="438"/>
      <c r="J13" s="438"/>
      <c r="K13" s="438"/>
      <c r="L13" s="438"/>
      <c r="M13" s="438"/>
      <c r="N13" s="438"/>
      <c r="O13" s="438"/>
      <c r="P13" s="438"/>
      <c r="Q13" s="438"/>
      <c r="R13" s="3"/>
      <c r="S13" s="456"/>
      <c r="T13" s="34"/>
      <c r="U13" s="213" t="s">
        <v>611</v>
      </c>
    </row>
    <row r="14" spans="1:21" s="29" customFormat="1" ht="15" customHeight="1" x14ac:dyDescent="0.2">
      <c r="A14" s="114">
        <v>14</v>
      </c>
      <c r="B14" s="448"/>
      <c r="C14" s="36"/>
      <c r="D14" s="438"/>
      <c r="E14" s="438"/>
      <c r="F14" s="438" t="s">
        <v>68</v>
      </c>
      <c r="G14" s="438"/>
      <c r="H14" s="438"/>
      <c r="I14" s="438"/>
      <c r="J14" s="438"/>
      <c r="K14" s="438"/>
      <c r="L14" s="438"/>
      <c r="M14" s="438"/>
      <c r="N14" s="438"/>
      <c r="O14" s="438"/>
      <c r="P14" s="438"/>
      <c r="Q14" s="438"/>
      <c r="R14" s="3"/>
      <c r="S14" s="456"/>
      <c r="T14" s="34"/>
      <c r="U14" s="213" t="s">
        <v>611</v>
      </c>
    </row>
    <row r="15" spans="1:21" s="125" customFormat="1" ht="15" customHeight="1" x14ac:dyDescent="0.2">
      <c r="A15" s="114">
        <v>15</v>
      </c>
      <c r="B15" s="448"/>
      <c r="C15" s="36"/>
      <c r="D15" s="438"/>
      <c r="E15" s="438"/>
      <c r="F15" s="96" t="s">
        <v>452</v>
      </c>
      <c r="G15" s="438"/>
      <c r="H15" s="438"/>
      <c r="I15" s="438"/>
      <c r="J15" s="438"/>
      <c r="K15" s="438"/>
      <c r="L15" s="438"/>
      <c r="M15" s="438"/>
      <c r="N15" s="438"/>
      <c r="O15" s="438"/>
      <c r="P15" s="438"/>
      <c r="Q15" s="438"/>
      <c r="R15" s="448"/>
      <c r="S15" s="1">
        <f>SUM(R13:R14)</f>
        <v>0</v>
      </c>
      <c r="T15" s="34"/>
      <c r="U15" s="213"/>
    </row>
    <row r="16" spans="1:21" s="129" customFormat="1" ht="15" customHeight="1" thickBot="1" x14ac:dyDescent="0.25">
      <c r="A16" s="114">
        <v>16</v>
      </c>
      <c r="B16" s="448"/>
      <c r="C16" s="36"/>
      <c r="D16" s="438"/>
      <c r="E16" s="438"/>
      <c r="F16" s="438"/>
      <c r="G16" s="438"/>
      <c r="H16" s="438"/>
      <c r="I16" s="438"/>
      <c r="J16" s="438"/>
      <c r="K16" s="438"/>
      <c r="L16" s="438"/>
      <c r="M16" s="438"/>
      <c r="N16" s="438"/>
      <c r="O16" s="438"/>
      <c r="P16" s="438"/>
      <c r="Q16" s="438"/>
      <c r="R16" s="448"/>
      <c r="S16" s="448"/>
      <c r="T16" s="34"/>
      <c r="U16" s="213"/>
    </row>
    <row r="17" spans="1:21" s="21" customFormat="1" ht="15" customHeight="1" thickBot="1" x14ac:dyDescent="0.25">
      <c r="A17" s="114">
        <v>17</v>
      </c>
      <c r="B17" s="448"/>
      <c r="C17" s="448"/>
      <c r="D17" s="141"/>
      <c r="E17" s="115" t="s">
        <v>117</v>
      </c>
      <c r="F17" s="141"/>
      <c r="G17" s="438"/>
      <c r="H17" s="438"/>
      <c r="I17" s="438"/>
      <c r="J17" s="438"/>
      <c r="K17" s="438"/>
      <c r="L17" s="438"/>
      <c r="M17" s="438"/>
      <c r="N17" s="438"/>
      <c r="O17" s="438"/>
      <c r="P17" s="438"/>
      <c r="Q17" s="438"/>
      <c r="R17" s="448"/>
      <c r="S17" s="454">
        <f>S12+S15</f>
        <v>0</v>
      </c>
      <c r="T17" s="34"/>
      <c r="U17" s="213" t="s">
        <v>842</v>
      </c>
    </row>
    <row r="18" spans="1:21" s="29" customFormat="1" ht="30" customHeight="1" x14ac:dyDescent="0.3">
      <c r="A18" s="114">
        <v>18</v>
      </c>
      <c r="B18" s="448"/>
      <c r="C18" s="140" t="s">
        <v>534</v>
      </c>
      <c r="D18" s="438"/>
      <c r="E18" s="438"/>
      <c r="F18" s="438"/>
      <c r="G18" s="438"/>
      <c r="H18" s="438"/>
      <c r="I18" s="438"/>
      <c r="J18" s="438"/>
      <c r="K18" s="438"/>
      <c r="L18" s="438"/>
      <c r="M18" s="438"/>
      <c r="N18" s="438"/>
      <c r="O18" s="438"/>
      <c r="P18" s="438"/>
      <c r="Q18" s="438"/>
      <c r="R18" s="56"/>
      <c r="S18" s="56"/>
      <c r="T18" s="34"/>
      <c r="U18" s="214"/>
    </row>
    <row r="19" spans="1:21" s="21" customFormat="1" ht="15" customHeight="1" x14ac:dyDescent="0.2">
      <c r="A19" s="114">
        <v>19</v>
      </c>
      <c r="B19" s="448"/>
      <c r="C19" s="438"/>
      <c r="D19" s="142"/>
      <c r="E19" s="142"/>
      <c r="F19" s="142" t="s">
        <v>501</v>
      </c>
      <c r="G19" s="438"/>
      <c r="H19" s="438"/>
      <c r="I19" s="438"/>
      <c r="J19" s="438"/>
      <c r="K19" s="438"/>
      <c r="L19" s="438"/>
      <c r="M19" s="438"/>
      <c r="N19" s="438"/>
      <c r="O19" s="438"/>
      <c r="P19" s="438"/>
      <c r="Q19" s="438"/>
      <c r="R19" s="438"/>
      <c r="S19" s="3"/>
      <c r="T19" s="34"/>
      <c r="U19" s="213" t="s">
        <v>611</v>
      </c>
    </row>
    <row r="20" spans="1:21" s="21" customFormat="1" ht="15" customHeight="1" x14ac:dyDescent="0.2">
      <c r="A20" s="114">
        <v>20</v>
      </c>
      <c r="B20" s="448"/>
      <c r="C20" s="438"/>
      <c r="D20" s="142"/>
      <c r="E20" s="142"/>
      <c r="F20" s="142" t="s">
        <v>426</v>
      </c>
      <c r="G20" s="438"/>
      <c r="H20" s="438"/>
      <c r="I20" s="438"/>
      <c r="J20" s="438"/>
      <c r="K20" s="438"/>
      <c r="L20" s="438"/>
      <c r="M20" s="438"/>
      <c r="N20" s="438"/>
      <c r="O20" s="438"/>
      <c r="P20" s="438"/>
      <c r="Q20" s="438"/>
      <c r="R20" s="438"/>
      <c r="S20" s="3"/>
      <c r="T20" s="34"/>
      <c r="U20" s="213" t="s">
        <v>611</v>
      </c>
    </row>
    <row r="21" spans="1:21" s="21" customFormat="1" ht="15" customHeight="1" x14ac:dyDescent="0.2">
      <c r="A21" s="114">
        <v>21</v>
      </c>
      <c r="B21" s="448"/>
      <c r="C21" s="438"/>
      <c r="D21" s="142"/>
      <c r="E21" s="142"/>
      <c r="F21" s="142" t="s">
        <v>281</v>
      </c>
      <c r="G21" s="438"/>
      <c r="H21" s="438"/>
      <c r="I21" s="438"/>
      <c r="J21" s="438"/>
      <c r="K21" s="438"/>
      <c r="L21" s="438"/>
      <c r="M21" s="438"/>
      <c r="N21" s="438"/>
      <c r="O21" s="438"/>
      <c r="P21" s="438"/>
      <c r="Q21" s="438"/>
      <c r="R21" s="438"/>
      <c r="S21" s="3"/>
      <c r="T21" s="34"/>
      <c r="U21" s="213" t="s">
        <v>611</v>
      </c>
    </row>
    <row r="22" spans="1:21" s="21" customFormat="1" ht="15" customHeight="1" x14ac:dyDescent="0.2">
      <c r="A22" s="114">
        <v>22</v>
      </c>
      <c r="B22" s="448"/>
      <c r="C22" s="448"/>
      <c r="D22" s="142"/>
      <c r="E22" s="142"/>
      <c r="F22" s="142" t="s">
        <v>339</v>
      </c>
      <c r="G22" s="438"/>
      <c r="H22" s="438"/>
      <c r="I22" s="438"/>
      <c r="J22" s="438"/>
      <c r="K22" s="438"/>
      <c r="L22" s="438"/>
      <c r="M22" s="438"/>
      <c r="N22" s="438"/>
      <c r="O22" s="438"/>
      <c r="P22" s="438"/>
      <c r="Q22" s="438"/>
      <c r="R22" s="438"/>
      <c r="S22" s="3"/>
      <c r="T22" s="34"/>
      <c r="U22" s="213" t="s">
        <v>611</v>
      </c>
    </row>
    <row r="23" spans="1:21" s="21" customFormat="1" ht="15" customHeight="1" x14ac:dyDescent="0.2">
      <c r="A23" s="114">
        <v>23</v>
      </c>
      <c r="B23" s="441"/>
      <c r="C23" s="441" t="s">
        <v>467</v>
      </c>
      <c r="D23" s="142"/>
      <c r="E23" s="142"/>
      <c r="F23" s="142"/>
      <c r="G23" s="438"/>
      <c r="H23" s="438"/>
      <c r="I23" s="438"/>
      <c r="J23" s="438"/>
      <c r="K23" s="438"/>
      <c r="L23" s="438"/>
      <c r="M23" s="438"/>
      <c r="N23" s="438"/>
      <c r="O23" s="438"/>
      <c r="P23" s="438"/>
      <c r="Q23" s="438"/>
      <c r="R23" s="438"/>
      <c r="S23" s="438"/>
      <c r="T23" s="34"/>
      <c r="U23" s="219"/>
    </row>
    <row r="24" spans="1:21" x14ac:dyDescent="0.2">
      <c r="A24" s="39"/>
      <c r="B24" s="40"/>
      <c r="C24" s="40"/>
      <c r="D24" s="40"/>
      <c r="E24" s="41"/>
      <c r="F24" s="41"/>
      <c r="G24" s="41"/>
      <c r="H24" s="41"/>
      <c r="I24" s="41"/>
      <c r="J24" s="41"/>
      <c r="K24" s="41"/>
      <c r="L24" s="41"/>
      <c r="M24" s="41"/>
      <c r="N24" s="41"/>
      <c r="O24" s="41"/>
      <c r="P24" s="41"/>
      <c r="Q24" s="41"/>
      <c r="R24" s="41"/>
      <c r="S24" s="41"/>
      <c r="T24" s="47"/>
    </row>
  </sheetData>
  <sheetProtection sheet="1" objects="1"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formula1>0</formula1>
    </dataValidation>
    <dataValidation type="decimal" operator="greaterThanOrEqual" allowBlank="1" showInputMessage="1" showErrorMessage="1" error="Decimal values larger than or equal to 0 are accepted" prompt="Please enter a number larger than or equal to 0" sqref="R10:R11 R14">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19:S22">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3870"/>
    <pageSetUpPr fitToPage="1"/>
  </sheetPr>
  <dimension ref="A1:L45"/>
  <sheetViews>
    <sheetView showGridLines="0" view="pageBreakPreview" zoomScaleNormal="100" zoomScaleSheetLayoutView="100" workbookViewId="0"/>
  </sheetViews>
  <sheetFormatPr defaultColWidth="9.140625" defaultRowHeight="14.25" customHeight="1" x14ac:dyDescent="0.2"/>
  <cols>
    <col min="1" max="3" width="3.7109375" style="20" customWidth="1"/>
    <col min="4" max="4" width="2.42578125" style="29" customWidth="1"/>
    <col min="5" max="5" width="4.28515625" style="29" customWidth="1"/>
    <col min="6" max="6" width="60.7109375" style="29" customWidth="1"/>
    <col min="7" max="7" width="3.85546875" style="20" customWidth="1"/>
    <col min="8" max="10" width="15.7109375" style="20" customWidth="1"/>
    <col min="11" max="11" width="2.7109375" style="20" customWidth="1"/>
    <col min="12" max="12" width="11.85546875" style="213" customWidth="1"/>
    <col min="13" max="16384" width="9.140625" style="6"/>
  </cols>
  <sheetData>
    <row r="1" spans="1:12" s="102" customFormat="1" ht="14.25" customHeight="1" x14ac:dyDescent="0.2">
      <c r="A1" s="555"/>
      <c r="B1" s="547"/>
      <c r="C1" s="547"/>
      <c r="D1" s="547"/>
      <c r="E1" s="547"/>
      <c r="F1" s="547"/>
      <c r="G1" s="547"/>
      <c r="H1" s="547"/>
      <c r="I1" s="547"/>
      <c r="J1" s="547"/>
      <c r="K1" s="548"/>
      <c r="L1" s="213"/>
    </row>
    <row r="2" spans="1:12" s="102" customFormat="1" ht="18" customHeight="1" x14ac:dyDescent="0.3">
      <c r="A2" s="48"/>
      <c r="B2" s="49"/>
      <c r="C2" s="49"/>
      <c r="D2" s="49"/>
      <c r="E2" s="49"/>
      <c r="F2" s="49"/>
      <c r="G2" s="92" t="s">
        <v>8</v>
      </c>
      <c r="H2" s="677" t="str">
        <f>IF(NOT(ISBLANK(CoverSheet!$C$8)),CoverSheet!$C$8,"")</f>
        <v/>
      </c>
      <c r="I2" s="677"/>
      <c r="J2" s="677"/>
      <c r="K2" s="52"/>
      <c r="L2" s="213"/>
    </row>
    <row r="3" spans="1:12" s="102" customFormat="1" ht="18" customHeight="1" x14ac:dyDescent="0.25">
      <c r="A3" s="48"/>
      <c r="B3" s="49"/>
      <c r="C3" s="49"/>
      <c r="D3" s="49"/>
      <c r="E3" s="49"/>
      <c r="F3" s="49"/>
      <c r="G3" s="92" t="s">
        <v>390</v>
      </c>
      <c r="H3" s="685" t="str">
        <f>IF(ISNUMBER(CoverSheet!$C$12),CoverSheet!$C$12,"")</f>
        <v/>
      </c>
      <c r="I3" s="686"/>
      <c r="J3" s="687"/>
      <c r="K3" s="52"/>
      <c r="L3" s="213"/>
    </row>
    <row r="4" spans="1:12" s="102" customFormat="1" ht="30" customHeight="1" x14ac:dyDescent="0.35">
      <c r="A4" s="546" t="s">
        <v>505</v>
      </c>
      <c r="B4" s="49"/>
      <c r="C4" s="49"/>
      <c r="D4" s="49"/>
      <c r="E4" s="49"/>
      <c r="F4" s="49"/>
      <c r="G4" s="449"/>
      <c r="H4" s="49"/>
      <c r="I4" s="49"/>
      <c r="J4" s="49"/>
      <c r="K4" s="52"/>
      <c r="L4" s="213"/>
    </row>
    <row r="5" spans="1:12" ht="78" customHeight="1" x14ac:dyDescent="0.2">
      <c r="A5" s="703" t="s">
        <v>560</v>
      </c>
      <c r="B5" s="745"/>
      <c r="C5" s="745"/>
      <c r="D5" s="745"/>
      <c r="E5" s="745"/>
      <c r="F5" s="745"/>
      <c r="G5" s="745"/>
      <c r="H5" s="745"/>
      <c r="I5" s="745"/>
      <c r="J5" s="745"/>
      <c r="K5" s="93"/>
    </row>
    <row r="6" spans="1:12" s="102" customFormat="1" ht="25.5" customHeight="1" x14ac:dyDescent="0.2">
      <c r="A6" s="85" t="s">
        <v>614</v>
      </c>
      <c r="B6" s="449"/>
      <c r="C6" s="53"/>
      <c r="D6" s="49"/>
      <c r="E6" s="49"/>
      <c r="F6" s="49"/>
      <c r="G6" s="49"/>
      <c r="H6" s="49"/>
      <c r="I6" s="49"/>
      <c r="J6" s="49"/>
      <c r="K6" s="52"/>
      <c r="L6" s="213"/>
    </row>
    <row r="7" spans="1:12" ht="46.5" customHeight="1" x14ac:dyDescent="0.3">
      <c r="A7" s="114">
        <v>7</v>
      </c>
      <c r="B7" s="36"/>
      <c r="C7" s="140" t="s">
        <v>506</v>
      </c>
      <c r="D7" s="143"/>
      <c r="E7" s="45"/>
      <c r="F7" s="45"/>
      <c r="G7" s="438"/>
      <c r="H7" s="377" t="s">
        <v>481</v>
      </c>
      <c r="I7" s="377" t="s">
        <v>464</v>
      </c>
      <c r="J7" s="377" t="s">
        <v>243</v>
      </c>
      <c r="K7" s="37"/>
    </row>
    <row r="8" spans="1:12" ht="15" customHeight="1" x14ac:dyDescent="0.3">
      <c r="A8" s="114">
        <v>8</v>
      </c>
      <c r="B8" s="36"/>
      <c r="C8" s="140"/>
      <c r="D8" s="45"/>
      <c r="E8" s="142" t="s">
        <v>465</v>
      </c>
      <c r="F8" s="120"/>
      <c r="G8" s="438"/>
      <c r="H8" s="3"/>
      <c r="I8" s="333">
        <f>'S8.Billed Quantities+Revenues'!G50</f>
        <v>0</v>
      </c>
      <c r="J8" s="459">
        <f>IF(H8=0,0,(I8-H8)/H8)</f>
        <v>0</v>
      </c>
      <c r="K8" s="37"/>
      <c r="L8" s="213" t="s">
        <v>572</v>
      </c>
    </row>
    <row r="9" spans="1:12" ht="41.25" customHeight="1" x14ac:dyDescent="0.3">
      <c r="A9" s="114">
        <v>9</v>
      </c>
      <c r="B9" s="448"/>
      <c r="C9" s="140" t="s">
        <v>552</v>
      </c>
      <c r="D9" s="143"/>
      <c r="E9" s="46"/>
      <c r="F9" s="46"/>
      <c r="G9" s="139"/>
      <c r="H9" s="434" t="s">
        <v>466</v>
      </c>
      <c r="I9" s="377" t="s">
        <v>464</v>
      </c>
      <c r="J9" s="377" t="s">
        <v>243</v>
      </c>
      <c r="K9" s="37"/>
    </row>
    <row r="10" spans="1:12" ht="15" customHeight="1" x14ac:dyDescent="0.2">
      <c r="A10" s="114">
        <v>10</v>
      </c>
      <c r="B10" s="448"/>
      <c r="C10" s="438"/>
      <c r="D10" s="115"/>
      <c r="E10" s="142" t="s">
        <v>416</v>
      </c>
      <c r="F10" s="142"/>
      <c r="G10" s="438"/>
      <c r="H10" s="3"/>
      <c r="I10" s="333">
        <f>'S6a.Actual Expenditure Capex'!K8</f>
        <v>0</v>
      </c>
      <c r="J10" s="459">
        <f>IF(H10=0,0,(I10-H10)/H10)</f>
        <v>0</v>
      </c>
      <c r="K10" s="34"/>
      <c r="L10" s="213" t="s">
        <v>579</v>
      </c>
    </row>
    <row r="11" spans="1:12" ht="15" customHeight="1" x14ac:dyDescent="0.2">
      <c r="A11" s="114">
        <v>11</v>
      </c>
      <c r="B11" s="448"/>
      <c r="C11" s="438"/>
      <c r="D11" s="115"/>
      <c r="E11" s="142" t="s">
        <v>113</v>
      </c>
      <c r="F11" s="142"/>
      <c r="G11" s="438"/>
      <c r="H11" s="3"/>
      <c r="I11" s="333">
        <f>'S6a.Actual Expenditure Capex'!K9</f>
        <v>0</v>
      </c>
      <c r="J11" s="459">
        <f>IF(H11=0,0,(I11-H11)/H11)</f>
        <v>0</v>
      </c>
      <c r="K11" s="34"/>
      <c r="L11" s="213" t="s">
        <v>579</v>
      </c>
    </row>
    <row r="12" spans="1:12" ht="15" customHeight="1" x14ac:dyDescent="0.2">
      <c r="A12" s="114">
        <v>12</v>
      </c>
      <c r="B12" s="448"/>
      <c r="C12" s="438"/>
      <c r="D12" s="115"/>
      <c r="E12" s="142" t="s">
        <v>114</v>
      </c>
      <c r="F12" s="142"/>
      <c r="G12" s="438"/>
      <c r="H12" s="3"/>
      <c r="I12" s="333">
        <f>'S6a.Actual Expenditure Capex'!K10</f>
        <v>0</v>
      </c>
      <c r="J12" s="459">
        <f>IF(H12=0,0,(I12-H12)/H12)</f>
        <v>0</v>
      </c>
      <c r="K12" s="34"/>
      <c r="L12" s="213" t="s">
        <v>579</v>
      </c>
    </row>
    <row r="13" spans="1:12" ht="15" customHeight="1" x14ac:dyDescent="0.2">
      <c r="A13" s="114">
        <v>13</v>
      </c>
      <c r="B13" s="448"/>
      <c r="C13" s="438"/>
      <c r="D13" s="115"/>
      <c r="E13" s="142" t="s">
        <v>115</v>
      </c>
      <c r="F13" s="142"/>
      <c r="G13" s="438"/>
      <c r="H13" s="3"/>
      <c r="I13" s="333">
        <f>'S6a.Actual Expenditure Capex'!K11</f>
        <v>0</v>
      </c>
      <c r="J13" s="459">
        <f>IF(H13=0,0,(I13-H13)/H13)</f>
        <v>0</v>
      </c>
      <c r="K13" s="34"/>
      <c r="L13" s="213" t="s">
        <v>579</v>
      </c>
    </row>
    <row r="14" spans="1:12" ht="15" customHeight="1" x14ac:dyDescent="0.2">
      <c r="A14" s="114">
        <v>14</v>
      </c>
      <c r="B14" s="448"/>
      <c r="C14" s="438"/>
      <c r="D14" s="115"/>
      <c r="E14" s="142" t="s">
        <v>280</v>
      </c>
      <c r="F14" s="142"/>
      <c r="G14" s="438"/>
      <c r="H14" s="170"/>
      <c r="I14" s="438"/>
      <c r="J14" s="438"/>
      <c r="K14" s="34"/>
    </row>
    <row r="15" spans="1:12" ht="15" customHeight="1" x14ac:dyDescent="0.2">
      <c r="A15" s="114">
        <v>15</v>
      </c>
      <c r="B15" s="448"/>
      <c r="C15" s="438"/>
      <c r="D15" s="115"/>
      <c r="E15" s="142"/>
      <c r="F15" s="142" t="s">
        <v>64</v>
      </c>
      <c r="G15" s="438"/>
      <c r="H15" s="3"/>
      <c r="I15" s="333">
        <f>'S6a.Actual Expenditure Capex'!J13</f>
        <v>0</v>
      </c>
      <c r="J15" s="459">
        <f t="shared" ref="J15:J21" si="0">IF(H15=0,0,(I15-H15)/H15)</f>
        <v>0</v>
      </c>
      <c r="K15" s="34"/>
      <c r="L15" s="213" t="s">
        <v>579</v>
      </c>
    </row>
    <row r="16" spans="1:12" ht="15" customHeight="1" x14ac:dyDescent="0.2">
      <c r="A16" s="114">
        <v>16</v>
      </c>
      <c r="B16" s="448"/>
      <c r="C16" s="438"/>
      <c r="D16" s="115"/>
      <c r="E16" s="142"/>
      <c r="F16" s="142" t="s">
        <v>116</v>
      </c>
      <c r="G16" s="438"/>
      <c r="H16" s="3"/>
      <c r="I16" s="333">
        <f>'S6a.Actual Expenditure Capex'!J14</f>
        <v>0</v>
      </c>
      <c r="J16" s="459">
        <f t="shared" si="0"/>
        <v>0</v>
      </c>
      <c r="K16" s="34"/>
      <c r="L16" s="213" t="s">
        <v>579</v>
      </c>
    </row>
    <row r="17" spans="1:12" ht="15" customHeight="1" thickBot="1" x14ac:dyDescent="0.25">
      <c r="A17" s="114">
        <v>17</v>
      </c>
      <c r="B17" s="448"/>
      <c r="C17" s="438"/>
      <c r="D17" s="115"/>
      <c r="E17" s="142"/>
      <c r="F17" s="142" t="s">
        <v>331</v>
      </c>
      <c r="G17" s="438"/>
      <c r="H17" s="3"/>
      <c r="I17" s="333">
        <f>'S6a.Actual Expenditure Capex'!J15</f>
        <v>0</v>
      </c>
      <c r="J17" s="459">
        <f t="shared" si="0"/>
        <v>0</v>
      </c>
      <c r="K17" s="34"/>
      <c r="L17" s="213" t="s">
        <v>579</v>
      </c>
    </row>
    <row r="18" spans="1:12" ht="15" customHeight="1" thickBot="1" x14ac:dyDescent="0.25">
      <c r="A18" s="114">
        <v>18</v>
      </c>
      <c r="B18" s="448"/>
      <c r="C18" s="438"/>
      <c r="D18" s="118"/>
      <c r="E18" s="118" t="s">
        <v>279</v>
      </c>
      <c r="F18" s="142"/>
      <c r="G18" s="438"/>
      <c r="H18" s="425">
        <f>SUM(H15:H17)</f>
        <v>0</v>
      </c>
      <c r="I18" s="464">
        <f>SUM(I15:I17)</f>
        <v>0</v>
      </c>
      <c r="J18" s="465">
        <f t="shared" si="0"/>
        <v>0</v>
      </c>
      <c r="K18" s="34"/>
    </row>
    <row r="19" spans="1:12" s="112" customFormat="1" ht="15" customHeight="1" thickBot="1" x14ac:dyDescent="0.25">
      <c r="A19" s="114">
        <v>19</v>
      </c>
      <c r="B19" s="448"/>
      <c r="C19" s="438"/>
      <c r="D19" s="118" t="s">
        <v>559</v>
      </c>
      <c r="E19" s="118"/>
      <c r="F19" s="142"/>
      <c r="G19" s="438"/>
      <c r="H19" s="425">
        <f>H10+H11+H12+H13+H18</f>
        <v>0</v>
      </c>
      <c r="I19" s="464">
        <f>I10+I11+I12+I13+I18</f>
        <v>0</v>
      </c>
      <c r="J19" s="465">
        <f t="shared" si="0"/>
        <v>0</v>
      </c>
      <c r="K19" s="34"/>
      <c r="L19" s="213"/>
    </row>
    <row r="20" spans="1:12" ht="15" customHeight="1" thickBot="1" x14ac:dyDescent="0.25">
      <c r="A20" s="114">
        <v>20</v>
      </c>
      <c r="B20" s="448"/>
      <c r="C20" s="438"/>
      <c r="D20" s="115"/>
      <c r="E20" s="448" t="s">
        <v>735</v>
      </c>
      <c r="F20" s="289"/>
      <c r="G20" s="438"/>
      <c r="H20" s="3"/>
      <c r="I20" s="333">
        <f>'S6a.Actual Expenditure Capex'!K18</f>
        <v>0</v>
      </c>
      <c r="J20" s="459">
        <f t="shared" si="0"/>
        <v>0</v>
      </c>
      <c r="K20" s="34"/>
      <c r="L20" s="213" t="s">
        <v>579</v>
      </c>
    </row>
    <row r="21" spans="1:12" s="112" customFormat="1" ht="15" customHeight="1" thickBot="1" x14ac:dyDescent="0.25">
      <c r="A21" s="114">
        <v>21</v>
      </c>
      <c r="B21" s="448"/>
      <c r="C21" s="438"/>
      <c r="D21" s="448" t="s">
        <v>541</v>
      </c>
      <c r="E21" s="36"/>
      <c r="F21" s="36"/>
      <c r="G21" s="438"/>
      <c r="H21" s="425">
        <f>H19+H20</f>
        <v>0</v>
      </c>
      <c r="I21" s="464">
        <f>I19+I20</f>
        <v>0</v>
      </c>
      <c r="J21" s="465">
        <f t="shared" si="0"/>
        <v>0</v>
      </c>
      <c r="K21" s="34"/>
      <c r="L21" s="213"/>
    </row>
    <row r="22" spans="1:12" ht="29.25" customHeight="1" x14ac:dyDescent="0.3">
      <c r="A22" s="114">
        <v>22</v>
      </c>
      <c r="B22" s="448"/>
      <c r="C22" s="140" t="s">
        <v>507</v>
      </c>
      <c r="D22" s="143"/>
      <c r="E22" s="46"/>
      <c r="F22" s="46"/>
      <c r="G22" s="438"/>
      <c r="H22" s="170"/>
      <c r="I22" s="438"/>
      <c r="J22" s="438"/>
      <c r="K22" s="34"/>
    </row>
    <row r="23" spans="1:12" ht="15" customHeight="1" x14ac:dyDescent="0.2">
      <c r="A23" s="114">
        <v>23</v>
      </c>
      <c r="B23" s="448"/>
      <c r="C23" s="438"/>
      <c r="D23" s="115"/>
      <c r="E23" s="142" t="s">
        <v>71</v>
      </c>
      <c r="F23" s="142"/>
      <c r="G23" s="438"/>
      <c r="H23" s="3"/>
      <c r="I23" s="333">
        <f>'S6b.Actual Expenditure Opex'!R8</f>
        <v>0</v>
      </c>
      <c r="J23" s="459">
        <f t="shared" ref="J23:J31" si="1">IF(H23=0,0,(I23-H23)/H23)</f>
        <v>0</v>
      </c>
      <c r="K23" s="34"/>
      <c r="L23" s="213" t="s">
        <v>573</v>
      </c>
    </row>
    <row r="24" spans="1:12" ht="15" customHeight="1" x14ac:dyDescent="0.2">
      <c r="A24" s="114">
        <v>24</v>
      </c>
      <c r="B24" s="448"/>
      <c r="C24" s="438"/>
      <c r="D24" s="115"/>
      <c r="E24" s="142" t="s">
        <v>70</v>
      </c>
      <c r="F24" s="142"/>
      <c r="G24" s="438"/>
      <c r="H24" s="3"/>
      <c r="I24" s="333">
        <f>'S6b.Actual Expenditure Opex'!R9</f>
        <v>0</v>
      </c>
      <c r="J24" s="459">
        <f t="shared" si="1"/>
        <v>0</v>
      </c>
      <c r="K24" s="34"/>
      <c r="L24" s="213" t="s">
        <v>573</v>
      </c>
    </row>
    <row r="25" spans="1:12" ht="15" customHeight="1" x14ac:dyDescent="0.2">
      <c r="A25" s="114">
        <v>25</v>
      </c>
      <c r="B25" s="448"/>
      <c r="C25" s="438"/>
      <c r="D25" s="115"/>
      <c r="E25" s="142" t="s">
        <v>118</v>
      </c>
      <c r="F25" s="142"/>
      <c r="G25" s="438"/>
      <c r="H25" s="3"/>
      <c r="I25" s="333">
        <f>'S6b.Actual Expenditure Opex'!R10</f>
        <v>0</v>
      </c>
      <c r="J25" s="459">
        <f t="shared" si="1"/>
        <v>0</v>
      </c>
      <c r="K25" s="34"/>
      <c r="L25" s="213" t="s">
        <v>573</v>
      </c>
    </row>
    <row r="26" spans="1:12" ht="15" customHeight="1" thickBot="1" x14ac:dyDescent="0.25">
      <c r="A26" s="114">
        <v>26</v>
      </c>
      <c r="B26" s="448"/>
      <c r="C26" s="438"/>
      <c r="D26" s="115"/>
      <c r="E26" s="142" t="s">
        <v>114</v>
      </c>
      <c r="F26" s="142"/>
      <c r="G26" s="438"/>
      <c r="H26" s="3"/>
      <c r="I26" s="333">
        <f>'S6b.Actual Expenditure Opex'!R11</f>
        <v>0</v>
      </c>
      <c r="J26" s="459">
        <f t="shared" si="1"/>
        <v>0</v>
      </c>
      <c r="K26" s="34"/>
      <c r="L26" s="213" t="s">
        <v>573</v>
      </c>
    </row>
    <row r="27" spans="1:12" ht="15" customHeight="1" thickBot="1" x14ac:dyDescent="0.25">
      <c r="A27" s="114">
        <v>27</v>
      </c>
      <c r="B27" s="448"/>
      <c r="C27" s="438"/>
      <c r="D27" s="115" t="s">
        <v>451</v>
      </c>
      <c r="E27" s="115"/>
      <c r="F27" s="448"/>
      <c r="G27" s="438"/>
      <c r="H27" s="425">
        <f>SUM(H23:H26)</f>
        <v>0</v>
      </c>
      <c r="I27" s="464">
        <f>SUM(I23:I26)</f>
        <v>0</v>
      </c>
      <c r="J27" s="465">
        <f t="shared" si="1"/>
        <v>0</v>
      </c>
      <c r="K27" s="34"/>
    </row>
    <row r="28" spans="1:12" s="112" customFormat="1" ht="15" customHeight="1" x14ac:dyDescent="0.2">
      <c r="A28" s="114">
        <v>28</v>
      </c>
      <c r="B28" s="448"/>
      <c r="C28" s="438"/>
      <c r="D28" s="115"/>
      <c r="E28" s="142" t="s">
        <v>275</v>
      </c>
      <c r="F28" s="142"/>
      <c r="G28" s="438"/>
      <c r="H28" s="3"/>
      <c r="I28" s="333">
        <f>'S6b.Actual Expenditure Opex'!R13</f>
        <v>0</v>
      </c>
      <c r="J28" s="459">
        <f t="shared" si="1"/>
        <v>0</v>
      </c>
      <c r="K28" s="34"/>
      <c r="L28" s="213" t="s">
        <v>573</v>
      </c>
    </row>
    <row r="29" spans="1:12" ht="15" customHeight="1" thickBot="1" x14ac:dyDescent="0.25">
      <c r="A29" s="114">
        <v>29</v>
      </c>
      <c r="B29" s="448"/>
      <c r="C29" s="438"/>
      <c r="D29" s="115"/>
      <c r="E29" s="448" t="s">
        <v>68</v>
      </c>
      <c r="F29" s="36"/>
      <c r="G29" s="438"/>
      <c r="H29" s="3"/>
      <c r="I29" s="333">
        <f>'S6b.Actual Expenditure Opex'!R14</f>
        <v>0</v>
      </c>
      <c r="J29" s="459">
        <f t="shared" si="1"/>
        <v>0</v>
      </c>
      <c r="K29" s="34"/>
      <c r="L29" s="213" t="s">
        <v>573</v>
      </c>
    </row>
    <row r="30" spans="1:12" ht="15" customHeight="1" thickBot="1" x14ac:dyDescent="0.25">
      <c r="A30" s="114">
        <v>30</v>
      </c>
      <c r="B30" s="448"/>
      <c r="C30" s="438"/>
      <c r="D30" s="115" t="s">
        <v>452</v>
      </c>
      <c r="E30" s="115"/>
      <c r="F30" s="448"/>
      <c r="G30" s="438"/>
      <c r="H30" s="425">
        <f>SUM(H28:H29)</f>
        <v>0</v>
      </c>
      <c r="I30" s="464">
        <f>SUM(I28:I29)</f>
        <v>0</v>
      </c>
      <c r="J30" s="465">
        <f t="shared" si="1"/>
        <v>0</v>
      </c>
      <c r="K30" s="34"/>
    </row>
    <row r="31" spans="1:12" s="112" customFormat="1" ht="15" customHeight="1" thickBot="1" x14ac:dyDescent="0.25">
      <c r="A31" s="114">
        <v>31</v>
      </c>
      <c r="B31" s="448"/>
      <c r="C31" s="438"/>
      <c r="D31" s="115" t="s">
        <v>117</v>
      </c>
      <c r="E31" s="115"/>
      <c r="F31" s="448"/>
      <c r="G31" s="438"/>
      <c r="H31" s="425">
        <f>H27+H30</f>
        <v>0</v>
      </c>
      <c r="I31" s="464">
        <f>I27+I30</f>
        <v>0</v>
      </c>
      <c r="J31" s="465">
        <f t="shared" si="1"/>
        <v>0</v>
      </c>
      <c r="K31" s="34"/>
      <c r="L31" s="213"/>
    </row>
    <row r="32" spans="1:12" ht="30" customHeight="1" x14ac:dyDescent="0.3">
      <c r="A32" s="114">
        <v>32</v>
      </c>
      <c r="B32" s="36"/>
      <c r="C32" s="140" t="s">
        <v>553</v>
      </c>
      <c r="D32" s="143"/>
      <c r="E32" s="46"/>
      <c r="F32" s="46"/>
      <c r="G32" s="438"/>
      <c r="H32" s="170"/>
      <c r="I32" s="438"/>
      <c r="J32" s="438"/>
      <c r="K32" s="37"/>
    </row>
    <row r="33" spans="1:12" ht="15" customHeight="1" x14ac:dyDescent="0.2">
      <c r="A33" s="114">
        <v>33</v>
      </c>
      <c r="B33" s="36"/>
      <c r="C33" s="137"/>
      <c r="D33" s="115"/>
      <c r="E33" s="142" t="s">
        <v>501</v>
      </c>
      <c r="F33" s="142"/>
      <c r="G33" s="438"/>
      <c r="H33" s="3"/>
      <c r="I33" s="333">
        <f>'S6a.Actual Expenditure Capex'!K27</f>
        <v>0</v>
      </c>
      <c r="J33" s="459">
        <f>IF(H33="N/A",0,IF(H33=0,0,(I33-H33)/H33))</f>
        <v>0</v>
      </c>
      <c r="K33" s="37"/>
      <c r="L33" s="213" t="s">
        <v>579</v>
      </c>
    </row>
    <row r="34" spans="1:12" ht="15" customHeight="1" x14ac:dyDescent="0.2">
      <c r="A34" s="114">
        <v>34</v>
      </c>
      <c r="B34" s="36"/>
      <c r="C34" s="137"/>
      <c r="D34" s="115"/>
      <c r="E34" s="142" t="s">
        <v>317</v>
      </c>
      <c r="F34" s="142"/>
      <c r="G34" s="438"/>
      <c r="H34" s="3"/>
      <c r="I34" s="333">
        <f>'S6a.Actual Expenditure Capex'!K28</f>
        <v>0</v>
      </c>
      <c r="J34" s="459">
        <f>IF(H34="N/A",0,IF(H34=0,0,(I34-H34)/H34))</f>
        <v>0</v>
      </c>
      <c r="K34" s="37"/>
      <c r="L34" s="213" t="s">
        <v>579</v>
      </c>
    </row>
    <row r="35" spans="1:12" ht="15" customHeight="1" x14ac:dyDescent="0.2">
      <c r="A35" s="114">
        <v>35</v>
      </c>
      <c r="B35" s="36"/>
      <c r="C35" s="36"/>
      <c r="D35" s="115"/>
      <c r="E35" s="142" t="s">
        <v>273</v>
      </c>
      <c r="F35" s="142"/>
      <c r="G35" s="438"/>
      <c r="H35" s="3"/>
      <c r="I35" s="333">
        <f>'S6a.Actual Expenditure Capex'!K29</f>
        <v>0</v>
      </c>
      <c r="J35" s="459">
        <f>IF(H35="N/A",0,IF(H35=0,0,(I35-H35)/H35))</f>
        <v>0</v>
      </c>
      <c r="K35" s="37"/>
      <c r="L35" s="213" t="s">
        <v>579</v>
      </c>
    </row>
    <row r="36" spans="1:12" ht="15" customHeight="1" x14ac:dyDescent="0.2">
      <c r="A36" s="114">
        <v>36</v>
      </c>
      <c r="B36" s="36"/>
      <c r="C36" s="36"/>
      <c r="D36" s="115"/>
      <c r="E36" s="36"/>
      <c r="F36" s="36"/>
      <c r="G36" s="438"/>
      <c r="H36" s="170"/>
      <c r="I36" s="438"/>
      <c r="J36" s="438"/>
      <c r="K36" s="37"/>
    </row>
    <row r="37" spans="1:12" ht="30" customHeight="1" x14ac:dyDescent="0.3">
      <c r="A37" s="114">
        <v>37</v>
      </c>
      <c r="B37" s="36"/>
      <c r="C37" s="140" t="s">
        <v>554</v>
      </c>
      <c r="D37" s="143"/>
      <c r="E37" s="46"/>
      <c r="F37" s="46"/>
      <c r="G37" s="438"/>
      <c r="H37" s="170"/>
      <c r="I37" s="438"/>
      <c r="J37" s="438"/>
      <c r="K37" s="37"/>
    </row>
    <row r="38" spans="1:12" ht="15" customHeight="1" x14ac:dyDescent="0.2">
      <c r="A38" s="114">
        <v>38</v>
      </c>
      <c r="B38" s="36"/>
      <c r="C38" s="137"/>
      <c r="D38" s="115"/>
      <c r="E38" s="142" t="s">
        <v>501</v>
      </c>
      <c r="F38" s="142"/>
      <c r="G38" s="438"/>
      <c r="H38" s="3"/>
      <c r="I38" s="333">
        <f>'S6b.Actual Expenditure Opex'!S19</f>
        <v>0</v>
      </c>
      <c r="J38" s="459">
        <f>IF(H38="N/A",0,IF(H38=0,0,(I38-H38)/H38))</f>
        <v>0</v>
      </c>
      <c r="K38" s="37"/>
      <c r="L38" s="213" t="s">
        <v>573</v>
      </c>
    </row>
    <row r="39" spans="1:12" ht="15" customHeight="1" x14ac:dyDescent="0.2">
      <c r="A39" s="114">
        <v>39</v>
      </c>
      <c r="B39" s="36"/>
      <c r="C39" s="137"/>
      <c r="D39" s="115"/>
      <c r="E39" s="142" t="s">
        <v>69</v>
      </c>
      <c r="F39" s="142"/>
      <c r="G39" s="438"/>
      <c r="H39" s="3"/>
      <c r="I39" s="333">
        <f>'S6b.Actual Expenditure Opex'!S20</f>
        <v>0</v>
      </c>
      <c r="J39" s="459">
        <f>IF(H39="N/A",0,IF(H39=0,0,(I39-H39)/H39))</f>
        <v>0</v>
      </c>
      <c r="K39" s="37"/>
      <c r="L39" s="213" t="s">
        <v>573</v>
      </c>
    </row>
    <row r="40" spans="1:12" ht="15" customHeight="1" x14ac:dyDescent="0.2">
      <c r="A40" s="114">
        <v>40</v>
      </c>
      <c r="B40" s="36"/>
      <c r="C40" s="36"/>
      <c r="D40" s="115"/>
      <c r="E40" s="142" t="s">
        <v>281</v>
      </c>
      <c r="F40" s="142"/>
      <c r="G40" s="438"/>
      <c r="H40" s="3"/>
      <c r="I40" s="333">
        <f>'S6b.Actual Expenditure Opex'!S21</f>
        <v>0</v>
      </c>
      <c r="J40" s="459">
        <f>IF(H40="N/A",0,IF(H40=0,0,(I40-H40)/H40))</f>
        <v>0</v>
      </c>
      <c r="K40" s="37"/>
      <c r="L40" s="213" t="s">
        <v>573</v>
      </c>
    </row>
    <row r="41" spans="1:12" ht="15" customHeight="1" x14ac:dyDescent="0.2">
      <c r="A41" s="114">
        <v>41</v>
      </c>
      <c r="B41" s="36"/>
      <c r="C41" s="36"/>
      <c r="D41" s="115"/>
      <c r="E41" s="142" t="s">
        <v>339</v>
      </c>
      <c r="F41" s="142"/>
      <c r="G41" s="438"/>
      <c r="H41" s="3"/>
      <c r="I41" s="333">
        <f>'S6b.Actual Expenditure Opex'!S22</f>
        <v>0</v>
      </c>
      <c r="J41" s="459">
        <f>IF(H41="N/A",0,IF(H41=0,0,(I41-H41)/H41))</f>
        <v>0</v>
      </c>
      <c r="K41" s="37"/>
      <c r="L41" s="213" t="s">
        <v>573</v>
      </c>
    </row>
    <row r="42" spans="1:12" ht="15" customHeight="1" x14ac:dyDescent="0.2">
      <c r="A42" s="114">
        <v>42</v>
      </c>
      <c r="B42" s="36"/>
      <c r="C42" s="36"/>
      <c r="D42" s="115"/>
      <c r="E42" s="36"/>
      <c r="F42" s="36"/>
      <c r="G42" s="438"/>
      <c r="H42" s="448"/>
      <c r="I42" s="448"/>
      <c r="J42" s="141"/>
      <c r="K42" s="37"/>
    </row>
    <row r="43" spans="1:12" ht="15" customHeight="1" x14ac:dyDescent="0.2">
      <c r="A43" s="114">
        <v>43</v>
      </c>
      <c r="B43" s="147"/>
      <c r="C43" s="318" t="s">
        <v>741</v>
      </c>
      <c r="D43" s="311"/>
      <c r="E43" s="311"/>
      <c r="F43" s="311"/>
      <c r="G43" s="311"/>
      <c r="H43" s="311"/>
      <c r="I43" s="311"/>
      <c r="J43" s="141"/>
      <c r="K43" s="37"/>
    </row>
    <row r="44" spans="1:12" ht="30" customHeight="1" x14ac:dyDescent="0.2">
      <c r="A44" s="114">
        <v>44</v>
      </c>
      <c r="B44" s="147"/>
      <c r="C44" s="746" t="s">
        <v>845</v>
      </c>
      <c r="D44" s="746"/>
      <c r="E44" s="746"/>
      <c r="F44" s="746"/>
      <c r="G44" s="746"/>
      <c r="H44" s="746"/>
      <c r="I44" s="746"/>
      <c r="J44" s="746"/>
      <c r="K44" s="37"/>
    </row>
    <row r="45" spans="1:12" ht="15" customHeight="1" x14ac:dyDescent="0.2">
      <c r="A45" s="39"/>
      <c r="B45" s="83"/>
      <c r="C45" s="107"/>
      <c r="D45" s="107"/>
      <c r="E45" s="107"/>
      <c r="F45" s="107"/>
      <c r="G45" s="107"/>
      <c r="H45" s="107"/>
      <c r="I45" s="107"/>
      <c r="J45" s="107"/>
      <c r="K45" s="44"/>
    </row>
  </sheetData>
  <sheetProtection sheet="1" objects="1" formatRows="0" insertRows="0"/>
  <customSheetViews>
    <customSheetView guid="{21F2E024-704F-4E93-AC63-213755ECFFE0}" scale="70" showPageBreaks="1" showGridLines="0" fitToPage="1" printArea="1" view="pageBreakPreview">
      <pane ySplit="6" topLeftCell="A10" activePane="bottomLeft" state="frozen"/>
      <selection pane="bottomLeft" activeCell="J18" sqref="J18"/>
      <pageMargins left="0.70866141732283472" right="0.70866141732283472" top="0.74803149606299213" bottom="0.74803149606299213" header="0.31496062992125989" footer="0.31496062992125989"/>
      <pageSetup paperSize="9" scale="6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2"/>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39966"/>
    <pageSetUpPr fitToPage="1"/>
  </sheetPr>
  <dimension ref="A1:X54"/>
  <sheetViews>
    <sheetView showGridLines="0" view="pageBreakPreview" topLeftCell="A22" zoomScale="80" zoomScaleNormal="100" zoomScaleSheetLayoutView="80" workbookViewId="0">
      <selection activeCell="N32" sqref="N32"/>
    </sheetView>
  </sheetViews>
  <sheetFormatPr defaultColWidth="9.140625" defaultRowHeight="12.75" x14ac:dyDescent="0.2"/>
  <cols>
    <col min="1" max="1" width="3.7109375" style="26" customWidth="1"/>
    <col min="2" max="2" width="6.28515625" style="109" customWidth="1"/>
    <col min="3" max="3" width="9.140625" style="26" customWidth="1"/>
    <col min="4" max="6" width="27.7109375" style="26" customWidth="1"/>
    <col min="7" max="7" width="23.42578125" style="26" customWidth="1"/>
    <col min="8" max="8" width="21.5703125" style="26" customWidth="1"/>
    <col min="9" max="12" width="2.85546875" style="26" customWidth="1"/>
    <col min="13" max="14" width="16.7109375" style="26" customWidth="1"/>
    <col min="15" max="15" width="22.28515625" style="26" customWidth="1"/>
    <col min="16" max="22" width="16.140625" style="26" customWidth="1"/>
    <col min="23" max="23" width="2.7109375" style="26" customWidth="1"/>
    <col min="24" max="24" width="16" style="221" bestFit="1" customWidth="1"/>
    <col min="25" max="16384" width="9.140625" style="26"/>
  </cols>
  <sheetData>
    <row r="1" spans="1:24" s="24" customFormat="1" ht="15" customHeight="1" x14ac:dyDescent="0.2">
      <c r="A1" s="556"/>
      <c r="B1" s="552"/>
      <c r="C1" s="552"/>
      <c r="D1" s="552"/>
      <c r="E1" s="552"/>
      <c r="F1" s="552"/>
      <c r="G1" s="552"/>
      <c r="H1" s="552"/>
      <c r="I1" s="552"/>
      <c r="J1" s="552"/>
      <c r="K1" s="552"/>
      <c r="L1" s="552"/>
      <c r="M1" s="552"/>
      <c r="N1" s="552"/>
      <c r="O1" s="552"/>
      <c r="P1" s="552"/>
      <c r="Q1" s="552"/>
      <c r="R1" s="552"/>
      <c r="S1" s="552"/>
      <c r="T1" s="552"/>
      <c r="U1" s="552"/>
      <c r="V1" s="552"/>
      <c r="W1" s="551"/>
      <c r="X1" s="213"/>
    </row>
    <row r="2" spans="1:24" s="24" customFormat="1" ht="18" customHeight="1" x14ac:dyDescent="0.3">
      <c r="A2" s="76"/>
      <c r="B2" s="446"/>
      <c r="C2" s="78"/>
      <c r="D2" s="446"/>
      <c r="E2" s="446"/>
      <c r="F2" s="446"/>
      <c r="G2" s="446"/>
      <c r="H2" s="446"/>
      <c r="I2" s="446"/>
      <c r="J2" s="446"/>
      <c r="K2" s="446"/>
      <c r="L2" s="446"/>
      <c r="M2" s="446"/>
      <c r="N2" s="446"/>
      <c r="O2" s="446"/>
      <c r="P2" s="446"/>
      <c r="Q2" s="446"/>
      <c r="R2" s="90"/>
      <c r="S2" s="92" t="s">
        <v>8</v>
      </c>
      <c r="T2" s="680" t="str">
        <f>IF(NOT(ISBLANK(CoverSheet!$C$8)),CoverSheet!$C$8,"")</f>
        <v/>
      </c>
      <c r="U2" s="681"/>
      <c r="V2" s="682"/>
      <c r="W2" s="50"/>
      <c r="X2" s="213"/>
    </row>
    <row r="3" spans="1:24" s="24" customFormat="1" ht="18" customHeight="1" x14ac:dyDescent="0.3">
      <c r="A3" s="76"/>
      <c r="B3" s="446"/>
      <c r="C3" s="78"/>
      <c r="D3" s="446"/>
      <c r="E3" s="446"/>
      <c r="F3" s="446"/>
      <c r="G3" s="446"/>
      <c r="H3" s="446"/>
      <c r="I3" s="446"/>
      <c r="J3" s="446"/>
      <c r="K3" s="446"/>
      <c r="L3" s="446"/>
      <c r="M3" s="446"/>
      <c r="N3" s="446"/>
      <c r="O3" s="446"/>
      <c r="P3" s="446"/>
      <c r="Q3" s="446"/>
      <c r="R3" s="90"/>
      <c r="S3" s="92" t="s">
        <v>390</v>
      </c>
      <c r="T3" s="678" t="str">
        <f>IF(ISNUMBER(CoverSheet!$C$12),CoverSheet!$C$12,"")</f>
        <v/>
      </c>
      <c r="U3" s="678"/>
      <c r="V3" s="678"/>
      <c r="W3" s="50"/>
      <c r="X3" s="213"/>
    </row>
    <row r="4" spans="1:24" s="24" customFormat="1" ht="18" customHeight="1" x14ac:dyDescent="0.35">
      <c r="A4" s="51"/>
      <c r="B4" s="446"/>
      <c r="C4" s="79"/>
      <c r="D4" s="446"/>
      <c r="E4" s="446"/>
      <c r="F4" s="446"/>
      <c r="G4" s="446"/>
      <c r="H4" s="446"/>
      <c r="I4" s="446"/>
      <c r="J4" s="446"/>
      <c r="K4" s="446"/>
      <c r="L4" s="446"/>
      <c r="M4" s="446"/>
      <c r="N4" s="750"/>
      <c r="O4" s="750"/>
      <c r="P4" s="750"/>
      <c r="Q4" s="750"/>
      <c r="R4" s="446"/>
      <c r="S4" s="92" t="s">
        <v>413</v>
      </c>
      <c r="T4" s="747"/>
      <c r="U4" s="747"/>
      <c r="V4" s="747"/>
      <c r="W4" s="50"/>
      <c r="X4" s="213"/>
    </row>
    <row r="5" spans="1:24" s="25" customFormat="1" ht="23.25" customHeight="1" x14ac:dyDescent="0.35">
      <c r="A5" s="546" t="s">
        <v>568</v>
      </c>
      <c r="B5" s="449"/>
      <c r="C5" s="449"/>
      <c r="D5" s="449"/>
      <c r="E5" s="449"/>
      <c r="F5" s="449"/>
      <c r="G5" s="449"/>
      <c r="H5" s="449"/>
      <c r="I5" s="449"/>
      <c r="J5" s="449"/>
      <c r="K5" s="449"/>
      <c r="L5" s="449"/>
      <c r="M5" s="449"/>
      <c r="N5" s="449"/>
      <c r="O5" s="449"/>
      <c r="P5" s="449"/>
      <c r="Q5" s="449"/>
      <c r="R5" s="449"/>
      <c r="S5" s="449"/>
      <c r="T5" s="449"/>
      <c r="U5" s="449"/>
      <c r="V5" s="449"/>
      <c r="W5" s="52"/>
      <c r="X5" s="213"/>
    </row>
    <row r="6" spans="1:24" s="182" customFormat="1" ht="27" customHeight="1" x14ac:dyDescent="0.2">
      <c r="A6" s="675" t="s">
        <v>499</v>
      </c>
      <c r="B6" s="679"/>
      <c r="C6" s="679"/>
      <c r="D6" s="679"/>
      <c r="E6" s="679"/>
      <c r="F6" s="679"/>
      <c r="G6" s="679"/>
      <c r="H6" s="679"/>
      <c r="I6" s="679"/>
      <c r="J6" s="679"/>
      <c r="K6" s="679"/>
      <c r="L6" s="679"/>
      <c r="M6" s="679"/>
      <c r="N6" s="679"/>
      <c r="O6" s="679"/>
      <c r="P6" s="679"/>
      <c r="Q6" s="679"/>
      <c r="R6" s="679"/>
      <c r="S6" s="679"/>
      <c r="T6" s="90"/>
      <c r="U6" s="90"/>
      <c r="V6" s="90"/>
      <c r="W6" s="50"/>
      <c r="X6" s="212"/>
    </row>
    <row r="7" spans="1:24" s="24" customFormat="1" ht="15" customHeight="1" x14ac:dyDescent="0.2">
      <c r="A7" s="85" t="s">
        <v>614</v>
      </c>
      <c r="B7" s="449"/>
      <c r="C7" s="53"/>
      <c r="D7" s="446"/>
      <c r="E7" s="446"/>
      <c r="F7" s="446"/>
      <c r="G7" s="446"/>
      <c r="H7" s="446"/>
      <c r="I7" s="446"/>
      <c r="J7" s="446"/>
      <c r="K7" s="446"/>
      <c r="L7" s="446"/>
      <c r="M7" s="446"/>
      <c r="N7" s="446"/>
      <c r="O7" s="446"/>
      <c r="P7" s="446"/>
      <c r="Q7" s="446"/>
      <c r="R7" s="446"/>
      <c r="S7" s="446"/>
      <c r="T7" s="446"/>
      <c r="U7" s="446"/>
      <c r="V7" s="446"/>
      <c r="W7" s="50"/>
      <c r="X7" s="213"/>
    </row>
    <row r="8" spans="1:24" s="150" customFormat="1" ht="29.25" customHeight="1" x14ac:dyDescent="0.3">
      <c r="A8" s="114">
        <v>8</v>
      </c>
      <c r="B8" s="170"/>
      <c r="C8" s="195" t="s">
        <v>561</v>
      </c>
      <c r="D8" s="167"/>
      <c r="E8" s="167"/>
      <c r="F8" s="167"/>
      <c r="G8" s="170"/>
      <c r="H8" s="167"/>
      <c r="I8" s="170"/>
      <c r="J8" s="170"/>
      <c r="K8" s="170"/>
      <c r="L8" s="170"/>
      <c r="M8" s="167"/>
      <c r="N8" s="167"/>
      <c r="O8" s="167"/>
      <c r="P8" s="170"/>
      <c r="Q8" s="170"/>
      <c r="R8" s="170"/>
      <c r="S8" s="170"/>
      <c r="T8" s="170"/>
      <c r="U8" s="170"/>
      <c r="V8" s="170"/>
      <c r="W8" s="145"/>
      <c r="X8" s="220"/>
    </row>
    <row r="9" spans="1:24" s="150" customFormat="1" ht="15.75" customHeight="1" x14ac:dyDescent="0.25">
      <c r="A9" s="114">
        <v>9</v>
      </c>
      <c r="B9" s="170"/>
      <c r="C9" s="170"/>
      <c r="D9" s="167"/>
      <c r="E9" s="167"/>
      <c r="F9" s="167"/>
      <c r="G9" s="170"/>
      <c r="H9" s="167"/>
      <c r="I9" s="170"/>
      <c r="J9" s="170"/>
      <c r="K9" s="170"/>
      <c r="L9" s="170"/>
      <c r="M9" s="167"/>
      <c r="N9" s="167"/>
      <c r="O9" s="167"/>
      <c r="P9" s="170"/>
      <c r="Q9" s="170"/>
      <c r="R9" s="170"/>
      <c r="S9" s="170"/>
      <c r="T9" s="170"/>
      <c r="U9" s="170"/>
      <c r="V9" s="170"/>
      <c r="W9" s="145"/>
      <c r="X9" s="220"/>
    </row>
    <row r="10" spans="1:24" s="150" customFormat="1" ht="15" customHeight="1" x14ac:dyDescent="0.25">
      <c r="A10" s="114">
        <v>10</v>
      </c>
      <c r="B10" s="192"/>
      <c r="C10" s="170"/>
      <c r="D10" s="167"/>
      <c r="E10" s="167"/>
      <c r="F10" s="167"/>
      <c r="G10" s="170"/>
      <c r="H10" s="167"/>
      <c r="I10" s="167"/>
      <c r="J10" s="167"/>
      <c r="K10" s="167"/>
      <c r="L10" s="167"/>
      <c r="M10" s="167"/>
      <c r="N10" s="167"/>
      <c r="O10" s="167"/>
      <c r="P10" s="166"/>
      <c r="Q10" s="167"/>
      <c r="R10" s="167"/>
      <c r="S10" s="167"/>
      <c r="T10" s="167"/>
      <c r="U10" s="170"/>
      <c r="V10" s="170"/>
      <c r="W10" s="145"/>
      <c r="X10" s="220"/>
    </row>
    <row r="11" spans="1:24" s="150" customFormat="1" ht="15" customHeight="1" x14ac:dyDescent="0.25">
      <c r="A11" s="114">
        <v>11</v>
      </c>
      <c r="B11" s="444"/>
      <c r="C11" s="223"/>
      <c r="D11" s="225"/>
      <c r="E11" s="225"/>
      <c r="F11" s="225"/>
      <c r="G11" s="225"/>
      <c r="H11" s="225"/>
      <c r="I11" s="185"/>
      <c r="J11" s="185"/>
      <c r="K11" s="185"/>
      <c r="L11" s="185"/>
      <c r="M11" s="167"/>
      <c r="N11" s="167"/>
      <c r="O11" s="167"/>
      <c r="P11" s="166" t="s">
        <v>445</v>
      </c>
      <c r="Q11" s="185"/>
      <c r="R11" s="167"/>
      <c r="S11" s="167"/>
      <c r="T11" s="167"/>
      <c r="U11" s="167"/>
      <c r="V11" s="749" t="s">
        <v>446</v>
      </c>
      <c r="W11" s="145"/>
      <c r="X11" s="220"/>
    </row>
    <row r="12" spans="1:24" s="150" customFormat="1" ht="57.75" customHeight="1" x14ac:dyDescent="0.25">
      <c r="A12" s="114">
        <v>12</v>
      </c>
      <c r="B12" s="444"/>
      <c r="C12" s="223"/>
      <c r="D12" s="225"/>
      <c r="E12" s="225"/>
      <c r="F12" s="225"/>
      <c r="G12" s="225"/>
      <c r="H12" s="225"/>
      <c r="I12" s="185"/>
      <c r="J12" s="185"/>
      <c r="K12" s="185"/>
      <c r="L12" s="185"/>
      <c r="M12" s="167"/>
      <c r="N12" s="753" t="s">
        <v>476</v>
      </c>
      <c r="O12" s="754"/>
      <c r="P12" s="466"/>
      <c r="Q12" s="466"/>
      <c r="R12" s="466"/>
      <c r="S12" s="466"/>
      <c r="T12" s="466"/>
      <c r="U12" s="466"/>
      <c r="V12" s="749"/>
      <c r="W12" s="145"/>
      <c r="X12" s="220"/>
    </row>
    <row r="13" spans="1:24" s="150" customFormat="1" ht="57.75" customHeight="1" x14ac:dyDescent="0.25">
      <c r="A13" s="114">
        <v>13</v>
      </c>
      <c r="B13" s="444"/>
      <c r="C13" s="223"/>
      <c r="D13" s="445" t="s">
        <v>443</v>
      </c>
      <c r="E13" s="445" t="s">
        <v>555</v>
      </c>
      <c r="F13" s="445" t="s">
        <v>477</v>
      </c>
      <c r="G13" s="445" t="s">
        <v>338</v>
      </c>
      <c r="H13" s="445" t="s">
        <v>448</v>
      </c>
      <c r="I13" s="185"/>
      <c r="J13" s="185"/>
      <c r="K13" s="185"/>
      <c r="L13" s="185"/>
      <c r="M13" s="167"/>
      <c r="N13" s="751" t="s">
        <v>566</v>
      </c>
      <c r="O13" s="752"/>
      <c r="P13" s="466"/>
      <c r="Q13" s="466"/>
      <c r="R13" s="466"/>
      <c r="S13" s="466"/>
      <c r="T13" s="466"/>
      <c r="U13" s="466"/>
      <c r="V13" s="749"/>
      <c r="W13" s="145"/>
      <c r="X13" s="220"/>
    </row>
    <row r="14" spans="1:24" s="150" customFormat="1" ht="15" customHeight="1" x14ac:dyDescent="0.25">
      <c r="A14" s="114">
        <v>14</v>
      </c>
      <c r="B14" s="192"/>
      <c r="C14" s="170"/>
      <c r="D14" s="167"/>
      <c r="E14" s="167"/>
      <c r="F14" s="167"/>
      <c r="G14" s="167"/>
      <c r="H14" s="167"/>
      <c r="I14" s="170"/>
      <c r="J14" s="170"/>
      <c r="K14" s="170"/>
      <c r="L14" s="170"/>
      <c r="M14" s="167"/>
      <c r="N14" s="167"/>
      <c r="O14" s="167"/>
      <c r="P14" s="448"/>
      <c r="Q14" s="448"/>
      <c r="R14" s="448"/>
      <c r="S14" s="448"/>
      <c r="T14" s="448"/>
      <c r="U14" s="448"/>
      <c r="V14" s="749"/>
      <c r="W14" s="145"/>
      <c r="X14" s="220"/>
    </row>
    <row r="15" spans="1:24" s="150" customFormat="1" ht="15" customHeight="1" x14ac:dyDescent="0.25">
      <c r="A15" s="114">
        <v>15</v>
      </c>
      <c r="B15" s="167"/>
      <c r="C15" s="223"/>
      <c r="D15" s="458"/>
      <c r="E15" s="458"/>
      <c r="F15" s="369" t="s">
        <v>383</v>
      </c>
      <c r="G15" s="3"/>
      <c r="H15" s="3"/>
      <c r="I15" s="170"/>
      <c r="J15" s="170"/>
      <c r="K15" s="170"/>
      <c r="L15" s="170"/>
      <c r="M15" s="167"/>
      <c r="N15" s="167"/>
      <c r="O15" s="167"/>
      <c r="P15" s="3"/>
      <c r="Q15" s="3"/>
      <c r="R15" s="3"/>
      <c r="S15" s="3"/>
      <c r="T15" s="3"/>
      <c r="U15" s="3"/>
      <c r="V15" s="170"/>
      <c r="W15" s="145"/>
      <c r="X15" s="220"/>
    </row>
    <row r="16" spans="1:24" s="150" customFormat="1" ht="15" customHeight="1" x14ac:dyDescent="0.25">
      <c r="A16" s="114">
        <v>16</v>
      </c>
      <c r="B16" s="167"/>
      <c r="C16" s="223"/>
      <c r="D16" s="458"/>
      <c r="E16" s="458"/>
      <c r="F16" s="369" t="s">
        <v>383</v>
      </c>
      <c r="G16" s="3"/>
      <c r="H16" s="3"/>
      <c r="I16" s="170"/>
      <c r="J16" s="170"/>
      <c r="K16" s="170"/>
      <c r="L16" s="170"/>
      <c r="M16" s="167"/>
      <c r="N16" s="167"/>
      <c r="O16" s="167"/>
      <c r="P16" s="3"/>
      <c r="Q16" s="3"/>
      <c r="R16" s="3"/>
      <c r="S16" s="3"/>
      <c r="T16" s="3"/>
      <c r="U16" s="3"/>
      <c r="V16" s="170"/>
      <c r="W16" s="145"/>
      <c r="X16" s="220"/>
    </row>
    <row r="17" spans="1:24" s="150" customFormat="1" ht="15" customHeight="1" x14ac:dyDescent="0.25">
      <c r="A17" s="114">
        <v>17</v>
      </c>
      <c r="B17" s="167"/>
      <c r="C17" s="223"/>
      <c r="D17" s="458"/>
      <c r="E17" s="458"/>
      <c r="F17" s="369" t="s">
        <v>383</v>
      </c>
      <c r="G17" s="3"/>
      <c r="H17" s="3"/>
      <c r="I17" s="170"/>
      <c r="J17" s="170"/>
      <c r="K17" s="170"/>
      <c r="L17" s="170"/>
      <c r="M17" s="167"/>
      <c r="N17" s="167"/>
      <c r="O17" s="167"/>
      <c r="P17" s="3"/>
      <c r="Q17" s="3"/>
      <c r="R17" s="3"/>
      <c r="S17" s="3"/>
      <c r="T17" s="3"/>
      <c r="U17" s="3"/>
      <c r="V17" s="170"/>
      <c r="W17" s="145"/>
      <c r="X17" s="220"/>
    </row>
    <row r="18" spans="1:24" s="150" customFormat="1" ht="15" customHeight="1" x14ac:dyDescent="0.25">
      <c r="A18" s="114">
        <v>18</v>
      </c>
      <c r="B18" s="167"/>
      <c r="C18" s="223"/>
      <c r="D18" s="458"/>
      <c r="E18" s="458"/>
      <c r="F18" s="369" t="s">
        <v>383</v>
      </c>
      <c r="G18" s="3"/>
      <c r="H18" s="3"/>
      <c r="I18" s="170"/>
      <c r="J18" s="170"/>
      <c r="K18" s="170"/>
      <c r="L18" s="170"/>
      <c r="M18" s="167"/>
      <c r="N18" s="167"/>
      <c r="O18" s="167"/>
      <c r="P18" s="3"/>
      <c r="Q18" s="3"/>
      <c r="R18" s="3"/>
      <c r="S18" s="3"/>
      <c r="T18" s="3"/>
      <c r="U18" s="3"/>
      <c r="V18" s="170"/>
      <c r="W18" s="145"/>
      <c r="X18" s="220"/>
    </row>
    <row r="19" spans="1:24" s="150" customFormat="1" ht="15" customHeight="1" x14ac:dyDescent="0.25">
      <c r="A19" s="114">
        <v>19</v>
      </c>
      <c r="B19" s="167"/>
      <c r="C19" s="223"/>
      <c r="D19" s="458"/>
      <c r="E19" s="458"/>
      <c r="F19" s="369" t="s">
        <v>383</v>
      </c>
      <c r="G19" s="3"/>
      <c r="H19" s="3"/>
      <c r="I19" s="170"/>
      <c r="J19" s="170"/>
      <c r="K19" s="170"/>
      <c r="L19" s="170"/>
      <c r="M19" s="167"/>
      <c r="N19" s="167"/>
      <c r="O19" s="167"/>
      <c r="P19" s="3"/>
      <c r="Q19" s="3"/>
      <c r="R19" s="3"/>
      <c r="S19" s="3"/>
      <c r="T19" s="3"/>
      <c r="U19" s="3"/>
      <c r="V19" s="170"/>
      <c r="W19" s="145"/>
      <c r="X19" s="220"/>
    </row>
    <row r="20" spans="1:24" s="150" customFormat="1" ht="15" customHeight="1" x14ac:dyDescent="0.25">
      <c r="A20" s="114">
        <v>20</v>
      </c>
      <c r="B20" s="167"/>
      <c r="C20" s="223"/>
      <c r="D20" s="458"/>
      <c r="E20" s="458"/>
      <c r="F20" s="369" t="s">
        <v>383</v>
      </c>
      <c r="G20" s="3"/>
      <c r="H20" s="3"/>
      <c r="I20" s="170"/>
      <c r="J20" s="170"/>
      <c r="K20" s="170"/>
      <c r="L20" s="170"/>
      <c r="M20" s="167"/>
      <c r="N20" s="167"/>
      <c r="O20" s="167"/>
      <c r="P20" s="3"/>
      <c r="Q20" s="3"/>
      <c r="R20" s="3"/>
      <c r="S20" s="3"/>
      <c r="T20" s="3"/>
      <c r="U20" s="3"/>
      <c r="V20" s="170"/>
      <c r="W20" s="145"/>
      <c r="X20" s="220"/>
    </row>
    <row r="21" spans="1:24" s="150" customFormat="1" ht="15" customHeight="1" x14ac:dyDescent="0.25">
      <c r="A21" s="114">
        <v>21</v>
      </c>
      <c r="B21" s="167"/>
      <c r="C21" s="223"/>
      <c r="D21" s="458"/>
      <c r="E21" s="458"/>
      <c r="F21" s="369" t="s">
        <v>383</v>
      </c>
      <c r="G21" s="3"/>
      <c r="H21" s="3"/>
      <c r="I21" s="170"/>
      <c r="J21" s="170"/>
      <c r="K21" s="170"/>
      <c r="L21" s="170"/>
      <c r="M21" s="167"/>
      <c r="N21" s="167"/>
      <c r="O21" s="167"/>
      <c r="P21" s="3"/>
      <c r="Q21" s="3"/>
      <c r="R21" s="3"/>
      <c r="S21" s="3"/>
      <c r="T21" s="3"/>
      <c r="U21" s="3"/>
      <c r="V21" s="170"/>
      <c r="W21" s="145"/>
      <c r="X21" s="220"/>
    </row>
    <row r="22" spans="1:24" s="150" customFormat="1" ht="15" customHeight="1" x14ac:dyDescent="0.25">
      <c r="A22" s="114">
        <v>22</v>
      </c>
      <c r="B22" s="167"/>
      <c r="C22" s="223"/>
      <c r="D22" s="458"/>
      <c r="E22" s="458"/>
      <c r="F22" s="369" t="s">
        <v>383</v>
      </c>
      <c r="G22" s="3"/>
      <c r="H22" s="3"/>
      <c r="I22" s="170"/>
      <c r="J22" s="170"/>
      <c r="K22" s="170"/>
      <c r="L22" s="170"/>
      <c r="M22" s="167"/>
      <c r="N22" s="167"/>
      <c r="O22" s="167"/>
      <c r="P22" s="3"/>
      <c r="Q22" s="3"/>
      <c r="R22" s="3"/>
      <c r="S22" s="3"/>
      <c r="T22" s="3"/>
      <c r="U22" s="3"/>
      <c r="V22" s="170"/>
      <c r="W22" s="145"/>
      <c r="X22" s="220"/>
    </row>
    <row r="23" spans="1:24" s="150" customFormat="1" ht="15" customHeight="1" x14ac:dyDescent="0.25">
      <c r="A23" s="114">
        <v>23</v>
      </c>
      <c r="B23" s="167"/>
      <c r="C23" s="223"/>
      <c r="D23" s="458"/>
      <c r="E23" s="458"/>
      <c r="F23" s="369" t="s">
        <v>383</v>
      </c>
      <c r="G23" s="3"/>
      <c r="H23" s="3"/>
      <c r="I23" s="170"/>
      <c r="J23" s="170"/>
      <c r="K23" s="170"/>
      <c r="L23" s="170"/>
      <c r="M23" s="167"/>
      <c r="N23" s="167"/>
      <c r="O23" s="167"/>
      <c r="P23" s="3"/>
      <c r="Q23" s="3"/>
      <c r="R23" s="3"/>
      <c r="S23" s="3"/>
      <c r="T23" s="3"/>
      <c r="U23" s="3"/>
      <c r="V23" s="170"/>
      <c r="W23" s="145"/>
      <c r="X23" s="220"/>
    </row>
    <row r="24" spans="1:24" s="150" customFormat="1" ht="15" customHeight="1" x14ac:dyDescent="0.25">
      <c r="A24" s="114">
        <v>24</v>
      </c>
      <c r="B24" s="167"/>
      <c r="C24" s="223"/>
      <c r="D24" s="458"/>
      <c r="E24" s="458"/>
      <c r="F24" s="369" t="s">
        <v>383</v>
      </c>
      <c r="G24" s="3"/>
      <c r="H24" s="3"/>
      <c r="I24" s="170"/>
      <c r="J24" s="170"/>
      <c r="K24" s="170"/>
      <c r="L24" s="170"/>
      <c r="M24" s="167"/>
      <c r="N24" s="167"/>
      <c r="O24" s="167"/>
      <c r="P24" s="3"/>
      <c r="Q24" s="3"/>
      <c r="R24" s="3"/>
      <c r="S24" s="3"/>
      <c r="T24" s="3"/>
      <c r="U24" s="3"/>
      <c r="V24" s="170"/>
      <c r="W24" s="145"/>
      <c r="X24" s="220"/>
    </row>
    <row r="25" spans="1:24" s="150" customFormat="1" ht="15" customHeight="1" x14ac:dyDescent="0.25">
      <c r="A25" s="114">
        <v>25</v>
      </c>
      <c r="B25" s="167"/>
      <c r="C25" s="223"/>
      <c r="D25" s="193" t="s">
        <v>500</v>
      </c>
      <c r="E25" s="193"/>
      <c r="F25" s="193"/>
      <c r="G25" s="141"/>
      <c r="H25" s="141"/>
      <c r="I25" s="167"/>
      <c r="J25" s="167"/>
      <c r="K25" s="167"/>
      <c r="L25" s="167"/>
      <c r="M25" s="167"/>
      <c r="N25" s="167"/>
      <c r="O25" s="167"/>
      <c r="P25" s="448"/>
      <c r="Q25" s="448"/>
      <c r="R25" s="448"/>
      <c r="S25" s="448"/>
      <c r="T25" s="448"/>
      <c r="U25" s="448"/>
      <c r="V25" s="170"/>
      <c r="W25" s="145"/>
      <c r="X25" s="220"/>
    </row>
    <row r="26" spans="1:24" s="150" customFormat="1" ht="15" customHeight="1" x14ac:dyDescent="0.25">
      <c r="A26" s="114">
        <v>26</v>
      </c>
      <c r="B26" s="167"/>
      <c r="C26" s="223"/>
      <c r="D26" s="194"/>
      <c r="E26" s="194"/>
      <c r="F26" s="194" t="s">
        <v>332</v>
      </c>
      <c r="G26" s="452">
        <f>SUMIF($F$15:$F$24,"Standard",G$15:G$24)</f>
        <v>0</v>
      </c>
      <c r="H26" s="452">
        <f>SUMIF($F$15:$F$24,"Standard",H$15:H$24)</f>
        <v>0</v>
      </c>
      <c r="I26" s="170"/>
      <c r="J26" s="170"/>
      <c r="K26" s="170"/>
      <c r="L26" s="170"/>
      <c r="M26" s="167"/>
      <c r="N26" s="167"/>
      <c r="O26" s="167"/>
      <c r="P26" s="452">
        <f t="shared" ref="P26:U26" si="0">SUMIF($F$15:$F$24,"Standard",P$15:P$24)</f>
        <v>0</v>
      </c>
      <c r="Q26" s="452">
        <f t="shared" si="0"/>
        <v>0</v>
      </c>
      <c r="R26" s="452">
        <f t="shared" si="0"/>
        <v>0</v>
      </c>
      <c r="S26" s="452">
        <f t="shared" si="0"/>
        <v>0</v>
      </c>
      <c r="T26" s="452">
        <f t="shared" si="0"/>
        <v>0</v>
      </c>
      <c r="U26" s="452">
        <f t="shared" si="0"/>
        <v>0</v>
      </c>
      <c r="V26" s="170"/>
      <c r="W26" s="145"/>
      <c r="X26" s="220"/>
    </row>
    <row r="27" spans="1:24" s="150" customFormat="1" ht="15" customHeight="1" thickBot="1" x14ac:dyDescent="0.3">
      <c r="A27" s="114">
        <v>27</v>
      </c>
      <c r="B27" s="170"/>
      <c r="C27" s="223"/>
      <c r="D27" s="194"/>
      <c r="E27" s="194"/>
      <c r="F27" s="194" t="s">
        <v>336</v>
      </c>
      <c r="G27" s="452">
        <f>SUMIF($F$15:$F$24,"Non-standard",G$15:G$24)</f>
        <v>0</v>
      </c>
      <c r="H27" s="452">
        <f>SUMIF($F$15:$F$24,"Non-standard",H$15:H$24)</f>
        <v>0</v>
      </c>
      <c r="I27" s="170"/>
      <c r="J27" s="170"/>
      <c r="K27" s="170"/>
      <c r="L27" s="170"/>
      <c r="M27" s="167"/>
      <c r="N27" s="167"/>
      <c r="O27" s="167"/>
      <c r="P27" s="452">
        <f t="shared" ref="P27:U27" si="1">SUMIF($F$15:$F$24,"Non-standard",P$15:P$24)</f>
        <v>0</v>
      </c>
      <c r="Q27" s="452">
        <f t="shared" si="1"/>
        <v>0</v>
      </c>
      <c r="R27" s="452">
        <f t="shared" si="1"/>
        <v>0</v>
      </c>
      <c r="S27" s="452">
        <f t="shared" si="1"/>
        <v>0</v>
      </c>
      <c r="T27" s="452">
        <f t="shared" si="1"/>
        <v>0</v>
      </c>
      <c r="U27" s="452">
        <f t="shared" si="1"/>
        <v>0</v>
      </c>
      <c r="V27" s="170"/>
      <c r="W27" s="145"/>
      <c r="X27" s="220"/>
    </row>
    <row r="28" spans="1:24" s="150" customFormat="1" ht="15" customHeight="1" thickBot="1" x14ac:dyDescent="0.3">
      <c r="A28" s="114">
        <v>28</v>
      </c>
      <c r="B28" s="170"/>
      <c r="C28" s="223"/>
      <c r="D28" s="194"/>
      <c r="E28" s="194"/>
      <c r="F28" s="194" t="s">
        <v>335</v>
      </c>
      <c r="G28" s="462">
        <f>SUM(G26:G27)</f>
        <v>0</v>
      </c>
      <c r="H28" s="462">
        <f>SUM(H26:H27)</f>
        <v>0</v>
      </c>
      <c r="I28" s="170"/>
      <c r="J28" s="170"/>
      <c r="K28" s="170"/>
      <c r="L28" s="170"/>
      <c r="M28" s="167"/>
      <c r="N28" s="167"/>
      <c r="O28" s="167"/>
      <c r="P28" s="462">
        <f t="shared" ref="P28:U28" si="2">SUM(P26:P27)</f>
        <v>0</v>
      </c>
      <c r="Q28" s="462">
        <f t="shared" si="2"/>
        <v>0</v>
      </c>
      <c r="R28" s="462">
        <f t="shared" si="2"/>
        <v>0</v>
      </c>
      <c r="S28" s="462">
        <f t="shared" si="2"/>
        <v>0</v>
      </c>
      <c r="T28" s="462">
        <f t="shared" si="2"/>
        <v>0</v>
      </c>
      <c r="U28" s="462">
        <f t="shared" si="2"/>
        <v>0</v>
      </c>
      <c r="V28" s="170"/>
      <c r="W28" s="145"/>
      <c r="X28" s="213" t="s">
        <v>843</v>
      </c>
    </row>
    <row r="29" spans="1:24" s="150" customFormat="1" ht="17.25" customHeight="1" x14ac:dyDescent="0.25">
      <c r="A29" s="114">
        <v>29</v>
      </c>
      <c r="B29" s="148"/>
      <c r="C29" s="152"/>
      <c r="D29" s="153"/>
      <c r="E29" s="153"/>
      <c r="F29" s="153"/>
      <c r="G29" s="62"/>
      <c r="H29" s="62"/>
      <c r="I29" s="148"/>
      <c r="J29" s="148"/>
      <c r="K29" s="148"/>
      <c r="L29" s="148"/>
      <c r="M29" s="149"/>
      <c r="N29" s="149"/>
      <c r="O29" s="149"/>
      <c r="P29" s="62"/>
      <c r="Q29" s="62"/>
      <c r="R29" s="62"/>
      <c r="S29" s="62"/>
      <c r="T29" s="62"/>
      <c r="U29" s="62"/>
      <c r="V29" s="148"/>
      <c r="W29" s="145"/>
      <c r="X29" s="220"/>
    </row>
    <row r="30" spans="1:24" s="150" customFormat="1" ht="17.25" customHeight="1" x14ac:dyDescent="0.25">
      <c r="A30" s="114">
        <v>30</v>
      </c>
      <c r="B30" s="148"/>
      <c r="C30" s="152"/>
      <c r="D30" s="153"/>
      <c r="E30" s="153"/>
      <c r="F30" s="153"/>
      <c r="G30" s="62"/>
      <c r="H30" s="62"/>
      <c r="I30" s="148"/>
      <c r="J30" s="148"/>
      <c r="K30" s="148"/>
      <c r="L30" s="148"/>
      <c r="M30" s="149"/>
      <c r="N30" s="149"/>
      <c r="O30" s="149"/>
      <c r="P30" s="62"/>
      <c r="Q30" s="62"/>
      <c r="R30" s="62"/>
      <c r="S30" s="62"/>
      <c r="T30" s="62"/>
      <c r="U30" s="62"/>
      <c r="V30" s="148"/>
      <c r="W30" s="145"/>
      <c r="X30" s="220"/>
    </row>
    <row r="31" spans="1:24" s="150" customFormat="1" ht="27" customHeight="1" x14ac:dyDescent="0.3">
      <c r="A31" s="114">
        <v>31</v>
      </c>
      <c r="B31" s="170"/>
      <c r="C31" s="195" t="s">
        <v>562</v>
      </c>
      <c r="D31" s="223"/>
      <c r="E31" s="223"/>
      <c r="F31" s="223"/>
      <c r="G31" s="223"/>
      <c r="H31" s="223"/>
      <c r="I31" s="170"/>
      <c r="J31" s="170"/>
      <c r="K31" s="170"/>
      <c r="L31" s="170"/>
      <c r="M31" s="167"/>
      <c r="N31" s="116"/>
      <c r="O31" s="116"/>
      <c r="P31" s="116"/>
      <c r="Q31" s="116"/>
      <c r="R31" s="116"/>
      <c r="S31" s="116"/>
      <c r="T31" s="116"/>
      <c r="U31" s="116"/>
      <c r="V31" s="170"/>
      <c r="W31" s="145"/>
      <c r="X31" s="220"/>
    </row>
    <row r="32" spans="1:24" s="150" customFormat="1" ht="17.25" customHeight="1" x14ac:dyDescent="0.25">
      <c r="A32" s="114">
        <v>32</v>
      </c>
      <c r="B32" s="170"/>
      <c r="C32" s="223"/>
      <c r="D32" s="223"/>
      <c r="E32" s="223"/>
      <c r="F32" s="223"/>
      <c r="G32" s="223"/>
      <c r="H32" s="223"/>
      <c r="I32" s="170"/>
      <c r="J32" s="170"/>
      <c r="K32" s="170"/>
      <c r="L32" s="170"/>
      <c r="M32" s="167"/>
      <c r="N32" s="116"/>
      <c r="O32" s="116"/>
      <c r="P32" s="116"/>
      <c r="Q32" s="116"/>
      <c r="R32" s="116"/>
      <c r="S32" s="116"/>
      <c r="T32" s="116"/>
      <c r="U32" s="116"/>
      <c r="V32" s="170"/>
      <c r="W32" s="145"/>
      <c r="X32" s="220"/>
    </row>
    <row r="33" spans="1:24" s="150" customFormat="1" ht="12.75" customHeight="1" x14ac:dyDescent="0.25">
      <c r="A33" s="114">
        <v>33</v>
      </c>
      <c r="B33" s="170"/>
      <c r="C33" s="191"/>
      <c r="D33" s="225"/>
      <c r="E33" s="225"/>
      <c r="F33" s="225"/>
      <c r="G33" s="225"/>
      <c r="H33" s="225"/>
      <c r="I33" s="170"/>
      <c r="J33" s="170"/>
      <c r="K33" s="170"/>
      <c r="L33" s="170"/>
      <c r="M33" s="225"/>
      <c r="N33" s="225"/>
      <c r="O33" s="167"/>
      <c r="P33" s="166" t="s">
        <v>666</v>
      </c>
      <c r="Q33" s="170"/>
      <c r="R33" s="170"/>
      <c r="S33" s="170"/>
      <c r="T33" s="170"/>
      <c r="U33" s="170"/>
      <c r="V33" s="749" t="s">
        <v>556</v>
      </c>
      <c r="W33" s="145"/>
      <c r="X33" s="220"/>
    </row>
    <row r="34" spans="1:24" s="150" customFormat="1" ht="57.75" customHeight="1" x14ac:dyDescent="0.25">
      <c r="A34" s="114">
        <v>34</v>
      </c>
      <c r="B34" s="170"/>
      <c r="C34" s="191"/>
      <c r="D34" s="225"/>
      <c r="E34" s="225"/>
      <c r="F34" s="225"/>
      <c r="G34" s="225"/>
      <c r="H34" s="225"/>
      <c r="I34" s="170"/>
      <c r="J34" s="170"/>
      <c r="K34" s="170"/>
      <c r="L34" s="170"/>
      <c r="M34" s="167"/>
      <c r="N34" s="748" t="s">
        <v>414</v>
      </c>
      <c r="O34" s="196" t="s">
        <v>476</v>
      </c>
      <c r="P34" s="466"/>
      <c r="Q34" s="466"/>
      <c r="R34" s="466"/>
      <c r="S34" s="466"/>
      <c r="T34" s="466"/>
      <c r="U34" s="466"/>
      <c r="V34" s="749"/>
      <c r="W34" s="145"/>
      <c r="X34" s="220"/>
    </row>
    <row r="35" spans="1:24" s="150" customFormat="1" ht="57.75" customHeight="1" x14ac:dyDescent="0.25">
      <c r="A35" s="114">
        <v>35</v>
      </c>
      <c r="B35" s="444"/>
      <c r="C35" s="191"/>
      <c r="D35" s="225" t="s">
        <v>443</v>
      </c>
      <c r="E35" s="445" t="s">
        <v>555</v>
      </c>
      <c r="F35" s="225" t="s">
        <v>477</v>
      </c>
      <c r="G35" s="225" t="s">
        <v>447</v>
      </c>
      <c r="H35" s="601" t="s">
        <v>921</v>
      </c>
      <c r="I35" s="170"/>
      <c r="J35" s="170"/>
      <c r="K35" s="170"/>
      <c r="L35" s="170"/>
      <c r="M35" s="225" t="s">
        <v>334</v>
      </c>
      <c r="N35" s="748"/>
      <c r="O35" s="370" t="s">
        <v>668</v>
      </c>
      <c r="P35" s="466"/>
      <c r="Q35" s="466"/>
      <c r="R35" s="466"/>
      <c r="S35" s="466"/>
      <c r="T35" s="466"/>
      <c r="U35" s="466"/>
      <c r="V35" s="749"/>
      <c r="W35" s="145"/>
      <c r="X35" s="220"/>
    </row>
    <row r="36" spans="1:24" s="150" customFormat="1" ht="15" customHeight="1" x14ac:dyDescent="0.25">
      <c r="A36" s="114">
        <v>36</v>
      </c>
      <c r="B36" s="444"/>
      <c r="C36" s="223"/>
      <c r="D36" s="225"/>
      <c r="E36" s="225"/>
      <c r="F36" s="225"/>
      <c r="G36" s="225"/>
      <c r="H36" s="225"/>
      <c r="I36" s="185"/>
      <c r="J36" s="185"/>
      <c r="K36" s="185"/>
      <c r="L36" s="185"/>
      <c r="M36" s="225"/>
      <c r="N36" s="225"/>
      <c r="O36" s="225"/>
      <c r="P36" s="225"/>
      <c r="Q36" s="225"/>
      <c r="R36" s="225"/>
      <c r="S36" s="225"/>
      <c r="T36" s="225"/>
      <c r="U36" s="225"/>
      <c r="V36" s="749"/>
      <c r="W36" s="145"/>
      <c r="X36" s="220"/>
    </row>
    <row r="37" spans="1:24" s="150" customFormat="1" ht="15" customHeight="1" x14ac:dyDescent="0.25">
      <c r="A37" s="114">
        <v>37</v>
      </c>
      <c r="B37" s="167"/>
      <c r="C37" s="223"/>
      <c r="D37" s="458"/>
      <c r="E37" s="458"/>
      <c r="F37" s="436" t="s">
        <v>383</v>
      </c>
      <c r="G37" s="467">
        <f t="shared" ref="G37:G46" si="3">SUM(P37:U37)</f>
        <v>0</v>
      </c>
      <c r="H37" s="343"/>
      <c r="I37" s="170"/>
      <c r="J37" s="170"/>
      <c r="K37" s="170"/>
      <c r="L37" s="170"/>
      <c r="M37" s="343"/>
      <c r="N37" s="343"/>
      <c r="O37" s="167"/>
      <c r="P37" s="343"/>
      <c r="Q37" s="343"/>
      <c r="R37" s="343"/>
      <c r="S37" s="343"/>
      <c r="T37" s="343"/>
      <c r="U37" s="343"/>
      <c r="V37" s="170"/>
      <c r="W37" s="145"/>
      <c r="X37" s="220"/>
    </row>
    <row r="38" spans="1:24" s="150" customFormat="1" ht="15" customHeight="1" x14ac:dyDescent="0.25">
      <c r="A38" s="114">
        <v>38</v>
      </c>
      <c r="B38" s="167"/>
      <c r="C38" s="223"/>
      <c r="D38" s="458"/>
      <c r="E38" s="458"/>
      <c r="F38" s="436" t="s">
        <v>383</v>
      </c>
      <c r="G38" s="467">
        <f t="shared" si="3"/>
        <v>0</v>
      </c>
      <c r="H38" s="343"/>
      <c r="I38" s="170"/>
      <c r="J38" s="170"/>
      <c r="K38" s="170"/>
      <c r="L38" s="170"/>
      <c r="M38" s="343"/>
      <c r="N38" s="343"/>
      <c r="O38" s="167"/>
      <c r="P38" s="343"/>
      <c r="Q38" s="343"/>
      <c r="R38" s="343"/>
      <c r="S38" s="343"/>
      <c r="T38" s="343"/>
      <c r="U38" s="343"/>
      <c r="V38" s="170"/>
      <c r="W38" s="145"/>
      <c r="X38" s="220"/>
    </row>
    <row r="39" spans="1:24" s="150" customFormat="1" ht="15" customHeight="1" x14ac:dyDescent="0.25">
      <c r="A39" s="114">
        <v>39</v>
      </c>
      <c r="B39" s="167"/>
      <c r="C39" s="223"/>
      <c r="D39" s="458"/>
      <c r="E39" s="458"/>
      <c r="F39" s="436" t="s">
        <v>383</v>
      </c>
      <c r="G39" s="467">
        <f t="shared" si="3"/>
        <v>0</v>
      </c>
      <c r="H39" s="343"/>
      <c r="I39" s="170"/>
      <c r="J39" s="170"/>
      <c r="K39" s="170"/>
      <c r="L39" s="170"/>
      <c r="M39" s="343"/>
      <c r="N39" s="343"/>
      <c r="O39" s="167"/>
      <c r="P39" s="343"/>
      <c r="Q39" s="343"/>
      <c r="R39" s="343"/>
      <c r="S39" s="343"/>
      <c r="T39" s="343"/>
      <c r="U39" s="343"/>
      <c r="V39" s="170"/>
      <c r="W39" s="145"/>
      <c r="X39" s="220"/>
    </row>
    <row r="40" spans="1:24" s="150" customFormat="1" ht="15" customHeight="1" x14ac:dyDescent="0.25">
      <c r="A40" s="114">
        <v>40</v>
      </c>
      <c r="B40" s="167"/>
      <c r="C40" s="223"/>
      <c r="D40" s="458"/>
      <c r="E40" s="458"/>
      <c r="F40" s="436" t="s">
        <v>383</v>
      </c>
      <c r="G40" s="467">
        <f t="shared" si="3"/>
        <v>0</v>
      </c>
      <c r="H40" s="343"/>
      <c r="I40" s="170"/>
      <c r="J40" s="170"/>
      <c r="K40" s="170"/>
      <c r="L40" s="170"/>
      <c r="M40" s="343"/>
      <c r="N40" s="343"/>
      <c r="O40" s="167"/>
      <c r="P40" s="343"/>
      <c r="Q40" s="343"/>
      <c r="R40" s="343"/>
      <c r="S40" s="343"/>
      <c r="T40" s="343"/>
      <c r="U40" s="343"/>
      <c r="V40" s="170"/>
      <c r="W40" s="145"/>
      <c r="X40" s="220"/>
    </row>
    <row r="41" spans="1:24" s="150" customFormat="1" ht="15" customHeight="1" x14ac:dyDescent="0.25">
      <c r="A41" s="114">
        <v>41</v>
      </c>
      <c r="B41" s="167"/>
      <c r="C41" s="223"/>
      <c r="D41" s="458"/>
      <c r="E41" s="458"/>
      <c r="F41" s="436" t="s">
        <v>383</v>
      </c>
      <c r="G41" s="467">
        <f t="shared" si="3"/>
        <v>0</v>
      </c>
      <c r="H41" s="343"/>
      <c r="I41" s="170"/>
      <c r="J41" s="170"/>
      <c r="K41" s="170"/>
      <c r="L41" s="170"/>
      <c r="M41" s="343"/>
      <c r="N41" s="343"/>
      <c r="O41" s="167"/>
      <c r="P41" s="343"/>
      <c r="Q41" s="343"/>
      <c r="R41" s="343"/>
      <c r="S41" s="343"/>
      <c r="T41" s="343"/>
      <c r="U41" s="343"/>
      <c r="V41" s="170"/>
      <c r="W41" s="145"/>
      <c r="X41" s="220"/>
    </row>
    <row r="42" spans="1:24" s="150" customFormat="1" ht="15" customHeight="1" x14ac:dyDescent="0.25">
      <c r="A42" s="114">
        <v>42</v>
      </c>
      <c r="B42" s="167"/>
      <c r="C42" s="223"/>
      <c r="D42" s="458"/>
      <c r="E42" s="458"/>
      <c r="F42" s="436" t="s">
        <v>383</v>
      </c>
      <c r="G42" s="467">
        <f t="shared" si="3"/>
        <v>0</v>
      </c>
      <c r="H42" s="343"/>
      <c r="I42" s="170"/>
      <c r="J42" s="170"/>
      <c r="K42" s="170"/>
      <c r="L42" s="170"/>
      <c r="M42" s="343"/>
      <c r="N42" s="343"/>
      <c r="O42" s="225"/>
      <c r="P42" s="343"/>
      <c r="Q42" s="343"/>
      <c r="R42" s="343"/>
      <c r="S42" s="343"/>
      <c r="T42" s="343"/>
      <c r="U42" s="343"/>
      <c r="V42" s="170"/>
      <c r="W42" s="145"/>
      <c r="X42" s="220"/>
    </row>
    <row r="43" spans="1:24" s="150" customFormat="1" ht="15" customHeight="1" x14ac:dyDescent="0.25">
      <c r="A43" s="114">
        <v>43</v>
      </c>
      <c r="B43" s="167"/>
      <c r="C43" s="223"/>
      <c r="D43" s="458"/>
      <c r="E43" s="458"/>
      <c r="F43" s="436" t="s">
        <v>383</v>
      </c>
      <c r="G43" s="467">
        <f t="shared" si="3"/>
        <v>0</v>
      </c>
      <c r="H43" s="343"/>
      <c r="I43" s="170"/>
      <c r="J43" s="170"/>
      <c r="K43" s="170"/>
      <c r="L43" s="170"/>
      <c r="M43" s="343"/>
      <c r="N43" s="343"/>
      <c r="O43" s="167"/>
      <c r="P43" s="343"/>
      <c r="Q43" s="343"/>
      <c r="R43" s="343"/>
      <c r="S43" s="343"/>
      <c r="T43" s="343"/>
      <c r="U43" s="343"/>
      <c r="V43" s="170"/>
      <c r="W43" s="145"/>
      <c r="X43" s="220"/>
    </row>
    <row r="44" spans="1:24" s="150" customFormat="1" ht="15" customHeight="1" x14ac:dyDescent="0.25">
      <c r="A44" s="114">
        <v>44</v>
      </c>
      <c r="B44" s="167"/>
      <c r="C44" s="223"/>
      <c r="D44" s="458"/>
      <c r="E44" s="458"/>
      <c r="F44" s="436" t="s">
        <v>383</v>
      </c>
      <c r="G44" s="467">
        <f t="shared" si="3"/>
        <v>0</v>
      </c>
      <c r="H44" s="343"/>
      <c r="I44" s="170"/>
      <c r="J44" s="170"/>
      <c r="K44" s="170"/>
      <c r="L44" s="170"/>
      <c r="M44" s="343"/>
      <c r="N44" s="343"/>
      <c r="O44" s="167"/>
      <c r="P44" s="343"/>
      <c r="Q44" s="343"/>
      <c r="R44" s="343"/>
      <c r="S44" s="343"/>
      <c r="T44" s="343"/>
      <c r="U44" s="343"/>
      <c r="V44" s="170"/>
      <c r="W44" s="145"/>
      <c r="X44" s="220"/>
    </row>
    <row r="45" spans="1:24" s="150" customFormat="1" ht="15" customHeight="1" x14ac:dyDescent="0.25">
      <c r="A45" s="114">
        <v>45</v>
      </c>
      <c r="B45" s="167"/>
      <c r="C45" s="223"/>
      <c r="D45" s="458"/>
      <c r="E45" s="458"/>
      <c r="F45" s="436" t="s">
        <v>383</v>
      </c>
      <c r="G45" s="467">
        <f t="shared" si="3"/>
        <v>0</v>
      </c>
      <c r="H45" s="343"/>
      <c r="I45" s="170"/>
      <c r="J45" s="170"/>
      <c r="K45" s="170"/>
      <c r="L45" s="170"/>
      <c r="M45" s="343"/>
      <c r="N45" s="343"/>
      <c r="O45" s="167"/>
      <c r="P45" s="343"/>
      <c r="Q45" s="343"/>
      <c r="R45" s="343"/>
      <c r="S45" s="343"/>
      <c r="T45" s="343"/>
      <c r="U45" s="343"/>
      <c r="V45" s="170"/>
      <c r="W45" s="145"/>
      <c r="X45" s="220"/>
    </row>
    <row r="46" spans="1:24" s="150" customFormat="1" ht="15" customHeight="1" x14ac:dyDescent="0.25">
      <c r="A46" s="114">
        <v>46</v>
      </c>
      <c r="B46" s="167"/>
      <c r="C46" s="223"/>
      <c r="D46" s="458"/>
      <c r="E46" s="458"/>
      <c r="F46" s="436" t="s">
        <v>383</v>
      </c>
      <c r="G46" s="467">
        <f t="shared" si="3"/>
        <v>0</v>
      </c>
      <c r="H46" s="343"/>
      <c r="I46" s="170"/>
      <c r="J46" s="170"/>
      <c r="K46" s="170"/>
      <c r="L46" s="170"/>
      <c r="M46" s="343"/>
      <c r="N46" s="343"/>
      <c r="O46" s="167"/>
      <c r="P46" s="343"/>
      <c r="Q46" s="343"/>
      <c r="R46" s="343"/>
      <c r="S46" s="343"/>
      <c r="T46" s="343"/>
      <c r="U46" s="343"/>
      <c r="V46" s="170"/>
      <c r="W46" s="145"/>
      <c r="X46" s="220"/>
    </row>
    <row r="47" spans="1:24" s="150" customFormat="1" ht="15" customHeight="1" x14ac:dyDescent="0.25">
      <c r="A47" s="114">
        <v>47</v>
      </c>
      <c r="B47" s="167"/>
      <c r="C47" s="223"/>
      <c r="D47" s="193" t="s">
        <v>500</v>
      </c>
      <c r="E47" s="193"/>
      <c r="F47" s="193"/>
      <c r="G47" s="141"/>
      <c r="H47" s="141"/>
      <c r="I47" s="167"/>
      <c r="J47" s="167"/>
      <c r="K47" s="167"/>
      <c r="L47" s="167"/>
      <c r="M47" s="141"/>
      <c r="N47" s="141"/>
      <c r="O47" s="167"/>
      <c r="P47" s="448"/>
      <c r="Q47" s="448"/>
      <c r="R47" s="448"/>
      <c r="S47" s="448"/>
      <c r="T47" s="448"/>
      <c r="U47" s="448"/>
      <c r="V47" s="170"/>
      <c r="W47" s="145"/>
      <c r="X47" s="220"/>
    </row>
    <row r="48" spans="1:24" s="150" customFormat="1" ht="15" customHeight="1" x14ac:dyDescent="0.25">
      <c r="A48" s="114">
        <v>48</v>
      </c>
      <c r="B48" s="167"/>
      <c r="C48" s="223"/>
      <c r="D48" s="194"/>
      <c r="E48" s="194"/>
      <c r="F48" s="194" t="s">
        <v>332</v>
      </c>
      <c r="G48" s="467">
        <f>SUMIF($F$37:$F$46,"Standard",G$37:G$46)</f>
        <v>0</v>
      </c>
      <c r="H48" s="467">
        <f>SUMIF($F$37:$F$46,"Standard",H$37:H$46)</f>
        <v>0</v>
      </c>
      <c r="I48" s="170"/>
      <c r="J48" s="170"/>
      <c r="K48" s="170"/>
      <c r="L48" s="170"/>
      <c r="M48" s="467">
        <f>SUMIF($F$37:$F$46,"Standard",M$37:M$46)</f>
        <v>0</v>
      </c>
      <c r="N48" s="467">
        <f>SUMIF($F$37:$F$46,"Standard",N$37:N$46)</f>
        <v>0</v>
      </c>
      <c r="O48" s="167"/>
      <c r="P48" s="467">
        <f t="shared" ref="P48:U48" si="4">SUMIF($F$37:$F$46,"Standard",P$37:P$46)</f>
        <v>0</v>
      </c>
      <c r="Q48" s="467">
        <f t="shared" si="4"/>
        <v>0</v>
      </c>
      <c r="R48" s="467">
        <f t="shared" si="4"/>
        <v>0</v>
      </c>
      <c r="S48" s="467">
        <f t="shared" si="4"/>
        <v>0</v>
      </c>
      <c r="T48" s="467">
        <f t="shared" si="4"/>
        <v>0</v>
      </c>
      <c r="U48" s="467">
        <f t="shared" si="4"/>
        <v>0</v>
      </c>
      <c r="V48" s="170"/>
      <c r="W48" s="145"/>
      <c r="X48" s="220"/>
    </row>
    <row r="49" spans="1:24" s="150" customFormat="1" ht="15" customHeight="1" thickBot="1" x14ac:dyDescent="0.3">
      <c r="A49" s="114">
        <v>49</v>
      </c>
      <c r="B49" s="170"/>
      <c r="C49" s="223"/>
      <c r="D49" s="194"/>
      <c r="E49" s="194"/>
      <c r="F49" s="194" t="s">
        <v>336</v>
      </c>
      <c r="G49" s="467">
        <f>SUMIF($F$37:$F$46,"Non-standard",G$37:G$46)</f>
        <v>0</v>
      </c>
      <c r="H49" s="467">
        <f>SUMIF($F$37:$F$46,"Non-standard",H$37:H$46)</f>
        <v>0</v>
      </c>
      <c r="I49" s="170"/>
      <c r="J49" s="170"/>
      <c r="K49" s="170"/>
      <c r="L49" s="170"/>
      <c r="M49" s="467">
        <f>SUMIF($F$37:$F$46,"Non-standard",M$37:M$46)</f>
        <v>0</v>
      </c>
      <c r="N49" s="467">
        <f>SUMIF($F$37:$F$46,"Non-standard",N$37:N$46)</f>
        <v>0</v>
      </c>
      <c r="O49" s="225"/>
      <c r="P49" s="467">
        <f t="shared" ref="P49:U49" si="5">SUMIF($F$37:$F$46,"Non-standard",P$37:P$46)</f>
        <v>0</v>
      </c>
      <c r="Q49" s="467">
        <f t="shared" si="5"/>
        <v>0</v>
      </c>
      <c r="R49" s="467">
        <f t="shared" si="5"/>
        <v>0</v>
      </c>
      <c r="S49" s="467">
        <f t="shared" si="5"/>
        <v>0</v>
      </c>
      <c r="T49" s="467">
        <f t="shared" si="5"/>
        <v>0</v>
      </c>
      <c r="U49" s="467">
        <f t="shared" si="5"/>
        <v>0</v>
      </c>
      <c r="V49" s="170"/>
      <c r="W49" s="145"/>
      <c r="X49" s="220"/>
    </row>
    <row r="50" spans="1:24" s="150" customFormat="1" ht="15" customHeight="1" thickBot="1" x14ac:dyDescent="0.3">
      <c r="A50" s="114">
        <v>50</v>
      </c>
      <c r="B50" s="170"/>
      <c r="C50" s="223"/>
      <c r="D50" s="194"/>
      <c r="E50" s="194"/>
      <c r="F50" s="194" t="s">
        <v>335</v>
      </c>
      <c r="G50" s="468">
        <f>SUM(G48:G49)</f>
        <v>0</v>
      </c>
      <c r="H50" s="468">
        <f>SUM(H48:H49)</f>
        <v>0</v>
      </c>
      <c r="I50" s="170"/>
      <c r="J50" s="170"/>
      <c r="K50" s="170"/>
      <c r="L50" s="170"/>
      <c r="M50" s="468">
        <f t="shared" ref="M50:U50" si="6">SUM(M48:M49)</f>
        <v>0</v>
      </c>
      <c r="N50" s="468">
        <f t="shared" si="6"/>
        <v>0</v>
      </c>
      <c r="O50" s="167"/>
      <c r="P50" s="468">
        <f t="shared" si="6"/>
        <v>0</v>
      </c>
      <c r="Q50" s="468">
        <f t="shared" si="6"/>
        <v>0</v>
      </c>
      <c r="R50" s="468">
        <f t="shared" si="6"/>
        <v>0</v>
      </c>
      <c r="S50" s="468">
        <f t="shared" si="6"/>
        <v>0</v>
      </c>
      <c r="T50" s="468">
        <f t="shared" si="6"/>
        <v>0</v>
      </c>
      <c r="U50" s="468">
        <f t="shared" si="6"/>
        <v>0</v>
      </c>
      <c r="V50" s="170"/>
      <c r="W50" s="145"/>
      <c r="X50" s="213" t="s">
        <v>844</v>
      </c>
    </row>
    <row r="51" spans="1:24" s="150" customFormat="1" ht="17.25" customHeight="1" thickBot="1" x14ac:dyDescent="0.3">
      <c r="A51" s="114">
        <v>51</v>
      </c>
      <c r="B51" s="170"/>
      <c r="C51" s="223"/>
      <c r="D51" s="194"/>
      <c r="E51" s="194"/>
      <c r="F51" s="194"/>
      <c r="G51" s="194"/>
      <c r="H51" s="194"/>
      <c r="I51" s="170"/>
      <c r="J51" s="170"/>
      <c r="K51" s="170"/>
      <c r="L51" s="170"/>
      <c r="M51" s="194"/>
      <c r="N51" s="194"/>
      <c r="O51" s="194"/>
      <c r="P51" s="194"/>
      <c r="Q51" s="194"/>
      <c r="R51" s="194"/>
      <c r="S51" s="194"/>
      <c r="T51" s="194"/>
      <c r="U51" s="194"/>
      <c r="V51" s="170"/>
      <c r="W51" s="145"/>
      <c r="X51" s="220"/>
    </row>
    <row r="52" spans="1:24" s="150" customFormat="1" ht="17.25" customHeight="1" thickBot="1" x14ac:dyDescent="0.35">
      <c r="A52" s="114">
        <v>52</v>
      </c>
      <c r="B52" s="170"/>
      <c r="C52" s="195" t="s">
        <v>444</v>
      </c>
      <c r="D52" s="194"/>
      <c r="E52" s="194"/>
      <c r="F52" s="194"/>
      <c r="G52" s="194"/>
      <c r="H52" s="194"/>
      <c r="I52" s="170"/>
      <c r="J52" s="170"/>
      <c r="K52" s="170"/>
      <c r="L52" s="170"/>
      <c r="M52" s="194" t="s">
        <v>478</v>
      </c>
      <c r="N52" s="469" t="str">
        <f>IF(M50+N50=G50,"OK","Error")</f>
        <v>OK</v>
      </c>
      <c r="O52" s="194"/>
      <c r="P52" s="194"/>
      <c r="Q52" s="194"/>
      <c r="R52" s="194"/>
      <c r="S52" s="194"/>
      <c r="T52" s="194"/>
      <c r="U52" s="194"/>
      <c r="V52" s="170"/>
      <c r="W52" s="145"/>
      <c r="X52" s="220"/>
    </row>
    <row r="53" spans="1:24" s="150" customFormat="1" ht="15" customHeight="1" x14ac:dyDescent="0.25">
      <c r="A53" s="114">
        <v>53</v>
      </c>
      <c r="B53" s="170"/>
      <c r="C53" s="194"/>
      <c r="D53" s="197" t="s">
        <v>337</v>
      </c>
      <c r="E53" s="194"/>
      <c r="F53" s="3"/>
      <c r="G53" s="194"/>
      <c r="H53" s="194"/>
      <c r="I53" s="170"/>
      <c r="J53" s="170"/>
      <c r="K53" s="170"/>
      <c r="L53" s="170"/>
      <c r="M53" s="194"/>
      <c r="N53" s="194"/>
      <c r="O53" s="194"/>
      <c r="P53" s="194"/>
      <c r="Q53" s="194"/>
      <c r="R53" s="194"/>
      <c r="S53" s="194"/>
      <c r="T53" s="194"/>
      <c r="U53" s="194"/>
      <c r="V53" s="170"/>
      <c r="W53" s="145"/>
      <c r="X53" s="220"/>
    </row>
    <row r="54" spans="1:24" s="150" customFormat="1" ht="18" customHeight="1" x14ac:dyDescent="0.25">
      <c r="A54" s="154"/>
      <c r="B54" s="155"/>
      <c r="C54" s="156"/>
      <c r="D54" s="155"/>
      <c r="E54" s="155"/>
      <c r="F54" s="155"/>
      <c r="G54" s="155"/>
      <c r="H54" s="155"/>
      <c r="I54" s="155"/>
      <c r="J54" s="155"/>
      <c r="K54" s="155"/>
      <c r="L54" s="155"/>
      <c r="M54" s="155"/>
      <c r="N54" s="155"/>
      <c r="O54" s="155"/>
      <c r="P54" s="155"/>
      <c r="Q54" s="155"/>
      <c r="R54" s="155"/>
      <c r="S54" s="155"/>
      <c r="T54" s="155"/>
      <c r="U54" s="155"/>
      <c r="V54" s="155"/>
      <c r="W54" s="146"/>
      <c r="X54" s="220"/>
    </row>
  </sheetData>
  <sheetProtection formatRows="0" insertColumns="0" insertRows="0"/>
  <customSheetViews>
    <customSheetView guid="{21F2E024-704F-4E93-AC63-213755ECFFE0}" scale="70" showPageBreaks="1" showGridLines="0" fitToPage="1" printArea="1" view="pageBreakPreview" topLeftCell="F4">
      <selection activeCell="O46" sqref="O46"/>
      <pageMargins left="0.70866141732283472" right="0.70866141732283472" top="0.74803149606299213" bottom="0.74803149606299213" header="0.31496062992125984" footer="0.31496062992125984"/>
      <printOptions horizontalCentered="1" verticalCentered="1"/>
      <pageSetup paperSize="9" scale="51"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10">
    <mergeCell ref="T2:V2"/>
    <mergeCell ref="T3:V3"/>
    <mergeCell ref="T4:V4"/>
    <mergeCell ref="N34:N35"/>
    <mergeCell ref="V11:V14"/>
    <mergeCell ref="V33:V36"/>
    <mergeCell ref="N4:Q4"/>
    <mergeCell ref="A6:S6"/>
    <mergeCell ref="N13:O13"/>
    <mergeCell ref="N12:O12"/>
  </mergeCells>
  <dataValidations xWindow="653" yWindow="706" count="3">
    <dataValidation allowBlank="1" showInputMessage="1" showErrorMessage="1" prompt="Please enter text" sqref="D15:E24 D37:E46 P12:U13 P34:U35"/>
    <dataValidation allowBlank="1" showInputMessage="1" showErrorMessage="1" prompt="Please enter Network / Sub-Network Name" sqref="T4:V4"/>
    <dataValidation type="list" allowBlank="1" showInputMessage="1" showErrorMessage="1" prompt="Please select from available drop-down options" sqref="F15:F24 F37:F46">
      <formula1>"Standard,Non-standard,[Select one]"</formula1>
    </dataValidation>
  </dataValidations>
  <pageMargins left="0.70866141732283472" right="0.70866141732283472" top="0.74803149606299213" bottom="0.74803149606299213" header="0.31496062992125989" footer="0.31496062992125989"/>
  <pageSetup paperSize="9" scale="44" fitToHeight="0" orientation="landscape" r:id="rId2"/>
  <headerFooter alignWithMargins="0">
    <oddHeader>&amp;CCommerce Commission Information Disclosure Template</oddHeader>
    <oddFooter>&amp;L&amp;F&amp;C&amp;P&amp;R&amp;A</oddFooter>
  </headerFooter>
  <rowBreaks count="1" manualBreakCount="1">
    <brk id="3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L60"/>
  <sheetViews>
    <sheetView showGridLines="0" view="pageBreakPreview" topLeftCell="A22" zoomScaleNormal="100" zoomScaleSheetLayoutView="100" workbookViewId="0">
      <selection activeCell="E4" sqref="E4"/>
    </sheetView>
  </sheetViews>
  <sheetFormatPr defaultColWidth="9.140625" defaultRowHeight="12.75" x14ac:dyDescent="0.2"/>
  <cols>
    <col min="1" max="1" width="5" style="20" customWidth="1"/>
    <col min="2" max="2" width="3.7109375" style="98" customWidth="1"/>
    <col min="3" max="3" width="10.28515625" style="33" customWidth="1"/>
    <col min="4" max="4" width="30" style="20" customWidth="1"/>
    <col min="5" max="5" width="50" style="27" customWidth="1"/>
    <col min="6" max="6" width="8.85546875" style="27" customWidth="1"/>
    <col min="7" max="7" width="6.42578125" style="27" customWidth="1"/>
    <col min="8" max="11" width="15.7109375" style="20" customWidth="1"/>
    <col min="12" max="12" width="2.7109375" style="20" customWidth="1"/>
    <col min="13" max="16384" width="9.140625" style="20"/>
  </cols>
  <sheetData>
    <row r="1" spans="1:12" ht="15" customHeight="1" x14ac:dyDescent="0.2">
      <c r="A1" s="556"/>
      <c r="B1" s="552"/>
      <c r="C1" s="554"/>
      <c r="D1" s="552"/>
      <c r="E1" s="552"/>
      <c r="F1" s="552"/>
      <c r="G1" s="552"/>
      <c r="H1" s="552"/>
      <c r="I1" s="552"/>
      <c r="J1" s="552"/>
      <c r="K1" s="552"/>
      <c r="L1" s="551"/>
    </row>
    <row r="2" spans="1:12" ht="18" customHeight="1" x14ac:dyDescent="0.3">
      <c r="A2" s="76"/>
      <c r="B2" s="446"/>
      <c r="C2" s="90"/>
      <c r="D2" s="446"/>
      <c r="E2" s="446"/>
      <c r="F2" s="446"/>
      <c r="G2" s="446"/>
      <c r="H2" s="92" t="s">
        <v>8</v>
      </c>
      <c r="I2" s="677" t="str">
        <f>IF(NOT(ISBLANK(CoverSheet!$C$8)),CoverSheet!$C$8,"")</f>
        <v/>
      </c>
      <c r="J2" s="677"/>
      <c r="K2" s="677"/>
      <c r="L2" s="50"/>
    </row>
    <row r="3" spans="1:12" ht="18" customHeight="1" x14ac:dyDescent="0.25">
      <c r="A3" s="76"/>
      <c r="B3" s="446"/>
      <c r="C3" s="90"/>
      <c r="D3" s="446"/>
      <c r="E3" s="446"/>
      <c r="F3" s="446"/>
      <c r="G3" s="446"/>
      <c r="H3" s="92" t="s">
        <v>390</v>
      </c>
      <c r="I3" s="678" t="str">
        <f>IF(ISNUMBER(CoverSheet!$C$12),CoverSheet!$C$12,"")</f>
        <v/>
      </c>
      <c r="J3" s="678"/>
      <c r="K3" s="678"/>
      <c r="L3" s="50"/>
    </row>
    <row r="4" spans="1:12" s="119" customFormat="1" ht="18" customHeight="1" x14ac:dyDescent="0.3">
      <c r="A4" s="76"/>
      <c r="B4" s="446"/>
      <c r="C4" s="90"/>
      <c r="D4" s="446"/>
      <c r="E4" s="446"/>
      <c r="F4" s="446"/>
      <c r="G4" s="446"/>
      <c r="H4" s="92" t="s">
        <v>94</v>
      </c>
      <c r="I4" s="747"/>
      <c r="J4" s="747"/>
      <c r="K4" s="747"/>
      <c r="L4" s="50"/>
    </row>
    <row r="5" spans="1:12" ht="21" x14ac:dyDescent="0.35">
      <c r="A5" s="546" t="s">
        <v>360</v>
      </c>
      <c r="B5" s="135"/>
      <c r="C5" s="90"/>
      <c r="D5" s="446"/>
      <c r="E5" s="446"/>
      <c r="F5" s="446"/>
      <c r="G5" s="446"/>
      <c r="H5" s="446"/>
      <c r="I5" s="449"/>
      <c r="J5" s="446"/>
      <c r="K5" s="446"/>
      <c r="L5" s="50"/>
    </row>
    <row r="6" spans="1:12" s="182" customFormat="1" ht="28.5" customHeight="1" x14ac:dyDescent="0.2">
      <c r="A6" s="675" t="s">
        <v>432</v>
      </c>
      <c r="B6" s="679"/>
      <c r="C6" s="679"/>
      <c r="D6" s="679"/>
      <c r="E6" s="679"/>
      <c r="F6" s="679"/>
      <c r="G6" s="679"/>
      <c r="H6" s="679"/>
      <c r="I6" s="679"/>
      <c r="J6" s="679"/>
      <c r="K6" s="679"/>
      <c r="L6" s="694"/>
    </row>
    <row r="7" spans="1:12" ht="15" customHeight="1" x14ac:dyDescent="0.2">
      <c r="A7" s="85" t="s">
        <v>614</v>
      </c>
      <c r="B7" s="449"/>
      <c r="C7" s="90"/>
      <c r="D7" s="446"/>
      <c r="E7" s="446"/>
      <c r="F7" s="446"/>
      <c r="G7" s="446"/>
      <c r="H7" s="446"/>
      <c r="I7" s="446"/>
      <c r="J7" s="446"/>
      <c r="K7" s="446"/>
      <c r="L7" s="50"/>
    </row>
    <row r="8" spans="1:12" ht="48" customHeight="1" x14ac:dyDescent="0.2">
      <c r="A8" s="114">
        <v>8</v>
      </c>
      <c r="B8" s="198"/>
      <c r="C8" s="190" t="s">
        <v>20</v>
      </c>
      <c r="D8" s="166" t="s">
        <v>1</v>
      </c>
      <c r="E8" s="166" t="s">
        <v>21</v>
      </c>
      <c r="F8" s="199"/>
      <c r="G8" s="225" t="s">
        <v>99</v>
      </c>
      <c r="H8" s="445" t="s">
        <v>277</v>
      </c>
      <c r="I8" s="445" t="s">
        <v>98</v>
      </c>
      <c r="J8" s="445" t="s">
        <v>74</v>
      </c>
      <c r="K8" s="320" t="s">
        <v>316</v>
      </c>
      <c r="L8" s="34"/>
    </row>
    <row r="9" spans="1:12" ht="15" customHeight="1" x14ac:dyDescent="0.2">
      <c r="A9" s="114">
        <v>9</v>
      </c>
      <c r="B9" s="198"/>
      <c r="C9" s="167" t="s">
        <v>22</v>
      </c>
      <c r="D9" s="167" t="s">
        <v>282</v>
      </c>
      <c r="E9" s="167" t="s">
        <v>23</v>
      </c>
      <c r="F9" s="177"/>
      <c r="G9" s="177" t="s">
        <v>24</v>
      </c>
      <c r="H9" s="3"/>
      <c r="I9" s="3"/>
      <c r="J9" s="5">
        <f t="shared" ref="J9:J40" si="0">I9-H9</f>
        <v>0</v>
      </c>
      <c r="K9" s="337" t="s">
        <v>383</v>
      </c>
      <c r="L9" s="34"/>
    </row>
    <row r="10" spans="1:12" ht="15" customHeight="1" x14ac:dyDescent="0.2">
      <c r="A10" s="114">
        <v>10</v>
      </c>
      <c r="B10" s="198"/>
      <c r="C10" s="167" t="s">
        <v>22</v>
      </c>
      <c r="D10" s="167" t="s">
        <v>282</v>
      </c>
      <c r="E10" s="167" t="s">
        <v>25</v>
      </c>
      <c r="F10" s="177"/>
      <c r="G10" s="177" t="s">
        <v>24</v>
      </c>
      <c r="H10" s="3"/>
      <c r="I10" s="3"/>
      <c r="J10" s="5">
        <f t="shared" si="0"/>
        <v>0</v>
      </c>
      <c r="K10" s="337" t="s">
        <v>383</v>
      </c>
      <c r="L10" s="34"/>
    </row>
    <row r="11" spans="1:12" ht="15" customHeight="1" x14ac:dyDescent="0.2">
      <c r="A11" s="114">
        <v>11</v>
      </c>
      <c r="B11" s="198"/>
      <c r="C11" s="167" t="s">
        <v>22</v>
      </c>
      <c r="D11" s="167" t="s">
        <v>282</v>
      </c>
      <c r="E11" s="167" t="s">
        <v>26</v>
      </c>
      <c r="F11" s="177"/>
      <c r="G11" s="177" t="s">
        <v>24</v>
      </c>
      <c r="H11" s="3"/>
      <c r="I11" s="3"/>
      <c r="J11" s="5">
        <f t="shared" si="0"/>
        <v>0</v>
      </c>
      <c r="K11" s="337" t="s">
        <v>383</v>
      </c>
      <c r="L11" s="34"/>
    </row>
    <row r="12" spans="1:12" ht="15" customHeight="1" x14ac:dyDescent="0.2">
      <c r="A12" s="114">
        <v>12</v>
      </c>
      <c r="B12" s="198"/>
      <c r="C12" s="167" t="s">
        <v>29</v>
      </c>
      <c r="D12" s="167" t="s">
        <v>283</v>
      </c>
      <c r="E12" s="167" t="s">
        <v>30</v>
      </c>
      <c r="F12" s="177"/>
      <c r="G12" s="177" t="s">
        <v>31</v>
      </c>
      <c r="H12" s="3"/>
      <c r="I12" s="3"/>
      <c r="J12" s="5">
        <f t="shared" si="0"/>
        <v>0</v>
      </c>
      <c r="K12" s="337" t="s">
        <v>383</v>
      </c>
      <c r="L12" s="34"/>
    </row>
    <row r="13" spans="1:12" ht="15" customHeight="1" x14ac:dyDescent="0.2">
      <c r="A13" s="114">
        <v>13</v>
      </c>
      <c r="B13" s="198"/>
      <c r="C13" s="167" t="s">
        <v>29</v>
      </c>
      <c r="D13" s="167" t="s">
        <v>283</v>
      </c>
      <c r="E13" s="167" t="s">
        <v>32</v>
      </c>
      <c r="F13" s="177"/>
      <c r="G13" s="177" t="s">
        <v>31</v>
      </c>
      <c r="H13" s="3"/>
      <c r="I13" s="3"/>
      <c r="J13" s="5">
        <f t="shared" si="0"/>
        <v>0</v>
      </c>
      <c r="K13" s="337" t="s">
        <v>383</v>
      </c>
      <c r="L13" s="34"/>
    </row>
    <row r="14" spans="1:12" ht="15" customHeight="1" x14ac:dyDescent="0.2">
      <c r="A14" s="114">
        <v>14</v>
      </c>
      <c r="B14" s="198"/>
      <c r="C14" s="167" t="s">
        <v>29</v>
      </c>
      <c r="D14" s="167" t="s">
        <v>284</v>
      </c>
      <c r="E14" s="167" t="s">
        <v>33</v>
      </c>
      <c r="F14" s="177"/>
      <c r="G14" s="177" t="s">
        <v>31</v>
      </c>
      <c r="H14" s="3"/>
      <c r="I14" s="3"/>
      <c r="J14" s="5">
        <f t="shared" si="0"/>
        <v>0</v>
      </c>
      <c r="K14" s="337" t="s">
        <v>383</v>
      </c>
      <c r="L14" s="34"/>
    </row>
    <row r="15" spans="1:12" ht="15" customHeight="1" x14ac:dyDescent="0.2">
      <c r="A15" s="114">
        <v>15</v>
      </c>
      <c r="B15" s="198"/>
      <c r="C15" s="167" t="s">
        <v>29</v>
      </c>
      <c r="D15" s="167" t="s">
        <v>284</v>
      </c>
      <c r="E15" s="167" t="s">
        <v>34</v>
      </c>
      <c r="F15" s="177"/>
      <c r="G15" s="177" t="s">
        <v>31</v>
      </c>
      <c r="H15" s="3"/>
      <c r="I15" s="3"/>
      <c r="J15" s="5">
        <f t="shared" si="0"/>
        <v>0</v>
      </c>
      <c r="K15" s="337" t="s">
        <v>383</v>
      </c>
      <c r="L15" s="34"/>
    </row>
    <row r="16" spans="1:12" ht="15" customHeight="1" x14ac:dyDescent="0.2">
      <c r="A16" s="114">
        <v>16</v>
      </c>
      <c r="B16" s="198"/>
      <c r="C16" s="167" t="s">
        <v>29</v>
      </c>
      <c r="D16" s="167" t="s">
        <v>284</v>
      </c>
      <c r="E16" s="167" t="s">
        <v>35</v>
      </c>
      <c r="F16" s="177"/>
      <c r="G16" s="177" t="s">
        <v>31</v>
      </c>
      <c r="H16" s="3"/>
      <c r="I16" s="3"/>
      <c r="J16" s="5">
        <f t="shared" si="0"/>
        <v>0</v>
      </c>
      <c r="K16" s="337" t="s">
        <v>383</v>
      </c>
      <c r="L16" s="34"/>
    </row>
    <row r="17" spans="1:12" ht="15" customHeight="1" x14ac:dyDescent="0.2">
      <c r="A17" s="114">
        <v>17</v>
      </c>
      <c r="B17" s="198"/>
      <c r="C17" s="167" t="s">
        <v>29</v>
      </c>
      <c r="D17" s="167" t="s">
        <v>284</v>
      </c>
      <c r="E17" s="167" t="s">
        <v>36</v>
      </c>
      <c r="F17" s="177"/>
      <c r="G17" s="177" t="s">
        <v>31</v>
      </c>
      <c r="H17" s="3"/>
      <c r="I17" s="3"/>
      <c r="J17" s="5">
        <f t="shared" si="0"/>
        <v>0</v>
      </c>
      <c r="K17" s="337" t="s">
        <v>383</v>
      </c>
      <c r="L17" s="34"/>
    </row>
    <row r="18" spans="1:12" ht="15" customHeight="1" x14ac:dyDescent="0.2">
      <c r="A18" s="114">
        <v>18</v>
      </c>
      <c r="B18" s="198"/>
      <c r="C18" s="167" t="s">
        <v>29</v>
      </c>
      <c r="D18" s="167" t="s">
        <v>284</v>
      </c>
      <c r="E18" s="167" t="s">
        <v>37</v>
      </c>
      <c r="F18" s="177"/>
      <c r="G18" s="177" t="s">
        <v>31</v>
      </c>
      <c r="H18" s="3"/>
      <c r="I18" s="3"/>
      <c r="J18" s="5">
        <f t="shared" si="0"/>
        <v>0</v>
      </c>
      <c r="K18" s="337" t="s">
        <v>383</v>
      </c>
      <c r="L18" s="34"/>
    </row>
    <row r="19" spans="1:12" ht="15" customHeight="1" x14ac:dyDescent="0.2">
      <c r="A19" s="114">
        <v>19</v>
      </c>
      <c r="B19" s="198"/>
      <c r="C19" s="167" t="s">
        <v>29</v>
      </c>
      <c r="D19" s="167" t="s">
        <v>284</v>
      </c>
      <c r="E19" s="167" t="s">
        <v>38</v>
      </c>
      <c r="F19" s="177"/>
      <c r="G19" s="177" t="s">
        <v>31</v>
      </c>
      <c r="H19" s="3"/>
      <c r="I19" s="3"/>
      <c r="J19" s="5">
        <f t="shared" si="0"/>
        <v>0</v>
      </c>
      <c r="K19" s="337" t="s">
        <v>383</v>
      </c>
      <c r="L19" s="34"/>
    </row>
    <row r="20" spans="1:12" ht="15" customHeight="1" x14ac:dyDescent="0.2">
      <c r="A20" s="114">
        <v>20</v>
      </c>
      <c r="B20" s="198"/>
      <c r="C20" s="167" t="s">
        <v>29</v>
      </c>
      <c r="D20" s="167" t="s">
        <v>284</v>
      </c>
      <c r="E20" s="167" t="s">
        <v>39</v>
      </c>
      <c r="F20" s="177"/>
      <c r="G20" s="177" t="s">
        <v>31</v>
      </c>
      <c r="H20" s="3"/>
      <c r="I20" s="3"/>
      <c r="J20" s="5">
        <f t="shared" si="0"/>
        <v>0</v>
      </c>
      <c r="K20" s="337" t="s">
        <v>383</v>
      </c>
      <c r="L20" s="34"/>
    </row>
    <row r="21" spans="1:12" ht="15" customHeight="1" x14ac:dyDescent="0.2">
      <c r="A21" s="114">
        <v>21</v>
      </c>
      <c r="B21" s="198"/>
      <c r="C21" s="167" t="s">
        <v>29</v>
      </c>
      <c r="D21" s="167" t="s">
        <v>284</v>
      </c>
      <c r="E21" s="167" t="s">
        <v>40</v>
      </c>
      <c r="F21" s="177"/>
      <c r="G21" s="177" t="s">
        <v>31</v>
      </c>
      <c r="H21" s="3"/>
      <c r="I21" s="3"/>
      <c r="J21" s="5">
        <f t="shared" si="0"/>
        <v>0</v>
      </c>
      <c r="K21" s="337" t="s">
        <v>383</v>
      </c>
      <c r="L21" s="34"/>
    </row>
    <row r="22" spans="1:12" ht="15" customHeight="1" x14ac:dyDescent="0.2">
      <c r="A22" s="114">
        <v>22</v>
      </c>
      <c r="B22" s="198"/>
      <c r="C22" s="167" t="s">
        <v>29</v>
      </c>
      <c r="D22" s="167" t="s">
        <v>284</v>
      </c>
      <c r="E22" s="167" t="s">
        <v>41</v>
      </c>
      <c r="F22" s="177"/>
      <c r="G22" s="177" t="s">
        <v>31</v>
      </c>
      <c r="H22" s="3"/>
      <c r="I22" s="3"/>
      <c r="J22" s="5">
        <f t="shared" si="0"/>
        <v>0</v>
      </c>
      <c r="K22" s="337" t="s">
        <v>383</v>
      </c>
      <c r="L22" s="34"/>
    </row>
    <row r="23" spans="1:12" ht="15" customHeight="1" x14ac:dyDescent="0.2">
      <c r="A23" s="114">
        <v>23</v>
      </c>
      <c r="B23" s="198"/>
      <c r="C23" s="167" t="s">
        <v>29</v>
      </c>
      <c r="D23" s="167" t="s">
        <v>285</v>
      </c>
      <c r="E23" s="167" t="s">
        <v>42</v>
      </c>
      <c r="F23" s="177"/>
      <c r="G23" s="177" t="s">
        <v>24</v>
      </c>
      <c r="H23" s="3"/>
      <c r="I23" s="3"/>
      <c r="J23" s="5">
        <f t="shared" si="0"/>
        <v>0</v>
      </c>
      <c r="K23" s="337" t="s">
        <v>383</v>
      </c>
      <c r="L23" s="34"/>
    </row>
    <row r="24" spans="1:12" ht="15" customHeight="1" x14ac:dyDescent="0.2">
      <c r="A24" s="114">
        <v>24</v>
      </c>
      <c r="B24" s="198"/>
      <c r="C24" s="167" t="s">
        <v>29</v>
      </c>
      <c r="D24" s="167" t="s">
        <v>285</v>
      </c>
      <c r="E24" s="167" t="s">
        <v>43</v>
      </c>
      <c r="F24" s="177"/>
      <c r="G24" s="177" t="s">
        <v>24</v>
      </c>
      <c r="H24" s="3"/>
      <c r="I24" s="3"/>
      <c r="J24" s="5">
        <f t="shared" si="0"/>
        <v>0</v>
      </c>
      <c r="K24" s="337" t="s">
        <v>383</v>
      </c>
      <c r="L24" s="34"/>
    </row>
    <row r="25" spans="1:12" ht="15" customHeight="1" x14ac:dyDescent="0.2">
      <c r="A25" s="114">
        <v>25</v>
      </c>
      <c r="B25" s="198"/>
      <c r="C25" s="167" t="s">
        <v>29</v>
      </c>
      <c r="D25" s="167" t="s">
        <v>286</v>
      </c>
      <c r="E25" s="167" t="s">
        <v>291</v>
      </c>
      <c r="F25" s="177"/>
      <c r="G25" s="177" t="s">
        <v>24</v>
      </c>
      <c r="H25" s="3"/>
      <c r="I25" s="3"/>
      <c r="J25" s="5">
        <f>I25-H25</f>
        <v>0</v>
      </c>
      <c r="K25" s="337" t="s">
        <v>383</v>
      </c>
      <c r="L25" s="34"/>
    </row>
    <row r="26" spans="1:12" ht="15" customHeight="1" x14ac:dyDescent="0.2">
      <c r="A26" s="114">
        <v>26</v>
      </c>
      <c r="B26" s="198"/>
      <c r="C26" s="167" t="s">
        <v>29</v>
      </c>
      <c r="D26" s="167" t="s">
        <v>286</v>
      </c>
      <c r="E26" s="167" t="s">
        <v>292</v>
      </c>
      <c r="F26" s="177"/>
      <c r="G26" s="177" t="s">
        <v>24</v>
      </c>
      <c r="H26" s="3"/>
      <c r="I26" s="3"/>
      <c r="J26" s="5">
        <f>I26-H26</f>
        <v>0</v>
      </c>
      <c r="K26" s="337" t="s">
        <v>383</v>
      </c>
      <c r="L26" s="34"/>
    </row>
    <row r="27" spans="1:12" ht="15" customHeight="1" x14ac:dyDescent="0.2">
      <c r="A27" s="114">
        <v>27</v>
      </c>
      <c r="B27" s="198"/>
      <c r="C27" s="167" t="s">
        <v>29</v>
      </c>
      <c r="D27" s="167" t="s">
        <v>286</v>
      </c>
      <c r="E27" s="167" t="s">
        <v>289</v>
      </c>
      <c r="F27" s="177"/>
      <c r="G27" s="177" t="s">
        <v>24</v>
      </c>
      <c r="H27" s="3"/>
      <c r="I27" s="3"/>
      <c r="J27" s="5">
        <f>I27-H27</f>
        <v>0</v>
      </c>
      <c r="K27" s="337" t="s">
        <v>383</v>
      </c>
      <c r="L27" s="34"/>
    </row>
    <row r="28" spans="1:12" ht="15" customHeight="1" x14ac:dyDescent="0.2">
      <c r="A28" s="114">
        <v>28</v>
      </c>
      <c r="B28" s="198"/>
      <c r="C28" s="167" t="s">
        <v>29</v>
      </c>
      <c r="D28" s="167" t="s">
        <v>286</v>
      </c>
      <c r="E28" s="167" t="s">
        <v>290</v>
      </c>
      <c r="F28" s="177"/>
      <c r="G28" s="177" t="s">
        <v>24</v>
      </c>
      <c r="H28" s="3"/>
      <c r="I28" s="3"/>
      <c r="J28" s="5">
        <f>I28-H28</f>
        <v>0</v>
      </c>
      <c r="K28" s="337" t="s">
        <v>383</v>
      </c>
      <c r="L28" s="34"/>
    </row>
    <row r="29" spans="1:12" ht="15" customHeight="1" x14ac:dyDescent="0.2">
      <c r="A29" s="114">
        <v>29</v>
      </c>
      <c r="B29" s="198"/>
      <c r="C29" s="167" t="s">
        <v>29</v>
      </c>
      <c r="D29" s="167" t="s">
        <v>286</v>
      </c>
      <c r="E29" s="167" t="s">
        <v>44</v>
      </c>
      <c r="F29" s="177"/>
      <c r="G29" s="177" t="s">
        <v>24</v>
      </c>
      <c r="H29" s="3"/>
      <c r="I29" s="3"/>
      <c r="J29" s="5">
        <f>I29-H29</f>
        <v>0</v>
      </c>
      <c r="K29" s="337" t="s">
        <v>383</v>
      </c>
      <c r="L29" s="34"/>
    </row>
    <row r="30" spans="1:12" ht="15" customHeight="1" x14ac:dyDescent="0.2">
      <c r="A30" s="114">
        <v>30</v>
      </c>
      <c r="B30" s="198"/>
      <c r="C30" s="167" t="s">
        <v>29</v>
      </c>
      <c r="D30" s="167" t="s">
        <v>286</v>
      </c>
      <c r="E30" s="167" t="s">
        <v>287</v>
      </c>
      <c r="F30" s="177"/>
      <c r="G30" s="177" t="s">
        <v>24</v>
      </c>
      <c r="H30" s="3"/>
      <c r="I30" s="3"/>
      <c r="J30" s="5">
        <f t="shared" si="0"/>
        <v>0</v>
      </c>
      <c r="K30" s="337" t="s">
        <v>383</v>
      </c>
      <c r="L30" s="34"/>
    </row>
    <row r="31" spans="1:12" ht="15" customHeight="1" x14ac:dyDescent="0.2">
      <c r="A31" s="114">
        <v>31</v>
      </c>
      <c r="B31" s="198"/>
      <c r="C31" s="167" t="s">
        <v>29</v>
      </c>
      <c r="D31" s="167" t="s">
        <v>286</v>
      </c>
      <c r="E31" s="167" t="s">
        <v>288</v>
      </c>
      <c r="F31" s="177"/>
      <c r="G31" s="177" t="s">
        <v>24</v>
      </c>
      <c r="H31" s="3"/>
      <c r="I31" s="3"/>
      <c r="J31" s="5">
        <f t="shared" si="0"/>
        <v>0</v>
      </c>
      <c r="K31" s="337" t="s">
        <v>383</v>
      </c>
      <c r="L31" s="34"/>
    </row>
    <row r="32" spans="1:12" ht="15" customHeight="1" x14ac:dyDescent="0.2">
      <c r="A32" s="114">
        <v>32</v>
      </c>
      <c r="B32" s="198"/>
      <c r="C32" s="167" t="s">
        <v>29</v>
      </c>
      <c r="D32" s="167" t="s">
        <v>286</v>
      </c>
      <c r="E32" s="167" t="s">
        <v>293</v>
      </c>
      <c r="F32" s="177"/>
      <c r="G32" s="177" t="s">
        <v>24</v>
      </c>
      <c r="H32" s="3"/>
      <c r="I32" s="3"/>
      <c r="J32" s="5">
        <f>I32-H32</f>
        <v>0</v>
      </c>
      <c r="K32" s="337" t="s">
        <v>383</v>
      </c>
      <c r="L32" s="34"/>
    </row>
    <row r="33" spans="1:12" ht="15" customHeight="1" x14ac:dyDescent="0.2">
      <c r="A33" s="114">
        <v>33</v>
      </c>
      <c r="B33" s="198"/>
      <c r="C33" s="167" t="s">
        <v>29</v>
      </c>
      <c r="D33" s="167" t="s">
        <v>286</v>
      </c>
      <c r="E33" s="167" t="s">
        <v>294</v>
      </c>
      <c r="F33" s="177"/>
      <c r="G33" s="177" t="s">
        <v>24</v>
      </c>
      <c r="H33" s="3"/>
      <c r="I33" s="3"/>
      <c r="J33" s="5">
        <f>I33-H33</f>
        <v>0</v>
      </c>
      <c r="K33" s="337" t="s">
        <v>383</v>
      </c>
      <c r="L33" s="34"/>
    </row>
    <row r="34" spans="1:12" ht="15" customHeight="1" x14ac:dyDescent="0.2">
      <c r="A34" s="114">
        <v>34</v>
      </c>
      <c r="B34" s="198"/>
      <c r="C34" s="167" t="s">
        <v>29</v>
      </c>
      <c r="D34" s="167" t="s">
        <v>449</v>
      </c>
      <c r="E34" s="167" t="s">
        <v>295</v>
      </c>
      <c r="F34" s="177"/>
      <c r="G34" s="177" t="s">
        <v>24</v>
      </c>
      <c r="H34" s="3"/>
      <c r="I34" s="3"/>
      <c r="J34" s="5">
        <f t="shared" si="0"/>
        <v>0</v>
      </c>
      <c r="K34" s="337" t="s">
        <v>383</v>
      </c>
      <c r="L34" s="34"/>
    </row>
    <row r="35" spans="1:12" ht="15" customHeight="1" x14ac:dyDescent="0.2">
      <c r="A35" s="114">
        <v>35</v>
      </c>
      <c r="B35" s="198"/>
      <c r="C35" s="167" t="s">
        <v>29</v>
      </c>
      <c r="D35" s="167" t="s">
        <v>296</v>
      </c>
      <c r="E35" s="167" t="s">
        <v>45</v>
      </c>
      <c r="F35" s="177"/>
      <c r="G35" s="177" t="s">
        <v>31</v>
      </c>
      <c r="H35" s="3"/>
      <c r="I35" s="3"/>
      <c r="J35" s="5">
        <f t="shared" si="0"/>
        <v>0</v>
      </c>
      <c r="K35" s="337" t="s">
        <v>383</v>
      </c>
      <c r="L35" s="34"/>
    </row>
    <row r="36" spans="1:12" ht="15" customHeight="1" x14ac:dyDescent="0.2">
      <c r="A36" s="114">
        <v>36</v>
      </c>
      <c r="B36" s="198"/>
      <c r="C36" s="167" t="s">
        <v>29</v>
      </c>
      <c r="D36" s="167" t="s">
        <v>296</v>
      </c>
      <c r="E36" s="167" t="s">
        <v>46</v>
      </c>
      <c r="F36" s="177"/>
      <c r="G36" s="177" t="s">
        <v>31</v>
      </c>
      <c r="H36" s="3"/>
      <c r="I36" s="3"/>
      <c r="J36" s="5">
        <f t="shared" si="0"/>
        <v>0</v>
      </c>
      <c r="K36" s="337" t="s">
        <v>383</v>
      </c>
      <c r="L36" s="34"/>
    </row>
    <row r="37" spans="1:12" ht="15" customHeight="1" x14ac:dyDescent="0.2">
      <c r="A37" s="114">
        <v>37</v>
      </c>
      <c r="B37" s="198"/>
      <c r="C37" s="167" t="s">
        <v>29</v>
      </c>
      <c r="D37" s="167" t="s">
        <v>296</v>
      </c>
      <c r="E37" s="167" t="s">
        <v>297</v>
      </c>
      <c r="F37" s="177"/>
      <c r="G37" s="177" t="s">
        <v>31</v>
      </c>
      <c r="H37" s="3"/>
      <c r="I37" s="3"/>
      <c r="J37" s="5">
        <f t="shared" si="0"/>
        <v>0</v>
      </c>
      <c r="K37" s="337" t="s">
        <v>383</v>
      </c>
      <c r="L37" s="34"/>
    </row>
    <row r="38" spans="1:12" ht="15" customHeight="1" x14ac:dyDescent="0.2">
      <c r="A38" s="114">
        <v>38</v>
      </c>
      <c r="B38" s="198"/>
      <c r="C38" s="167" t="s">
        <v>29</v>
      </c>
      <c r="D38" s="167" t="s">
        <v>298</v>
      </c>
      <c r="E38" s="167" t="s">
        <v>47</v>
      </c>
      <c r="F38" s="177"/>
      <c r="G38" s="177" t="s">
        <v>31</v>
      </c>
      <c r="H38" s="3"/>
      <c r="I38" s="3"/>
      <c r="J38" s="5">
        <f t="shared" si="0"/>
        <v>0</v>
      </c>
      <c r="K38" s="337" t="s">
        <v>383</v>
      </c>
      <c r="L38" s="34"/>
    </row>
    <row r="39" spans="1:12" ht="15" customHeight="1" x14ac:dyDescent="0.2">
      <c r="A39" s="114">
        <v>39</v>
      </c>
      <c r="B39" s="198"/>
      <c r="C39" s="167" t="s">
        <v>29</v>
      </c>
      <c r="D39" s="167" t="s">
        <v>298</v>
      </c>
      <c r="E39" s="167" t="s">
        <v>48</v>
      </c>
      <c r="F39" s="177"/>
      <c r="G39" s="177" t="s">
        <v>31</v>
      </c>
      <c r="H39" s="3"/>
      <c r="I39" s="3"/>
      <c r="J39" s="5">
        <f t="shared" si="0"/>
        <v>0</v>
      </c>
      <c r="K39" s="337" t="s">
        <v>383</v>
      </c>
      <c r="L39" s="34"/>
    </row>
    <row r="40" spans="1:12" ht="15" customHeight="1" x14ac:dyDescent="0.2">
      <c r="A40" s="114">
        <v>40</v>
      </c>
      <c r="B40" s="198"/>
      <c r="C40" s="167" t="s">
        <v>29</v>
      </c>
      <c r="D40" s="167" t="s">
        <v>298</v>
      </c>
      <c r="E40" s="167" t="s">
        <v>49</v>
      </c>
      <c r="F40" s="177"/>
      <c r="G40" s="177" t="s">
        <v>31</v>
      </c>
      <c r="H40" s="3"/>
      <c r="I40" s="3"/>
      <c r="J40" s="5">
        <f t="shared" si="0"/>
        <v>0</v>
      </c>
      <c r="K40" s="337" t="s">
        <v>383</v>
      </c>
      <c r="L40" s="34"/>
    </row>
    <row r="41" spans="1:12" ht="15" customHeight="1" x14ac:dyDescent="0.2">
      <c r="A41" s="114">
        <v>41</v>
      </c>
      <c r="B41" s="198"/>
      <c r="C41" s="167" t="s">
        <v>29</v>
      </c>
      <c r="D41" s="167" t="s">
        <v>299</v>
      </c>
      <c r="E41" s="167" t="s">
        <v>300</v>
      </c>
      <c r="F41" s="177"/>
      <c r="G41" s="177" t="s">
        <v>24</v>
      </c>
      <c r="H41" s="3"/>
      <c r="I41" s="3"/>
      <c r="J41" s="5">
        <f t="shared" ref="J41:J59" si="1">I41-H41</f>
        <v>0</v>
      </c>
      <c r="K41" s="337" t="s">
        <v>383</v>
      </c>
      <c r="L41" s="34"/>
    </row>
    <row r="42" spans="1:12" ht="15" customHeight="1" x14ac:dyDescent="0.2">
      <c r="A42" s="114">
        <v>42</v>
      </c>
      <c r="B42" s="198"/>
      <c r="C42" s="167" t="s">
        <v>29</v>
      </c>
      <c r="D42" s="167" t="s">
        <v>299</v>
      </c>
      <c r="E42" s="167" t="s">
        <v>301</v>
      </c>
      <c r="F42" s="177"/>
      <c r="G42" s="177" t="s">
        <v>24</v>
      </c>
      <c r="H42" s="3"/>
      <c r="I42" s="3"/>
      <c r="J42" s="5">
        <f t="shared" si="1"/>
        <v>0</v>
      </c>
      <c r="K42" s="337" t="s">
        <v>383</v>
      </c>
      <c r="L42" s="34"/>
    </row>
    <row r="43" spans="1:12" ht="15" customHeight="1" x14ac:dyDescent="0.2">
      <c r="A43" s="114">
        <v>43</v>
      </c>
      <c r="B43" s="198"/>
      <c r="C43" s="167" t="s">
        <v>29</v>
      </c>
      <c r="D43" s="167" t="s">
        <v>299</v>
      </c>
      <c r="E43" s="167" t="s">
        <v>302</v>
      </c>
      <c r="F43" s="177"/>
      <c r="G43" s="177" t="s">
        <v>24</v>
      </c>
      <c r="H43" s="3"/>
      <c r="I43" s="3"/>
      <c r="J43" s="5">
        <f t="shared" si="1"/>
        <v>0</v>
      </c>
      <c r="K43" s="337" t="s">
        <v>383</v>
      </c>
      <c r="L43" s="34"/>
    </row>
    <row r="44" spans="1:12" ht="15" customHeight="1" x14ac:dyDescent="0.2">
      <c r="A44" s="114">
        <v>44</v>
      </c>
      <c r="B44" s="198"/>
      <c r="C44" s="167" t="s">
        <v>29</v>
      </c>
      <c r="D44" s="167" t="s">
        <v>299</v>
      </c>
      <c r="E44" s="167" t="s">
        <v>303</v>
      </c>
      <c r="F44" s="177"/>
      <c r="G44" s="177" t="s">
        <v>24</v>
      </c>
      <c r="H44" s="3"/>
      <c r="I44" s="3"/>
      <c r="J44" s="5">
        <f t="shared" si="1"/>
        <v>0</v>
      </c>
      <c r="K44" s="337" t="s">
        <v>383</v>
      </c>
      <c r="L44" s="34"/>
    </row>
    <row r="45" spans="1:12" ht="15" customHeight="1" x14ac:dyDescent="0.2">
      <c r="A45" s="114">
        <v>45</v>
      </c>
      <c r="B45" s="198"/>
      <c r="C45" s="167" t="s">
        <v>29</v>
      </c>
      <c r="D45" s="167" t="s">
        <v>299</v>
      </c>
      <c r="E45" s="167" t="s">
        <v>50</v>
      </c>
      <c r="F45" s="177"/>
      <c r="G45" s="177" t="s">
        <v>24</v>
      </c>
      <c r="H45" s="3"/>
      <c r="I45" s="3"/>
      <c r="J45" s="5">
        <f t="shared" si="1"/>
        <v>0</v>
      </c>
      <c r="K45" s="337" t="s">
        <v>383</v>
      </c>
      <c r="L45" s="34"/>
    </row>
    <row r="46" spans="1:12" ht="15" customHeight="1" x14ac:dyDescent="0.2">
      <c r="A46" s="114">
        <v>46</v>
      </c>
      <c r="B46" s="198"/>
      <c r="C46" s="167" t="s">
        <v>29</v>
      </c>
      <c r="D46" s="167" t="s">
        <v>304</v>
      </c>
      <c r="E46" s="167" t="s">
        <v>51</v>
      </c>
      <c r="F46" s="177"/>
      <c r="G46" s="177" t="s">
        <v>24</v>
      </c>
      <c r="H46" s="3"/>
      <c r="I46" s="3"/>
      <c r="J46" s="5">
        <f t="shared" si="1"/>
        <v>0</v>
      </c>
      <c r="K46" s="337" t="s">
        <v>383</v>
      </c>
      <c r="L46" s="34"/>
    </row>
    <row r="47" spans="1:12" ht="15" customHeight="1" x14ac:dyDescent="0.2">
      <c r="A47" s="114">
        <v>47</v>
      </c>
      <c r="B47" s="198"/>
      <c r="C47" s="167" t="s">
        <v>29</v>
      </c>
      <c r="D47" s="167" t="s">
        <v>304</v>
      </c>
      <c r="E47" s="167" t="s">
        <v>52</v>
      </c>
      <c r="F47" s="177"/>
      <c r="G47" s="177" t="s">
        <v>24</v>
      </c>
      <c r="H47" s="3"/>
      <c r="I47" s="3"/>
      <c r="J47" s="5">
        <f t="shared" si="1"/>
        <v>0</v>
      </c>
      <c r="K47" s="337" t="s">
        <v>383</v>
      </c>
      <c r="L47" s="34"/>
    </row>
    <row r="48" spans="1:12" ht="15" customHeight="1" x14ac:dyDescent="0.2">
      <c r="A48" s="114">
        <v>48</v>
      </c>
      <c r="B48" s="198"/>
      <c r="C48" s="167" t="s">
        <v>29</v>
      </c>
      <c r="D48" s="167" t="s">
        <v>305</v>
      </c>
      <c r="E48" s="167" t="s">
        <v>19</v>
      </c>
      <c r="F48" s="177"/>
      <c r="G48" s="177" t="s">
        <v>24</v>
      </c>
      <c r="H48" s="3"/>
      <c r="I48" s="3"/>
      <c r="J48" s="5">
        <f t="shared" si="1"/>
        <v>0</v>
      </c>
      <c r="K48" s="337" t="s">
        <v>383</v>
      </c>
      <c r="L48" s="34"/>
    </row>
    <row r="49" spans="1:12" ht="15" customHeight="1" x14ac:dyDescent="0.2">
      <c r="A49" s="114">
        <v>49</v>
      </c>
      <c r="B49" s="198"/>
      <c r="C49" s="167" t="s">
        <v>29</v>
      </c>
      <c r="D49" s="167" t="s">
        <v>306</v>
      </c>
      <c r="E49" s="167" t="s">
        <v>53</v>
      </c>
      <c r="F49" s="177"/>
      <c r="G49" s="177" t="s">
        <v>24</v>
      </c>
      <c r="H49" s="3"/>
      <c r="I49" s="3"/>
      <c r="J49" s="5">
        <f t="shared" si="1"/>
        <v>0</v>
      </c>
      <c r="K49" s="337" t="s">
        <v>383</v>
      </c>
      <c r="L49" s="34"/>
    </row>
    <row r="50" spans="1:12" ht="15" customHeight="1" x14ac:dyDescent="0.2">
      <c r="A50" s="114">
        <v>50</v>
      </c>
      <c r="B50" s="198"/>
      <c r="C50" s="167" t="s">
        <v>54</v>
      </c>
      <c r="D50" s="167" t="s">
        <v>307</v>
      </c>
      <c r="E50" s="167" t="s">
        <v>308</v>
      </c>
      <c r="F50" s="177"/>
      <c r="G50" s="177" t="s">
        <v>31</v>
      </c>
      <c r="H50" s="3"/>
      <c r="I50" s="3"/>
      <c r="J50" s="5">
        <f t="shared" si="1"/>
        <v>0</v>
      </c>
      <c r="K50" s="337" t="s">
        <v>383</v>
      </c>
      <c r="L50" s="34"/>
    </row>
    <row r="51" spans="1:12" ht="15" customHeight="1" x14ac:dyDescent="0.2">
      <c r="A51" s="114">
        <v>51</v>
      </c>
      <c r="B51" s="198"/>
      <c r="C51" s="167" t="s">
        <v>54</v>
      </c>
      <c r="D51" s="167" t="s">
        <v>309</v>
      </c>
      <c r="E51" s="167" t="s">
        <v>310</v>
      </c>
      <c r="F51" s="177"/>
      <c r="G51" s="177" t="s">
        <v>31</v>
      </c>
      <c r="H51" s="3"/>
      <c r="I51" s="3"/>
      <c r="J51" s="5">
        <f t="shared" si="1"/>
        <v>0</v>
      </c>
      <c r="K51" s="337" t="s">
        <v>383</v>
      </c>
      <c r="L51" s="34"/>
    </row>
    <row r="52" spans="1:12" ht="15" customHeight="1" x14ac:dyDescent="0.2">
      <c r="A52" s="114">
        <v>52</v>
      </c>
      <c r="B52" s="198"/>
      <c r="C52" s="167" t="s">
        <v>54</v>
      </c>
      <c r="D52" s="167" t="s">
        <v>460</v>
      </c>
      <c r="E52" s="167" t="s">
        <v>311</v>
      </c>
      <c r="F52" s="177"/>
      <c r="G52" s="177" t="s">
        <v>31</v>
      </c>
      <c r="H52" s="3"/>
      <c r="I52" s="3"/>
      <c r="J52" s="5">
        <f t="shared" si="1"/>
        <v>0</v>
      </c>
      <c r="K52" s="337" t="s">
        <v>383</v>
      </c>
      <c r="L52" s="34"/>
    </row>
    <row r="53" spans="1:12" ht="15" customHeight="1" x14ac:dyDescent="0.2">
      <c r="A53" s="114">
        <v>53</v>
      </c>
      <c r="B53" s="198"/>
      <c r="C53" s="167" t="s">
        <v>54</v>
      </c>
      <c r="D53" s="167" t="s">
        <v>55</v>
      </c>
      <c r="E53" s="167" t="s">
        <v>429</v>
      </c>
      <c r="F53" s="177"/>
      <c r="G53" s="177" t="s">
        <v>24</v>
      </c>
      <c r="H53" s="3"/>
      <c r="I53" s="3"/>
      <c r="J53" s="5">
        <f t="shared" si="1"/>
        <v>0</v>
      </c>
      <c r="K53" s="337" t="s">
        <v>383</v>
      </c>
      <c r="L53" s="34"/>
    </row>
    <row r="54" spans="1:12" ht="15" customHeight="1" x14ac:dyDescent="0.2">
      <c r="A54" s="114">
        <v>54</v>
      </c>
      <c r="B54" s="198"/>
      <c r="C54" s="167" t="s">
        <v>22</v>
      </c>
      <c r="D54" s="167" t="s">
        <v>56</v>
      </c>
      <c r="E54" s="167" t="s">
        <v>57</v>
      </c>
      <c r="F54" s="177"/>
      <c r="G54" s="177" t="s">
        <v>24</v>
      </c>
      <c r="H54" s="3"/>
      <c r="I54" s="3"/>
      <c r="J54" s="5">
        <f t="shared" si="1"/>
        <v>0</v>
      </c>
      <c r="K54" s="337" t="s">
        <v>383</v>
      </c>
      <c r="L54" s="34"/>
    </row>
    <row r="55" spans="1:12" ht="15" customHeight="1" x14ac:dyDescent="0.2">
      <c r="A55" s="114">
        <v>55</v>
      </c>
      <c r="B55" s="198"/>
      <c r="C55" s="167" t="s">
        <v>22</v>
      </c>
      <c r="D55" s="167" t="s">
        <v>58</v>
      </c>
      <c r="E55" s="167" t="s">
        <v>389</v>
      </c>
      <c r="F55" s="177"/>
      <c r="G55" s="177" t="s">
        <v>314</v>
      </c>
      <c r="H55" s="3"/>
      <c r="I55" s="3"/>
      <c r="J55" s="5">
        <f t="shared" si="1"/>
        <v>0</v>
      </c>
      <c r="K55" s="337" t="s">
        <v>383</v>
      </c>
      <c r="L55" s="34"/>
    </row>
    <row r="56" spans="1:12" ht="15" customHeight="1" x14ac:dyDescent="0.2">
      <c r="A56" s="114">
        <v>56</v>
      </c>
      <c r="B56" s="198"/>
      <c r="C56" s="167" t="s">
        <v>22</v>
      </c>
      <c r="D56" s="167" t="s">
        <v>312</v>
      </c>
      <c r="E56" s="167" t="s">
        <v>27</v>
      </c>
      <c r="F56" s="177"/>
      <c r="G56" s="177" t="s">
        <v>28</v>
      </c>
      <c r="H56" s="3"/>
      <c r="I56" s="3"/>
      <c r="J56" s="5">
        <f t="shared" si="1"/>
        <v>0</v>
      </c>
      <c r="K56" s="337" t="s">
        <v>383</v>
      </c>
      <c r="L56" s="34"/>
    </row>
    <row r="57" spans="1:12" ht="15" customHeight="1" x14ac:dyDescent="0.2">
      <c r="A57" s="114">
        <v>57</v>
      </c>
      <c r="B57" s="198"/>
      <c r="C57" s="167" t="s">
        <v>22</v>
      </c>
      <c r="D57" s="167" t="s">
        <v>313</v>
      </c>
      <c r="E57" s="167" t="s">
        <v>61</v>
      </c>
      <c r="F57" s="177"/>
      <c r="G57" s="177" t="s">
        <v>314</v>
      </c>
      <c r="H57" s="3"/>
      <c r="I57" s="3"/>
      <c r="J57" s="5">
        <f t="shared" si="1"/>
        <v>0</v>
      </c>
      <c r="K57" s="337" t="s">
        <v>383</v>
      </c>
      <c r="L57" s="34"/>
    </row>
    <row r="58" spans="1:12" ht="15" customHeight="1" x14ac:dyDescent="0.2">
      <c r="A58" s="114">
        <v>58</v>
      </c>
      <c r="B58" s="198"/>
      <c r="C58" s="167" t="s">
        <v>22</v>
      </c>
      <c r="D58" s="167" t="s">
        <v>313</v>
      </c>
      <c r="E58" s="167" t="s">
        <v>62</v>
      </c>
      <c r="F58" s="177"/>
      <c r="G58" s="177" t="s">
        <v>28</v>
      </c>
      <c r="H58" s="3"/>
      <c r="I58" s="3"/>
      <c r="J58" s="5">
        <f t="shared" si="1"/>
        <v>0</v>
      </c>
      <c r="K58" s="337" t="s">
        <v>383</v>
      </c>
      <c r="L58" s="34"/>
    </row>
    <row r="59" spans="1:12" ht="15" customHeight="1" x14ac:dyDescent="0.2">
      <c r="A59" s="114">
        <v>59</v>
      </c>
      <c r="B59" s="198"/>
      <c r="C59" s="167" t="s">
        <v>22</v>
      </c>
      <c r="D59" s="167" t="s">
        <v>59</v>
      </c>
      <c r="E59" s="167" t="s">
        <v>60</v>
      </c>
      <c r="F59" s="177"/>
      <c r="G59" s="177" t="s">
        <v>31</v>
      </c>
      <c r="H59" s="590"/>
      <c r="I59" s="590"/>
      <c r="J59" s="591">
        <f t="shared" si="1"/>
        <v>0</v>
      </c>
      <c r="K59" s="592" t="s">
        <v>383</v>
      </c>
      <c r="L59" s="34"/>
    </row>
    <row r="60" spans="1:12" s="589" customFormat="1" ht="15" customHeight="1" x14ac:dyDescent="0.2">
      <c r="A60" s="114"/>
      <c r="B60" s="198"/>
      <c r="C60" s="167"/>
      <c r="D60" s="167"/>
      <c r="E60" s="167"/>
      <c r="F60" s="95"/>
      <c r="G60" s="95"/>
      <c r="H60" s="593"/>
      <c r="I60" s="593"/>
      <c r="J60" s="593"/>
      <c r="K60" s="593"/>
      <c r="L60" s="95"/>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activeCell="O20" sqref="O20"/>
      <pageMargins left="0.70866141732283472" right="0.70866141732283472" top="0.74803149606299213" bottom="0.74803149606299213" header="0.31496062992125984" footer="0.31496062992125984"/>
      <pageSetup paperSize="9" scale="54"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A6:L6"/>
    <mergeCell ref="I2:K2"/>
    <mergeCell ref="I3:K3"/>
    <mergeCell ref="I4:K4"/>
  </mergeCells>
  <dataValidations count="2">
    <dataValidation allowBlank="1" showInputMessage="1" showErrorMessage="1" prompt="Please enter Network / Sub-Network Name" sqref="I4:K4"/>
    <dataValidation type="list" allowBlank="1" showInputMessage="1" showErrorMessage="1" prompt="Please select from available drop-down options" sqref="K9:K60">
      <formula1>"1,2,3,4,N/A,[Select one]"</formula1>
    </dataValidation>
  </dataValidations>
  <pageMargins left="0.70866141732283472" right="0.70866141732283472" top="0.74803149606299213" bottom="0.74803149606299213" header="0.31496062992125989" footer="0.31496062992125989"/>
  <pageSetup paperSize="9" scale="54" orientation="portrait"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AR61"/>
  <sheetViews>
    <sheetView showGridLines="0" view="pageBreakPreview" topLeftCell="M1" zoomScale="80" zoomScaleNormal="100" zoomScaleSheetLayoutView="80" workbookViewId="0">
      <selection activeCell="AE9" sqref="AE9"/>
    </sheetView>
  </sheetViews>
  <sheetFormatPr defaultColWidth="9.140625" defaultRowHeight="12.75" x14ac:dyDescent="0.2"/>
  <cols>
    <col min="1" max="1" width="4.5703125" style="9" customWidth="1"/>
    <col min="2" max="2" width="3.42578125" style="98" customWidth="1"/>
    <col min="3" max="3" width="10.140625" style="33" customWidth="1"/>
    <col min="4" max="4" width="31.5703125" style="9" customWidth="1"/>
    <col min="5" max="5" width="53.140625" style="9" customWidth="1"/>
    <col min="6" max="6" width="8.42578125" style="9" customWidth="1"/>
    <col min="7" max="10" width="9.140625" style="11" customWidth="1"/>
    <col min="11" max="13" width="9.140625" style="20" customWidth="1"/>
    <col min="14" max="14" width="9.140625" style="11" customWidth="1"/>
    <col min="15" max="21" width="9.140625" style="10" customWidth="1"/>
    <col min="22" max="31" width="9.140625" style="33" customWidth="1"/>
    <col min="32" max="39" width="9.140625" style="597" customWidth="1"/>
    <col min="40" max="41" width="10.140625" style="33" customWidth="1"/>
    <col min="42" max="42" width="9.140625" style="33" customWidth="1"/>
    <col min="43" max="43" width="12.7109375" style="33" customWidth="1"/>
    <col min="44" max="44" width="2.7109375" style="33" customWidth="1"/>
    <col min="45" max="16384" width="9.140625" style="9"/>
  </cols>
  <sheetData>
    <row r="1" spans="1:44" s="12" customFormat="1" ht="15" customHeight="1" x14ac:dyDescent="0.2">
      <c r="A1" s="556"/>
      <c r="B1" s="552"/>
      <c r="C1" s="554"/>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1"/>
    </row>
    <row r="2" spans="1:44" s="12" customFormat="1" ht="18" customHeight="1" x14ac:dyDescent="0.3">
      <c r="A2" s="76"/>
      <c r="B2" s="446"/>
      <c r="C2" s="90"/>
      <c r="D2" s="446"/>
      <c r="E2" s="446"/>
      <c r="F2" s="446"/>
      <c r="G2" s="446"/>
      <c r="H2" s="446"/>
      <c r="I2" s="446"/>
      <c r="J2" s="446"/>
      <c r="K2" s="446"/>
      <c r="L2" s="446"/>
      <c r="M2" s="446"/>
      <c r="N2" s="446"/>
      <c r="O2" s="446"/>
      <c r="P2" s="90"/>
      <c r="Q2" s="90"/>
      <c r="R2" s="90"/>
      <c r="S2" s="90"/>
      <c r="T2" s="90"/>
      <c r="U2" s="90"/>
      <c r="V2" s="90"/>
      <c r="W2" s="446"/>
      <c r="X2" s="446"/>
      <c r="Y2" s="446"/>
      <c r="Z2" s="446"/>
      <c r="AA2" s="446"/>
      <c r="AB2" s="446"/>
      <c r="AC2" s="446"/>
      <c r="AD2" s="92" t="s">
        <v>8</v>
      </c>
      <c r="AE2" s="755" t="str">
        <f>IF(NOT(ISBLANK(CoverSheet!$C$8)),CoverSheet!$C$8,"")</f>
        <v/>
      </c>
      <c r="AF2" s="755"/>
      <c r="AG2" s="755"/>
      <c r="AH2" s="755"/>
      <c r="AI2" s="755"/>
      <c r="AJ2" s="755"/>
      <c r="AK2" s="755"/>
      <c r="AL2" s="755"/>
      <c r="AM2" s="755"/>
      <c r="AN2" s="755"/>
      <c r="AO2" s="755"/>
      <c r="AP2" s="755"/>
      <c r="AQ2" s="755"/>
      <c r="AR2" s="50"/>
    </row>
    <row r="3" spans="1:44" s="12" customFormat="1" ht="18" customHeight="1" x14ac:dyDescent="0.25">
      <c r="A3" s="76"/>
      <c r="B3" s="446"/>
      <c r="C3" s="90"/>
      <c r="D3" s="446"/>
      <c r="E3" s="446"/>
      <c r="F3" s="446"/>
      <c r="G3" s="446"/>
      <c r="H3" s="446"/>
      <c r="I3" s="446"/>
      <c r="J3" s="446"/>
      <c r="K3" s="446"/>
      <c r="L3" s="446"/>
      <c r="M3" s="446"/>
      <c r="N3" s="446"/>
      <c r="O3" s="446"/>
      <c r="P3" s="90"/>
      <c r="Q3" s="90"/>
      <c r="R3" s="90"/>
      <c r="S3" s="90"/>
      <c r="T3" s="90"/>
      <c r="U3" s="90"/>
      <c r="V3" s="90"/>
      <c r="W3" s="446"/>
      <c r="X3" s="446"/>
      <c r="Y3" s="446"/>
      <c r="Z3" s="446"/>
      <c r="AA3" s="446"/>
      <c r="AB3" s="446"/>
      <c r="AC3" s="446"/>
      <c r="AD3" s="92" t="s">
        <v>390</v>
      </c>
      <c r="AE3" s="678" t="str">
        <f>IF(ISNUMBER(CoverSheet!$C$12),CoverSheet!$C$12,"")</f>
        <v/>
      </c>
      <c r="AF3" s="678"/>
      <c r="AG3" s="678"/>
      <c r="AH3" s="678"/>
      <c r="AI3" s="678"/>
      <c r="AJ3" s="678"/>
      <c r="AK3" s="678"/>
      <c r="AL3" s="678"/>
      <c r="AM3" s="678"/>
      <c r="AN3" s="678"/>
      <c r="AO3" s="678"/>
      <c r="AP3" s="678"/>
      <c r="AQ3" s="678"/>
      <c r="AR3" s="50"/>
    </row>
    <row r="4" spans="1:44" s="12" customFormat="1" ht="18" customHeight="1" x14ac:dyDescent="0.35">
      <c r="A4" s="134"/>
      <c r="B4" s="135"/>
      <c r="C4" s="90"/>
      <c r="D4" s="446"/>
      <c r="E4" s="446"/>
      <c r="F4" s="446"/>
      <c r="G4" s="446"/>
      <c r="H4" s="446"/>
      <c r="I4" s="446"/>
      <c r="J4" s="446"/>
      <c r="K4" s="446"/>
      <c r="L4" s="446"/>
      <c r="M4" s="446"/>
      <c r="N4" s="446"/>
      <c r="O4" s="446"/>
      <c r="P4" s="446"/>
      <c r="Q4" s="449"/>
      <c r="R4" s="446"/>
      <c r="S4" s="446"/>
      <c r="T4" s="446"/>
      <c r="U4" s="446"/>
      <c r="V4" s="446"/>
      <c r="W4" s="446"/>
      <c r="X4" s="446"/>
      <c r="Y4" s="446"/>
      <c r="Z4" s="446"/>
      <c r="AA4" s="446"/>
      <c r="AB4" s="446"/>
      <c r="AC4" s="446"/>
      <c r="AD4" s="92" t="s">
        <v>94</v>
      </c>
      <c r="AE4" s="747"/>
      <c r="AF4" s="747"/>
      <c r="AG4" s="747"/>
      <c r="AH4" s="747"/>
      <c r="AI4" s="747"/>
      <c r="AJ4" s="747"/>
      <c r="AK4" s="747"/>
      <c r="AL4" s="747"/>
      <c r="AM4" s="747"/>
      <c r="AN4" s="747"/>
      <c r="AO4" s="747"/>
      <c r="AP4" s="747"/>
      <c r="AQ4" s="747"/>
      <c r="AR4" s="50"/>
    </row>
    <row r="5" spans="1:44" s="113" customFormat="1" ht="21" x14ac:dyDescent="0.35">
      <c r="A5" s="254" t="s">
        <v>361</v>
      </c>
      <c r="B5" s="135"/>
      <c r="C5" s="90"/>
      <c r="D5" s="446"/>
      <c r="E5" s="446"/>
      <c r="F5" s="446"/>
      <c r="G5" s="446"/>
      <c r="H5" s="446"/>
      <c r="I5" s="446"/>
      <c r="J5" s="446"/>
      <c r="K5" s="446"/>
      <c r="L5" s="446"/>
      <c r="M5" s="446"/>
      <c r="N5" s="446"/>
      <c r="O5" s="446"/>
      <c r="P5" s="446"/>
      <c r="Q5" s="449"/>
      <c r="R5" s="446"/>
      <c r="S5" s="446"/>
      <c r="T5" s="446"/>
      <c r="U5" s="446"/>
      <c r="V5" s="446"/>
      <c r="W5" s="446"/>
      <c r="X5" s="446"/>
      <c r="Y5" s="446"/>
      <c r="Z5" s="446"/>
      <c r="AA5" s="446"/>
      <c r="AB5" s="446"/>
      <c r="AC5" s="446"/>
      <c r="AD5" s="449"/>
      <c r="AE5" s="446"/>
      <c r="AF5" s="594"/>
      <c r="AG5" s="594"/>
      <c r="AH5" s="594"/>
      <c r="AI5" s="594"/>
      <c r="AJ5" s="594"/>
      <c r="AK5" s="594"/>
      <c r="AL5" s="594"/>
      <c r="AM5" s="594"/>
      <c r="AN5" s="446"/>
      <c r="AO5" s="446"/>
      <c r="AP5" s="446"/>
      <c r="AQ5" s="446"/>
      <c r="AR5" s="470"/>
    </row>
    <row r="6" spans="1:44" s="182" customFormat="1" ht="22.5" customHeight="1" x14ac:dyDescent="0.2">
      <c r="A6" s="675" t="s">
        <v>433</v>
      </c>
      <c r="B6" s="679"/>
      <c r="C6" s="679"/>
      <c r="D6" s="679"/>
      <c r="E6" s="679"/>
      <c r="F6" s="679"/>
      <c r="G6" s="679"/>
      <c r="H6" s="679"/>
      <c r="I6" s="679"/>
      <c r="J6" s="679"/>
      <c r="K6" s="679"/>
      <c r="L6" s="679"/>
      <c r="M6" s="679"/>
      <c r="N6" s="679"/>
      <c r="O6" s="679"/>
      <c r="P6" s="679"/>
      <c r="Q6" s="679"/>
      <c r="R6" s="679"/>
      <c r="S6" s="679"/>
      <c r="T6" s="679"/>
      <c r="U6" s="679"/>
      <c r="V6" s="81"/>
      <c r="W6" s="90"/>
      <c r="X6" s="90"/>
      <c r="Y6" s="90"/>
      <c r="Z6" s="90"/>
      <c r="AA6" s="90"/>
      <c r="AB6" s="90"/>
      <c r="AC6" s="81"/>
      <c r="AD6" s="81"/>
      <c r="AE6" s="90"/>
      <c r="AF6" s="90"/>
      <c r="AG6" s="90"/>
      <c r="AH6" s="90"/>
      <c r="AI6" s="90"/>
      <c r="AJ6" s="90"/>
      <c r="AK6" s="90"/>
      <c r="AL6" s="90"/>
      <c r="AM6" s="90"/>
      <c r="AN6" s="90"/>
      <c r="AO6" s="90"/>
      <c r="AP6" s="90"/>
      <c r="AQ6" s="90"/>
      <c r="AR6" s="80"/>
    </row>
    <row r="7" spans="1:44" s="11" customFormat="1" ht="15" customHeight="1" x14ac:dyDescent="0.2">
      <c r="A7" s="85" t="s">
        <v>614</v>
      </c>
      <c r="B7" s="449"/>
      <c r="C7" s="90"/>
      <c r="D7" s="53"/>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594"/>
      <c r="AG7" s="594"/>
      <c r="AH7" s="594"/>
      <c r="AI7" s="594"/>
      <c r="AJ7" s="594"/>
      <c r="AK7" s="594"/>
      <c r="AL7" s="594"/>
      <c r="AM7" s="594"/>
      <c r="AN7" s="446"/>
      <c r="AO7" s="446"/>
      <c r="AP7" s="446"/>
      <c r="AQ7" s="446"/>
      <c r="AR7" s="50"/>
    </row>
    <row r="8" spans="1:44" s="29" customFormat="1" ht="15" customHeight="1" x14ac:dyDescent="0.2">
      <c r="A8" s="114">
        <v>8</v>
      </c>
      <c r="B8" s="95"/>
      <c r="C8" s="117"/>
      <c r="D8" s="117" t="s">
        <v>10</v>
      </c>
      <c r="E8" s="535" t="str">
        <f>IF(ISNUMBER(CoverSheet!$C$12),CoverSheet!$C$12,"")</f>
        <v/>
      </c>
      <c r="F8" s="183"/>
      <c r="G8" s="756" t="s">
        <v>391</v>
      </c>
      <c r="H8" s="756"/>
      <c r="I8" s="756"/>
      <c r="J8" s="756"/>
      <c r="K8" s="756"/>
      <c r="L8" s="756"/>
      <c r="M8" s="756"/>
      <c r="N8" s="756"/>
      <c r="O8" s="756"/>
      <c r="P8" s="756"/>
      <c r="Q8" s="756"/>
      <c r="R8" s="756"/>
      <c r="S8" s="756"/>
      <c r="T8" s="756"/>
      <c r="U8" s="756"/>
      <c r="V8" s="756"/>
      <c r="W8" s="756"/>
      <c r="X8" s="756"/>
      <c r="Y8" s="756"/>
      <c r="Z8" s="756"/>
      <c r="AA8" s="183"/>
      <c r="AB8" s="183"/>
      <c r="AC8" s="183"/>
      <c r="AD8" s="183"/>
      <c r="AE8" s="183"/>
      <c r="AF8" s="599"/>
      <c r="AG8" s="599"/>
      <c r="AH8" s="599"/>
      <c r="AI8" s="599"/>
      <c r="AJ8" s="599"/>
      <c r="AK8" s="599"/>
      <c r="AL8" s="599"/>
      <c r="AM8" s="599"/>
      <c r="AN8" s="183"/>
      <c r="AO8" s="183"/>
      <c r="AP8" s="183"/>
      <c r="AQ8" s="183"/>
      <c r="AR8" s="82"/>
    </row>
    <row r="9" spans="1:44" ht="38.25" x14ac:dyDescent="0.2">
      <c r="A9" s="114">
        <v>9</v>
      </c>
      <c r="B9" s="95"/>
      <c r="C9" s="200" t="s">
        <v>20</v>
      </c>
      <c r="D9" s="166" t="s">
        <v>1</v>
      </c>
      <c r="E9" s="166" t="s">
        <v>21</v>
      </c>
      <c r="F9" s="225" t="s">
        <v>99</v>
      </c>
      <c r="G9" s="225" t="s">
        <v>278</v>
      </c>
      <c r="H9" s="595" t="s">
        <v>920</v>
      </c>
      <c r="I9" s="595" t="s">
        <v>919</v>
      </c>
      <c r="J9" s="595" t="s">
        <v>272</v>
      </c>
      <c r="K9" s="596" t="s">
        <v>318</v>
      </c>
      <c r="L9" s="596" t="s">
        <v>319</v>
      </c>
      <c r="M9" s="596" t="s">
        <v>320</v>
      </c>
      <c r="N9" s="596">
        <v>2000</v>
      </c>
      <c r="O9" s="596">
        <v>2001</v>
      </c>
      <c r="P9" s="596">
        <v>2002</v>
      </c>
      <c r="Q9" s="596">
        <v>2003</v>
      </c>
      <c r="R9" s="596">
        <v>2004</v>
      </c>
      <c r="S9" s="596">
        <v>2005</v>
      </c>
      <c r="T9" s="596">
        <v>2006</v>
      </c>
      <c r="U9" s="596">
        <v>2007</v>
      </c>
      <c r="V9" s="596">
        <v>2008</v>
      </c>
      <c r="W9" s="596">
        <v>2009</v>
      </c>
      <c r="X9" s="600">
        <v>2010</v>
      </c>
      <c r="Y9" s="600">
        <v>2011</v>
      </c>
      <c r="Z9" s="600">
        <v>2012</v>
      </c>
      <c r="AA9" s="600">
        <v>2013</v>
      </c>
      <c r="AB9" s="600">
        <v>2014</v>
      </c>
      <c r="AC9" s="600">
        <v>2015</v>
      </c>
      <c r="AD9" s="600">
        <v>2016</v>
      </c>
      <c r="AE9" s="600">
        <v>2017</v>
      </c>
      <c r="AF9" s="595">
        <v>2018</v>
      </c>
      <c r="AG9" s="595">
        <v>2019</v>
      </c>
      <c r="AH9" s="595">
        <v>2020</v>
      </c>
      <c r="AI9" s="595">
        <v>2021</v>
      </c>
      <c r="AJ9" s="595">
        <v>2022</v>
      </c>
      <c r="AK9" s="595">
        <v>2023</v>
      </c>
      <c r="AL9" s="595">
        <v>2024</v>
      </c>
      <c r="AM9" s="595">
        <v>2025</v>
      </c>
      <c r="AN9" s="319" t="s">
        <v>678</v>
      </c>
      <c r="AO9" s="320" t="s">
        <v>98</v>
      </c>
      <c r="AP9" s="225" t="s">
        <v>315</v>
      </c>
      <c r="AQ9" s="225" t="s">
        <v>316</v>
      </c>
      <c r="AR9" s="61"/>
    </row>
    <row r="10" spans="1:44" ht="15" customHeight="1" x14ac:dyDescent="0.2">
      <c r="A10" s="114">
        <v>10</v>
      </c>
      <c r="B10" s="95"/>
      <c r="C10" s="187" t="s">
        <v>22</v>
      </c>
      <c r="D10" s="167" t="s">
        <v>282</v>
      </c>
      <c r="E10" s="167" t="s">
        <v>23</v>
      </c>
      <c r="F10" s="177" t="s">
        <v>24</v>
      </c>
      <c r="G10" s="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3"/>
      <c r="AO10" s="452">
        <f t="shared" ref="AO10:AO60" si="0">SUM(G10:AN10)</f>
        <v>0</v>
      </c>
      <c r="AP10" s="3"/>
      <c r="AQ10" s="471" t="s">
        <v>383</v>
      </c>
      <c r="AR10" s="37"/>
    </row>
    <row r="11" spans="1:44" ht="15" customHeight="1" x14ac:dyDescent="0.2">
      <c r="A11" s="114">
        <v>11</v>
      </c>
      <c r="B11" s="95"/>
      <c r="C11" s="187" t="s">
        <v>22</v>
      </c>
      <c r="D11" s="167" t="s">
        <v>282</v>
      </c>
      <c r="E11" s="167" t="s">
        <v>25</v>
      </c>
      <c r="F11" s="177" t="s">
        <v>24</v>
      </c>
      <c r="G11" s="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3"/>
      <c r="AO11" s="452">
        <f t="shared" si="0"/>
        <v>0</v>
      </c>
      <c r="AP11" s="3"/>
      <c r="AQ11" s="471" t="s">
        <v>383</v>
      </c>
      <c r="AR11" s="37"/>
    </row>
    <row r="12" spans="1:44" ht="15" customHeight="1" x14ac:dyDescent="0.2">
      <c r="A12" s="114">
        <v>12</v>
      </c>
      <c r="B12" s="95"/>
      <c r="C12" s="187" t="s">
        <v>22</v>
      </c>
      <c r="D12" s="167" t="s">
        <v>282</v>
      </c>
      <c r="E12" s="167" t="s">
        <v>26</v>
      </c>
      <c r="F12" s="177" t="s">
        <v>24</v>
      </c>
      <c r="G12" s="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3"/>
      <c r="AO12" s="452">
        <f t="shared" si="0"/>
        <v>0</v>
      </c>
      <c r="AP12" s="3"/>
      <c r="AQ12" s="471" t="s">
        <v>383</v>
      </c>
      <c r="AR12" s="37"/>
    </row>
    <row r="13" spans="1:44" ht="15" customHeight="1" x14ac:dyDescent="0.2">
      <c r="A13" s="114">
        <v>13</v>
      </c>
      <c r="B13" s="95"/>
      <c r="C13" s="187" t="s">
        <v>29</v>
      </c>
      <c r="D13" s="167" t="s">
        <v>283</v>
      </c>
      <c r="E13" s="167" t="s">
        <v>30</v>
      </c>
      <c r="F13" s="177" t="s">
        <v>31</v>
      </c>
      <c r="G13" s="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3"/>
      <c r="AO13" s="452">
        <f t="shared" si="0"/>
        <v>0</v>
      </c>
      <c r="AP13" s="3"/>
      <c r="AQ13" s="471" t="s">
        <v>383</v>
      </c>
      <c r="AR13" s="37"/>
    </row>
    <row r="14" spans="1:44" ht="15" customHeight="1" x14ac:dyDescent="0.2">
      <c r="A14" s="114">
        <v>14</v>
      </c>
      <c r="B14" s="95"/>
      <c r="C14" s="187" t="s">
        <v>29</v>
      </c>
      <c r="D14" s="167" t="s">
        <v>283</v>
      </c>
      <c r="E14" s="167" t="s">
        <v>32</v>
      </c>
      <c r="F14" s="177" t="s">
        <v>31</v>
      </c>
      <c r="G14" s="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3"/>
      <c r="AO14" s="452">
        <f t="shared" si="0"/>
        <v>0</v>
      </c>
      <c r="AP14" s="3"/>
      <c r="AQ14" s="471" t="s">
        <v>383</v>
      </c>
      <c r="AR14" s="37"/>
    </row>
    <row r="15" spans="1:44" ht="15" customHeight="1" x14ac:dyDescent="0.2">
      <c r="A15" s="114">
        <v>15</v>
      </c>
      <c r="B15" s="95"/>
      <c r="C15" s="187" t="s">
        <v>29</v>
      </c>
      <c r="D15" s="167" t="s">
        <v>284</v>
      </c>
      <c r="E15" s="167" t="s">
        <v>33</v>
      </c>
      <c r="F15" s="177" t="s">
        <v>31</v>
      </c>
      <c r="G15" s="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3"/>
      <c r="AO15" s="452">
        <f t="shared" si="0"/>
        <v>0</v>
      </c>
      <c r="AP15" s="3"/>
      <c r="AQ15" s="471" t="s">
        <v>383</v>
      </c>
      <c r="AR15" s="37"/>
    </row>
    <row r="16" spans="1:44" ht="15" customHeight="1" x14ac:dyDescent="0.2">
      <c r="A16" s="114">
        <v>16</v>
      </c>
      <c r="B16" s="95"/>
      <c r="C16" s="187" t="s">
        <v>29</v>
      </c>
      <c r="D16" s="167" t="s">
        <v>284</v>
      </c>
      <c r="E16" s="167" t="s">
        <v>34</v>
      </c>
      <c r="F16" s="177" t="s">
        <v>31</v>
      </c>
      <c r="G16" s="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3"/>
      <c r="AO16" s="452">
        <f t="shared" si="0"/>
        <v>0</v>
      </c>
      <c r="AP16" s="3"/>
      <c r="AQ16" s="471" t="s">
        <v>383</v>
      </c>
      <c r="AR16" s="37"/>
    </row>
    <row r="17" spans="1:44" ht="15" customHeight="1" x14ac:dyDescent="0.2">
      <c r="A17" s="114">
        <v>17</v>
      </c>
      <c r="B17" s="95"/>
      <c r="C17" s="187" t="s">
        <v>29</v>
      </c>
      <c r="D17" s="167" t="s">
        <v>284</v>
      </c>
      <c r="E17" s="167" t="s">
        <v>35</v>
      </c>
      <c r="F17" s="177" t="s">
        <v>31</v>
      </c>
      <c r="G17" s="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3"/>
      <c r="AO17" s="452">
        <f t="shared" si="0"/>
        <v>0</v>
      </c>
      <c r="AP17" s="3"/>
      <c r="AQ17" s="471" t="s">
        <v>383</v>
      </c>
      <c r="AR17" s="37"/>
    </row>
    <row r="18" spans="1:44" ht="15" customHeight="1" x14ac:dyDescent="0.2">
      <c r="A18" s="114">
        <v>18</v>
      </c>
      <c r="B18" s="95"/>
      <c r="C18" s="187" t="s">
        <v>29</v>
      </c>
      <c r="D18" s="167" t="s">
        <v>284</v>
      </c>
      <c r="E18" s="167" t="s">
        <v>36</v>
      </c>
      <c r="F18" s="177" t="s">
        <v>31</v>
      </c>
      <c r="G18" s="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3"/>
      <c r="AO18" s="452">
        <f t="shared" si="0"/>
        <v>0</v>
      </c>
      <c r="AP18" s="3"/>
      <c r="AQ18" s="471" t="s">
        <v>383</v>
      </c>
      <c r="AR18" s="37"/>
    </row>
    <row r="19" spans="1:44" ht="15" customHeight="1" x14ac:dyDescent="0.2">
      <c r="A19" s="114">
        <v>19</v>
      </c>
      <c r="B19" s="95"/>
      <c r="C19" s="187" t="s">
        <v>29</v>
      </c>
      <c r="D19" s="167" t="s">
        <v>284</v>
      </c>
      <c r="E19" s="167" t="s">
        <v>37</v>
      </c>
      <c r="F19" s="177" t="s">
        <v>31</v>
      </c>
      <c r="G19" s="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3"/>
      <c r="AO19" s="452">
        <f t="shared" si="0"/>
        <v>0</v>
      </c>
      <c r="AP19" s="3"/>
      <c r="AQ19" s="471" t="s">
        <v>383</v>
      </c>
      <c r="AR19" s="37"/>
    </row>
    <row r="20" spans="1:44" ht="15" customHeight="1" x14ac:dyDescent="0.2">
      <c r="A20" s="114">
        <v>20</v>
      </c>
      <c r="B20" s="95"/>
      <c r="C20" s="187" t="s">
        <v>29</v>
      </c>
      <c r="D20" s="167" t="s">
        <v>284</v>
      </c>
      <c r="E20" s="167" t="s">
        <v>38</v>
      </c>
      <c r="F20" s="177" t="s">
        <v>31</v>
      </c>
      <c r="G20" s="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3"/>
      <c r="AO20" s="452">
        <f t="shared" si="0"/>
        <v>0</v>
      </c>
      <c r="AP20" s="3"/>
      <c r="AQ20" s="471" t="s">
        <v>383</v>
      </c>
      <c r="AR20" s="37"/>
    </row>
    <row r="21" spans="1:44" ht="15" customHeight="1" x14ac:dyDescent="0.2">
      <c r="A21" s="114">
        <v>21</v>
      </c>
      <c r="B21" s="95"/>
      <c r="C21" s="187" t="s">
        <v>29</v>
      </c>
      <c r="D21" s="167" t="s">
        <v>284</v>
      </c>
      <c r="E21" s="167" t="s">
        <v>39</v>
      </c>
      <c r="F21" s="177" t="s">
        <v>31</v>
      </c>
      <c r="G21" s="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3"/>
      <c r="AO21" s="452">
        <f t="shared" si="0"/>
        <v>0</v>
      </c>
      <c r="AP21" s="3"/>
      <c r="AQ21" s="471" t="s">
        <v>383</v>
      </c>
      <c r="AR21" s="37"/>
    </row>
    <row r="22" spans="1:44" ht="15" customHeight="1" x14ac:dyDescent="0.2">
      <c r="A22" s="114">
        <v>22</v>
      </c>
      <c r="B22" s="95"/>
      <c r="C22" s="187" t="s">
        <v>29</v>
      </c>
      <c r="D22" s="167" t="s">
        <v>284</v>
      </c>
      <c r="E22" s="167" t="s">
        <v>40</v>
      </c>
      <c r="F22" s="177" t="s">
        <v>31</v>
      </c>
      <c r="G22" s="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3"/>
      <c r="AO22" s="452">
        <f t="shared" si="0"/>
        <v>0</v>
      </c>
      <c r="AP22" s="3"/>
      <c r="AQ22" s="471" t="s">
        <v>383</v>
      </c>
      <c r="AR22" s="37"/>
    </row>
    <row r="23" spans="1:44" ht="15" customHeight="1" x14ac:dyDescent="0.2">
      <c r="A23" s="114">
        <v>23</v>
      </c>
      <c r="B23" s="95"/>
      <c r="C23" s="187" t="s">
        <v>29</v>
      </c>
      <c r="D23" s="167" t="s">
        <v>284</v>
      </c>
      <c r="E23" s="167" t="s">
        <v>41</v>
      </c>
      <c r="F23" s="177" t="s">
        <v>31</v>
      </c>
      <c r="G23" s="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3"/>
      <c r="AO23" s="452">
        <f t="shared" si="0"/>
        <v>0</v>
      </c>
      <c r="AP23" s="3"/>
      <c r="AQ23" s="471" t="s">
        <v>383</v>
      </c>
      <c r="AR23" s="37"/>
    </row>
    <row r="24" spans="1:44" ht="15" customHeight="1" x14ac:dyDescent="0.2">
      <c r="A24" s="114">
        <v>24</v>
      </c>
      <c r="B24" s="95"/>
      <c r="C24" s="187" t="s">
        <v>29</v>
      </c>
      <c r="D24" s="167" t="s">
        <v>285</v>
      </c>
      <c r="E24" s="167" t="s">
        <v>42</v>
      </c>
      <c r="F24" s="177" t="s">
        <v>24</v>
      </c>
      <c r="G24" s="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3"/>
      <c r="AO24" s="452">
        <f t="shared" si="0"/>
        <v>0</v>
      </c>
      <c r="AP24" s="3"/>
      <c r="AQ24" s="471" t="s">
        <v>383</v>
      </c>
      <c r="AR24" s="37"/>
    </row>
    <row r="25" spans="1:44" ht="15" customHeight="1" x14ac:dyDescent="0.2">
      <c r="A25" s="114">
        <v>25</v>
      </c>
      <c r="B25" s="95"/>
      <c r="C25" s="187" t="s">
        <v>29</v>
      </c>
      <c r="D25" s="167" t="s">
        <v>285</v>
      </c>
      <c r="E25" s="167" t="s">
        <v>43</v>
      </c>
      <c r="F25" s="177" t="s">
        <v>24</v>
      </c>
      <c r="G25" s="3"/>
      <c r="H25" s="573"/>
      <c r="I25" s="573"/>
      <c r="J25" s="573"/>
      <c r="K25" s="573"/>
      <c r="L25" s="573"/>
      <c r="M25" s="573"/>
      <c r="N25" s="573"/>
      <c r="O25" s="573"/>
      <c r="P25" s="573"/>
      <c r="Q25" s="573"/>
      <c r="R25" s="573"/>
      <c r="S25" s="573"/>
      <c r="T25" s="573"/>
      <c r="U25" s="573"/>
      <c r="V25" s="573"/>
      <c r="W25" s="281"/>
      <c r="X25" s="573"/>
      <c r="Y25" s="573"/>
      <c r="Z25" s="573"/>
      <c r="AA25" s="573"/>
      <c r="AB25" s="573"/>
      <c r="AC25" s="573"/>
      <c r="AD25" s="573"/>
      <c r="AE25" s="573"/>
      <c r="AF25" s="573"/>
      <c r="AG25" s="573"/>
      <c r="AH25" s="573"/>
      <c r="AI25" s="573"/>
      <c r="AJ25" s="573"/>
      <c r="AK25" s="573"/>
      <c r="AL25" s="573"/>
      <c r="AM25" s="573"/>
      <c r="AN25" s="3"/>
      <c r="AO25" s="452">
        <f t="shared" si="0"/>
        <v>0</v>
      </c>
      <c r="AP25" s="3"/>
      <c r="AQ25" s="471" t="s">
        <v>383</v>
      </c>
      <c r="AR25" s="37"/>
    </row>
    <row r="26" spans="1:44" ht="15" customHeight="1" x14ac:dyDescent="0.2">
      <c r="A26" s="114">
        <v>26</v>
      </c>
      <c r="B26" s="95"/>
      <c r="C26" s="187" t="s">
        <v>29</v>
      </c>
      <c r="D26" s="167" t="s">
        <v>286</v>
      </c>
      <c r="E26" s="167" t="s">
        <v>291</v>
      </c>
      <c r="F26" s="177" t="s">
        <v>24</v>
      </c>
      <c r="G26" s="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3"/>
      <c r="AO26" s="452">
        <f t="shared" si="0"/>
        <v>0</v>
      </c>
      <c r="AP26" s="3"/>
      <c r="AQ26" s="471" t="s">
        <v>383</v>
      </c>
      <c r="AR26" s="37"/>
    </row>
    <row r="27" spans="1:44" ht="15" customHeight="1" x14ac:dyDescent="0.2">
      <c r="A27" s="114">
        <v>27</v>
      </c>
      <c r="B27" s="95"/>
      <c r="C27" s="187" t="s">
        <v>29</v>
      </c>
      <c r="D27" s="167" t="s">
        <v>286</v>
      </c>
      <c r="E27" s="167" t="s">
        <v>292</v>
      </c>
      <c r="F27" s="177" t="s">
        <v>24</v>
      </c>
      <c r="G27" s="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3"/>
      <c r="AO27" s="452">
        <f t="shared" si="0"/>
        <v>0</v>
      </c>
      <c r="AP27" s="3"/>
      <c r="AQ27" s="471" t="s">
        <v>383</v>
      </c>
      <c r="AR27" s="37"/>
    </row>
    <row r="28" spans="1:44" ht="15" customHeight="1" x14ac:dyDescent="0.2">
      <c r="A28" s="114">
        <v>28</v>
      </c>
      <c r="B28" s="95"/>
      <c r="C28" s="187" t="s">
        <v>29</v>
      </c>
      <c r="D28" s="167" t="s">
        <v>286</v>
      </c>
      <c r="E28" s="167" t="s">
        <v>289</v>
      </c>
      <c r="F28" s="177" t="s">
        <v>24</v>
      </c>
      <c r="G28" s="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3"/>
      <c r="AO28" s="452">
        <f t="shared" si="0"/>
        <v>0</v>
      </c>
      <c r="AP28" s="3"/>
      <c r="AQ28" s="471" t="s">
        <v>383</v>
      </c>
      <c r="AR28" s="37"/>
    </row>
    <row r="29" spans="1:44" ht="15" customHeight="1" x14ac:dyDescent="0.2">
      <c r="A29" s="114">
        <v>29</v>
      </c>
      <c r="B29" s="95"/>
      <c r="C29" s="187" t="s">
        <v>29</v>
      </c>
      <c r="D29" s="167" t="s">
        <v>286</v>
      </c>
      <c r="E29" s="167" t="s">
        <v>290</v>
      </c>
      <c r="F29" s="177" t="s">
        <v>24</v>
      </c>
      <c r="G29" s="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3"/>
      <c r="AO29" s="452">
        <f t="shared" si="0"/>
        <v>0</v>
      </c>
      <c r="AP29" s="3"/>
      <c r="AQ29" s="471" t="s">
        <v>383</v>
      </c>
      <c r="AR29" s="37"/>
    </row>
    <row r="30" spans="1:44" ht="15" customHeight="1" x14ac:dyDescent="0.2">
      <c r="A30" s="114">
        <v>30</v>
      </c>
      <c r="B30" s="95"/>
      <c r="C30" s="187" t="s">
        <v>29</v>
      </c>
      <c r="D30" s="167" t="s">
        <v>286</v>
      </c>
      <c r="E30" s="167" t="s">
        <v>44</v>
      </c>
      <c r="F30" s="177" t="s">
        <v>24</v>
      </c>
      <c r="G30" s="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3"/>
      <c r="AO30" s="452">
        <f t="shared" si="0"/>
        <v>0</v>
      </c>
      <c r="AP30" s="3"/>
      <c r="AQ30" s="471" t="s">
        <v>383</v>
      </c>
      <c r="AR30" s="37"/>
    </row>
    <row r="31" spans="1:44" ht="15" customHeight="1" x14ac:dyDescent="0.2">
      <c r="A31" s="114">
        <v>31</v>
      </c>
      <c r="B31" s="95"/>
      <c r="C31" s="187" t="s">
        <v>29</v>
      </c>
      <c r="D31" s="167" t="s">
        <v>286</v>
      </c>
      <c r="E31" s="167" t="s">
        <v>287</v>
      </c>
      <c r="F31" s="177" t="s">
        <v>24</v>
      </c>
      <c r="G31" s="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3"/>
      <c r="AO31" s="452">
        <f t="shared" si="0"/>
        <v>0</v>
      </c>
      <c r="AP31" s="3"/>
      <c r="AQ31" s="471" t="s">
        <v>383</v>
      </c>
      <c r="AR31" s="37"/>
    </row>
    <row r="32" spans="1:44" ht="15" customHeight="1" x14ac:dyDescent="0.2">
      <c r="A32" s="114">
        <v>32</v>
      </c>
      <c r="B32" s="95"/>
      <c r="C32" s="187" t="s">
        <v>29</v>
      </c>
      <c r="D32" s="167" t="s">
        <v>286</v>
      </c>
      <c r="E32" s="167" t="s">
        <v>288</v>
      </c>
      <c r="F32" s="177" t="s">
        <v>24</v>
      </c>
      <c r="G32" s="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3"/>
      <c r="AO32" s="452">
        <f t="shared" si="0"/>
        <v>0</v>
      </c>
      <c r="AP32" s="3"/>
      <c r="AQ32" s="471" t="s">
        <v>383</v>
      </c>
      <c r="AR32" s="37"/>
    </row>
    <row r="33" spans="1:44" ht="15" customHeight="1" x14ac:dyDescent="0.2">
      <c r="A33" s="114">
        <v>33</v>
      </c>
      <c r="B33" s="95"/>
      <c r="C33" s="187" t="s">
        <v>29</v>
      </c>
      <c r="D33" s="167" t="s">
        <v>286</v>
      </c>
      <c r="E33" s="167" t="s">
        <v>293</v>
      </c>
      <c r="F33" s="177" t="s">
        <v>24</v>
      </c>
      <c r="G33" s="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3"/>
      <c r="AO33" s="452">
        <f t="shared" si="0"/>
        <v>0</v>
      </c>
      <c r="AP33" s="3"/>
      <c r="AQ33" s="471" t="s">
        <v>383</v>
      </c>
      <c r="AR33" s="37"/>
    </row>
    <row r="34" spans="1:44" ht="15" customHeight="1" x14ac:dyDescent="0.2">
      <c r="A34" s="114">
        <v>34</v>
      </c>
      <c r="B34" s="95"/>
      <c r="C34" s="187" t="s">
        <v>29</v>
      </c>
      <c r="D34" s="167" t="s">
        <v>286</v>
      </c>
      <c r="E34" s="167" t="s">
        <v>294</v>
      </c>
      <c r="F34" s="177" t="s">
        <v>24</v>
      </c>
      <c r="G34" s="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3"/>
      <c r="AO34" s="452">
        <f t="shared" si="0"/>
        <v>0</v>
      </c>
      <c r="AP34" s="3"/>
      <c r="AQ34" s="471" t="s">
        <v>383</v>
      </c>
      <c r="AR34" s="37"/>
    </row>
    <row r="35" spans="1:44" ht="15" customHeight="1" x14ac:dyDescent="0.2">
      <c r="A35" s="114">
        <v>35</v>
      </c>
      <c r="B35" s="198"/>
      <c r="C35" s="187" t="s">
        <v>29</v>
      </c>
      <c r="D35" s="167" t="s">
        <v>449</v>
      </c>
      <c r="E35" s="167" t="s">
        <v>295</v>
      </c>
      <c r="F35" s="177" t="s">
        <v>24</v>
      </c>
      <c r="G35" s="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3"/>
      <c r="AO35" s="452">
        <f t="shared" si="0"/>
        <v>0</v>
      </c>
      <c r="AP35" s="3"/>
      <c r="AQ35" s="471" t="s">
        <v>383</v>
      </c>
      <c r="AR35" s="37"/>
    </row>
    <row r="36" spans="1:44" ht="15" customHeight="1" x14ac:dyDescent="0.2">
      <c r="A36" s="114">
        <v>36</v>
      </c>
      <c r="B36" s="198"/>
      <c r="C36" s="187" t="s">
        <v>29</v>
      </c>
      <c r="D36" s="167" t="s">
        <v>296</v>
      </c>
      <c r="E36" s="167" t="s">
        <v>45</v>
      </c>
      <c r="F36" s="177" t="s">
        <v>31</v>
      </c>
      <c r="G36" s="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3"/>
      <c r="AO36" s="452">
        <f t="shared" si="0"/>
        <v>0</v>
      </c>
      <c r="AP36" s="3"/>
      <c r="AQ36" s="471" t="s">
        <v>383</v>
      </c>
      <c r="AR36" s="37"/>
    </row>
    <row r="37" spans="1:44" ht="15" customHeight="1" x14ac:dyDescent="0.2">
      <c r="A37" s="114">
        <v>37</v>
      </c>
      <c r="B37" s="198"/>
      <c r="C37" s="187" t="s">
        <v>29</v>
      </c>
      <c r="D37" s="167" t="s">
        <v>296</v>
      </c>
      <c r="E37" s="167" t="s">
        <v>46</v>
      </c>
      <c r="F37" s="177" t="s">
        <v>31</v>
      </c>
      <c r="G37" s="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3"/>
      <c r="AO37" s="452">
        <f t="shared" si="0"/>
        <v>0</v>
      </c>
      <c r="AP37" s="3"/>
      <c r="AQ37" s="471" t="s">
        <v>383</v>
      </c>
      <c r="AR37" s="37"/>
    </row>
    <row r="38" spans="1:44" ht="15" customHeight="1" x14ac:dyDescent="0.2">
      <c r="A38" s="114">
        <v>38</v>
      </c>
      <c r="B38" s="198"/>
      <c r="C38" s="187" t="s">
        <v>29</v>
      </c>
      <c r="D38" s="167" t="s">
        <v>296</v>
      </c>
      <c r="E38" s="167" t="s">
        <v>297</v>
      </c>
      <c r="F38" s="177" t="s">
        <v>31</v>
      </c>
      <c r="G38" s="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3"/>
      <c r="AO38" s="452">
        <f t="shared" si="0"/>
        <v>0</v>
      </c>
      <c r="AP38" s="3"/>
      <c r="AQ38" s="471" t="s">
        <v>383</v>
      </c>
      <c r="AR38" s="37"/>
    </row>
    <row r="39" spans="1:44" ht="15" customHeight="1" x14ac:dyDescent="0.2">
      <c r="A39" s="114">
        <v>39</v>
      </c>
      <c r="B39" s="198"/>
      <c r="C39" s="187" t="s">
        <v>29</v>
      </c>
      <c r="D39" s="167" t="s">
        <v>298</v>
      </c>
      <c r="E39" s="167" t="s">
        <v>47</v>
      </c>
      <c r="F39" s="177" t="s">
        <v>31</v>
      </c>
      <c r="G39" s="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3"/>
      <c r="AO39" s="452">
        <f t="shared" si="0"/>
        <v>0</v>
      </c>
      <c r="AP39" s="3"/>
      <c r="AQ39" s="471" t="s">
        <v>383</v>
      </c>
      <c r="AR39" s="37"/>
    </row>
    <row r="40" spans="1:44" ht="15" customHeight="1" x14ac:dyDescent="0.2">
      <c r="A40" s="114">
        <v>40</v>
      </c>
      <c r="B40" s="198"/>
      <c r="C40" s="187" t="s">
        <v>29</v>
      </c>
      <c r="D40" s="167" t="s">
        <v>298</v>
      </c>
      <c r="E40" s="167" t="s">
        <v>48</v>
      </c>
      <c r="F40" s="177" t="s">
        <v>31</v>
      </c>
      <c r="G40" s="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3"/>
      <c r="AO40" s="452">
        <f t="shared" si="0"/>
        <v>0</v>
      </c>
      <c r="AP40" s="3"/>
      <c r="AQ40" s="471" t="s">
        <v>383</v>
      </c>
      <c r="AR40" s="37"/>
    </row>
    <row r="41" spans="1:44" ht="15" customHeight="1" x14ac:dyDescent="0.2">
      <c r="A41" s="114">
        <v>41</v>
      </c>
      <c r="B41" s="198"/>
      <c r="C41" s="187" t="s">
        <v>29</v>
      </c>
      <c r="D41" s="167" t="s">
        <v>298</v>
      </c>
      <c r="E41" s="167" t="s">
        <v>49</v>
      </c>
      <c r="F41" s="177" t="s">
        <v>31</v>
      </c>
      <c r="G41" s="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3"/>
      <c r="AO41" s="452">
        <f t="shared" si="0"/>
        <v>0</v>
      </c>
      <c r="AP41" s="3"/>
      <c r="AQ41" s="471" t="s">
        <v>383</v>
      </c>
      <c r="AR41" s="37"/>
    </row>
    <row r="42" spans="1:44" ht="15" customHeight="1" x14ac:dyDescent="0.2">
      <c r="A42" s="114">
        <v>42</v>
      </c>
      <c r="B42" s="198"/>
      <c r="C42" s="187" t="s">
        <v>29</v>
      </c>
      <c r="D42" s="167" t="s">
        <v>299</v>
      </c>
      <c r="E42" s="167" t="s">
        <v>300</v>
      </c>
      <c r="F42" s="177" t="s">
        <v>24</v>
      </c>
      <c r="G42" s="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3"/>
      <c r="AO42" s="452">
        <f t="shared" si="0"/>
        <v>0</v>
      </c>
      <c r="AP42" s="3"/>
      <c r="AQ42" s="471" t="s">
        <v>383</v>
      </c>
      <c r="AR42" s="37"/>
    </row>
    <row r="43" spans="1:44" ht="15" customHeight="1" x14ac:dyDescent="0.2">
      <c r="A43" s="114">
        <v>43</v>
      </c>
      <c r="B43" s="198"/>
      <c r="C43" s="187" t="s">
        <v>29</v>
      </c>
      <c r="D43" s="167" t="s">
        <v>299</v>
      </c>
      <c r="E43" s="167" t="s">
        <v>301</v>
      </c>
      <c r="F43" s="177" t="s">
        <v>24</v>
      </c>
      <c r="G43" s="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3"/>
      <c r="AO43" s="452">
        <f t="shared" si="0"/>
        <v>0</v>
      </c>
      <c r="AP43" s="3"/>
      <c r="AQ43" s="471" t="s">
        <v>383</v>
      </c>
      <c r="AR43" s="37"/>
    </row>
    <row r="44" spans="1:44" ht="15" customHeight="1" x14ac:dyDescent="0.2">
      <c r="A44" s="114">
        <v>44</v>
      </c>
      <c r="B44" s="198"/>
      <c r="C44" s="203" t="s">
        <v>29</v>
      </c>
      <c r="D44" s="444" t="s">
        <v>299</v>
      </c>
      <c r="E44" s="444" t="s">
        <v>302</v>
      </c>
      <c r="F44" s="177" t="s">
        <v>24</v>
      </c>
      <c r="G44" s="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3"/>
      <c r="AO44" s="452">
        <f t="shared" si="0"/>
        <v>0</v>
      </c>
      <c r="AP44" s="3"/>
      <c r="AQ44" s="471" t="s">
        <v>383</v>
      </c>
      <c r="AR44" s="37"/>
    </row>
    <row r="45" spans="1:44" ht="15" customHeight="1" x14ac:dyDescent="0.2">
      <c r="A45" s="114">
        <v>45</v>
      </c>
      <c r="B45" s="198"/>
      <c r="C45" s="187" t="s">
        <v>29</v>
      </c>
      <c r="D45" s="444" t="s">
        <v>299</v>
      </c>
      <c r="E45" s="167" t="s">
        <v>303</v>
      </c>
      <c r="F45" s="177" t="s">
        <v>24</v>
      </c>
      <c r="G45" s="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3"/>
      <c r="AO45" s="452">
        <f t="shared" si="0"/>
        <v>0</v>
      </c>
      <c r="AP45" s="3"/>
      <c r="AQ45" s="471" t="s">
        <v>383</v>
      </c>
      <c r="AR45" s="37"/>
    </row>
    <row r="46" spans="1:44" ht="15" customHeight="1" x14ac:dyDescent="0.2">
      <c r="A46" s="114">
        <v>46</v>
      </c>
      <c r="B46" s="198"/>
      <c r="C46" s="187" t="s">
        <v>29</v>
      </c>
      <c r="D46" s="167" t="s">
        <v>299</v>
      </c>
      <c r="E46" s="167" t="s">
        <v>50</v>
      </c>
      <c r="F46" s="177" t="s">
        <v>24</v>
      </c>
      <c r="G46" s="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3"/>
      <c r="AO46" s="452">
        <f t="shared" si="0"/>
        <v>0</v>
      </c>
      <c r="AP46" s="3"/>
      <c r="AQ46" s="471" t="s">
        <v>383</v>
      </c>
      <c r="AR46" s="37"/>
    </row>
    <row r="47" spans="1:44" ht="15" customHeight="1" x14ac:dyDescent="0.2">
      <c r="A47" s="114">
        <v>47</v>
      </c>
      <c r="B47" s="198"/>
      <c r="C47" s="187" t="s">
        <v>29</v>
      </c>
      <c r="D47" s="167" t="s">
        <v>304</v>
      </c>
      <c r="E47" s="167" t="s">
        <v>51</v>
      </c>
      <c r="F47" s="177" t="s">
        <v>24</v>
      </c>
      <c r="G47" s="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3"/>
      <c r="AO47" s="452">
        <f t="shared" si="0"/>
        <v>0</v>
      </c>
      <c r="AP47" s="3"/>
      <c r="AQ47" s="471" t="s">
        <v>383</v>
      </c>
      <c r="AR47" s="37"/>
    </row>
    <row r="48" spans="1:44" ht="15" customHeight="1" x14ac:dyDescent="0.2">
      <c r="A48" s="114">
        <v>48</v>
      </c>
      <c r="B48" s="198"/>
      <c r="C48" s="187" t="s">
        <v>29</v>
      </c>
      <c r="D48" s="167" t="s">
        <v>304</v>
      </c>
      <c r="E48" s="167" t="s">
        <v>52</v>
      </c>
      <c r="F48" s="177" t="s">
        <v>24</v>
      </c>
      <c r="G48" s="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3"/>
      <c r="AO48" s="452">
        <f t="shared" si="0"/>
        <v>0</v>
      </c>
      <c r="AP48" s="3"/>
      <c r="AQ48" s="471" t="s">
        <v>383</v>
      </c>
      <c r="AR48" s="37"/>
    </row>
    <row r="49" spans="1:44" ht="15" customHeight="1" x14ac:dyDescent="0.2">
      <c r="A49" s="114">
        <v>49</v>
      </c>
      <c r="B49" s="198"/>
      <c r="C49" s="187" t="s">
        <v>29</v>
      </c>
      <c r="D49" s="167" t="s">
        <v>305</v>
      </c>
      <c r="E49" s="167" t="s">
        <v>19</v>
      </c>
      <c r="F49" s="177" t="s">
        <v>24</v>
      </c>
      <c r="G49" s="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3"/>
      <c r="AO49" s="452">
        <f t="shared" si="0"/>
        <v>0</v>
      </c>
      <c r="AP49" s="3"/>
      <c r="AQ49" s="471" t="s">
        <v>383</v>
      </c>
      <c r="AR49" s="37"/>
    </row>
    <row r="50" spans="1:44" ht="15" customHeight="1" x14ac:dyDescent="0.2">
      <c r="A50" s="114">
        <v>50</v>
      </c>
      <c r="B50" s="198"/>
      <c r="C50" s="187" t="s">
        <v>29</v>
      </c>
      <c r="D50" s="167" t="s">
        <v>306</v>
      </c>
      <c r="E50" s="167" t="s">
        <v>53</v>
      </c>
      <c r="F50" s="177" t="s">
        <v>24</v>
      </c>
      <c r="G50" s="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3"/>
      <c r="AO50" s="452">
        <f t="shared" si="0"/>
        <v>0</v>
      </c>
      <c r="AP50" s="3"/>
      <c r="AQ50" s="471" t="s">
        <v>383</v>
      </c>
      <c r="AR50" s="37"/>
    </row>
    <row r="51" spans="1:44" ht="15" customHeight="1" x14ac:dyDescent="0.2">
      <c r="A51" s="114">
        <v>51</v>
      </c>
      <c r="B51" s="198"/>
      <c r="C51" s="187" t="s">
        <v>54</v>
      </c>
      <c r="D51" s="167" t="s">
        <v>307</v>
      </c>
      <c r="E51" s="167" t="s">
        <v>308</v>
      </c>
      <c r="F51" s="177" t="s">
        <v>31</v>
      </c>
      <c r="G51" s="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3"/>
      <c r="AO51" s="452">
        <f t="shared" si="0"/>
        <v>0</v>
      </c>
      <c r="AP51" s="3"/>
      <c r="AQ51" s="471" t="s">
        <v>383</v>
      </c>
      <c r="AR51" s="37"/>
    </row>
    <row r="52" spans="1:44" ht="15" customHeight="1" x14ac:dyDescent="0.2">
      <c r="A52" s="114">
        <v>52</v>
      </c>
      <c r="B52" s="198"/>
      <c r="C52" s="187" t="s">
        <v>54</v>
      </c>
      <c r="D52" s="167" t="s">
        <v>309</v>
      </c>
      <c r="E52" s="167" t="s">
        <v>310</v>
      </c>
      <c r="F52" s="177" t="s">
        <v>31</v>
      </c>
      <c r="G52" s="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3"/>
      <c r="AO52" s="452">
        <f t="shared" si="0"/>
        <v>0</v>
      </c>
      <c r="AP52" s="3"/>
      <c r="AQ52" s="471" t="s">
        <v>383</v>
      </c>
      <c r="AR52" s="37"/>
    </row>
    <row r="53" spans="1:44" ht="15" customHeight="1" x14ac:dyDescent="0.2">
      <c r="A53" s="114">
        <v>53</v>
      </c>
      <c r="B53" s="198"/>
      <c r="C53" s="187" t="s">
        <v>54</v>
      </c>
      <c r="D53" s="167" t="s">
        <v>460</v>
      </c>
      <c r="E53" s="167" t="s">
        <v>311</v>
      </c>
      <c r="F53" s="177" t="s">
        <v>31</v>
      </c>
      <c r="G53" s="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3"/>
      <c r="AO53" s="452">
        <f t="shared" si="0"/>
        <v>0</v>
      </c>
      <c r="AP53" s="3"/>
      <c r="AQ53" s="471" t="s">
        <v>383</v>
      </c>
      <c r="AR53" s="37"/>
    </row>
    <row r="54" spans="1:44" ht="15" customHeight="1" x14ac:dyDescent="0.2">
      <c r="A54" s="114">
        <v>54</v>
      </c>
      <c r="B54" s="198"/>
      <c r="C54" s="187" t="s">
        <v>54</v>
      </c>
      <c r="D54" s="167" t="s">
        <v>55</v>
      </c>
      <c r="E54" s="167" t="s">
        <v>429</v>
      </c>
      <c r="F54" s="177" t="s">
        <v>24</v>
      </c>
      <c r="G54" s="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3"/>
      <c r="AO54" s="452">
        <f t="shared" si="0"/>
        <v>0</v>
      </c>
      <c r="AP54" s="3"/>
      <c r="AQ54" s="471" t="s">
        <v>383</v>
      </c>
      <c r="AR54" s="37"/>
    </row>
    <row r="55" spans="1:44" ht="15" customHeight="1" x14ac:dyDescent="0.2">
      <c r="A55" s="114">
        <v>55</v>
      </c>
      <c r="B55" s="198"/>
      <c r="C55" s="187" t="s">
        <v>22</v>
      </c>
      <c r="D55" s="167" t="s">
        <v>56</v>
      </c>
      <c r="E55" s="167" t="s">
        <v>57</v>
      </c>
      <c r="F55" s="177" t="s">
        <v>24</v>
      </c>
      <c r="G55" s="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3"/>
      <c r="AO55" s="452">
        <f t="shared" si="0"/>
        <v>0</v>
      </c>
      <c r="AP55" s="3"/>
      <c r="AQ55" s="471" t="s">
        <v>383</v>
      </c>
      <c r="AR55" s="37"/>
    </row>
    <row r="56" spans="1:44" ht="15" customHeight="1" x14ac:dyDescent="0.2">
      <c r="A56" s="114">
        <v>56</v>
      </c>
      <c r="B56" s="198"/>
      <c r="C56" s="187" t="s">
        <v>22</v>
      </c>
      <c r="D56" s="167" t="s">
        <v>58</v>
      </c>
      <c r="E56" s="167" t="s">
        <v>389</v>
      </c>
      <c r="F56" s="177" t="s">
        <v>314</v>
      </c>
      <c r="G56" s="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3"/>
      <c r="AO56" s="452">
        <f t="shared" si="0"/>
        <v>0</v>
      </c>
      <c r="AP56" s="3"/>
      <c r="AQ56" s="471" t="s">
        <v>383</v>
      </c>
      <c r="AR56" s="37"/>
    </row>
    <row r="57" spans="1:44" ht="15" customHeight="1" x14ac:dyDescent="0.2">
      <c r="A57" s="114">
        <v>57</v>
      </c>
      <c r="B57" s="198"/>
      <c r="C57" s="187" t="s">
        <v>22</v>
      </c>
      <c r="D57" s="167" t="s">
        <v>312</v>
      </c>
      <c r="E57" s="167" t="s">
        <v>27</v>
      </c>
      <c r="F57" s="177" t="s">
        <v>28</v>
      </c>
      <c r="G57" s="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3"/>
      <c r="AO57" s="452">
        <f t="shared" si="0"/>
        <v>0</v>
      </c>
      <c r="AP57" s="3"/>
      <c r="AQ57" s="471" t="s">
        <v>383</v>
      </c>
      <c r="AR57" s="37"/>
    </row>
    <row r="58" spans="1:44" ht="15" customHeight="1" x14ac:dyDescent="0.2">
      <c r="A58" s="114">
        <v>58</v>
      </c>
      <c r="B58" s="198"/>
      <c r="C58" s="187" t="s">
        <v>22</v>
      </c>
      <c r="D58" s="167" t="s">
        <v>313</v>
      </c>
      <c r="E58" s="167" t="s">
        <v>61</v>
      </c>
      <c r="F58" s="177" t="s">
        <v>314</v>
      </c>
      <c r="G58" s="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3"/>
      <c r="AO58" s="452">
        <f t="shared" si="0"/>
        <v>0</v>
      </c>
      <c r="AP58" s="3"/>
      <c r="AQ58" s="471" t="s">
        <v>383</v>
      </c>
      <c r="AR58" s="37"/>
    </row>
    <row r="59" spans="1:44" ht="15" customHeight="1" x14ac:dyDescent="0.2">
      <c r="A59" s="114">
        <v>59</v>
      </c>
      <c r="B59" s="198"/>
      <c r="C59" s="187" t="s">
        <v>22</v>
      </c>
      <c r="D59" s="167" t="s">
        <v>313</v>
      </c>
      <c r="E59" s="167" t="s">
        <v>62</v>
      </c>
      <c r="F59" s="177" t="s">
        <v>28</v>
      </c>
      <c r="G59" s="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3"/>
      <c r="AO59" s="452">
        <f t="shared" si="0"/>
        <v>0</v>
      </c>
      <c r="AP59" s="3"/>
      <c r="AQ59" s="471" t="s">
        <v>383</v>
      </c>
      <c r="AR59" s="37"/>
    </row>
    <row r="60" spans="1:44" ht="15" customHeight="1" x14ac:dyDescent="0.2">
      <c r="A60" s="114">
        <v>60</v>
      </c>
      <c r="B60" s="198"/>
      <c r="C60" s="187" t="s">
        <v>22</v>
      </c>
      <c r="D60" s="167" t="s">
        <v>59</v>
      </c>
      <c r="E60" s="167" t="s">
        <v>60</v>
      </c>
      <c r="F60" s="177" t="s">
        <v>31</v>
      </c>
      <c r="G60" s="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3"/>
      <c r="AO60" s="452">
        <f t="shared" si="0"/>
        <v>0</v>
      </c>
      <c r="AP60" s="3"/>
      <c r="AQ60" s="471" t="s">
        <v>383</v>
      </c>
      <c r="AR60" s="37"/>
    </row>
    <row r="61" spans="1:44" s="11" customFormat="1" x14ac:dyDescent="0.2">
      <c r="A61" s="39"/>
      <c r="B61" s="99"/>
      <c r="C61" s="157"/>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598"/>
      <c r="AG61" s="598"/>
      <c r="AH61" s="598"/>
      <c r="AI61" s="598"/>
      <c r="AJ61" s="598"/>
      <c r="AK61" s="598"/>
      <c r="AL61" s="598"/>
      <c r="AM61" s="598"/>
      <c r="AN61" s="41"/>
      <c r="AO61" s="41"/>
      <c r="AP61" s="41"/>
      <c r="AQ61" s="41"/>
      <c r="AR61" s="47"/>
    </row>
  </sheetData>
  <sheetProtection formatRows="0" insertRows="0"/>
  <customSheetViews>
    <customSheetView guid="{21F2E024-704F-4E93-AC63-213755ECFFE0}" scale="40" showPageBreaks="1" showGridLines="0" printArea="1" view="pageBreakPreview" topLeftCell="F1">
      <selection activeCell="AD41" sqref="AC41:AD41"/>
      <pageMargins left="0.70866141732283472" right="0.70866141732283472" top="0.74803149606299213" bottom="0.74803149606299213" header="0.31496062992125984" footer="0.31496062992125984"/>
      <pageSetup paperSize="9" scale="3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A6:U6"/>
    <mergeCell ref="AE2:AQ2"/>
    <mergeCell ref="AE3:AQ3"/>
    <mergeCell ref="AE4:AQ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M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AM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Q4"/>
    <dataValidation type="list" allowBlank="1" showInputMessage="1" showErrorMessage="1" prompt="Please select from available drop-down options" sqref="AQ10:AQ60">
      <formula1>"1,2,3,4,N/A,[Select one]"</formula1>
    </dataValidation>
  </dataValidations>
  <pageMargins left="0.70866141732283472" right="0.70866141732283472" top="0.74803149606299213" bottom="0.74803149606299213" header="0.31496062992125989" footer="0.31496062992125989"/>
  <pageSetup paperSize="9" scale="32" orientation="landscape" r:id="rId2"/>
  <headerFooter alignWithMargins="0">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AO10:AO60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A1:M36"/>
  <sheetViews>
    <sheetView showGridLines="0" view="pageBreakPreview" topLeftCell="A4" zoomScaleNormal="100" zoomScaleSheetLayoutView="100" workbookViewId="0">
      <selection activeCell="A5" sqref="A5"/>
    </sheetView>
  </sheetViews>
  <sheetFormatPr defaultColWidth="9.140625" defaultRowHeight="12.75" x14ac:dyDescent="0.2"/>
  <cols>
    <col min="1" max="1" width="4.140625" style="29" customWidth="1"/>
    <col min="2" max="2" width="5.85546875" style="29" customWidth="1"/>
    <col min="3" max="4" width="2.28515625" style="27" customWidth="1"/>
    <col min="5" max="5" width="62.42578125" style="27" customWidth="1"/>
    <col min="6" max="6" width="26.85546875" style="27" customWidth="1"/>
    <col min="7" max="9" width="16.140625" style="29" customWidth="1"/>
    <col min="10" max="10" width="2.7109375" style="29" customWidth="1"/>
    <col min="11" max="11" width="7.42578125" style="213" customWidth="1"/>
    <col min="12" max="12" width="9.140625" style="29"/>
    <col min="13" max="13" width="25.28515625" style="29" customWidth="1"/>
    <col min="14" max="16384" width="9.140625" style="29"/>
  </cols>
  <sheetData>
    <row r="1" spans="1:13" ht="15" customHeight="1" x14ac:dyDescent="0.2">
      <c r="A1" s="556"/>
      <c r="B1" s="552"/>
      <c r="C1" s="552"/>
      <c r="D1" s="552"/>
      <c r="E1" s="552"/>
      <c r="F1" s="552"/>
      <c r="G1" s="552"/>
      <c r="H1" s="552"/>
      <c r="I1" s="552"/>
      <c r="J1" s="551"/>
    </row>
    <row r="2" spans="1:13" ht="18" customHeight="1" x14ac:dyDescent="0.3">
      <c r="A2" s="76"/>
      <c r="B2" s="446"/>
      <c r="C2" s="446"/>
      <c r="D2" s="446"/>
      <c r="E2" s="446"/>
      <c r="F2" s="92" t="s">
        <v>8</v>
      </c>
      <c r="G2" s="677" t="str">
        <f>IF(NOT(ISBLANK(CoverSheet!$C$8)),CoverSheet!$C$8,"")</f>
        <v/>
      </c>
      <c r="H2" s="677"/>
      <c r="I2" s="677"/>
      <c r="J2" s="50"/>
    </row>
    <row r="3" spans="1:13" ht="18" customHeight="1" x14ac:dyDescent="0.25">
      <c r="A3" s="76"/>
      <c r="B3" s="446"/>
      <c r="C3" s="446"/>
      <c r="D3" s="446"/>
      <c r="E3" s="446"/>
      <c r="F3" s="92" t="s">
        <v>390</v>
      </c>
      <c r="G3" s="685" t="str">
        <f>IF(ISNUMBER(CoverSheet!$C$12),CoverSheet!$C$12,"")</f>
        <v/>
      </c>
      <c r="H3" s="686"/>
      <c r="I3" s="687"/>
      <c r="J3" s="50"/>
    </row>
    <row r="4" spans="1:13" s="119" customFormat="1" ht="18" customHeight="1" x14ac:dyDescent="0.3">
      <c r="A4" s="76"/>
      <c r="B4" s="446"/>
      <c r="C4" s="446"/>
      <c r="D4" s="446"/>
      <c r="E4" s="446"/>
      <c r="F4" s="92" t="s">
        <v>94</v>
      </c>
      <c r="G4" s="747"/>
      <c r="H4" s="747"/>
      <c r="I4" s="747"/>
      <c r="J4" s="50"/>
      <c r="K4" s="213"/>
    </row>
    <row r="5" spans="1:13" ht="21" x14ac:dyDescent="0.35">
      <c r="A5" s="546" t="s">
        <v>482</v>
      </c>
      <c r="B5" s="446"/>
      <c r="C5" s="446"/>
      <c r="D5" s="446"/>
      <c r="E5" s="446"/>
      <c r="F5" s="446"/>
      <c r="G5" s="446"/>
      <c r="H5" s="750"/>
      <c r="I5" s="750"/>
      <c r="J5" s="50"/>
    </row>
    <row r="6" spans="1:13" s="32" customFormat="1" ht="29.25" customHeight="1" x14ac:dyDescent="0.2">
      <c r="A6" s="703" t="s">
        <v>434</v>
      </c>
      <c r="B6" s="704"/>
      <c r="C6" s="704"/>
      <c r="D6" s="704"/>
      <c r="E6" s="704"/>
      <c r="F6" s="704"/>
      <c r="G6" s="704"/>
      <c r="H6" s="704"/>
      <c r="I6" s="704"/>
      <c r="J6" s="757"/>
      <c r="K6" s="213"/>
      <c r="M6"/>
    </row>
    <row r="7" spans="1:13" s="33" customFormat="1" ht="15" customHeight="1" x14ac:dyDescent="0.2">
      <c r="A7" s="136"/>
      <c r="B7" s="81"/>
      <c r="C7" s="81"/>
      <c r="D7" s="81"/>
      <c r="E7" s="81"/>
      <c r="F7" s="81"/>
      <c r="G7" s="81"/>
      <c r="H7" s="81"/>
      <c r="I7" s="81"/>
      <c r="J7" s="50"/>
      <c r="K7" s="213"/>
      <c r="M7"/>
    </row>
    <row r="8" spans="1:13" ht="15" customHeight="1" x14ac:dyDescent="0.2">
      <c r="A8" s="85" t="s">
        <v>614</v>
      </c>
      <c r="B8" s="449"/>
      <c r="C8" s="446"/>
      <c r="D8" s="446"/>
      <c r="E8" s="446"/>
      <c r="F8" s="446"/>
      <c r="G8" s="446"/>
      <c r="H8" s="446"/>
      <c r="I8" s="446"/>
      <c r="J8" s="50"/>
      <c r="M8"/>
    </row>
    <row r="9" spans="1:13" ht="30" customHeight="1" x14ac:dyDescent="0.2">
      <c r="A9" s="114">
        <v>9</v>
      </c>
      <c r="B9" s="36"/>
      <c r="C9" s="438"/>
      <c r="D9" s="438"/>
      <c r="E9" s="438"/>
      <c r="F9" s="438"/>
      <c r="G9" s="438"/>
      <c r="H9" s="438"/>
      <c r="I9" s="438"/>
      <c r="J9" s="34"/>
      <c r="L9" s="98"/>
      <c r="M9"/>
    </row>
    <row r="10" spans="1:13" ht="25.5" x14ac:dyDescent="0.2">
      <c r="A10" s="114">
        <v>10</v>
      </c>
      <c r="B10" s="438"/>
      <c r="C10" s="142"/>
      <c r="D10" s="115" t="s">
        <v>392</v>
      </c>
      <c r="E10" s="142"/>
      <c r="F10" s="142"/>
      <c r="G10" s="144" t="s">
        <v>83</v>
      </c>
      <c r="H10" s="144" t="s">
        <v>84</v>
      </c>
      <c r="I10" s="144" t="s">
        <v>468</v>
      </c>
      <c r="J10" s="34"/>
      <c r="M10"/>
    </row>
    <row r="11" spans="1:13" ht="15" customHeight="1" x14ac:dyDescent="0.2">
      <c r="A11" s="114">
        <v>11</v>
      </c>
      <c r="B11" s="438"/>
      <c r="C11" s="142"/>
      <c r="D11" s="115"/>
      <c r="E11" s="142" t="s">
        <v>76</v>
      </c>
      <c r="F11" s="142"/>
      <c r="G11" s="3"/>
      <c r="H11" s="3"/>
      <c r="I11" s="333">
        <f t="shared" ref="I11:I17" si="0">SUM(G11:H11)</f>
        <v>0</v>
      </c>
      <c r="J11" s="34"/>
      <c r="M11"/>
    </row>
    <row r="12" spans="1:13" ht="15" customHeight="1" x14ac:dyDescent="0.2">
      <c r="A12" s="114">
        <v>12</v>
      </c>
      <c r="B12" s="438"/>
      <c r="C12" s="142"/>
      <c r="D12" s="115"/>
      <c r="E12" s="142" t="s">
        <v>77</v>
      </c>
      <c r="F12" s="142"/>
      <c r="G12" s="3"/>
      <c r="H12" s="3"/>
      <c r="I12" s="333">
        <f t="shared" si="0"/>
        <v>0</v>
      </c>
      <c r="J12" s="34"/>
      <c r="M12"/>
    </row>
    <row r="13" spans="1:13" ht="15" customHeight="1" x14ac:dyDescent="0.2">
      <c r="A13" s="114">
        <v>13</v>
      </c>
      <c r="B13" s="438"/>
      <c r="C13" s="142"/>
      <c r="D13" s="115"/>
      <c r="E13" s="142" t="s">
        <v>78</v>
      </c>
      <c r="F13" s="142"/>
      <c r="G13" s="3"/>
      <c r="H13" s="3"/>
      <c r="I13" s="333">
        <f t="shared" si="0"/>
        <v>0</v>
      </c>
      <c r="J13" s="34"/>
    </row>
    <row r="14" spans="1:13" ht="15" customHeight="1" x14ac:dyDescent="0.2">
      <c r="A14" s="114">
        <v>14</v>
      </c>
      <c r="B14" s="438"/>
      <c r="C14" s="142"/>
      <c r="D14" s="115"/>
      <c r="E14" s="142" t="s">
        <v>79</v>
      </c>
      <c r="F14" s="142"/>
      <c r="G14" s="3"/>
      <c r="H14" s="3"/>
      <c r="I14" s="333">
        <f t="shared" si="0"/>
        <v>0</v>
      </c>
      <c r="J14" s="34"/>
    </row>
    <row r="15" spans="1:13" ht="15" customHeight="1" x14ac:dyDescent="0.2">
      <c r="A15" s="114">
        <v>15</v>
      </c>
      <c r="B15" s="438"/>
      <c r="C15" s="142"/>
      <c r="D15" s="115"/>
      <c r="E15" s="142" t="s">
        <v>80</v>
      </c>
      <c r="F15" s="142"/>
      <c r="G15" s="3"/>
      <c r="H15" s="3"/>
      <c r="I15" s="333">
        <f t="shared" si="0"/>
        <v>0</v>
      </c>
      <c r="J15" s="34"/>
    </row>
    <row r="16" spans="1:13" ht="15" customHeight="1" x14ac:dyDescent="0.2">
      <c r="A16" s="114">
        <v>16</v>
      </c>
      <c r="B16" s="438"/>
      <c r="C16" s="142"/>
      <c r="D16" s="115"/>
      <c r="E16" s="142" t="s">
        <v>101</v>
      </c>
      <c r="F16" s="142"/>
      <c r="G16" s="3"/>
      <c r="H16" s="3"/>
      <c r="I16" s="333">
        <f t="shared" si="0"/>
        <v>0</v>
      </c>
      <c r="J16" s="34"/>
    </row>
    <row r="17" spans="1:13" ht="15" customHeight="1" thickBot="1" x14ac:dyDescent="0.25">
      <c r="A17" s="114">
        <v>17</v>
      </c>
      <c r="B17" s="438"/>
      <c r="C17" s="142"/>
      <c r="D17" s="115"/>
      <c r="E17" s="142" t="s">
        <v>100</v>
      </c>
      <c r="F17" s="142"/>
      <c r="G17" s="3"/>
      <c r="H17" s="3"/>
      <c r="I17" s="333">
        <f t="shared" si="0"/>
        <v>0</v>
      </c>
      <c r="J17" s="34"/>
    </row>
    <row r="18" spans="1:13" ht="15" customHeight="1" thickBot="1" x14ac:dyDescent="0.25">
      <c r="A18" s="114">
        <v>18</v>
      </c>
      <c r="B18" s="438"/>
      <c r="C18" s="142"/>
      <c r="D18" s="115" t="s">
        <v>96</v>
      </c>
      <c r="E18" s="142"/>
      <c r="F18" s="142"/>
      <c r="G18" s="464">
        <f>SUM(G11:G17)</f>
        <v>0</v>
      </c>
      <c r="H18" s="464">
        <f>SUM(H11:H17)</f>
        <v>0</v>
      </c>
      <c r="I18" s="464">
        <f>SUM(I11:I17)</f>
        <v>0</v>
      </c>
      <c r="J18" s="34"/>
      <c r="K18" s="213" t="s">
        <v>612</v>
      </c>
    </row>
    <row r="19" spans="1:13" x14ac:dyDescent="0.2">
      <c r="A19" s="114">
        <v>19</v>
      </c>
      <c r="B19" s="438"/>
      <c r="C19" s="142"/>
      <c r="D19" s="115"/>
      <c r="E19" s="142"/>
      <c r="F19" s="142"/>
      <c r="G19" s="438"/>
      <c r="H19" s="438"/>
      <c r="I19" s="438"/>
      <c r="J19" s="34"/>
    </row>
    <row r="20" spans="1:13" ht="15" customHeight="1" x14ac:dyDescent="0.2">
      <c r="A20" s="114">
        <v>20</v>
      </c>
      <c r="B20" s="438"/>
      <c r="C20" s="142"/>
      <c r="D20" s="115"/>
      <c r="E20" s="142" t="s">
        <v>393</v>
      </c>
      <c r="F20" s="142"/>
      <c r="G20" s="3"/>
      <c r="H20" s="3"/>
      <c r="I20" s="333">
        <f>G20+H20</f>
        <v>0</v>
      </c>
      <c r="J20" s="34"/>
    </row>
    <row r="21" spans="1:13" ht="15" customHeight="1" x14ac:dyDescent="0.2">
      <c r="A21" s="114">
        <v>21</v>
      </c>
      <c r="B21" s="438"/>
      <c r="C21" s="142"/>
      <c r="D21" s="115"/>
      <c r="E21" s="142" t="s">
        <v>112</v>
      </c>
      <c r="F21" s="142"/>
      <c r="G21" s="438"/>
      <c r="H21" s="438"/>
      <c r="I21" s="3"/>
      <c r="J21" s="34"/>
    </row>
    <row r="22" spans="1:13" x14ac:dyDescent="0.2">
      <c r="A22" s="114">
        <v>22</v>
      </c>
      <c r="B22" s="438"/>
      <c r="C22" s="142"/>
      <c r="D22" s="115"/>
      <c r="E22" s="142"/>
      <c r="F22" s="142"/>
      <c r="G22" s="438"/>
      <c r="H22" s="438"/>
      <c r="I22" s="438"/>
      <c r="J22" s="34"/>
    </row>
    <row r="23" spans="1:13" ht="25.5" customHeight="1" x14ac:dyDescent="0.2">
      <c r="A23" s="114">
        <v>23</v>
      </c>
      <c r="B23" s="438"/>
      <c r="C23" s="142"/>
      <c r="D23" s="115" t="s">
        <v>111</v>
      </c>
      <c r="E23" s="142"/>
      <c r="F23" s="142"/>
      <c r="G23" s="437" t="s">
        <v>410</v>
      </c>
      <c r="H23" s="437" t="s">
        <v>394</v>
      </c>
      <c r="I23" s="438"/>
      <c r="J23" s="34"/>
    </row>
    <row r="24" spans="1:13" ht="15" customHeight="1" x14ac:dyDescent="0.2">
      <c r="A24" s="114">
        <v>24</v>
      </c>
      <c r="B24" s="438"/>
      <c r="C24" s="142"/>
      <c r="D24" s="115"/>
      <c r="E24" s="142" t="s">
        <v>89</v>
      </c>
      <c r="F24" s="142"/>
      <c r="G24" s="3"/>
      <c r="H24" s="365">
        <f t="shared" ref="H24:H29" si="1">IF(G$30&lt;&gt;0,G24/G$30,0)</f>
        <v>0</v>
      </c>
      <c r="I24" s="438"/>
      <c r="J24" s="34"/>
    </row>
    <row r="25" spans="1:13" ht="15" customHeight="1" x14ac:dyDescent="0.2">
      <c r="A25" s="114">
        <v>25</v>
      </c>
      <c r="B25" s="438"/>
      <c r="C25" s="142"/>
      <c r="D25" s="115"/>
      <c r="E25" s="142" t="s">
        <v>90</v>
      </c>
      <c r="F25" s="142"/>
      <c r="G25" s="3"/>
      <c r="H25" s="365">
        <f t="shared" si="1"/>
        <v>0</v>
      </c>
      <c r="I25" s="438"/>
      <c r="J25" s="34"/>
    </row>
    <row r="26" spans="1:13" ht="15" customHeight="1" x14ac:dyDescent="0.2">
      <c r="A26" s="114">
        <v>26</v>
      </c>
      <c r="B26" s="438"/>
      <c r="C26" s="142"/>
      <c r="D26" s="115"/>
      <c r="E26" s="142" t="s">
        <v>396</v>
      </c>
      <c r="F26" s="142"/>
      <c r="G26" s="3"/>
      <c r="H26" s="365">
        <f t="shared" si="1"/>
        <v>0</v>
      </c>
      <c r="I26" s="438"/>
      <c r="J26" s="34"/>
    </row>
    <row r="27" spans="1:13" ht="15" customHeight="1" x14ac:dyDescent="0.2">
      <c r="A27" s="114">
        <v>27</v>
      </c>
      <c r="B27" s="438"/>
      <c r="C27" s="142"/>
      <c r="D27" s="115"/>
      <c r="E27" s="142" t="s">
        <v>397</v>
      </c>
      <c r="F27" s="142"/>
      <c r="G27" s="3"/>
      <c r="H27" s="365">
        <f t="shared" si="1"/>
        <v>0</v>
      </c>
      <c r="I27" s="438"/>
      <c r="J27" s="34"/>
    </row>
    <row r="28" spans="1:13" s="121" customFormat="1" ht="15" customHeight="1" x14ac:dyDescent="0.2">
      <c r="A28" s="114">
        <v>28</v>
      </c>
      <c r="B28" s="438"/>
      <c r="C28" s="142"/>
      <c r="D28" s="115"/>
      <c r="E28" s="142" t="s">
        <v>398</v>
      </c>
      <c r="F28" s="142"/>
      <c r="G28" s="3"/>
      <c r="H28" s="365">
        <f t="shared" si="1"/>
        <v>0</v>
      </c>
      <c r="I28" s="438"/>
      <c r="J28" s="34"/>
      <c r="K28" s="213"/>
    </row>
    <row r="29" spans="1:13" ht="15" customHeight="1" thickBot="1" x14ac:dyDescent="0.25">
      <c r="A29" s="114">
        <v>29</v>
      </c>
      <c r="B29" s="438"/>
      <c r="C29" s="142"/>
      <c r="D29" s="115"/>
      <c r="E29" s="142" t="s">
        <v>63</v>
      </c>
      <c r="F29" s="142"/>
      <c r="G29" s="3"/>
      <c r="H29" s="365">
        <f t="shared" si="1"/>
        <v>0</v>
      </c>
      <c r="I29" s="438"/>
      <c r="J29" s="34"/>
      <c r="L29" s="355" t="s">
        <v>654</v>
      </c>
      <c r="M29" s="104"/>
    </row>
    <row r="30" spans="1:13" ht="15" customHeight="1" thickBot="1" x14ac:dyDescent="0.25">
      <c r="A30" s="114">
        <v>30</v>
      </c>
      <c r="B30" s="438"/>
      <c r="C30" s="142"/>
      <c r="D30" s="115" t="s">
        <v>81</v>
      </c>
      <c r="E30" s="142"/>
      <c r="F30" s="142"/>
      <c r="G30" s="464">
        <f>SUM(G24:G29)</f>
        <v>0</v>
      </c>
      <c r="H30" s="472">
        <f>SUM(H24:H29)</f>
        <v>0</v>
      </c>
      <c r="I30" s="438"/>
      <c r="J30" s="34"/>
      <c r="L30" s="356" t="s">
        <v>653</v>
      </c>
      <c r="M30" s="356" t="s">
        <v>885</v>
      </c>
    </row>
    <row r="31" spans="1:13" ht="13.5" thickBot="1" x14ac:dyDescent="0.25">
      <c r="A31" s="114">
        <v>31</v>
      </c>
      <c r="B31" s="438"/>
      <c r="C31" s="142"/>
      <c r="D31" s="142"/>
      <c r="E31" s="142"/>
      <c r="F31" s="142"/>
      <c r="G31" s="141"/>
      <c r="H31" s="141"/>
      <c r="I31" s="438"/>
      <c r="J31" s="34"/>
      <c r="L31" s="105">
        <f>G18</f>
        <v>0</v>
      </c>
      <c r="M31" s="106" t="b">
        <f>(ROUND(L31,0)=ROUND(G30,0))</f>
        <v>1</v>
      </c>
    </row>
    <row r="32" spans="1:13" ht="25.5" x14ac:dyDescent="0.2">
      <c r="A32" s="114">
        <v>32</v>
      </c>
      <c r="B32" s="438"/>
      <c r="C32" s="142"/>
      <c r="D32" s="142"/>
      <c r="E32" s="142"/>
      <c r="F32" s="142"/>
      <c r="G32" s="437" t="s">
        <v>410</v>
      </c>
      <c r="H32" s="437" t="s">
        <v>395</v>
      </c>
      <c r="I32" s="438"/>
      <c r="J32" s="34"/>
      <c r="L32" s="103"/>
      <c r="M32" s="103"/>
    </row>
    <row r="33" spans="1:13" ht="15" customHeight="1" x14ac:dyDescent="0.2">
      <c r="A33" s="114">
        <v>33</v>
      </c>
      <c r="B33" s="438"/>
      <c r="C33" s="142"/>
      <c r="D33" s="142"/>
      <c r="E33" s="142" t="s">
        <v>431</v>
      </c>
      <c r="F33" s="142"/>
      <c r="G33" s="3"/>
      <c r="H33" s="571">
        <f>IF(I$18&lt;&gt;0,G33/I$18,0)</f>
        <v>0</v>
      </c>
      <c r="I33" s="438"/>
      <c r="J33" s="34"/>
      <c r="L33" s="357"/>
      <c r="M33" s="103"/>
    </row>
    <row r="34" spans="1:13" s="121" customFormat="1" ht="31.5" customHeight="1" x14ac:dyDescent="0.2">
      <c r="A34" s="114">
        <v>34</v>
      </c>
      <c r="B34" s="438"/>
      <c r="C34" s="142"/>
      <c r="D34" s="142"/>
      <c r="E34" s="142"/>
      <c r="F34" s="142"/>
      <c r="G34" s="144" t="s">
        <v>410</v>
      </c>
      <c r="H34" s="144" t="s">
        <v>394</v>
      </c>
      <c r="I34" s="438"/>
      <c r="J34" s="34"/>
      <c r="K34" s="213"/>
      <c r="L34" s="357"/>
    </row>
    <row r="35" spans="1:13" ht="15" customHeight="1" x14ac:dyDescent="0.2">
      <c r="A35" s="114">
        <v>35</v>
      </c>
      <c r="B35" s="438"/>
      <c r="C35" s="142"/>
      <c r="D35" s="142"/>
      <c r="E35" s="142" t="s">
        <v>92</v>
      </c>
      <c r="F35" s="142"/>
      <c r="G35" s="3"/>
      <c r="H35" s="459">
        <f>IF(G$30&lt;&gt;0,G35/G$30,0)</f>
        <v>0</v>
      </c>
      <c r="I35" s="438"/>
      <c r="J35" s="34"/>
    </row>
    <row r="36" spans="1:13" ht="15" customHeight="1" x14ac:dyDescent="0.2">
      <c r="A36" s="39"/>
      <c r="B36" s="41"/>
      <c r="C36" s="41"/>
      <c r="D36" s="41"/>
      <c r="E36" s="41"/>
      <c r="F36" s="41"/>
      <c r="G36" s="41"/>
      <c r="H36" s="41"/>
      <c r="I36" s="41"/>
      <c r="J36" s="47"/>
    </row>
  </sheetData>
  <sheetProtection formatRows="0" insertRows="0"/>
  <customSheetViews>
    <customSheetView guid="{21F2E024-704F-4E93-AC63-213755ECFFE0}" showPageBreaks="1" showGridLines="0" view="pageBreakPreview">
      <pane ySplit="7" topLeftCell="A23" activePane="bottomLeft" state="frozen"/>
      <selection pane="bottomLeft"/>
      <pageMargins left="0.70866141732283472" right="0.70866141732283472" top="0.74803149606299213" bottom="0.74803149606299213" header="0.31496062992125984" footer="0.31496062992125984"/>
      <pageSetup paperSize="9" scale="8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formula1>OR(AND(ISNUMBER(G33),G33&gt;=0),AND(ISTEXT(G33),G33="N/A"))</formula1>
    </dataValidation>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63" orientation="portrait" r:id="rId2"/>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A1:L27"/>
  <sheetViews>
    <sheetView showGridLines="0" view="pageBreakPreview" zoomScaleNormal="100" zoomScaleSheetLayoutView="100" workbookViewId="0"/>
  </sheetViews>
  <sheetFormatPr defaultColWidth="9.140625" defaultRowHeight="12.75" x14ac:dyDescent="0.2"/>
  <cols>
    <col min="1" max="1" width="4.28515625" style="29" customWidth="1"/>
    <col min="2" max="2" width="5.85546875" style="98" customWidth="1"/>
    <col min="3" max="3" width="6.140625" style="98" customWidth="1"/>
    <col min="4" max="4" width="2.28515625" style="98" customWidth="1"/>
    <col min="5" max="5" width="2.28515625" style="29" customWidth="1"/>
    <col min="6" max="6" width="62.42578125" style="27" customWidth="1"/>
    <col min="7" max="8" width="9.140625" style="27" customWidth="1"/>
    <col min="9" max="9" width="18.42578125" style="98" customWidth="1"/>
    <col min="10" max="11" width="18.7109375" style="29" customWidth="1"/>
    <col min="12" max="12" width="2.7109375" style="29" customWidth="1"/>
    <col min="13" max="16384" width="9.140625" style="29"/>
  </cols>
  <sheetData>
    <row r="1" spans="1:12" ht="15" customHeight="1" x14ac:dyDescent="0.2">
      <c r="A1" s="556"/>
      <c r="B1" s="552"/>
      <c r="C1" s="552"/>
      <c r="D1" s="552"/>
      <c r="E1" s="552"/>
      <c r="F1" s="552"/>
      <c r="G1" s="552"/>
      <c r="H1" s="552"/>
      <c r="I1" s="552"/>
      <c r="J1" s="552"/>
      <c r="K1" s="552"/>
      <c r="L1" s="551"/>
    </row>
    <row r="2" spans="1:12" ht="18" customHeight="1" x14ac:dyDescent="0.3">
      <c r="A2" s="76"/>
      <c r="B2" s="446"/>
      <c r="C2" s="446"/>
      <c r="D2" s="446"/>
      <c r="E2" s="446"/>
      <c r="F2" s="446"/>
      <c r="G2" s="446"/>
      <c r="H2" s="446"/>
      <c r="I2" s="92" t="s">
        <v>8</v>
      </c>
      <c r="J2" s="758" t="str">
        <f>IF(NOT(ISBLANK(CoverSheet!$C$8)),CoverSheet!$C$8,"")</f>
        <v/>
      </c>
      <c r="K2" s="759"/>
      <c r="L2" s="50"/>
    </row>
    <row r="3" spans="1:12" ht="18" customHeight="1" x14ac:dyDescent="0.25">
      <c r="A3" s="76"/>
      <c r="B3" s="446"/>
      <c r="C3" s="446"/>
      <c r="D3" s="446"/>
      <c r="E3" s="446"/>
      <c r="F3" s="446"/>
      <c r="G3" s="446"/>
      <c r="H3" s="446"/>
      <c r="I3" s="92" t="s">
        <v>390</v>
      </c>
      <c r="J3" s="760" t="str">
        <f>IF(ISNUMBER(CoverSheet!$C$12),CoverSheet!$C$12,"")</f>
        <v/>
      </c>
      <c r="K3" s="761"/>
      <c r="L3" s="50"/>
    </row>
    <row r="4" spans="1:12" ht="21" x14ac:dyDescent="0.35">
      <c r="A4" s="51"/>
      <c r="B4" s="100"/>
      <c r="C4" s="100"/>
      <c r="D4" s="100"/>
      <c r="E4" s="446"/>
      <c r="F4" s="446"/>
      <c r="G4" s="446"/>
      <c r="H4" s="446"/>
      <c r="I4" s="446"/>
      <c r="J4" s="449"/>
      <c r="K4" s="449"/>
      <c r="L4" s="50"/>
    </row>
    <row r="5" spans="1:12" s="32" customFormat="1" ht="24" customHeight="1" x14ac:dyDescent="0.35">
      <c r="A5" s="763" t="s">
        <v>362</v>
      </c>
      <c r="B5" s="764"/>
      <c r="C5" s="764"/>
      <c r="D5" s="764"/>
      <c r="E5" s="764"/>
      <c r="F5" s="764"/>
      <c r="G5" s="764"/>
      <c r="H5" s="764"/>
      <c r="I5" s="764"/>
      <c r="J5" s="764"/>
      <c r="K5" s="764"/>
      <c r="L5" s="765"/>
    </row>
    <row r="6" spans="1:12" s="33" customFormat="1" ht="22.5" customHeight="1" x14ac:dyDescent="0.2">
      <c r="A6" s="703" t="s">
        <v>469</v>
      </c>
      <c r="B6" s="704"/>
      <c r="C6" s="704"/>
      <c r="D6" s="704"/>
      <c r="E6" s="704"/>
      <c r="F6" s="704"/>
      <c r="G6" s="704"/>
      <c r="H6" s="704"/>
      <c r="I6" s="704"/>
      <c r="J6" s="704"/>
      <c r="K6" s="704"/>
      <c r="L6" s="757"/>
    </row>
    <row r="7" spans="1:12" ht="15" customHeight="1" x14ac:dyDescent="0.2">
      <c r="A7" s="85" t="s">
        <v>614</v>
      </c>
      <c r="B7" s="449"/>
      <c r="C7" s="449"/>
      <c r="D7" s="449"/>
      <c r="E7" s="446"/>
      <c r="F7" s="446"/>
      <c r="G7" s="446"/>
      <c r="H7" s="446"/>
      <c r="I7" s="446"/>
      <c r="J7" s="446"/>
      <c r="K7" s="446"/>
      <c r="L7" s="50"/>
    </row>
    <row r="8" spans="1:12" ht="33" customHeight="1" x14ac:dyDescent="0.2">
      <c r="A8" s="114">
        <v>8</v>
      </c>
      <c r="B8" s="95"/>
      <c r="C8" s="95"/>
      <c r="D8" s="95"/>
      <c r="E8" s="438"/>
      <c r="F8" s="354" t="s">
        <v>82</v>
      </c>
      <c r="G8" s="438"/>
      <c r="H8" s="438"/>
      <c r="I8" s="438"/>
      <c r="J8" s="144" t="s">
        <v>75</v>
      </c>
      <c r="K8" s="144" t="s">
        <v>399</v>
      </c>
      <c r="L8" s="34"/>
    </row>
    <row r="9" spans="1:12" ht="15" customHeight="1" x14ac:dyDescent="0.2">
      <c r="A9" s="114">
        <v>9</v>
      </c>
      <c r="B9" s="95"/>
      <c r="C9" s="95"/>
      <c r="D9" s="95"/>
      <c r="E9" s="438"/>
      <c r="F9" s="766"/>
      <c r="G9" s="691"/>
      <c r="H9" s="692"/>
      <c r="I9" s="438"/>
      <c r="J9" s="3"/>
      <c r="K9" s="3"/>
      <c r="L9" s="34"/>
    </row>
    <row r="10" spans="1:12" ht="15" customHeight="1" x14ac:dyDescent="0.2">
      <c r="A10" s="114">
        <v>10</v>
      </c>
      <c r="B10" s="95"/>
      <c r="C10" s="95"/>
      <c r="D10" s="95"/>
      <c r="E10" s="438"/>
      <c r="F10" s="766"/>
      <c r="G10" s="691"/>
      <c r="H10" s="692"/>
      <c r="I10" s="438"/>
      <c r="J10" s="3"/>
      <c r="K10" s="3"/>
      <c r="L10" s="34"/>
    </row>
    <row r="11" spans="1:12" ht="15" customHeight="1" x14ac:dyDescent="0.2">
      <c r="A11" s="114">
        <v>11</v>
      </c>
      <c r="B11" s="95"/>
      <c r="C11" s="95"/>
      <c r="D11" s="95"/>
      <c r="E11" s="438"/>
      <c r="F11" s="766"/>
      <c r="G11" s="691"/>
      <c r="H11" s="692"/>
      <c r="I11" s="438"/>
      <c r="J11" s="3"/>
      <c r="K11" s="3"/>
      <c r="L11" s="34"/>
    </row>
    <row r="12" spans="1:12" ht="15" customHeight="1" x14ac:dyDescent="0.2">
      <c r="A12" s="114">
        <v>12</v>
      </c>
      <c r="B12" s="95"/>
      <c r="C12" s="95"/>
      <c r="D12" s="95"/>
      <c r="E12" s="438"/>
      <c r="F12" s="766"/>
      <c r="G12" s="691"/>
      <c r="H12" s="692"/>
      <c r="I12" s="438"/>
      <c r="J12" s="3"/>
      <c r="K12" s="3"/>
      <c r="L12" s="34"/>
    </row>
    <row r="13" spans="1:12" ht="15" customHeight="1" x14ac:dyDescent="0.2">
      <c r="A13" s="114">
        <v>13</v>
      </c>
      <c r="B13" s="95"/>
      <c r="C13" s="95"/>
      <c r="D13" s="95"/>
      <c r="E13" s="438"/>
      <c r="F13" s="766"/>
      <c r="G13" s="691"/>
      <c r="H13" s="692"/>
      <c r="I13" s="438"/>
      <c r="J13" s="3"/>
      <c r="K13" s="3"/>
      <c r="L13" s="34"/>
    </row>
    <row r="14" spans="1:12" ht="15" customHeight="1" x14ac:dyDescent="0.2">
      <c r="A14" s="114">
        <v>14</v>
      </c>
      <c r="B14" s="95"/>
      <c r="C14" s="95"/>
      <c r="D14" s="95"/>
      <c r="E14" s="438"/>
      <c r="F14" s="766"/>
      <c r="G14" s="691"/>
      <c r="H14" s="692"/>
      <c r="I14" s="438"/>
      <c r="J14" s="3"/>
      <c r="K14" s="3"/>
      <c r="L14" s="34"/>
    </row>
    <row r="15" spans="1:12" ht="15" customHeight="1" x14ac:dyDescent="0.2">
      <c r="A15" s="114">
        <v>15</v>
      </c>
      <c r="B15" s="95"/>
      <c r="C15" s="95"/>
      <c r="D15" s="95"/>
      <c r="E15" s="438"/>
      <c r="F15" s="766"/>
      <c r="G15" s="691"/>
      <c r="H15" s="692"/>
      <c r="I15" s="438"/>
      <c r="J15" s="3"/>
      <c r="K15" s="3"/>
      <c r="L15" s="34"/>
    </row>
    <row r="16" spans="1:12" ht="15" customHeight="1" x14ac:dyDescent="0.2">
      <c r="A16" s="114">
        <v>16</v>
      </c>
      <c r="B16" s="95"/>
      <c r="C16" s="95"/>
      <c r="D16" s="95"/>
      <c r="E16" s="438"/>
      <c r="F16" s="766"/>
      <c r="G16" s="691"/>
      <c r="H16" s="692"/>
      <c r="I16" s="438"/>
      <c r="J16" s="3"/>
      <c r="K16" s="3"/>
      <c r="L16" s="34"/>
    </row>
    <row r="17" spans="1:12" ht="15" customHeight="1" x14ac:dyDescent="0.2">
      <c r="A17" s="114">
        <v>17</v>
      </c>
      <c r="B17" s="95"/>
      <c r="C17" s="95"/>
      <c r="D17" s="95"/>
      <c r="E17" s="438"/>
      <c r="F17" s="766"/>
      <c r="G17" s="691"/>
      <c r="H17" s="692"/>
      <c r="I17" s="438"/>
      <c r="J17" s="3"/>
      <c r="K17" s="3"/>
      <c r="L17" s="34"/>
    </row>
    <row r="18" spans="1:12" ht="15" customHeight="1" x14ac:dyDescent="0.2">
      <c r="A18" s="114">
        <v>18</v>
      </c>
      <c r="B18" s="95"/>
      <c r="C18" s="95"/>
      <c r="D18" s="95"/>
      <c r="E18" s="438"/>
      <c r="F18" s="766"/>
      <c r="G18" s="691"/>
      <c r="H18" s="692"/>
      <c r="I18" s="438"/>
      <c r="J18" s="3"/>
      <c r="K18" s="3"/>
      <c r="L18" s="34"/>
    </row>
    <row r="19" spans="1:12" ht="15" customHeight="1" x14ac:dyDescent="0.2">
      <c r="A19" s="114">
        <v>19</v>
      </c>
      <c r="B19" s="95"/>
      <c r="C19" s="95"/>
      <c r="D19" s="95"/>
      <c r="E19" s="438"/>
      <c r="F19" s="766"/>
      <c r="G19" s="691"/>
      <c r="H19" s="692"/>
      <c r="I19" s="438"/>
      <c r="J19" s="3"/>
      <c r="K19" s="3"/>
      <c r="L19" s="34"/>
    </row>
    <row r="20" spans="1:12" ht="15" customHeight="1" x14ac:dyDescent="0.2">
      <c r="A20" s="114">
        <v>20</v>
      </c>
      <c r="B20" s="95"/>
      <c r="C20" s="95"/>
      <c r="D20" s="95"/>
      <c r="E20" s="438"/>
      <c r="F20" s="766"/>
      <c r="G20" s="691"/>
      <c r="H20" s="692"/>
      <c r="I20" s="438"/>
      <c r="J20" s="3"/>
      <c r="K20" s="3"/>
      <c r="L20" s="34"/>
    </row>
    <row r="21" spans="1:12" ht="15" customHeight="1" x14ac:dyDescent="0.2">
      <c r="A21" s="114">
        <v>21</v>
      </c>
      <c r="B21" s="95"/>
      <c r="C21" s="95"/>
      <c r="D21" s="95"/>
      <c r="E21" s="438"/>
      <c r="F21" s="766"/>
      <c r="G21" s="691"/>
      <c r="H21" s="692"/>
      <c r="I21" s="438"/>
      <c r="J21" s="3"/>
      <c r="K21" s="3"/>
      <c r="L21" s="34"/>
    </row>
    <row r="22" spans="1:12" ht="15" customHeight="1" x14ac:dyDescent="0.2">
      <c r="A22" s="114">
        <v>22</v>
      </c>
      <c r="B22" s="95"/>
      <c r="C22" s="95"/>
      <c r="D22" s="95"/>
      <c r="E22" s="438"/>
      <c r="F22" s="766"/>
      <c r="G22" s="691"/>
      <c r="H22" s="692"/>
      <c r="I22" s="438"/>
      <c r="J22" s="3"/>
      <c r="K22" s="3"/>
      <c r="L22" s="34"/>
    </row>
    <row r="23" spans="1:12" ht="15" customHeight="1" x14ac:dyDescent="0.2">
      <c r="A23" s="114">
        <v>23</v>
      </c>
      <c r="B23" s="95"/>
      <c r="C23" s="95"/>
      <c r="D23" s="95"/>
      <c r="E23" s="438"/>
      <c r="F23" s="766"/>
      <c r="G23" s="691"/>
      <c r="H23" s="692"/>
      <c r="I23" s="438"/>
      <c r="J23" s="3"/>
      <c r="K23" s="3"/>
      <c r="L23" s="34"/>
    </row>
    <row r="24" spans="1:12" ht="15" customHeight="1" x14ac:dyDescent="0.2">
      <c r="A24" s="114">
        <v>24</v>
      </c>
      <c r="B24" s="95"/>
      <c r="C24" s="95"/>
      <c r="D24" s="95"/>
      <c r="E24" s="438"/>
      <c r="F24" s="766"/>
      <c r="G24" s="691"/>
      <c r="H24" s="692"/>
      <c r="I24" s="438"/>
      <c r="J24" s="3"/>
      <c r="K24" s="3"/>
      <c r="L24" s="34"/>
    </row>
    <row r="25" spans="1:12" ht="15" customHeight="1" x14ac:dyDescent="0.2">
      <c r="A25" s="114">
        <v>25</v>
      </c>
      <c r="B25" s="95"/>
      <c r="C25" s="95"/>
      <c r="D25" s="95"/>
      <c r="E25" s="438"/>
      <c r="F25" s="766"/>
      <c r="G25" s="691"/>
      <c r="H25" s="692"/>
      <c r="I25" s="438"/>
      <c r="J25" s="3"/>
      <c r="K25" s="3"/>
      <c r="L25" s="34"/>
    </row>
    <row r="26" spans="1:12" s="113" customFormat="1" ht="24" customHeight="1" x14ac:dyDescent="0.2">
      <c r="A26" s="114">
        <v>26</v>
      </c>
      <c r="B26" s="138"/>
      <c r="C26" s="762" t="s">
        <v>470</v>
      </c>
      <c r="D26" s="762"/>
      <c r="E26" s="762"/>
      <c r="F26" s="762"/>
      <c r="G26" s="762"/>
      <c r="H26" s="762"/>
      <c r="I26" s="762"/>
      <c r="J26" s="762"/>
      <c r="K26" s="762"/>
      <c r="L26" s="34"/>
    </row>
    <row r="27" spans="1:12" s="113" customFormat="1" x14ac:dyDescent="0.2">
      <c r="A27" s="39"/>
      <c r="B27" s="83"/>
      <c r="C27" s="99"/>
      <c r="D27" s="83"/>
      <c r="E27" s="83"/>
      <c r="F27" s="41"/>
      <c r="G27" s="41"/>
      <c r="H27" s="41"/>
      <c r="I27" s="41"/>
      <c r="J27" s="41"/>
      <c r="K27" s="41"/>
      <c r="L27" s="47"/>
    </row>
  </sheetData>
  <sheetProtection sheet="1" objects="1" formatRows="0" insertRows="0"/>
  <customSheetViews>
    <customSheetView guid="{21F2E024-704F-4E93-AC63-213755ECFFE0}" scale="85" showPageBreaks="1" showGridLines="0" fitToPage="1" printArea="1" view="pageBreakPreview">
      <selection activeCell="S11" sqref="S11"/>
      <pageMargins left="0.70866141732283472" right="0.70866141732283472" top="0.74803149606299213" bottom="0.74803149606299213" header="0.31496062992125984" footer="0.31496062992125984"/>
      <pageSetup paperSize="9" scale="9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dataValidations>
  <pageMargins left="0.70866141732283472" right="0.70866141732283472" top="0.74803149606299213" bottom="0.74803149606299213" header="0.31496062992125989" footer="0.31496062992125989"/>
  <pageSetup paperSize="9" scale="61" orientation="portrait" r:id="rId2"/>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A1:M48"/>
  <sheetViews>
    <sheetView showGridLines="0" view="pageBreakPreview" topLeftCell="A16" zoomScaleNormal="100" zoomScaleSheetLayoutView="100" workbookViewId="0">
      <selection activeCell="A6" sqref="A6:J6"/>
    </sheetView>
  </sheetViews>
  <sheetFormatPr defaultColWidth="9.140625" defaultRowHeight="12.75" x14ac:dyDescent="0.2"/>
  <cols>
    <col min="1" max="1" width="4.5703125" style="29" customWidth="1"/>
    <col min="2" max="2" width="2.5703125" style="98" customWidth="1"/>
    <col min="3" max="3" width="6.140625" style="29" customWidth="1"/>
    <col min="4" max="5" width="2.28515625" style="29" customWidth="1"/>
    <col min="6" max="6" width="62.42578125" style="27" customWidth="1"/>
    <col min="7" max="8" width="3.7109375" style="27" customWidth="1"/>
    <col min="9" max="9" width="12.85546875" style="27" customWidth="1"/>
    <col min="10" max="10" width="16.140625" style="29" customWidth="1"/>
    <col min="11" max="11" width="16.140625" style="123" customWidth="1"/>
    <col min="12" max="12" width="2.7109375" style="29" customWidth="1"/>
    <col min="13" max="13" width="9.140625" style="213"/>
    <col min="14" max="16384" width="9.140625" style="29"/>
  </cols>
  <sheetData>
    <row r="1" spans="1:13" s="19" customFormat="1" ht="15" customHeight="1" x14ac:dyDescent="0.2">
      <c r="A1" s="556"/>
      <c r="B1" s="552"/>
      <c r="C1" s="552"/>
      <c r="D1" s="552"/>
      <c r="E1" s="552"/>
      <c r="F1" s="552"/>
      <c r="G1" s="552"/>
      <c r="H1" s="552"/>
      <c r="I1" s="552"/>
      <c r="J1" s="552"/>
      <c r="K1" s="552"/>
      <c r="L1" s="551"/>
      <c r="M1" s="211"/>
    </row>
    <row r="2" spans="1:13" s="19" customFormat="1" ht="18" customHeight="1" x14ac:dyDescent="0.3">
      <c r="A2" s="76"/>
      <c r="B2" s="446"/>
      <c r="C2" s="446"/>
      <c r="D2" s="446"/>
      <c r="E2" s="446"/>
      <c r="F2" s="446"/>
      <c r="G2" s="449"/>
      <c r="H2" s="92" t="s">
        <v>8</v>
      </c>
      <c r="I2" s="677" t="str">
        <f>IF(NOT(ISBLANK(CoverSheet!$C$8)),CoverSheet!$C$8,"")</f>
        <v/>
      </c>
      <c r="J2" s="677"/>
      <c r="K2" s="677"/>
      <c r="L2" s="50"/>
      <c r="M2" s="211"/>
    </row>
    <row r="3" spans="1:13" s="19" customFormat="1" ht="18" customHeight="1" x14ac:dyDescent="0.25">
      <c r="A3" s="76"/>
      <c r="B3" s="446"/>
      <c r="C3" s="446"/>
      <c r="D3" s="446"/>
      <c r="E3" s="446"/>
      <c r="F3" s="446"/>
      <c r="G3" s="449"/>
      <c r="H3" s="92" t="s">
        <v>390</v>
      </c>
      <c r="I3" s="678" t="str">
        <f>IF(ISNUMBER(CoverSheet!$C$12),CoverSheet!$C$12,"")</f>
        <v/>
      </c>
      <c r="J3" s="678"/>
      <c r="K3" s="678"/>
      <c r="L3" s="50"/>
      <c r="M3" s="211"/>
    </row>
    <row r="4" spans="1:13" s="113" customFormat="1" ht="18" customHeight="1" x14ac:dyDescent="0.3">
      <c r="A4" s="76"/>
      <c r="B4" s="446"/>
      <c r="C4" s="446"/>
      <c r="D4" s="446"/>
      <c r="E4" s="446"/>
      <c r="F4" s="446"/>
      <c r="G4" s="449"/>
      <c r="H4" s="92" t="s">
        <v>94</v>
      </c>
      <c r="I4" s="747"/>
      <c r="J4" s="747"/>
      <c r="K4" s="747"/>
      <c r="L4" s="50"/>
      <c r="M4" s="211"/>
    </row>
    <row r="5" spans="1:13" s="19" customFormat="1" ht="21" x14ac:dyDescent="0.35">
      <c r="A5" s="546" t="s">
        <v>502</v>
      </c>
      <c r="B5" s="135"/>
      <c r="C5" s="446"/>
      <c r="D5" s="446"/>
      <c r="E5" s="446"/>
      <c r="F5" s="446"/>
      <c r="G5" s="449"/>
      <c r="H5" s="446"/>
      <c r="I5" s="446"/>
      <c r="J5" s="446"/>
      <c r="K5" s="446"/>
      <c r="L5" s="50"/>
      <c r="M5" s="211"/>
    </row>
    <row r="6" spans="1:13" s="32" customFormat="1" ht="36" customHeight="1" x14ac:dyDescent="0.2">
      <c r="A6" s="703" t="s">
        <v>438</v>
      </c>
      <c r="B6" s="704"/>
      <c r="C6" s="704"/>
      <c r="D6" s="704"/>
      <c r="E6" s="704"/>
      <c r="F6" s="704"/>
      <c r="G6" s="704"/>
      <c r="H6" s="704"/>
      <c r="I6" s="704"/>
      <c r="J6" s="704"/>
      <c r="K6" s="131"/>
      <c r="L6" s="93"/>
      <c r="M6" s="213"/>
    </row>
    <row r="7" spans="1:13" ht="15" customHeight="1" x14ac:dyDescent="0.2">
      <c r="A7" s="85" t="s">
        <v>614</v>
      </c>
      <c r="B7" s="449"/>
      <c r="C7" s="449"/>
      <c r="D7" s="446"/>
      <c r="E7" s="446"/>
      <c r="F7" s="446"/>
      <c r="G7" s="446"/>
      <c r="H7" s="446"/>
      <c r="I7" s="446"/>
      <c r="J7" s="446"/>
      <c r="K7" s="446"/>
      <c r="L7" s="50"/>
    </row>
    <row r="8" spans="1:13" ht="25.5" customHeight="1" x14ac:dyDescent="0.3">
      <c r="A8" s="114">
        <v>8</v>
      </c>
      <c r="B8" s="95"/>
      <c r="C8" s="97" t="s">
        <v>417</v>
      </c>
      <c r="D8" s="448"/>
      <c r="E8" s="438"/>
      <c r="F8" s="438"/>
      <c r="G8" s="438"/>
      <c r="H8" s="438"/>
      <c r="I8" s="438"/>
      <c r="J8" s="438"/>
      <c r="K8" s="438"/>
      <c r="L8" s="34"/>
    </row>
    <row r="9" spans="1:13" s="122" customFormat="1" ht="12" customHeight="1" x14ac:dyDescent="0.2">
      <c r="A9" s="114">
        <v>9</v>
      </c>
      <c r="B9" s="95"/>
      <c r="C9" s="441"/>
      <c r="D9" s="441"/>
      <c r="E9" s="441" t="s">
        <v>420</v>
      </c>
      <c r="F9" s="438"/>
      <c r="G9" s="438"/>
      <c r="H9" s="438"/>
      <c r="I9" s="438"/>
      <c r="J9" s="438"/>
      <c r="K9" s="438"/>
      <c r="L9" s="34"/>
      <c r="M9" s="213"/>
    </row>
    <row r="10" spans="1:13" ht="31.5" customHeight="1" x14ac:dyDescent="0.2">
      <c r="A10" s="114">
        <v>10</v>
      </c>
      <c r="B10" s="95"/>
      <c r="C10" s="438"/>
      <c r="D10" s="438"/>
      <c r="E10" s="438"/>
      <c r="F10" s="441" t="s">
        <v>495</v>
      </c>
      <c r="G10" s="438"/>
      <c r="H10" s="438"/>
      <c r="I10" s="438"/>
      <c r="J10" s="139" t="s">
        <v>369</v>
      </c>
      <c r="K10" s="438"/>
      <c r="L10" s="34"/>
    </row>
    <row r="11" spans="1:13" ht="15" customHeight="1" x14ac:dyDescent="0.2">
      <c r="A11" s="114">
        <v>11</v>
      </c>
      <c r="B11" s="95"/>
      <c r="C11" s="769"/>
      <c r="D11" s="769"/>
      <c r="E11" s="438"/>
      <c r="F11" s="436" t="s">
        <v>419</v>
      </c>
      <c r="G11" s="438"/>
      <c r="H11" s="438"/>
      <c r="I11" s="438"/>
      <c r="J11" s="3"/>
      <c r="K11" s="438"/>
      <c r="L11" s="34"/>
    </row>
    <row r="12" spans="1:13" ht="15" customHeight="1" x14ac:dyDescent="0.2">
      <c r="A12" s="114">
        <v>12</v>
      </c>
      <c r="B12" s="95"/>
      <c r="C12" s="769"/>
      <c r="D12" s="769"/>
      <c r="E12" s="438"/>
      <c r="F12" s="436" t="s">
        <v>419</v>
      </c>
      <c r="G12" s="438"/>
      <c r="H12" s="438"/>
      <c r="I12" s="438"/>
      <c r="J12" s="3"/>
      <c r="K12" s="438"/>
      <c r="L12" s="34"/>
    </row>
    <row r="13" spans="1:13" ht="15" customHeight="1" x14ac:dyDescent="0.2">
      <c r="A13" s="114">
        <v>13</v>
      </c>
      <c r="B13" s="95"/>
      <c r="C13" s="769"/>
      <c r="D13" s="769"/>
      <c r="E13" s="438"/>
      <c r="F13" s="436" t="s">
        <v>419</v>
      </c>
      <c r="G13" s="438"/>
      <c r="H13" s="438"/>
      <c r="I13" s="438"/>
      <c r="J13" s="3"/>
      <c r="K13" s="438"/>
      <c r="L13" s="34"/>
    </row>
    <row r="14" spans="1:13" ht="15" customHeight="1" x14ac:dyDescent="0.2">
      <c r="A14" s="114">
        <v>14</v>
      </c>
      <c r="B14" s="95"/>
      <c r="C14" s="769"/>
      <c r="D14" s="769"/>
      <c r="E14" s="438"/>
      <c r="F14" s="436" t="s">
        <v>419</v>
      </c>
      <c r="G14" s="438"/>
      <c r="H14" s="438"/>
      <c r="I14" s="438"/>
      <c r="J14" s="3"/>
      <c r="K14" s="438"/>
      <c r="L14" s="34"/>
    </row>
    <row r="15" spans="1:13" ht="15" customHeight="1" x14ac:dyDescent="0.2">
      <c r="A15" s="114">
        <v>15</v>
      </c>
      <c r="B15" s="95"/>
      <c r="C15" s="769"/>
      <c r="D15" s="769"/>
      <c r="E15" s="438"/>
      <c r="F15" s="436" t="s">
        <v>419</v>
      </c>
      <c r="G15" s="438"/>
      <c r="H15" s="438"/>
      <c r="I15" s="438"/>
      <c r="J15" s="3"/>
      <c r="K15" s="438"/>
      <c r="L15" s="34"/>
    </row>
    <row r="16" spans="1:13" s="130" customFormat="1" ht="15" customHeight="1" thickBot="1" x14ac:dyDescent="0.25">
      <c r="A16" s="114">
        <v>16</v>
      </c>
      <c r="B16" s="95"/>
      <c r="C16" s="448"/>
      <c r="D16" s="448"/>
      <c r="E16" s="438"/>
      <c r="F16" s="441" t="s">
        <v>646</v>
      </c>
      <c r="G16" s="438"/>
      <c r="H16" s="438"/>
      <c r="I16" s="438"/>
      <c r="J16" s="438"/>
      <c r="K16" s="438"/>
      <c r="L16" s="34"/>
      <c r="M16" s="213"/>
    </row>
    <row r="17" spans="1:12" ht="15" customHeight="1" thickBot="1" x14ac:dyDescent="0.25">
      <c r="A17" s="114">
        <v>17</v>
      </c>
      <c r="B17" s="95"/>
      <c r="C17" s="448"/>
      <c r="D17" s="438"/>
      <c r="E17" s="115" t="s">
        <v>91</v>
      </c>
      <c r="F17" s="448"/>
      <c r="G17" s="438"/>
      <c r="H17" s="438"/>
      <c r="I17" s="438"/>
      <c r="J17" s="462">
        <f>SUM(J11:J15)</f>
        <v>0</v>
      </c>
      <c r="K17" s="438"/>
      <c r="L17" s="34"/>
    </row>
    <row r="18" spans="1:12" x14ac:dyDescent="0.2">
      <c r="A18" s="114">
        <v>18</v>
      </c>
      <c r="B18" s="95"/>
      <c r="C18" s="438"/>
      <c r="D18" s="438"/>
      <c r="E18" s="438"/>
      <c r="F18" s="438"/>
      <c r="G18" s="438"/>
      <c r="H18" s="438"/>
      <c r="I18" s="438"/>
      <c r="J18" s="448"/>
      <c r="K18" s="438"/>
      <c r="L18" s="34"/>
    </row>
    <row r="19" spans="1:12" ht="15.75" x14ac:dyDescent="0.25">
      <c r="A19" s="114">
        <v>19</v>
      </c>
      <c r="B19" s="95"/>
      <c r="C19" s="141"/>
      <c r="D19" s="143" t="s">
        <v>435</v>
      </c>
      <c r="E19" s="438"/>
      <c r="F19" s="141"/>
      <c r="G19" s="438"/>
      <c r="H19" s="438"/>
      <c r="I19" s="438"/>
      <c r="J19" s="448"/>
      <c r="K19" s="438"/>
      <c r="L19" s="34"/>
    </row>
    <row r="20" spans="1:12" ht="15" customHeight="1" x14ac:dyDescent="0.2">
      <c r="A20" s="114">
        <v>20</v>
      </c>
      <c r="B20" s="95"/>
      <c r="C20" s="438"/>
      <c r="D20" s="438"/>
      <c r="E20" s="438"/>
      <c r="F20" s="438" t="s">
        <v>497</v>
      </c>
      <c r="G20" s="438"/>
      <c r="H20" s="438"/>
      <c r="I20" s="438"/>
      <c r="J20" s="3"/>
      <c r="K20" s="127" t="s">
        <v>471</v>
      </c>
      <c r="L20" s="34"/>
    </row>
    <row r="21" spans="1:12" ht="15" customHeight="1" x14ac:dyDescent="0.2">
      <c r="A21" s="114">
        <v>21</v>
      </c>
      <c r="B21" s="95"/>
      <c r="C21" s="438"/>
      <c r="D21" s="438"/>
      <c r="E21" s="438"/>
      <c r="F21" s="438" t="s">
        <v>498</v>
      </c>
      <c r="G21" s="438"/>
      <c r="H21" s="438"/>
      <c r="I21" s="438"/>
      <c r="J21" s="572"/>
      <c r="K21" s="127" t="s">
        <v>472</v>
      </c>
      <c r="L21" s="34"/>
    </row>
    <row r="22" spans="1:12" ht="30" customHeight="1" x14ac:dyDescent="0.3">
      <c r="A22" s="114">
        <v>22</v>
      </c>
      <c r="B22" s="95"/>
      <c r="C22" s="97" t="s">
        <v>401</v>
      </c>
      <c r="D22" s="438"/>
      <c r="E22" s="438"/>
      <c r="F22" s="438"/>
      <c r="G22" s="438"/>
      <c r="H22" s="438"/>
      <c r="I22" s="438"/>
      <c r="J22" s="438"/>
      <c r="K22" s="438"/>
      <c r="L22" s="34"/>
    </row>
    <row r="23" spans="1:12" x14ac:dyDescent="0.2">
      <c r="A23" s="114">
        <v>23</v>
      </c>
      <c r="B23" s="95"/>
      <c r="C23" s="137"/>
      <c r="D23" s="137"/>
      <c r="E23" s="438"/>
      <c r="F23" s="438"/>
      <c r="G23" s="438"/>
      <c r="H23" s="438"/>
      <c r="I23" s="438"/>
      <c r="J23" s="438"/>
      <c r="K23" s="438"/>
      <c r="L23" s="34"/>
    </row>
    <row r="24" spans="1:12" x14ac:dyDescent="0.2">
      <c r="A24" s="114">
        <v>24</v>
      </c>
      <c r="B24" s="95"/>
      <c r="C24" s="438"/>
      <c r="D24" s="438"/>
      <c r="E24" s="438"/>
      <c r="F24" s="438"/>
      <c r="G24" s="438"/>
      <c r="H24" s="438"/>
      <c r="I24" s="438"/>
      <c r="J24" s="767" t="s">
        <v>473</v>
      </c>
      <c r="K24" s="438"/>
      <c r="L24" s="34"/>
    </row>
    <row r="25" spans="1:12" ht="53.25" customHeight="1" x14ac:dyDescent="0.25">
      <c r="A25" s="114">
        <v>25</v>
      </c>
      <c r="B25" s="95"/>
      <c r="C25" s="448"/>
      <c r="D25" s="143" t="s">
        <v>400</v>
      </c>
      <c r="E25" s="438"/>
      <c r="F25" s="438"/>
      <c r="G25" s="438"/>
      <c r="H25" s="438"/>
      <c r="I25" s="438"/>
      <c r="J25" s="768"/>
      <c r="K25" s="438"/>
      <c r="L25" s="34"/>
    </row>
    <row r="26" spans="1:12" ht="15" customHeight="1" x14ac:dyDescent="0.2">
      <c r="A26" s="114">
        <v>26</v>
      </c>
      <c r="B26" s="95"/>
      <c r="C26" s="438"/>
      <c r="D26" s="438"/>
      <c r="E26" s="438"/>
      <c r="F26" s="438" t="s">
        <v>102</v>
      </c>
      <c r="G26" s="438"/>
      <c r="H26" s="438"/>
      <c r="I26" s="438"/>
      <c r="J26" s="3"/>
      <c r="K26" s="438"/>
      <c r="L26" s="34"/>
    </row>
    <row r="27" spans="1:12" ht="15" customHeight="1" thickBot="1" x14ac:dyDescent="0.25">
      <c r="A27" s="114">
        <v>27</v>
      </c>
      <c r="B27" s="95"/>
      <c r="C27" s="438"/>
      <c r="D27" s="55" t="s">
        <v>6</v>
      </c>
      <c r="E27" s="438"/>
      <c r="F27" s="438" t="s">
        <v>436</v>
      </c>
      <c r="G27" s="438"/>
      <c r="H27" s="438"/>
      <c r="I27" s="438"/>
      <c r="J27" s="3"/>
      <c r="K27" s="438"/>
      <c r="L27" s="34"/>
    </row>
    <row r="28" spans="1:12" ht="15" customHeight="1" thickBot="1" x14ac:dyDescent="0.25">
      <c r="A28" s="114">
        <v>28</v>
      </c>
      <c r="B28" s="95"/>
      <c r="C28" s="438"/>
      <c r="D28" s="55"/>
      <c r="E28" s="96" t="s">
        <v>400</v>
      </c>
      <c r="F28" s="438"/>
      <c r="G28" s="438"/>
      <c r="H28" s="438"/>
      <c r="I28" s="438"/>
      <c r="J28" s="462">
        <f>J26+J27</f>
        <v>0</v>
      </c>
      <c r="K28" s="438"/>
      <c r="L28" s="34"/>
    </row>
    <row r="29" spans="1:12" ht="15" customHeight="1" thickBot="1" x14ac:dyDescent="0.25">
      <c r="A29" s="114">
        <v>29</v>
      </c>
      <c r="B29" s="95"/>
      <c r="C29" s="438"/>
      <c r="D29" s="55" t="s">
        <v>5</v>
      </c>
      <c r="E29" s="438"/>
      <c r="F29" s="438" t="s">
        <v>103</v>
      </c>
      <c r="G29" s="438"/>
      <c r="H29" s="438"/>
      <c r="I29" s="438"/>
      <c r="J29" s="3"/>
      <c r="K29" s="438"/>
      <c r="L29" s="34"/>
    </row>
    <row r="30" spans="1:12" ht="15" customHeight="1" thickBot="1" x14ac:dyDescent="0.25">
      <c r="A30" s="114">
        <v>30</v>
      </c>
      <c r="B30" s="95"/>
      <c r="C30" s="438"/>
      <c r="D30" s="55"/>
      <c r="E30" s="96" t="s">
        <v>427</v>
      </c>
      <c r="F30" s="438"/>
      <c r="G30" s="438"/>
      <c r="H30" s="438"/>
      <c r="I30" s="438"/>
      <c r="J30" s="462">
        <f>J28-J29</f>
        <v>0</v>
      </c>
      <c r="K30" s="438"/>
      <c r="L30" s="34"/>
    </row>
    <row r="31" spans="1:12" ht="30" customHeight="1" x14ac:dyDescent="0.25">
      <c r="A31" s="114">
        <v>31</v>
      </c>
      <c r="B31" s="95"/>
      <c r="C31" s="448"/>
      <c r="D31" s="143" t="s">
        <v>474</v>
      </c>
      <c r="E31" s="438"/>
      <c r="F31" s="438"/>
      <c r="G31" s="438"/>
      <c r="H31" s="438"/>
      <c r="I31" s="438"/>
      <c r="J31" s="139" t="s">
        <v>475</v>
      </c>
      <c r="K31" s="139"/>
      <c r="L31" s="34"/>
    </row>
    <row r="32" spans="1:12" ht="15" customHeight="1" x14ac:dyDescent="0.2">
      <c r="A32" s="114">
        <v>32</v>
      </c>
      <c r="B32" s="95"/>
      <c r="C32" s="438"/>
      <c r="D32" s="55"/>
      <c r="E32" s="438"/>
      <c r="F32" s="438" t="s">
        <v>104</v>
      </c>
      <c r="G32" s="438"/>
      <c r="H32" s="438"/>
      <c r="I32" s="438"/>
      <c r="J32" s="3"/>
      <c r="K32" s="438"/>
      <c r="L32" s="34"/>
    </row>
    <row r="33" spans="1:13" ht="15" customHeight="1" x14ac:dyDescent="0.2">
      <c r="A33" s="114">
        <v>33</v>
      </c>
      <c r="B33" s="95"/>
      <c r="C33" s="438"/>
      <c r="D33" s="55" t="s">
        <v>5</v>
      </c>
      <c r="E33" s="438"/>
      <c r="F33" s="438" t="s">
        <v>105</v>
      </c>
      <c r="G33" s="438"/>
      <c r="H33" s="438"/>
      <c r="I33" s="438"/>
      <c r="J33" s="3"/>
      <c r="K33" s="438"/>
      <c r="L33" s="34"/>
    </row>
    <row r="34" spans="1:13" ht="15" customHeight="1" x14ac:dyDescent="0.2">
      <c r="A34" s="114">
        <v>34</v>
      </c>
      <c r="B34" s="95"/>
      <c r="C34" s="438"/>
      <c r="D34" s="55" t="s">
        <v>6</v>
      </c>
      <c r="E34" s="438"/>
      <c r="F34" s="438" t="s">
        <v>437</v>
      </c>
      <c r="G34" s="438"/>
      <c r="H34" s="438"/>
      <c r="I34" s="438"/>
      <c r="J34" s="3"/>
      <c r="K34" s="438"/>
      <c r="L34" s="34"/>
    </row>
    <row r="35" spans="1:13" ht="15" customHeight="1" thickBot="1" x14ac:dyDescent="0.25">
      <c r="A35" s="114">
        <v>35</v>
      </c>
      <c r="B35" s="95"/>
      <c r="C35" s="438"/>
      <c r="D35" s="55" t="s">
        <v>5</v>
      </c>
      <c r="E35" s="438"/>
      <c r="F35" s="438" t="s">
        <v>106</v>
      </c>
      <c r="G35" s="438"/>
      <c r="H35" s="438"/>
      <c r="I35" s="438"/>
      <c r="J35" s="3"/>
      <c r="K35" s="438"/>
      <c r="L35" s="34"/>
    </row>
    <row r="36" spans="1:13" ht="15" customHeight="1" thickBot="1" x14ac:dyDescent="0.25">
      <c r="A36" s="114">
        <v>36</v>
      </c>
      <c r="B36" s="95"/>
      <c r="C36" s="438"/>
      <c r="D36" s="438"/>
      <c r="E36" s="96" t="s">
        <v>428</v>
      </c>
      <c r="F36" s="438"/>
      <c r="G36" s="438"/>
      <c r="H36" s="438"/>
      <c r="I36" s="438"/>
      <c r="J36" s="462">
        <f>J32-J33+J34-J35</f>
        <v>0</v>
      </c>
      <c r="K36" s="438"/>
      <c r="L36" s="34"/>
    </row>
    <row r="37" spans="1:13" s="123" customFormat="1" ht="15" customHeight="1" thickBot="1" x14ac:dyDescent="0.25">
      <c r="A37" s="114">
        <v>37</v>
      </c>
      <c r="B37" s="95"/>
      <c r="C37" s="438"/>
      <c r="D37" s="55" t="s">
        <v>5</v>
      </c>
      <c r="E37" s="438"/>
      <c r="F37" s="438" t="s">
        <v>450</v>
      </c>
      <c r="G37" s="438"/>
      <c r="H37" s="438"/>
      <c r="I37" s="438"/>
      <c r="J37" s="333">
        <f>'S8.Billed Quantities+Revenues'!H28/1000</f>
        <v>0</v>
      </c>
      <c r="K37" s="438"/>
      <c r="L37" s="34"/>
      <c r="M37" s="213" t="s">
        <v>572</v>
      </c>
    </row>
    <row r="38" spans="1:13" s="123" customFormat="1" ht="15" customHeight="1" thickBot="1" x14ac:dyDescent="0.25">
      <c r="A38" s="114">
        <v>38</v>
      </c>
      <c r="B38" s="95"/>
      <c r="C38" s="438"/>
      <c r="D38" s="55"/>
      <c r="E38" s="96" t="s">
        <v>442</v>
      </c>
      <c r="F38" s="438"/>
      <c r="G38" s="438"/>
      <c r="H38" s="438"/>
      <c r="I38" s="438"/>
      <c r="J38" s="462">
        <f>J36-J37</f>
        <v>0</v>
      </c>
      <c r="K38" s="473">
        <f>IF(J36=0,0,J38/J36)</f>
        <v>0</v>
      </c>
      <c r="L38" s="34"/>
      <c r="M38" s="213"/>
    </row>
    <row r="39" spans="1:13" ht="12.75" customHeight="1" thickBot="1" x14ac:dyDescent="0.25">
      <c r="A39" s="114">
        <v>39</v>
      </c>
      <c r="B39" s="95"/>
      <c r="C39" s="438"/>
      <c r="D39" s="438"/>
      <c r="E39" s="438"/>
      <c r="F39" s="438"/>
      <c r="G39" s="438"/>
      <c r="H39" s="438"/>
      <c r="I39" s="438"/>
      <c r="J39" s="438"/>
      <c r="K39" s="438"/>
      <c r="L39" s="34"/>
    </row>
    <row r="40" spans="1:13" ht="15" customHeight="1" thickBot="1" x14ac:dyDescent="0.25">
      <c r="A40" s="114">
        <v>40</v>
      </c>
      <c r="B40" s="95"/>
      <c r="C40" s="438"/>
      <c r="D40" s="438"/>
      <c r="E40" s="96" t="s">
        <v>107</v>
      </c>
      <c r="F40" s="438"/>
      <c r="G40" s="438"/>
      <c r="H40" s="438"/>
      <c r="I40" s="438"/>
      <c r="J40" s="474">
        <f>IF(J30&lt;&gt;0,J36/(J30*8760)*1000,0)</f>
        <v>0</v>
      </c>
      <c r="K40" s="438"/>
      <c r="L40" s="34"/>
    </row>
    <row r="41" spans="1:13" s="224" customFormat="1" ht="30" customHeight="1" x14ac:dyDescent="0.3">
      <c r="A41" s="114">
        <v>41</v>
      </c>
      <c r="B41" s="95"/>
      <c r="C41" s="321" t="s">
        <v>626</v>
      </c>
      <c r="D41" s="322"/>
      <c r="E41" s="322"/>
      <c r="F41" s="322"/>
      <c r="G41" s="438"/>
      <c r="H41" s="438"/>
      <c r="I41" s="438"/>
      <c r="J41" s="148"/>
      <c r="K41" s="438"/>
      <c r="L41" s="34"/>
      <c r="M41" s="213"/>
    </row>
    <row r="42" spans="1:13" s="224" customFormat="1" ht="15.75" x14ac:dyDescent="0.25">
      <c r="A42" s="114">
        <v>42</v>
      </c>
      <c r="B42" s="95"/>
      <c r="C42" s="148"/>
      <c r="D42" s="148"/>
      <c r="E42" s="148"/>
      <c r="F42" s="225"/>
      <c r="G42" s="438"/>
      <c r="H42" s="438"/>
      <c r="I42" s="438"/>
      <c r="J42" s="319" t="s">
        <v>119</v>
      </c>
      <c r="K42" s="438"/>
      <c r="L42" s="34"/>
      <c r="M42" s="213"/>
    </row>
    <row r="43" spans="1:13" s="224" customFormat="1" ht="15" customHeight="1" x14ac:dyDescent="0.2">
      <c r="A43" s="114">
        <v>43</v>
      </c>
      <c r="B43" s="95"/>
      <c r="C43" s="177"/>
      <c r="D43" s="223"/>
      <c r="E43" s="223"/>
      <c r="F43" s="293" t="s">
        <v>108</v>
      </c>
      <c r="G43" s="438"/>
      <c r="H43" s="438"/>
      <c r="I43" s="438"/>
      <c r="J43" s="475"/>
      <c r="K43" s="438"/>
      <c r="L43" s="34"/>
      <c r="M43" s="213" t="s">
        <v>612</v>
      </c>
    </row>
    <row r="44" spans="1:13" s="224" customFormat="1" ht="15" customHeight="1" thickBot="1" x14ac:dyDescent="0.25">
      <c r="A44" s="114">
        <v>44</v>
      </c>
      <c r="B44" s="95"/>
      <c r="C44" s="177"/>
      <c r="D44" s="166"/>
      <c r="E44" s="223"/>
      <c r="F44" s="293" t="s">
        <v>739</v>
      </c>
      <c r="G44" s="438"/>
      <c r="H44" s="438"/>
      <c r="I44" s="438"/>
      <c r="J44" s="475"/>
      <c r="K44" s="438"/>
      <c r="L44" s="34"/>
      <c r="M44" s="213"/>
    </row>
    <row r="45" spans="1:13" s="224" customFormat="1" ht="15" customHeight="1" thickBot="1" x14ac:dyDescent="0.25">
      <c r="A45" s="114">
        <v>45</v>
      </c>
      <c r="B45" s="95"/>
      <c r="C45" s="170"/>
      <c r="D45" s="166"/>
      <c r="E45" s="292" t="s">
        <v>109</v>
      </c>
      <c r="F45" s="323"/>
      <c r="G45" s="438"/>
      <c r="H45" s="438"/>
      <c r="I45" s="438"/>
      <c r="J45" s="450">
        <f>J43+J44</f>
        <v>0</v>
      </c>
      <c r="K45" s="438"/>
      <c r="L45" s="34"/>
      <c r="M45" s="213"/>
    </row>
    <row r="46" spans="1:13" s="224" customFormat="1" ht="15.75" x14ac:dyDescent="0.25">
      <c r="A46" s="114">
        <v>46</v>
      </c>
      <c r="B46" s="95"/>
      <c r="C46" s="170"/>
      <c r="D46" s="166"/>
      <c r="E46" s="223"/>
      <c r="F46" s="170"/>
      <c r="G46" s="438"/>
      <c r="H46" s="438"/>
      <c r="I46" s="438"/>
      <c r="J46" s="148"/>
      <c r="K46" s="438"/>
      <c r="L46" s="34"/>
      <c r="M46" s="213"/>
    </row>
    <row r="47" spans="1:13" s="224" customFormat="1" ht="15" customHeight="1" x14ac:dyDescent="0.2">
      <c r="A47" s="114">
        <v>47</v>
      </c>
      <c r="B47" s="95"/>
      <c r="C47" s="170"/>
      <c r="D47" s="166"/>
      <c r="E47" s="292" t="s">
        <v>110</v>
      </c>
      <c r="F47" s="307"/>
      <c r="G47" s="438"/>
      <c r="H47" s="438"/>
      <c r="I47" s="438"/>
      <c r="J47" s="475"/>
      <c r="K47" s="438"/>
      <c r="L47" s="34"/>
      <c r="M47" s="213"/>
    </row>
    <row r="48" spans="1:13" x14ac:dyDescent="0.2">
      <c r="A48" s="39"/>
      <c r="B48" s="99"/>
      <c r="C48" s="41"/>
      <c r="D48" s="41"/>
      <c r="E48" s="41"/>
      <c r="F48" s="41"/>
      <c r="G48" s="41"/>
      <c r="H48" s="41"/>
      <c r="I48" s="41"/>
      <c r="J48" s="41"/>
      <c r="K48" s="41"/>
      <c r="L48" s="47"/>
    </row>
  </sheetData>
  <sheetProtection formatRows="0" insertRows="0"/>
  <customSheetViews>
    <customSheetView guid="{21F2E024-704F-4E93-AC63-213755ECFFE0}" showPageBreaks="1" showGridLines="0" printArea="1" view="pageBreakPreview">
      <pane ySplit="6" topLeftCell="A7" activePane="bottomLeft" state="frozen"/>
      <selection pane="bottomLeft"/>
      <pageMargins left="0.70866141732283472" right="0.70866141732283472" top="0.74803149606299213" bottom="0.74803149606299213" header="0.31496062992125984" footer="0.31496062992125984"/>
      <pageSetup paperSize="9" scale="77"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0">
    <mergeCell ref="J24:J25"/>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sheetPr>
  <dimension ref="A1:K79"/>
  <sheetViews>
    <sheetView showGridLines="0" view="pageBreakPreview" topLeftCell="A32" zoomScaleNormal="100" zoomScaleSheetLayoutView="100" workbookViewId="0">
      <selection activeCell="A79" sqref="A79"/>
    </sheetView>
  </sheetViews>
  <sheetFormatPr defaultColWidth="9.140625" defaultRowHeight="12.75" x14ac:dyDescent="0.2"/>
  <cols>
    <col min="1" max="1" width="4.85546875" style="9" customWidth="1"/>
    <col min="2" max="2" width="3.28515625" style="98" customWidth="1"/>
    <col min="3" max="3" width="6.140625" style="9" customWidth="1"/>
    <col min="4" max="4" width="2.28515625" style="11" customWidth="1"/>
    <col min="5" max="5" width="2.28515625" style="9" customWidth="1"/>
    <col min="6" max="6" width="77" style="11" customWidth="1"/>
    <col min="7" max="8" width="16.140625" style="9" customWidth="1"/>
    <col min="9" max="9" width="9" style="9" customWidth="1"/>
    <col min="10" max="10" width="16.140625" style="9" customWidth="1"/>
    <col min="11" max="11" width="2.7109375" style="9" customWidth="1"/>
    <col min="12" max="16384" width="9.140625" style="9"/>
  </cols>
  <sheetData>
    <row r="1" spans="1:11" ht="15" customHeight="1" x14ac:dyDescent="0.2">
      <c r="A1" s="556"/>
      <c r="B1" s="552"/>
      <c r="C1" s="552"/>
      <c r="D1" s="552"/>
      <c r="E1" s="552"/>
      <c r="F1" s="552"/>
      <c r="G1" s="552"/>
      <c r="H1" s="552"/>
      <c r="I1" s="552"/>
      <c r="J1" s="552"/>
      <c r="K1" s="551"/>
    </row>
    <row r="2" spans="1:11" ht="18" customHeight="1" x14ac:dyDescent="0.3">
      <c r="A2" s="76"/>
      <c r="B2" s="446"/>
      <c r="C2" s="446"/>
      <c r="D2" s="446"/>
      <c r="E2" s="446"/>
      <c r="F2" s="446"/>
      <c r="G2" s="92" t="s">
        <v>8</v>
      </c>
      <c r="H2" s="677" t="str">
        <f>IF(NOT(ISBLANK(CoverSheet!$C$8)),CoverSheet!$C$8,"")</f>
        <v/>
      </c>
      <c r="I2" s="677"/>
      <c r="J2" s="677"/>
      <c r="K2" s="50"/>
    </row>
    <row r="3" spans="1:11" ht="18" customHeight="1" x14ac:dyDescent="0.25">
      <c r="A3" s="76"/>
      <c r="B3" s="446"/>
      <c r="C3" s="446"/>
      <c r="D3" s="446"/>
      <c r="E3" s="446"/>
      <c r="F3" s="446"/>
      <c r="G3" s="92" t="s">
        <v>390</v>
      </c>
      <c r="H3" s="678" t="str">
        <f>IF(ISNUMBER(CoverSheet!$C$12),CoverSheet!$C$12,"")</f>
        <v/>
      </c>
      <c r="I3" s="678"/>
      <c r="J3" s="678"/>
      <c r="K3" s="50"/>
    </row>
    <row r="4" spans="1:11" ht="18" customHeight="1" x14ac:dyDescent="0.35">
      <c r="A4" s="134"/>
      <c r="B4" s="135"/>
      <c r="C4" s="446"/>
      <c r="D4" s="446"/>
      <c r="E4" s="446"/>
      <c r="F4" s="446"/>
      <c r="G4" s="92" t="s">
        <v>94</v>
      </c>
      <c r="H4" s="747"/>
      <c r="I4" s="747"/>
      <c r="J4" s="747"/>
      <c r="K4" s="50"/>
    </row>
    <row r="5" spans="1:11" s="132" customFormat="1" ht="21" x14ac:dyDescent="0.35">
      <c r="A5" s="254" t="s">
        <v>363</v>
      </c>
      <c r="B5" s="135"/>
      <c r="C5" s="446"/>
      <c r="D5" s="446"/>
      <c r="E5" s="446"/>
      <c r="F5" s="446"/>
      <c r="G5" s="90"/>
      <c r="H5" s="449"/>
      <c r="I5" s="90"/>
      <c r="J5" s="90"/>
      <c r="K5" s="50"/>
    </row>
    <row r="6" spans="1:11" s="182" customFormat="1" ht="48" customHeight="1" x14ac:dyDescent="0.2">
      <c r="A6" s="675" t="s">
        <v>563</v>
      </c>
      <c r="B6" s="679"/>
      <c r="C6" s="679"/>
      <c r="D6" s="679"/>
      <c r="E6" s="679"/>
      <c r="F6" s="679"/>
      <c r="G6" s="679"/>
      <c r="H6" s="679"/>
      <c r="I6" s="679"/>
      <c r="J6" s="679"/>
      <c r="K6" s="181"/>
    </row>
    <row r="7" spans="1:11" ht="15" customHeight="1" x14ac:dyDescent="0.2">
      <c r="A7" s="85" t="s">
        <v>614</v>
      </c>
      <c r="B7" s="449"/>
      <c r="C7" s="84"/>
      <c r="D7" s="446"/>
      <c r="E7" s="446"/>
      <c r="F7" s="446"/>
      <c r="G7" s="446"/>
      <c r="H7" s="446"/>
      <c r="I7" s="446"/>
      <c r="J7" s="446"/>
      <c r="K7" s="50"/>
    </row>
    <row r="8" spans="1:11" ht="30" customHeight="1" x14ac:dyDescent="0.3">
      <c r="A8" s="114">
        <v>8</v>
      </c>
      <c r="B8" s="198"/>
      <c r="C8" s="158" t="s">
        <v>364</v>
      </c>
      <c r="D8" s="170"/>
      <c r="E8" s="170"/>
      <c r="F8" s="170"/>
      <c r="G8" s="170"/>
      <c r="H8" s="170"/>
      <c r="I8" s="438"/>
      <c r="J8" s="438"/>
      <c r="K8" s="34"/>
    </row>
    <row r="9" spans="1:11" ht="26.25" x14ac:dyDescent="0.25">
      <c r="A9" s="114">
        <v>9</v>
      </c>
      <c r="B9" s="198"/>
      <c r="C9" s="201"/>
      <c r="D9" s="165" t="s">
        <v>461</v>
      </c>
      <c r="E9" s="166"/>
      <c r="F9" s="223"/>
      <c r="G9" s="225" t="s">
        <v>321</v>
      </c>
      <c r="H9" s="170"/>
      <c r="I9" s="438"/>
      <c r="J9" s="438"/>
      <c r="K9" s="34"/>
    </row>
    <row r="10" spans="1:11" ht="15" customHeight="1" x14ac:dyDescent="0.2">
      <c r="A10" s="114">
        <v>10</v>
      </c>
      <c r="B10" s="198"/>
      <c r="C10" s="202"/>
      <c r="D10" s="170"/>
      <c r="E10" s="166"/>
      <c r="F10" s="223" t="s">
        <v>408</v>
      </c>
      <c r="G10" s="3"/>
      <c r="H10" s="170"/>
      <c r="I10" s="438"/>
      <c r="J10" s="438"/>
      <c r="K10" s="34"/>
    </row>
    <row r="11" spans="1:11" ht="15" customHeight="1" x14ac:dyDescent="0.2">
      <c r="A11" s="114">
        <v>11</v>
      </c>
      <c r="B11" s="198"/>
      <c r="C11" s="202"/>
      <c r="D11" s="170"/>
      <c r="E11" s="166"/>
      <c r="F11" s="223" t="s">
        <v>13</v>
      </c>
      <c r="G11" s="3"/>
      <c r="H11" s="170"/>
      <c r="I11" s="438"/>
      <c r="J11" s="438"/>
      <c r="K11" s="34"/>
    </row>
    <row r="12" spans="1:11" ht="15" customHeight="1" x14ac:dyDescent="0.2">
      <c r="A12" s="114">
        <v>12</v>
      </c>
      <c r="B12" s="198"/>
      <c r="C12" s="202"/>
      <c r="D12" s="170"/>
      <c r="E12" s="166"/>
      <c r="F12" s="223" t="s">
        <v>14</v>
      </c>
      <c r="G12" s="3"/>
      <c r="H12" s="170"/>
      <c r="I12" s="438"/>
      <c r="J12" s="438"/>
      <c r="K12" s="34"/>
    </row>
    <row r="13" spans="1:11" ht="15" customHeight="1" x14ac:dyDescent="0.2">
      <c r="A13" s="114">
        <v>13</v>
      </c>
      <c r="B13" s="198"/>
      <c r="C13" s="202"/>
      <c r="D13" s="170"/>
      <c r="E13" s="166"/>
      <c r="F13" s="223" t="s">
        <v>15</v>
      </c>
      <c r="G13" s="3"/>
      <c r="H13" s="170"/>
      <c r="I13" s="438"/>
      <c r="J13" s="438"/>
      <c r="K13" s="34"/>
    </row>
    <row r="14" spans="1:11" ht="15" customHeight="1" x14ac:dyDescent="0.2">
      <c r="A14" s="114">
        <v>14</v>
      </c>
      <c r="B14" s="198"/>
      <c r="C14" s="202"/>
      <c r="D14" s="170"/>
      <c r="E14" s="166"/>
      <c r="F14" s="223" t="s">
        <v>88</v>
      </c>
      <c r="G14" s="3"/>
      <c r="H14" s="170"/>
      <c r="I14" s="438"/>
      <c r="J14" s="438"/>
      <c r="K14" s="34"/>
    </row>
    <row r="15" spans="1:11" ht="15" customHeight="1" x14ac:dyDescent="0.2">
      <c r="A15" s="114">
        <v>15</v>
      </c>
      <c r="B15" s="198"/>
      <c r="C15" s="202"/>
      <c r="D15" s="170"/>
      <c r="E15" s="166"/>
      <c r="F15" s="223" t="s">
        <v>409</v>
      </c>
      <c r="G15" s="3"/>
      <c r="H15" s="170"/>
      <c r="I15" s="438"/>
      <c r="J15" s="438"/>
      <c r="K15" s="34"/>
    </row>
    <row r="16" spans="1:11" ht="15" customHeight="1" x14ac:dyDescent="0.2">
      <c r="A16" s="114">
        <v>16</v>
      </c>
      <c r="B16" s="198"/>
      <c r="C16" s="202"/>
      <c r="D16" s="170"/>
      <c r="E16" s="166"/>
      <c r="F16" s="223" t="s">
        <v>86</v>
      </c>
      <c r="G16" s="3"/>
      <c r="H16" s="170"/>
      <c r="I16" s="438"/>
      <c r="J16" s="438"/>
      <c r="K16" s="34"/>
    </row>
    <row r="17" spans="1:11" ht="15" customHeight="1" x14ac:dyDescent="0.2">
      <c r="A17" s="114">
        <v>17</v>
      </c>
      <c r="B17" s="198"/>
      <c r="C17" s="202"/>
      <c r="D17" s="170"/>
      <c r="E17" s="166"/>
      <c r="F17" s="223" t="s">
        <v>87</v>
      </c>
      <c r="G17" s="3"/>
      <c r="H17" s="170"/>
      <c r="I17" s="438"/>
      <c r="J17" s="438"/>
      <c r="K17" s="34"/>
    </row>
    <row r="18" spans="1:11" s="20" customFormat="1" ht="15" customHeight="1" x14ac:dyDescent="0.2">
      <c r="A18" s="114">
        <v>18</v>
      </c>
      <c r="B18" s="198"/>
      <c r="C18" s="202"/>
      <c r="D18" s="170"/>
      <c r="E18" s="166"/>
      <c r="F18" s="223" t="s">
        <v>85</v>
      </c>
      <c r="G18" s="3"/>
      <c r="H18" s="170"/>
      <c r="I18" s="438"/>
      <c r="J18" s="438"/>
      <c r="K18" s="34"/>
    </row>
    <row r="19" spans="1:11" ht="15" customHeight="1" x14ac:dyDescent="0.2">
      <c r="A19" s="114">
        <v>19</v>
      </c>
      <c r="B19" s="198"/>
      <c r="C19" s="202"/>
      <c r="D19" s="170"/>
      <c r="E19" s="166" t="s">
        <v>93</v>
      </c>
      <c r="F19" s="223"/>
      <c r="G19" s="452">
        <f>SUM(G10:G18)</f>
        <v>0</v>
      </c>
      <c r="H19" s="170"/>
      <c r="I19" s="438"/>
      <c r="J19" s="438"/>
      <c r="K19" s="34"/>
    </row>
    <row r="20" spans="1:11" s="121" customFormat="1" ht="15" customHeight="1" x14ac:dyDescent="0.2">
      <c r="A20" s="114">
        <v>20</v>
      </c>
      <c r="B20" s="198"/>
      <c r="C20" s="202"/>
      <c r="D20" s="170"/>
      <c r="E20" s="166"/>
      <c r="F20" s="223"/>
      <c r="G20" s="223"/>
      <c r="H20" s="170"/>
      <c r="I20" s="438"/>
      <c r="J20" s="438"/>
      <c r="K20" s="34"/>
    </row>
    <row r="21" spans="1:11" s="22" customFormat="1" ht="15" customHeight="1" x14ac:dyDescent="0.25">
      <c r="A21" s="114">
        <v>21</v>
      </c>
      <c r="B21" s="198"/>
      <c r="C21" s="202"/>
      <c r="D21" s="165" t="s">
        <v>406</v>
      </c>
      <c r="E21" s="205"/>
      <c r="F21" s="170"/>
      <c r="G21" s="225" t="s">
        <v>16</v>
      </c>
      <c r="H21" s="225" t="s">
        <v>17</v>
      </c>
      <c r="I21" s="438"/>
      <c r="J21" s="438"/>
      <c r="K21" s="34"/>
    </row>
    <row r="22" spans="1:11" ht="15" customHeight="1" x14ac:dyDescent="0.2">
      <c r="A22" s="114">
        <v>22</v>
      </c>
      <c r="B22" s="198"/>
      <c r="C22" s="202"/>
      <c r="D22" s="223"/>
      <c r="E22" s="166"/>
      <c r="F22" s="223" t="s">
        <v>407</v>
      </c>
      <c r="G22" s="3"/>
      <c r="H22" s="3"/>
      <c r="I22" s="438"/>
      <c r="J22" s="144"/>
      <c r="K22" s="34"/>
    </row>
    <row r="23" spans="1:11" ht="15" customHeight="1" x14ac:dyDescent="0.2">
      <c r="A23" s="114">
        <v>23</v>
      </c>
      <c r="B23" s="198"/>
      <c r="C23" s="170"/>
      <c r="D23" s="170"/>
      <c r="E23" s="170"/>
      <c r="F23" s="170"/>
      <c r="G23" s="170"/>
      <c r="H23" s="170"/>
      <c r="I23" s="438"/>
      <c r="J23" s="438"/>
      <c r="K23" s="34"/>
    </row>
    <row r="24" spans="1:11" s="22" customFormat="1" ht="19.5" customHeight="1" x14ac:dyDescent="0.25">
      <c r="A24" s="114">
        <v>24</v>
      </c>
      <c r="B24" s="198"/>
      <c r="C24" s="201"/>
      <c r="D24" s="165" t="s">
        <v>402</v>
      </c>
      <c r="E24" s="166"/>
      <c r="F24" s="223"/>
      <c r="G24" s="445" t="s">
        <v>322</v>
      </c>
      <c r="H24" s="445" t="s">
        <v>18</v>
      </c>
      <c r="I24" s="438"/>
      <c r="J24" s="144"/>
      <c r="K24" s="34"/>
    </row>
    <row r="25" spans="1:11" s="22" customFormat="1" ht="15" customHeight="1" x14ac:dyDescent="0.2">
      <c r="A25" s="114">
        <v>25</v>
      </c>
      <c r="B25" s="198"/>
      <c r="C25" s="202"/>
      <c r="D25" s="223"/>
      <c r="E25" s="166"/>
      <c r="F25" s="223" t="s">
        <v>408</v>
      </c>
      <c r="G25" s="339"/>
      <c r="H25" s="353"/>
      <c r="I25" s="438"/>
      <c r="J25" s="438"/>
      <c r="K25" s="34"/>
    </row>
    <row r="26" spans="1:11" s="22" customFormat="1" ht="15" customHeight="1" x14ac:dyDescent="0.2">
      <c r="A26" s="114">
        <v>26</v>
      </c>
      <c r="B26" s="198"/>
      <c r="C26" s="202"/>
      <c r="D26" s="223"/>
      <c r="E26" s="166"/>
      <c r="F26" s="223" t="s">
        <v>13</v>
      </c>
      <c r="G26" s="339"/>
      <c r="H26" s="353"/>
      <c r="I26" s="438"/>
      <c r="J26" s="144"/>
      <c r="K26" s="34"/>
    </row>
    <row r="27" spans="1:11" s="22" customFormat="1" ht="15" customHeight="1" x14ac:dyDescent="0.2">
      <c r="A27" s="114">
        <v>27</v>
      </c>
      <c r="B27" s="198"/>
      <c r="C27" s="202"/>
      <c r="D27" s="223"/>
      <c r="E27" s="166"/>
      <c r="F27" s="223" t="s">
        <v>14</v>
      </c>
      <c r="G27" s="339"/>
      <c r="H27" s="353"/>
      <c r="I27" s="438"/>
      <c r="J27" s="438"/>
      <c r="K27" s="34"/>
    </row>
    <row r="28" spans="1:11" s="22" customFormat="1" ht="15" customHeight="1" x14ac:dyDescent="0.2">
      <c r="A28" s="114">
        <v>28</v>
      </c>
      <c r="B28" s="198"/>
      <c r="C28" s="202"/>
      <c r="D28" s="223"/>
      <c r="E28" s="166"/>
      <c r="F28" s="223" t="s">
        <v>15</v>
      </c>
      <c r="G28" s="339"/>
      <c r="H28" s="353"/>
      <c r="I28" s="438"/>
      <c r="J28" s="438"/>
      <c r="K28" s="34"/>
    </row>
    <row r="29" spans="1:11" s="22" customFormat="1" ht="15" customHeight="1" x14ac:dyDescent="0.2">
      <c r="A29" s="114">
        <v>29</v>
      </c>
      <c r="B29" s="198"/>
      <c r="C29" s="202"/>
      <c r="D29" s="223"/>
      <c r="E29" s="166"/>
      <c r="F29" s="223" t="s">
        <v>88</v>
      </c>
      <c r="G29" s="339"/>
      <c r="H29" s="353"/>
      <c r="I29" s="438"/>
      <c r="J29" s="438"/>
      <c r="K29" s="34"/>
    </row>
    <row r="30" spans="1:11" s="22" customFormat="1" ht="15" customHeight="1" x14ac:dyDescent="0.2">
      <c r="A30" s="114">
        <v>30</v>
      </c>
      <c r="B30" s="198"/>
      <c r="C30" s="202"/>
      <c r="D30" s="223"/>
      <c r="E30" s="166"/>
      <c r="F30" s="223" t="s">
        <v>409</v>
      </c>
      <c r="G30" s="339"/>
      <c r="H30" s="353"/>
      <c r="I30" s="438"/>
      <c r="J30" s="438"/>
      <c r="K30" s="34"/>
    </row>
    <row r="31" spans="1:11" s="22" customFormat="1" ht="15" customHeight="1" x14ac:dyDescent="0.2">
      <c r="A31" s="114">
        <v>31</v>
      </c>
      <c r="B31" s="198"/>
      <c r="C31" s="202"/>
      <c r="D31" s="223"/>
      <c r="E31" s="166"/>
      <c r="F31" s="223" t="s">
        <v>86</v>
      </c>
      <c r="G31" s="339"/>
      <c r="H31" s="353"/>
      <c r="I31" s="438"/>
      <c r="J31" s="438"/>
      <c r="K31" s="34"/>
    </row>
    <row r="32" spans="1:11" s="22" customFormat="1" ht="15" customHeight="1" x14ac:dyDescent="0.2">
      <c r="A32" s="114">
        <v>32</v>
      </c>
      <c r="B32" s="198"/>
      <c r="C32" s="202"/>
      <c r="D32" s="223"/>
      <c r="E32" s="166"/>
      <c r="F32" s="223" t="s">
        <v>87</v>
      </c>
      <c r="G32" s="339"/>
      <c r="H32" s="353"/>
      <c r="I32" s="438"/>
      <c r="J32" s="438"/>
      <c r="K32" s="34"/>
    </row>
    <row r="33" spans="1:11" s="22" customFormat="1" ht="15" customHeight="1" x14ac:dyDescent="0.2">
      <c r="A33" s="114">
        <v>33</v>
      </c>
      <c r="B33" s="198"/>
      <c r="C33" s="202"/>
      <c r="D33" s="223"/>
      <c r="E33" s="166"/>
      <c r="F33" s="223" t="s">
        <v>85</v>
      </c>
      <c r="G33" s="339"/>
      <c r="H33" s="353"/>
      <c r="I33" s="438"/>
      <c r="J33" s="438"/>
      <c r="K33" s="34"/>
    </row>
    <row r="34" spans="1:11" s="22" customFormat="1" ht="15" customHeight="1" x14ac:dyDescent="0.2">
      <c r="A34" s="114">
        <v>34</v>
      </c>
      <c r="B34" s="198"/>
      <c r="C34" s="202"/>
      <c r="D34" s="223"/>
      <c r="E34" s="166" t="s">
        <v>93</v>
      </c>
      <c r="F34" s="223"/>
      <c r="G34" s="476">
        <f>SUM(G25:G33)</f>
        <v>0</v>
      </c>
      <c r="H34" s="477">
        <f>SUM(H25:H33)</f>
        <v>0</v>
      </c>
      <c r="I34" s="438"/>
      <c r="J34" s="438"/>
      <c r="K34" s="34"/>
    </row>
    <row r="35" spans="1:11" s="121" customFormat="1" ht="15" customHeight="1" x14ac:dyDescent="0.2">
      <c r="A35" s="114">
        <v>35</v>
      </c>
      <c r="B35" s="198"/>
      <c r="C35" s="202"/>
      <c r="D35" s="223"/>
      <c r="E35" s="166"/>
      <c r="F35" s="223"/>
      <c r="G35" s="223"/>
      <c r="H35" s="223"/>
      <c r="I35" s="438"/>
      <c r="J35" s="438"/>
      <c r="K35" s="34"/>
    </row>
    <row r="36" spans="1:11" s="121" customFormat="1" ht="41.25" customHeight="1" x14ac:dyDescent="0.25">
      <c r="A36" s="114">
        <v>36</v>
      </c>
      <c r="B36" s="198"/>
      <c r="C36" s="201"/>
      <c r="D36" s="165" t="s">
        <v>567</v>
      </c>
      <c r="E36" s="166"/>
      <c r="F36" s="223"/>
      <c r="G36" s="225" t="s">
        <v>404</v>
      </c>
      <c r="H36" s="225" t="s">
        <v>405</v>
      </c>
      <c r="I36" s="438"/>
      <c r="J36" s="438"/>
      <c r="K36" s="34"/>
    </row>
    <row r="37" spans="1:11" s="121" customFormat="1" ht="15" customHeight="1" x14ac:dyDescent="0.2">
      <c r="A37" s="114">
        <v>37</v>
      </c>
      <c r="B37" s="198"/>
      <c r="C37" s="202"/>
      <c r="D37" s="223"/>
      <c r="E37" s="166"/>
      <c r="F37" s="223" t="s">
        <v>403</v>
      </c>
      <c r="G37" s="339"/>
      <c r="H37" s="353"/>
      <c r="I37" s="438"/>
      <c r="J37" s="438"/>
      <c r="K37" s="34"/>
    </row>
    <row r="38" spans="1:11" ht="30" customHeight="1" x14ac:dyDescent="0.2">
      <c r="A38" s="114">
        <v>38</v>
      </c>
      <c r="B38" s="198"/>
      <c r="C38" s="170"/>
      <c r="D38" s="223"/>
      <c r="E38" s="166"/>
      <c r="F38" s="223"/>
      <c r="G38" s="170"/>
      <c r="H38" s="170"/>
      <c r="I38" s="438"/>
      <c r="J38" s="438"/>
      <c r="K38" s="34"/>
    </row>
    <row r="39" spans="1:11" s="29" customFormat="1" ht="30" customHeight="1" x14ac:dyDescent="0.3">
      <c r="A39" s="114">
        <v>39</v>
      </c>
      <c r="B39" s="198"/>
      <c r="C39" s="158" t="s">
        <v>365</v>
      </c>
      <c r="D39" s="170"/>
      <c r="E39" s="170"/>
      <c r="F39" s="170"/>
      <c r="G39" s="170"/>
      <c r="H39" s="170"/>
      <c r="I39" s="438"/>
      <c r="J39" s="438"/>
      <c r="K39" s="34"/>
    </row>
    <row r="40" spans="1:11" s="22" customFormat="1" x14ac:dyDescent="0.2">
      <c r="A40" s="114">
        <v>40</v>
      </c>
      <c r="B40" s="198"/>
      <c r="C40" s="170"/>
      <c r="D40" s="170"/>
      <c r="E40" s="170"/>
      <c r="F40" s="170"/>
      <c r="G40" s="170"/>
      <c r="H40" s="170"/>
      <c r="I40" s="438"/>
      <c r="J40" s="438"/>
      <c r="K40" s="34"/>
    </row>
    <row r="41" spans="1:11" s="20" customFormat="1" ht="22.5" customHeight="1" x14ac:dyDescent="0.25">
      <c r="A41" s="114">
        <v>41</v>
      </c>
      <c r="B41" s="198"/>
      <c r="C41" s="170"/>
      <c r="D41" s="151" t="s">
        <v>328</v>
      </c>
      <c r="E41" s="151"/>
      <c r="F41" s="223"/>
      <c r="G41" s="225" t="s">
        <v>322</v>
      </c>
      <c r="H41" s="225" t="s">
        <v>18</v>
      </c>
      <c r="I41" s="438"/>
      <c r="J41" s="438"/>
      <c r="K41" s="34"/>
    </row>
    <row r="42" spans="1:11" s="22" customFormat="1" ht="15" customHeight="1" x14ac:dyDescent="0.2">
      <c r="A42" s="114">
        <v>42</v>
      </c>
      <c r="B42" s="198"/>
      <c r="C42" s="202"/>
      <c r="D42" s="170"/>
      <c r="E42" s="166"/>
      <c r="F42" s="223" t="s">
        <v>72</v>
      </c>
      <c r="G42" s="339"/>
      <c r="H42" s="353"/>
      <c r="I42" s="438"/>
      <c r="J42" s="438"/>
      <c r="K42" s="34"/>
    </row>
    <row r="43" spans="1:11" s="22" customFormat="1" ht="15" customHeight="1" x14ac:dyDescent="0.2">
      <c r="A43" s="114">
        <v>43</v>
      </c>
      <c r="B43" s="198"/>
      <c r="C43" s="202"/>
      <c r="D43" s="170"/>
      <c r="E43" s="166"/>
      <c r="F43" s="223" t="s">
        <v>323</v>
      </c>
      <c r="G43" s="339"/>
      <c r="H43" s="353"/>
      <c r="I43" s="438"/>
      <c r="J43" s="438"/>
      <c r="K43" s="34"/>
    </row>
    <row r="44" spans="1:11" s="22" customFormat="1" ht="15" customHeight="1" x14ac:dyDescent="0.2">
      <c r="A44" s="114">
        <v>44</v>
      </c>
      <c r="B44" s="198"/>
      <c r="C44" s="202"/>
      <c r="D44" s="170"/>
      <c r="E44" s="166"/>
      <c r="F44" s="223" t="s">
        <v>324</v>
      </c>
      <c r="G44" s="339"/>
      <c r="H44" s="353"/>
      <c r="I44" s="438"/>
      <c r="J44" s="438"/>
      <c r="K44" s="34"/>
    </row>
    <row r="45" spans="1:11" s="22" customFormat="1" ht="15" customHeight="1" x14ac:dyDescent="0.2">
      <c r="A45" s="114">
        <v>45</v>
      </c>
      <c r="B45" s="198"/>
      <c r="C45" s="202"/>
      <c r="D45" s="170"/>
      <c r="E45" s="166"/>
      <c r="F45" s="223" t="s">
        <v>325</v>
      </c>
      <c r="G45" s="339"/>
      <c r="H45" s="353"/>
      <c r="I45" s="438"/>
      <c r="J45" s="438"/>
      <c r="K45" s="34"/>
    </row>
    <row r="46" spans="1:11" s="22" customFormat="1" ht="15" customHeight="1" x14ac:dyDescent="0.2">
      <c r="A46" s="114">
        <v>46</v>
      </c>
      <c r="B46" s="198"/>
      <c r="C46" s="202"/>
      <c r="D46" s="170"/>
      <c r="E46" s="166"/>
      <c r="F46" s="223" t="s">
        <v>326</v>
      </c>
      <c r="G46" s="339"/>
      <c r="H46" s="353"/>
      <c r="I46" s="438"/>
      <c r="J46" s="438"/>
      <c r="K46" s="34"/>
    </row>
    <row r="47" spans="1:11" s="29" customFormat="1" ht="15" customHeight="1" x14ac:dyDescent="0.2">
      <c r="A47" s="114">
        <v>47</v>
      </c>
      <c r="B47" s="198"/>
      <c r="C47" s="202"/>
      <c r="D47" s="170"/>
      <c r="E47" s="166"/>
      <c r="F47" s="223" t="s">
        <v>370</v>
      </c>
      <c r="G47" s="339"/>
      <c r="H47" s="353"/>
      <c r="I47" s="438"/>
      <c r="J47" s="438"/>
      <c r="K47" s="34"/>
    </row>
    <row r="48" spans="1:11" s="22" customFormat="1" ht="15" customHeight="1" x14ac:dyDescent="0.2">
      <c r="A48" s="114">
        <v>48</v>
      </c>
      <c r="B48" s="198"/>
      <c r="C48" s="202"/>
      <c r="D48" s="170"/>
      <c r="E48" s="166"/>
      <c r="F48" s="223" t="s">
        <v>73</v>
      </c>
      <c r="G48" s="339"/>
      <c r="H48" s="353"/>
      <c r="I48" s="438"/>
      <c r="J48" s="438"/>
      <c r="K48" s="34"/>
    </row>
    <row r="49" spans="1:11" s="22" customFormat="1" ht="15" customHeight="1" x14ac:dyDescent="0.2">
      <c r="A49" s="114">
        <v>49</v>
      </c>
      <c r="B49" s="198"/>
      <c r="C49" s="202"/>
      <c r="D49" s="170"/>
      <c r="E49" s="166"/>
      <c r="F49" s="223" t="s">
        <v>327</v>
      </c>
      <c r="G49" s="339"/>
      <c r="H49" s="353"/>
      <c r="I49" s="438"/>
      <c r="J49" s="438"/>
      <c r="K49" s="34"/>
    </row>
    <row r="50" spans="1:11" s="22" customFormat="1" ht="15" customHeight="1" x14ac:dyDescent="0.2">
      <c r="A50" s="114">
        <v>50</v>
      </c>
      <c r="B50" s="198"/>
      <c r="C50" s="202"/>
      <c r="D50" s="170"/>
      <c r="E50" s="166"/>
      <c r="F50" s="223" t="s">
        <v>441</v>
      </c>
      <c r="G50" s="339"/>
      <c r="H50" s="353"/>
      <c r="I50" s="438"/>
      <c r="J50" s="438"/>
      <c r="K50" s="34"/>
    </row>
    <row r="51" spans="1:11" s="133" customFormat="1" ht="15" customHeight="1" x14ac:dyDescent="0.2">
      <c r="A51" s="114">
        <v>51</v>
      </c>
      <c r="B51" s="198"/>
      <c r="C51" s="202"/>
      <c r="D51" s="170"/>
      <c r="E51" s="166"/>
      <c r="F51" s="223"/>
      <c r="G51" s="223"/>
      <c r="H51" s="223"/>
      <c r="I51" s="223"/>
      <c r="J51" s="438"/>
      <c r="K51" s="34"/>
    </row>
    <row r="52" spans="1:11" s="29" customFormat="1" ht="30" customHeight="1" x14ac:dyDescent="0.3">
      <c r="A52" s="114">
        <v>52</v>
      </c>
      <c r="B52" s="198"/>
      <c r="C52" s="158" t="s">
        <v>366</v>
      </c>
      <c r="D52" s="170"/>
      <c r="E52" s="166"/>
      <c r="F52" s="170"/>
      <c r="G52" s="170"/>
      <c r="H52" s="170"/>
      <c r="I52" s="170"/>
      <c r="J52" s="170"/>
      <c r="K52" s="34"/>
    </row>
    <row r="53" spans="1:11" s="22" customFormat="1" x14ac:dyDescent="0.2">
      <c r="A53" s="114">
        <v>53</v>
      </c>
      <c r="B53" s="198"/>
      <c r="C53" s="170"/>
      <c r="D53" s="170"/>
      <c r="E53" s="166"/>
      <c r="F53" s="170"/>
      <c r="G53" s="170"/>
      <c r="H53" s="170"/>
      <c r="I53" s="170"/>
      <c r="J53" s="170"/>
      <c r="K53" s="34"/>
    </row>
    <row r="54" spans="1:11" s="22" customFormat="1" ht="17.25" customHeight="1" x14ac:dyDescent="0.25">
      <c r="A54" s="114">
        <v>54</v>
      </c>
      <c r="B54" s="198"/>
      <c r="C54" s="223"/>
      <c r="D54" s="151" t="s">
        <v>329</v>
      </c>
      <c r="E54" s="151"/>
      <c r="F54" s="223"/>
      <c r="G54" s="225" t="s">
        <v>322</v>
      </c>
      <c r="H54" s="225" t="s">
        <v>18</v>
      </c>
      <c r="I54" s="170"/>
      <c r="J54" s="170"/>
      <c r="K54" s="34"/>
    </row>
    <row r="55" spans="1:11" s="22" customFormat="1" ht="15" customHeight="1" x14ac:dyDescent="0.2">
      <c r="A55" s="114">
        <v>55</v>
      </c>
      <c r="B55" s="198"/>
      <c r="C55" s="223"/>
      <c r="D55" s="170"/>
      <c r="E55" s="166"/>
      <c r="F55" s="223" t="s">
        <v>411</v>
      </c>
      <c r="G55" s="339"/>
      <c r="H55" s="353"/>
      <c r="I55" s="170"/>
      <c r="J55" s="170"/>
      <c r="K55" s="34"/>
    </row>
    <row r="56" spans="1:11" s="22" customFormat="1" ht="15" customHeight="1" x14ac:dyDescent="0.2">
      <c r="A56" s="114">
        <v>56</v>
      </c>
      <c r="B56" s="198"/>
      <c r="C56" s="223"/>
      <c r="D56" s="170"/>
      <c r="E56" s="166"/>
      <c r="F56" s="223" t="s">
        <v>439</v>
      </c>
      <c r="G56" s="339"/>
      <c r="H56" s="353"/>
      <c r="I56" s="170"/>
      <c r="J56" s="170"/>
      <c r="K56" s="34"/>
    </row>
    <row r="57" spans="1:11" s="22" customFormat="1" ht="15" customHeight="1" x14ac:dyDescent="0.2">
      <c r="A57" s="114">
        <v>57</v>
      </c>
      <c r="B57" s="198"/>
      <c r="C57" s="223"/>
      <c r="D57" s="170"/>
      <c r="E57" s="166"/>
      <c r="F57" s="223" t="s">
        <v>333</v>
      </c>
      <c r="G57" s="339"/>
      <c r="H57" s="353"/>
      <c r="I57" s="170"/>
      <c r="J57" s="170"/>
      <c r="K57" s="34"/>
    </row>
    <row r="58" spans="1:11" s="22" customFormat="1" ht="15" customHeight="1" x14ac:dyDescent="0.2">
      <c r="A58" s="114">
        <v>58</v>
      </c>
      <c r="B58" s="198"/>
      <c r="C58" s="223"/>
      <c r="D58" s="170"/>
      <c r="E58" s="166"/>
      <c r="F58" s="293" t="s">
        <v>658</v>
      </c>
      <c r="G58" s="339"/>
      <c r="H58" s="353"/>
      <c r="I58" s="170"/>
      <c r="J58" s="170"/>
      <c r="K58" s="34"/>
    </row>
    <row r="59" spans="1:11" s="22" customFormat="1" ht="15" customHeight="1" x14ac:dyDescent="0.2">
      <c r="A59" s="114">
        <v>69</v>
      </c>
      <c r="B59" s="198"/>
      <c r="C59" s="223"/>
      <c r="D59" s="170"/>
      <c r="E59" s="166"/>
      <c r="F59" s="293" t="s">
        <v>659</v>
      </c>
      <c r="G59" s="339"/>
      <c r="H59" s="353"/>
      <c r="I59" s="170"/>
      <c r="J59" s="170"/>
      <c r="K59" s="34"/>
    </row>
    <row r="60" spans="1:11" s="22" customFormat="1" ht="15" customHeight="1" x14ac:dyDescent="0.2">
      <c r="A60" s="114">
        <v>60</v>
      </c>
      <c r="B60" s="198"/>
      <c r="C60" s="223"/>
      <c r="D60" s="170"/>
      <c r="E60" s="166"/>
      <c r="F60" s="293" t="s">
        <v>660</v>
      </c>
      <c r="G60" s="339"/>
      <c r="H60" s="353"/>
      <c r="I60" s="170"/>
      <c r="J60" s="170"/>
      <c r="K60" s="34"/>
    </row>
    <row r="61" spans="1:11" s="29" customFormat="1" ht="30" customHeight="1" x14ac:dyDescent="0.3">
      <c r="A61" s="114">
        <v>61</v>
      </c>
      <c r="B61" s="198"/>
      <c r="C61" s="158" t="s">
        <v>367</v>
      </c>
      <c r="D61" s="170"/>
      <c r="E61" s="166"/>
      <c r="F61" s="170"/>
      <c r="G61" s="170"/>
      <c r="H61" s="170"/>
      <c r="I61" s="170"/>
      <c r="J61" s="170"/>
      <c r="K61" s="34"/>
    </row>
    <row r="62" spans="1:11" s="22" customFormat="1" x14ac:dyDescent="0.2">
      <c r="A62" s="114">
        <v>62</v>
      </c>
      <c r="B62" s="198"/>
      <c r="C62" s="170"/>
      <c r="D62" s="170"/>
      <c r="E62" s="166"/>
      <c r="F62" s="170"/>
      <c r="G62" s="225"/>
      <c r="H62" s="225"/>
      <c r="I62" s="170"/>
      <c r="J62" s="170"/>
      <c r="K62" s="34"/>
    </row>
    <row r="63" spans="1:11" s="22" customFormat="1" ht="20.25" customHeight="1" x14ac:dyDescent="0.25">
      <c r="A63" s="114">
        <v>63</v>
      </c>
      <c r="B63" s="198"/>
      <c r="C63" s="223"/>
      <c r="D63" s="151" t="s">
        <v>329</v>
      </c>
      <c r="E63" s="151"/>
      <c r="F63" s="223"/>
      <c r="G63" s="225" t="s">
        <v>322</v>
      </c>
      <c r="H63" s="225" t="s">
        <v>18</v>
      </c>
      <c r="I63" s="170"/>
      <c r="J63" s="170"/>
      <c r="K63" s="34"/>
    </row>
    <row r="64" spans="1:11" s="22" customFormat="1" ht="15" customHeight="1" x14ac:dyDescent="0.2">
      <c r="A64" s="114">
        <v>64</v>
      </c>
      <c r="B64" s="198"/>
      <c r="C64" s="223"/>
      <c r="D64" s="223"/>
      <c r="E64" s="166"/>
      <c r="F64" s="223" t="s">
        <v>411</v>
      </c>
      <c r="G64" s="339"/>
      <c r="H64" s="353"/>
      <c r="I64" s="170"/>
      <c r="J64" s="170"/>
      <c r="K64" s="34"/>
    </row>
    <row r="65" spans="1:11" s="22" customFormat="1" ht="15" customHeight="1" x14ac:dyDescent="0.2">
      <c r="A65" s="114">
        <v>65</v>
      </c>
      <c r="B65" s="198"/>
      <c r="C65" s="223"/>
      <c r="D65" s="223"/>
      <c r="E65" s="166"/>
      <c r="F65" s="223" t="s">
        <v>439</v>
      </c>
      <c r="G65" s="339"/>
      <c r="H65" s="353"/>
      <c r="I65" s="170"/>
      <c r="J65" s="170"/>
      <c r="K65" s="34"/>
    </row>
    <row r="66" spans="1:11" s="22" customFormat="1" ht="15" customHeight="1" x14ac:dyDescent="0.2">
      <c r="A66" s="114">
        <v>66</v>
      </c>
      <c r="B66" s="198"/>
      <c r="C66" s="223"/>
      <c r="D66" s="223"/>
      <c r="E66" s="166"/>
      <c r="F66" s="223" t="s">
        <v>333</v>
      </c>
      <c r="G66" s="339"/>
      <c r="H66" s="353"/>
      <c r="I66" s="170"/>
      <c r="J66" s="170"/>
      <c r="K66" s="34"/>
    </row>
    <row r="67" spans="1:11" s="29" customFormat="1" ht="15" customHeight="1" x14ac:dyDescent="0.2">
      <c r="A67" s="114">
        <v>67</v>
      </c>
      <c r="B67" s="198"/>
      <c r="C67" s="223"/>
      <c r="D67" s="223"/>
      <c r="E67" s="166"/>
      <c r="F67" s="293" t="s">
        <v>658</v>
      </c>
      <c r="G67" s="339"/>
      <c r="H67" s="353"/>
      <c r="I67" s="170"/>
      <c r="J67" s="170"/>
      <c r="K67" s="34"/>
    </row>
    <row r="68" spans="1:11" s="22" customFormat="1" ht="15" customHeight="1" x14ac:dyDescent="0.2">
      <c r="A68" s="114">
        <v>68</v>
      </c>
      <c r="B68" s="198"/>
      <c r="C68" s="223"/>
      <c r="D68" s="223"/>
      <c r="E68" s="166"/>
      <c r="F68" s="293" t="s">
        <v>659</v>
      </c>
      <c r="G68" s="339"/>
      <c r="H68" s="353"/>
      <c r="I68" s="170"/>
      <c r="J68" s="170"/>
      <c r="K68" s="34"/>
    </row>
    <row r="69" spans="1:11" s="22" customFormat="1" ht="15" customHeight="1" x14ac:dyDescent="0.2">
      <c r="A69" s="114">
        <v>69</v>
      </c>
      <c r="B69" s="198"/>
      <c r="C69" s="223"/>
      <c r="D69" s="223"/>
      <c r="E69" s="166"/>
      <c r="F69" s="293" t="s">
        <v>660</v>
      </c>
      <c r="G69" s="339"/>
      <c r="H69" s="353"/>
      <c r="I69" s="170"/>
      <c r="J69" s="170"/>
      <c r="K69" s="34"/>
    </row>
    <row r="70" spans="1:11" s="29" customFormat="1" ht="30" customHeight="1" x14ac:dyDescent="0.3">
      <c r="A70" s="114">
        <v>70</v>
      </c>
      <c r="B70" s="198"/>
      <c r="C70" s="158" t="s">
        <v>368</v>
      </c>
      <c r="D70" s="170"/>
      <c r="E70" s="166"/>
      <c r="F70" s="170"/>
      <c r="G70" s="170"/>
      <c r="H70" s="170"/>
      <c r="I70" s="170"/>
      <c r="J70" s="170"/>
      <c r="K70" s="34"/>
    </row>
    <row r="71" spans="1:11" s="22" customFormat="1" ht="45" customHeight="1" x14ac:dyDescent="0.25">
      <c r="A71" s="114">
        <v>71</v>
      </c>
      <c r="B71" s="198"/>
      <c r="C71" s="223"/>
      <c r="D71" s="151" t="s">
        <v>329</v>
      </c>
      <c r="E71" s="151"/>
      <c r="F71" s="223"/>
      <c r="G71" s="225" t="s">
        <v>330</v>
      </c>
      <c r="H71" s="225" t="s">
        <v>410</v>
      </c>
      <c r="I71" s="170"/>
      <c r="J71" s="225" t="s">
        <v>479</v>
      </c>
      <c r="K71" s="34"/>
    </row>
    <row r="72" spans="1:11" s="22" customFormat="1" ht="15" customHeight="1" x14ac:dyDescent="0.2">
      <c r="A72" s="114">
        <v>72</v>
      </c>
      <c r="B72" s="198"/>
      <c r="C72" s="223"/>
      <c r="D72" s="223"/>
      <c r="E72" s="166"/>
      <c r="F72" s="223" t="s">
        <v>411</v>
      </c>
      <c r="G72" s="3"/>
      <c r="H72" s="3"/>
      <c r="I72" s="170"/>
      <c r="J72" s="340">
        <f>IF(H72&gt;0,100*G72/H72,0)</f>
        <v>0</v>
      </c>
      <c r="K72" s="34"/>
    </row>
    <row r="73" spans="1:11" s="22" customFormat="1" ht="15" customHeight="1" x14ac:dyDescent="0.2">
      <c r="A73" s="114">
        <v>73</v>
      </c>
      <c r="B73" s="198"/>
      <c r="C73" s="223"/>
      <c r="D73" s="223"/>
      <c r="E73" s="166"/>
      <c r="F73" s="223" t="s">
        <v>439</v>
      </c>
      <c r="G73" s="3"/>
      <c r="H73" s="3"/>
      <c r="I73" s="170"/>
      <c r="J73" s="340">
        <f>IF(H73&gt;0,100*G73/H73,0)</f>
        <v>0</v>
      </c>
      <c r="K73" s="34"/>
    </row>
    <row r="74" spans="1:11" s="22" customFormat="1" ht="15" customHeight="1" x14ac:dyDescent="0.2">
      <c r="A74" s="114">
        <v>74</v>
      </c>
      <c r="B74" s="198"/>
      <c r="C74" s="223"/>
      <c r="D74" s="223"/>
      <c r="E74" s="166"/>
      <c r="F74" s="223" t="s">
        <v>333</v>
      </c>
      <c r="G74" s="3"/>
      <c r="H74" s="448"/>
      <c r="I74" s="170"/>
      <c r="J74" s="438"/>
      <c r="K74" s="34"/>
    </row>
    <row r="75" spans="1:11" s="22" customFormat="1" ht="15" customHeight="1" x14ac:dyDescent="0.2">
      <c r="A75" s="114">
        <v>75</v>
      </c>
      <c r="B75" s="198"/>
      <c r="C75" s="223"/>
      <c r="D75" s="223"/>
      <c r="E75" s="166"/>
      <c r="F75" s="293" t="s">
        <v>658</v>
      </c>
      <c r="G75" s="3"/>
      <c r="H75" s="3"/>
      <c r="I75" s="170"/>
      <c r="J75" s="340">
        <f>IF(H75&gt;0,100*G75/H75,0)</f>
        <v>0</v>
      </c>
      <c r="K75" s="34"/>
    </row>
    <row r="76" spans="1:11" s="22" customFormat="1" ht="15" customHeight="1" x14ac:dyDescent="0.2">
      <c r="A76" s="114">
        <v>76</v>
      </c>
      <c r="B76" s="198"/>
      <c r="C76" s="223"/>
      <c r="D76" s="223"/>
      <c r="E76" s="166"/>
      <c r="F76" s="293" t="s">
        <v>659</v>
      </c>
      <c r="G76" s="3"/>
      <c r="H76" s="3"/>
      <c r="I76" s="170"/>
      <c r="J76" s="340">
        <f>IF(H76&gt;0,100*G76/H76,0)</f>
        <v>0</v>
      </c>
      <c r="K76" s="34"/>
    </row>
    <row r="77" spans="1:11" s="22" customFormat="1" ht="15" customHeight="1" thickBot="1" x14ac:dyDescent="0.25">
      <c r="A77" s="114">
        <v>77</v>
      </c>
      <c r="B77" s="198"/>
      <c r="C77" s="223"/>
      <c r="D77" s="223"/>
      <c r="E77" s="166"/>
      <c r="F77" s="293" t="s">
        <v>660</v>
      </c>
      <c r="G77" s="3"/>
      <c r="H77" s="448"/>
      <c r="I77" s="170"/>
      <c r="J77" s="170"/>
      <c r="K77" s="34"/>
    </row>
    <row r="78" spans="1:11" s="22" customFormat="1" ht="15" customHeight="1" thickBot="1" x14ac:dyDescent="0.25">
      <c r="A78" s="114">
        <v>78</v>
      </c>
      <c r="B78" s="198"/>
      <c r="C78" s="223"/>
      <c r="D78" s="223"/>
      <c r="E78" s="118" t="s">
        <v>3</v>
      </c>
      <c r="F78" s="293"/>
      <c r="G78" s="425">
        <f>SUM(G72:G77)</f>
        <v>0</v>
      </c>
      <c r="H78" s="448"/>
      <c r="I78" s="170"/>
      <c r="J78" s="170"/>
      <c r="K78" s="34"/>
    </row>
    <row r="79" spans="1:11" x14ac:dyDescent="0.2">
      <c r="A79" s="39"/>
      <c r="B79" s="99"/>
      <c r="C79" s="41"/>
      <c r="D79" s="41"/>
      <c r="E79" s="59"/>
      <c r="F79" s="41"/>
      <c r="G79" s="41"/>
      <c r="H79" s="41"/>
      <c r="I79" s="41"/>
      <c r="J79" s="41"/>
      <c r="K79" s="47"/>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H2:J2"/>
    <mergeCell ref="H3:J3"/>
    <mergeCell ref="H4:J4"/>
    <mergeCell ref="A6:J6"/>
  </mergeCells>
  <dataValidations count="1">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62" fitToHeight="2" orientation="portrait" cellComments="asDisplayed" r:id="rId2"/>
  <headerFooter alignWithMargins="0">
    <oddHeader>&amp;CCommerce Commission Information Disclosure Template</oddHeader>
    <oddFooter>&amp;L&amp;F&amp;C&amp;P&amp;R&amp;A</oddFooter>
  </headerFooter>
  <rowBreaks count="1" manualBreakCount="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'S5b.Related Party Transactions'!dd_Basis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Eliah Abraham-Beermann</cp:lastModifiedBy>
  <cp:lastPrinted>2015-03-22T23:55:00Z</cp:lastPrinted>
  <dcterms:created xsi:type="dcterms:W3CDTF">2010-01-15T02:39:26Z</dcterms:created>
  <dcterms:modified xsi:type="dcterms:W3CDTF">2017-12-11T20:03:10Z</dcterms:modified>
</cp:coreProperties>
</file>