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3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4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5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6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030"/>
  <workbookPr autoCompressPictures="0" defaultThemeVersion="164011"/>
  <bookViews>
    <workbookView xWindow="0" yWindow="0" windowWidth="28800" windowHeight="12210"/>
  </bookViews>
  <sheets>
    <sheet name="Cover Page" sheetId="1" r:id="rId1"/>
    <sheet name="Output --&gt;" sheetId="37" r:id="rId2"/>
    <sheet name="Report Tables" sheetId="3" r:id="rId3"/>
    <sheet name="Figures" sheetId="4" r:id="rId4"/>
    <sheet name="Frequency tables" sheetId="6" r:id="rId5"/>
    <sheet name="Data --&gt;" sheetId="2" r:id="rId6"/>
    <sheet name="Average estimates --&gt;" sheetId="14" r:id="rId7"/>
    <sheet name="Commission's energy set" sheetId="7" r:id="rId8"/>
    <sheet name="Commission's electricity subset" sheetId="10" r:id="rId9"/>
    <sheet name="Commission's integrated subset" sheetId="12" r:id="rId10"/>
    <sheet name="Commission's gas subset" sheetId="11" r:id="rId11"/>
    <sheet name="TDB's high level refined set" sheetId="15" r:id="rId12"/>
    <sheet name="TDB's h-l refined elect set" sheetId="17" r:id="rId13"/>
    <sheet name="TDB's h-l refined gas set" sheetId="16" r:id="rId14"/>
    <sheet name="TDB's filtering process" sheetId="18" r:id="rId15"/>
    <sheet name="Commission's set by country" sheetId="19" r:id="rId16"/>
    <sheet name="Standard errors --&gt;" sheetId="13" r:id="rId17"/>
    <sheet name="SE - Energy set" sheetId="20" r:id="rId18"/>
    <sheet name="SE - E" sheetId="21" r:id="rId19"/>
    <sheet name="SE - I" sheetId="22" r:id="rId20"/>
    <sheet name="SE - G" sheetId="23" r:id="rId21"/>
    <sheet name="SE - Full set high level refin" sheetId="35" r:id="rId22"/>
    <sheet name="SE - E refined" sheetId="25" r:id="rId23"/>
    <sheet name="SE - G refined" sheetId="24" r:id="rId24"/>
    <sheet name="SE - Step 1" sheetId="26" r:id="rId25"/>
    <sheet name="SE - Step 2" sheetId="27" r:id="rId26"/>
    <sheet name="SE - Step 3" sheetId="28" r:id="rId27"/>
    <sheet name="SE regulatory env US" sheetId="31" r:id="rId28"/>
    <sheet name="SE regulatory env UK" sheetId="30" r:id="rId29"/>
    <sheet name="SE regulatory env NZAU" sheetId="29" r:id="rId30"/>
    <sheet name="SE regulatory NZAUUK" sheetId="32" r:id="rId31"/>
  </sheets>
  <definedNames>
    <definedName name="_xlnm._FilterDatabase" localSheetId="7" hidden="1">'Commission''s energy set'!$A$2:$S$76</definedName>
    <definedName name="_xlnm._FilterDatabase" localSheetId="14" hidden="1">'TDB''s filtering process'!$A$186:$P$186</definedName>
    <definedName name="_xlnm._FilterDatabase" localSheetId="11" hidden="1">'TDB''s high level refined set'!$A$2:$S$71</definedName>
    <definedName name="_xlnm._FilterDatabase" localSheetId="12" hidden="1">'TDB''s h-l refined elect set'!$A$2:$S$2</definedName>
    <definedName name="_xlnm._FilterDatabase" localSheetId="13" hidden="1">'TDB''s h-l refined gas set'!$A$2:$S$2</definedName>
  </definedNames>
  <calcPr calcId="171027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185" i="22" l="1"/>
  <c r="I184" i="22"/>
  <c r="I183" i="22"/>
  <c r="I182" i="22"/>
  <c r="I181" i="22"/>
  <c r="I180" i="22"/>
  <c r="I179" i="22"/>
  <c r="I178" i="22"/>
  <c r="I177" i="22"/>
  <c r="I176" i="22"/>
  <c r="I175" i="22"/>
  <c r="I174" i="22"/>
  <c r="I173" i="22"/>
  <c r="I172" i="22"/>
  <c r="I171" i="22"/>
  <c r="I170" i="22"/>
  <c r="I169" i="22"/>
  <c r="I168" i="22"/>
  <c r="I167" i="22"/>
  <c r="I166" i="22"/>
  <c r="I165" i="22"/>
  <c r="I164" i="22"/>
  <c r="I163" i="22"/>
  <c r="I162" i="22"/>
  <c r="I161" i="22"/>
  <c r="I160" i="22"/>
  <c r="I159" i="22"/>
  <c r="I158" i="22"/>
  <c r="I157" i="22"/>
  <c r="I156" i="22"/>
  <c r="I155" i="22"/>
  <c r="I154" i="22"/>
  <c r="I153" i="22"/>
  <c r="I152" i="22"/>
  <c r="I151" i="22"/>
  <c r="I150" i="22"/>
  <c r="I149" i="22"/>
  <c r="I148" i="22"/>
  <c r="I147" i="22"/>
  <c r="I146" i="22"/>
  <c r="I125" i="22"/>
  <c r="I124" i="22"/>
  <c r="I123" i="22"/>
  <c r="I122" i="22"/>
  <c r="I121" i="22"/>
  <c r="I120" i="22"/>
  <c r="I119" i="22"/>
  <c r="I118" i="22"/>
  <c r="I117" i="22"/>
  <c r="I116" i="22"/>
  <c r="I115" i="22"/>
  <c r="I114" i="22"/>
  <c r="I113" i="22"/>
  <c r="I112" i="22"/>
  <c r="I111" i="22"/>
  <c r="I110" i="22"/>
  <c r="I109" i="22"/>
  <c r="I108" i="22"/>
  <c r="I107" i="22"/>
  <c r="I106" i="22"/>
  <c r="I105" i="22"/>
  <c r="I104" i="22"/>
  <c r="I103" i="22"/>
  <c r="I102" i="22"/>
  <c r="I101" i="22"/>
  <c r="I100" i="22"/>
  <c r="I99" i="22"/>
  <c r="I98" i="22"/>
  <c r="I97" i="22"/>
  <c r="I96" i="22"/>
  <c r="I95" i="22"/>
  <c r="I94" i="22"/>
  <c r="I93" i="22"/>
  <c r="I92" i="22"/>
  <c r="I91" i="22"/>
  <c r="I90" i="22"/>
  <c r="I89" i="22"/>
  <c r="I88" i="22"/>
  <c r="I87" i="22"/>
  <c r="I86" i="22"/>
  <c r="S3" i="7"/>
  <c r="S4" i="7"/>
  <c r="S5" i="7"/>
  <c r="S6" i="7"/>
  <c r="S7" i="7"/>
  <c r="S8" i="7"/>
  <c r="S9" i="7"/>
  <c r="S10" i="7"/>
  <c r="S11" i="7"/>
  <c r="S12" i="7"/>
  <c r="S13" i="7"/>
  <c r="S14" i="7"/>
  <c r="S15" i="7"/>
  <c r="S16" i="7"/>
  <c r="S17" i="7"/>
  <c r="S18" i="7"/>
  <c r="S19" i="7"/>
  <c r="S20" i="7"/>
  <c r="S21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S35" i="7"/>
  <c r="S36" i="7"/>
  <c r="S37" i="7"/>
  <c r="S38" i="7"/>
  <c r="S39" i="7"/>
  <c r="S40" i="7"/>
  <c r="S41" i="7"/>
  <c r="S42" i="7"/>
  <c r="S43" i="7"/>
  <c r="S44" i="7"/>
  <c r="S45" i="7"/>
  <c r="S46" i="7"/>
  <c r="S47" i="7"/>
  <c r="S48" i="7"/>
  <c r="S49" i="7"/>
  <c r="S50" i="7"/>
  <c r="S51" i="7"/>
  <c r="S52" i="7"/>
  <c r="S53" i="7"/>
  <c r="S54" i="7"/>
  <c r="S55" i="7"/>
  <c r="S56" i="7"/>
  <c r="S57" i="7"/>
  <c r="S58" i="7"/>
  <c r="S59" i="7"/>
  <c r="S60" i="7"/>
  <c r="S61" i="7"/>
  <c r="S62" i="7"/>
  <c r="S63" i="7"/>
  <c r="S64" i="7"/>
  <c r="S65" i="7"/>
  <c r="S66" i="7"/>
  <c r="S67" i="7"/>
  <c r="S68" i="7"/>
  <c r="S69" i="7"/>
  <c r="S70" i="7"/>
  <c r="S71" i="7"/>
  <c r="S72" i="7"/>
  <c r="S73" i="7"/>
  <c r="S74" i="7"/>
  <c r="S75" i="7"/>
  <c r="S76" i="7"/>
  <c r="T20" i="10"/>
  <c r="O22" i="11"/>
  <c r="S22" i="11"/>
  <c r="T71" i="15"/>
  <c r="R71" i="15"/>
  <c r="S71" i="15"/>
  <c r="Q71" i="15"/>
  <c r="J71" i="15"/>
  <c r="K71" i="15"/>
  <c r="L71" i="15"/>
  <c r="M71" i="15"/>
  <c r="N71" i="15"/>
  <c r="O71" i="15"/>
  <c r="O19" i="17"/>
  <c r="O16" i="16"/>
  <c r="D196" i="18"/>
  <c r="E196" i="18"/>
  <c r="F196" i="18"/>
  <c r="G196" i="18"/>
  <c r="H64" i="23"/>
  <c r="H65" i="23"/>
  <c r="H66" i="23"/>
  <c r="H67" i="23"/>
  <c r="H68" i="23"/>
  <c r="H69" i="23"/>
  <c r="H70" i="23"/>
  <c r="H71" i="23"/>
  <c r="H72" i="23"/>
  <c r="H73" i="23"/>
  <c r="H74" i="23"/>
  <c r="H75" i="23"/>
  <c r="H76" i="23"/>
  <c r="H77" i="23"/>
  <c r="H78" i="23"/>
  <c r="H79" i="23"/>
  <c r="H80" i="23"/>
  <c r="H81" i="23"/>
  <c r="H82" i="23"/>
  <c r="C111" i="25"/>
  <c r="Q92" i="19"/>
  <c r="R92" i="19"/>
  <c r="T16" i="16"/>
  <c r="T19" i="17"/>
  <c r="T22" i="11"/>
  <c r="T44" i="12"/>
  <c r="F81" i="6" a="1"/>
  <c r="F56" i="6" a="1"/>
  <c r="F56" i="6" s="1"/>
  <c r="E81" i="6" a="1"/>
  <c r="E82" i="6"/>
  <c r="D81" i="6" a="1"/>
  <c r="C81" i="6" a="1"/>
  <c r="C82" i="6"/>
  <c r="C56" i="6" a="1"/>
  <c r="D56" i="6" a="1"/>
  <c r="D56" i="6" s="1"/>
  <c r="E56" i="6" a="1"/>
  <c r="C29" i="6" a="1"/>
  <c r="D29" i="6" a="1"/>
  <c r="E29" i="6" a="1"/>
  <c r="E29" i="6"/>
  <c r="F29" i="6" a="1"/>
  <c r="C4" i="6" a="1"/>
  <c r="C5" i="6"/>
  <c r="D4" i="6" a="1"/>
  <c r="E4" i="6" a="1"/>
  <c r="E4" i="6" s="1"/>
  <c r="F4" i="6" a="1"/>
  <c r="F96" i="6"/>
  <c r="F83" i="6"/>
  <c r="F94" i="6"/>
  <c r="F89" i="6"/>
  <c r="F71" i="6"/>
  <c r="F63" i="6"/>
  <c r="F59" i="6"/>
  <c r="F74" i="6"/>
  <c r="F66" i="6"/>
  <c r="F62" i="6"/>
  <c r="F58" i="6"/>
  <c r="F69" i="6"/>
  <c r="F65" i="6"/>
  <c r="F61" i="6"/>
  <c r="F72" i="6"/>
  <c r="F68" i="6"/>
  <c r="F64" i="6"/>
  <c r="E93" i="6"/>
  <c r="E85" i="6"/>
  <c r="E99" i="6"/>
  <c r="E95" i="6"/>
  <c r="E97" i="6"/>
  <c r="E81" i="6"/>
  <c r="E90" i="6"/>
  <c r="E86" i="6"/>
  <c r="D92" i="6"/>
  <c r="D99" i="6"/>
  <c r="D95" i="6"/>
  <c r="D91" i="6"/>
  <c r="D83" i="6"/>
  <c r="D96" i="6"/>
  <c r="D88" i="6"/>
  <c r="D94" i="6"/>
  <c r="D90" i="6"/>
  <c r="D86" i="6"/>
  <c r="D97" i="6"/>
  <c r="D93" i="6"/>
  <c r="D89" i="6"/>
  <c r="C97" i="6"/>
  <c r="C93" i="6"/>
  <c r="C89" i="6"/>
  <c r="C81" i="6"/>
  <c r="C96" i="6"/>
  <c r="C92" i="6"/>
  <c r="C84" i="6"/>
  <c r="C99" i="6"/>
  <c r="C95" i="6"/>
  <c r="C87" i="6"/>
  <c r="C83" i="6"/>
  <c r="C98" i="6"/>
  <c r="C90" i="6"/>
  <c r="C86" i="6"/>
  <c r="C74" i="6"/>
  <c r="C73" i="6"/>
  <c r="C72" i="6"/>
  <c r="C67" i="6"/>
  <c r="D71" i="6"/>
  <c r="D67" i="6"/>
  <c r="D63" i="6"/>
  <c r="D74" i="6"/>
  <c r="D70" i="6"/>
  <c r="D66" i="6"/>
  <c r="D58" i="6"/>
  <c r="D73" i="6"/>
  <c r="D69" i="6"/>
  <c r="D61" i="6"/>
  <c r="D57" i="6"/>
  <c r="D72" i="6"/>
  <c r="D64" i="6"/>
  <c r="D60" i="6"/>
  <c r="E71" i="6"/>
  <c r="E70" i="6"/>
  <c r="E65" i="6"/>
  <c r="E61" i="6"/>
  <c r="E74" i="6"/>
  <c r="E66" i="6"/>
  <c r="E64" i="6"/>
  <c r="C46" i="6"/>
  <c r="C45" i="6"/>
  <c r="C44" i="6"/>
  <c r="C39" i="6"/>
  <c r="D44" i="6"/>
  <c r="D32" i="6"/>
  <c r="D31" i="6"/>
  <c r="D47" i="6"/>
  <c r="D39" i="6"/>
  <c r="D35" i="6"/>
  <c r="D46" i="6"/>
  <c r="D38" i="6"/>
  <c r="D34" i="6"/>
  <c r="D30" i="6"/>
  <c r="D41" i="6"/>
  <c r="D37" i="6"/>
  <c r="D33" i="6"/>
  <c r="E31" i="6"/>
  <c r="E40" i="6"/>
  <c r="E42" i="6"/>
  <c r="E38" i="6"/>
  <c r="E36" i="6"/>
  <c r="E39" i="6"/>
  <c r="E45" i="6"/>
  <c r="E47" i="6"/>
  <c r="F47" i="6"/>
  <c r="F35" i="6"/>
  <c r="F46" i="6"/>
  <c r="F38" i="6"/>
  <c r="F34" i="6"/>
  <c r="F30" i="6"/>
  <c r="F40" i="6"/>
  <c r="F36" i="6"/>
  <c r="F32" i="6"/>
  <c r="F39" i="6"/>
  <c r="F45" i="6"/>
  <c r="F41" i="6"/>
  <c r="F33" i="6"/>
  <c r="C20" i="6"/>
  <c r="C12" i="6"/>
  <c r="C19" i="6"/>
  <c r="C15" i="6"/>
  <c r="C7" i="6"/>
  <c r="C18" i="6"/>
  <c r="C14" i="6"/>
  <c r="C10" i="6"/>
  <c r="C16" i="6"/>
  <c r="C8" i="6"/>
  <c r="C11" i="6"/>
  <c r="C17" i="6"/>
  <c r="C13" i="6"/>
  <c r="C9" i="6"/>
  <c r="D17" i="6"/>
  <c r="D8" i="6"/>
  <c r="D16" i="6"/>
  <c r="E19" i="6"/>
  <c r="E11" i="6"/>
  <c r="E7" i="6"/>
  <c r="E22" i="6"/>
  <c r="E14" i="6"/>
  <c r="E10" i="6"/>
  <c r="E6" i="6"/>
  <c r="E9" i="6"/>
  <c r="E5" i="6"/>
  <c r="E21" i="6"/>
  <c r="E20" i="6"/>
  <c r="E16" i="6"/>
  <c r="E12" i="6"/>
  <c r="F15" i="6"/>
  <c r="F6" i="6"/>
  <c r="F21" i="6"/>
  <c r="F5" i="6"/>
  <c r="F11" i="6"/>
  <c r="F20" i="6"/>
  <c r="F12" i="6"/>
  <c r="A55" i="4"/>
  <c r="J55" i="4" s="1"/>
  <c r="A54" i="4"/>
  <c r="J54" i="4"/>
  <c r="Q22" i="19"/>
  <c r="R22" i="19"/>
  <c r="D92" i="19"/>
  <c r="E92" i="19"/>
  <c r="F92" i="19"/>
  <c r="G92" i="19"/>
  <c r="D19" i="19"/>
  <c r="E19" i="19"/>
  <c r="F19" i="19"/>
  <c r="G19" i="19"/>
  <c r="S12" i="19"/>
  <c r="AO51" i="3"/>
  <c r="AO52" i="3" s="1"/>
  <c r="D17" i="35"/>
  <c r="S21" i="3" s="1"/>
  <c r="L92" i="19"/>
  <c r="M92" i="19"/>
  <c r="N92" i="19"/>
  <c r="AK49" i="3"/>
  <c r="O92" i="19"/>
  <c r="AM49" i="3"/>
  <c r="T92" i="19"/>
  <c r="S92" i="19"/>
  <c r="AO49" i="3"/>
  <c r="J92" i="19"/>
  <c r="K92" i="19"/>
  <c r="L22" i="19"/>
  <c r="M22" i="19"/>
  <c r="N22" i="19"/>
  <c r="O22" i="19"/>
  <c r="J22" i="19"/>
  <c r="K22" i="19"/>
  <c r="S22" i="19"/>
  <c r="AW56" i="3" s="1"/>
  <c r="T22" i="19"/>
  <c r="AX56" i="3" s="1"/>
  <c r="S19" i="19"/>
  <c r="AO50" i="3"/>
  <c r="R19" i="19"/>
  <c r="Q19" i="19"/>
  <c r="M19" i="19"/>
  <c r="N19" i="19"/>
  <c r="AS56" i="3" s="1"/>
  <c r="O19" i="19"/>
  <c r="AU56" i="3"/>
  <c r="T19" i="19"/>
  <c r="J19" i="19"/>
  <c r="K19" i="19"/>
  <c r="L19" i="19"/>
  <c r="D12" i="19"/>
  <c r="E12" i="19"/>
  <c r="F12" i="19"/>
  <c r="G12" i="19"/>
  <c r="H12" i="19"/>
  <c r="I12" i="19"/>
  <c r="J12" i="19"/>
  <c r="K12" i="19"/>
  <c r="L12" i="19"/>
  <c r="M12" i="19"/>
  <c r="N12" i="19"/>
  <c r="AK51" i="3"/>
  <c r="O12" i="19"/>
  <c r="AM51" i="3"/>
  <c r="Q12" i="19"/>
  <c r="R12" i="19"/>
  <c r="T12" i="19"/>
  <c r="D17" i="29"/>
  <c r="AP51" i="3"/>
  <c r="D183" i="18"/>
  <c r="E183" i="18"/>
  <c r="F183" i="18"/>
  <c r="G183" i="18"/>
  <c r="D139" i="18"/>
  <c r="E139" i="18"/>
  <c r="F139" i="18"/>
  <c r="G139" i="18"/>
  <c r="H139" i="18"/>
  <c r="I139" i="18"/>
  <c r="D80" i="18"/>
  <c r="E80" i="18"/>
  <c r="F80" i="18"/>
  <c r="G80" i="18"/>
  <c r="H80" i="18"/>
  <c r="B200" i="18"/>
  <c r="S19" i="17"/>
  <c r="Q19" i="17"/>
  <c r="O78" i="7"/>
  <c r="D71" i="15"/>
  <c r="E71" i="15"/>
  <c r="F71" i="15"/>
  <c r="G71" i="15"/>
  <c r="H71" i="15"/>
  <c r="I71" i="15"/>
  <c r="D20" i="10"/>
  <c r="E20" i="10"/>
  <c r="F20" i="10"/>
  <c r="G20" i="10"/>
  <c r="H20" i="10"/>
  <c r="I20" i="10"/>
  <c r="J20" i="10"/>
  <c r="K20" i="10"/>
  <c r="L20" i="10"/>
  <c r="M20" i="10"/>
  <c r="N20" i="10"/>
  <c r="O20" i="10"/>
  <c r="Q20" i="10"/>
  <c r="R20" i="10"/>
  <c r="S20" i="10"/>
  <c r="N78" i="7"/>
  <c r="AK50" i="3"/>
  <c r="AM50" i="3"/>
  <c r="D17" i="32"/>
  <c r="D18" i="32" s="1"/>
  <c r="E22" i="19"/>
  <c r="F22" i="19"/>
  <c r="G22" i="19"/>
  <c r="H22" i="19"/>
  <c r="I22" i="19"/>
  <c r="D22" i="19"/>
  <c r="D17" i="31"/>
  <c r="D17" i="30"/>
  <c r="AP50" i="3"/>
  <c r="C17" i="32"/>
  <c r="C18" i="32" s="1"/>
  <c r="E27" i="32"/>
  <c r="E28" i="32"/>
  <c r="E29" i="32"/>
  <c r="E30" i="32"/>
  <c r="E31" i="32"/>
  <c r="E32" i="32"/>
  <c r="E33" i="32"/>
  <c r="E34" i="32"/>
  <c r="H27" i="32"/>
  <c r="H28" i="32"/>
  <c r="H29" i="32"/>
  <c r="H30" i="32"/>
  <c r="H31" i="32"/>
  <c r="H32" i="32"/>
  <c r="H33" i="32"/>
  <c r="H34" i="32"/>
  <c r="H35" i="32"/>
  <c r="D19" i="32" s="1"/>
  <c r="C44" i="32"/>
  <c r="C45" i="32"/>
  <c r="E54" i="32"/>
  <c r="E55" i="32"/>
  <c r="E56" i="32"/>
  <c r="E57" i="32"/>
  <c r="E58" i="32"/>
  <c r="E59" i="32"/>
  <c r="E60" i="32"/>
  <c r="E61" i="32"/>
  <c r="D44" i="32"/>
  <c r="D45" i="32"/>
  <c r="H54" i="32"/>
  <c r="H55" i="32"/>
  <c r="H56" i="32"/>
  <c r="H57" i="32"/>
  <c r="H58" i="32"/>
  <c r="H59" i="32"/>
  <c r="H60" i="32"/>
  <c r="H61" i="32"/>
  <c r="H62" i="32"/>
  <c r="D46" i="32" s="1"/>
  <c r="C17" i="29"/>
  <c r="C18" i="29"/>
  <c r="E27" i="29"/>
  <c r="E28" i="29"/>
  <c r="E29" i="29"/>
  <c r="E32" i="29" s="1"/>
  <c r="C19" i="29" s="1"/>
  <c r="C21" i="29" s="1"/>
  <c r="C22" i="29" s="1"/>
  <c r="C10" i="29" s="1"/>
  <c r="E30" i="29"/>
  <c r="E31" i="29"/>
  <c r="D18" i="29"/>
  <c r="H27" i="29"/>
  <c r="H28" i="29"/>
  <c r="H29" i="29"/>
  <c r="H30" i="29"/>
  <c r="H31" i="29"/>
  <c r="C41" i="29"/>
  <c r="C42" i="29" s="1"/>
  <c r="E51" i="29"/>
  <c r="E52" i="29"/>
  <c r="E53" i="29"/>
  <c r="E56" i="29" s="1"/>
  <c r="C43" i="29" s="1"/>
  <c r="E54" i="29"/>
  <c r="E55" i="29"/>
  <c r="D41" i="29"/>
  <c r="D42" i="29" s="1"/>
  <c r="H51" i="29"/>
  <c r="H52" i="29"/>
  <c r="H53" i="29"/>
  <c r="H56" i="29" s="1"/>
  <c r="H54" i="29"/>
  <c r="H55" i="29"/>
  <c r="D43" i="29"/>
  <c r="C17" i="30"/>
  <c r="C18" i="30"/>
  <c r="E27" i="30"/>
  <c r="E30" i="30" s="1"/>
  <c r="C19" i="30" s="1"/>
  <c r="E28" i="30"/>
  <c r="E29" i="30"/>
  <c r="D18" i="30"/>
  <c r="H27" i="30"/>
  <c r="H28" i="30"/>
  <c r="H29" i="30"/>
  <c r="H30" i="30"/>
  <c r="D19" i="30" s="1"/>
  <c r="C39" i="30"/>
  <c r="C40" i="30"/>
  <c r="E49" i="30"/>
  <c r="E50" i="30"/>
  <c r="E51" i="30"/>
  <c r="E52" i="30"/>
  <c r="C41" i="30" s="1"/>
  <c r="D39" i="30"/>
  <c r="D40" i="30" s="1"/>
  <c r="H49" i="30"/>
  <c r="H52" i="30" s="1"/>
  <c r="D41" i="30" s="1"/>
  <c r="D43" i="30" s="1"/>
  <c r="D44" i="30" s="1"/>
  <c r="D9" i="30" s="1"/>
  <c r="H50" i="30"/>
  <c r="H51" i="30"/>
  <c r="C17" i="31"/>
  <c r="C18" i="31" s="1"/>
  <c r="C21" i="31" s="1"/>
  <c r="C22" i="31" s="1"/>
  <c r="C10" i="31" s="1"/>
  <c r="E27" i="31"/>
  <c r="E28" i="31"/>
  <c r="E29" i="31"/>
  <c r="E30" i="31"/>
  <c r="E31" i="31"/>
  <c r="E32" i="31"/>
  <c r="E33" i="31"/>
  <c r="E34" i="31"/>
  <c r="E35" i="31"/>
  <c r="E36" i="31"/>
  <c r="E37" i="31"/>
  <c r="E38" i="31"/>
  <c r="E39" i="31"/>
  <c r="E40" i="31"/>
  <c r="E41" i="31"/>
  <c r="E42" i="31"/>
  <c r="E43" i="31"/>
  <c r="E44" i="31"/>
  <c r="E45" i="31"/>
  <c r="E46" i="31"/>
  <c r="E47" i="31"/>
  <c r="E48" i="31"/>
  <c r="E49" i="31"/>
  <c r="E50" i="31"/>
  <c r="E51" i="31"/>
  <c r="E52" i="31"/>
  <c r="E53" i="31"/>
  <c r="E54" i="31"/>
  <c r="E55" i="31"/>
  <c r="E56" i="31"/>
  <c r="E58" i="31"/>
  <c r="E59" i="31"/>
  <c r="E60" i="31"/>
  <c r="E61" i="31"/>
  <c r="E62" i="31"/>
  <c r="E63" i="31"/>
  <c r="E64" i="31"/>
  <c r="E65" i="31"/>
  <c r="E66" i="31"/>
  <c r="E67" i="31"/>
  <c r="E68" i="31"/>
  <c r="E69" i="31"/>
  <c r="E70" i="31"/>
  <c r="E71" i="31"/>
  <c r="E72" i="31"/>
  <c r="E73" i="31"/>
  <c r="E74" i="31"/>
  <c r="E75" i="31"/>
  <c r="E76" i="31"/>
  <c r="E77" i="31"/>
  <c r="E78" i="31"/>
  <c r="E79" i="31"/>
  <c r="E80" i="31"/>
  <c r="E81" i="31"/>
  <c r="E82" i="31"/>
  <c r="E83" i="31"/>
  <c r="E84" i="31"/>
  <c r="E85" i="31"/>
  <c r="E86" i="31"/>
  <c r="E87" i="31"/>
  <c r="E88" i="31"/>
  <c r="E89" i="31"/>
  <c r="E90" i="31"/>
  <c r="E91" i="31"/>
  <c r="E92" i="31"/>
  <c r="E93" i="31"/>
  <c r="C19" i="31" s="1"/>
  <c r="H27" i="31"/>
  <c r="H28" i="31"/>
  <c r="H29" i="31"/>
  <c r="H30" i="31"/>
  <c r="H31" i="31"/>
  <c r="H32" i="31"/>
  <c r="H33" i="31"/>
  <c r="H34" i="31"/>
  <c r="H35" i="31"/>
  <c r="H36" i="31"/>
  <c r="H37" i="31"/>
  <c r="H38" i="31"/>
  <c r="H39" i="31"/>
  <c r="H40" i="31"/>
  <c r="H41" i="31"/>
  <c r="H42" i="31"/>
  <c r="H43" i="31"/>
  <c r="H44" i="31"/>
  <c r="H45" i="31"/>
  <c r="H46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69" i="31"/>
  <c r="H70" i="31"/>
  <c r="H71" i="31"/>
  <c r="H72" i="31"/>
  <c r="H73" i="31"/>
  <c r="H74" i="31"/>
  <c r="H75" i="31"/>
  <c r="H76" i="31"/>
  <c r="H77" i="31"/>
  <c r="H78" i="31"/>
  <c r="H79" i="31"/>
  <c r="H80" i="31"/>
  <c r="H81" i="31"/>
  <c r="H82" i="31"/>
  <c r="H83" i="31"/>
  <c r="H84" i="31"/>
  <c r="H85" i="31"/>
  <c r="H86" i="31"/>
  <c r="H87" i="31"/>
  <c r="H88" i="31"/>
  <c r="H89" i="31"/>
  <c r="H90" i="31"/>
  <c r="H91" i="31"/>
  <c r="H92" i="31"/>
  <c r="H93" i="31"/>
  <c r="D19" i="31" s="1"/>
  <c r="C102" i="31"/>
  <c r="C103" i="31"/>
  <c r="E112" i="31"/>
  <c r="E113" i="31"/>
  <c r="E114" i="31"/>
  <c r="E115" i="31"/>
  <c r="E116" i="31"/>
  <c r="E117" i="31"/>
  <c r="E118" i="31"/>
  <c r="E119" i="31"/>
  <c r="E120" i="31"/>
  <c r="E121" i="31"/>
  <c r="E122" i="31"/>
  <c r="E123" i="31"/>
  <c r="E124" i="31"/>
  <c r="E125" i="31"/>
  <c r="E126" i="31"/>
  <c r="E127" i="31"/>
  <c r="E128" i="31"/>
  <c r="E129" i="31"/>
  <c r="E130" i="31"/>
  <c r="E131" i="31"/>
  <c r="E132" i="31"/>
  <c r="E133" i="31"/>
  <c r="E134" i="31"/>
  <c r="E135" i="31"/>
  <c r="E136" i="31"/>
  <c r="E137" i="31"/>
  <c r="E138" i="31"/>
  <c r="E139" i="31"/>
  <c r="E140" i="31"/>
  <c r="E141" i="31"/>
  <c r="E142" i="31"/>
  <c r="E143" i="31"/>
  <c r="E144" i="31"/>
  <c r="E145" i="31"/>
  <c r="E146" i="31"/>
  <c r="E147" i="31"/>
  <c r="E148" i="31"/>
  <c r="E149" i="31"/>
  <c r="E150" i="31"/>
  <c r="E151" i="31"/>
  <c r="E152" i="31"/>
  <c r="E153" i="31"/>
  <c r="E154" i="31"/>
  <c r="E155" i="31"/>
  <c r="E156" i="31"/>
  <c r="E157" i="31"/>
  <c r="E158" i="31"/>
  <c r="E159" i="31"/>
  <c r="E160" i="31"/>
  <c r="E161" i="31"/>
  <c r="E162" i="31"/>
  <c r="E163" i="31"/>
  <c r="E164" i="31"/>
  <c r="E165" i="31"/>
  <c r="E166" i="31"/>
  <c r="E167" i="31"/>
  <c r="E168" i="31"/>
  <c r="E169" i="31"/>
  <c r="E170" i="31"/>
  <c r="E171" i="31"/>
  <c r="E172" i="31"/>
  <c r="E173" i="31"/>
  <c r="E174" i="31"/>
  <c r="E175" i="31"/>
  <c r="E176" i="31"/>
  <c r="E177" i="31"/>
  <c r="D102" i="31"/>
  <c r="D103" i="31" s="1"/>
  <c r="D106" i="31" s="1"/>
  <c r="D107" i="31" s="1"/>
  <c r="H112" i="31"/>
  <c r="H113" i="31"/>
  <c r="H114" i="31"/>
  <c r="H115" i="31"/>
  <c r="H116" i="31"/>
  <c r="H117" i="31"/>
  <c r="H118" i="31"/>
  <c r="H119" i="31"/>
  <c r="H120" i="31"/>
  <c r="H121" i="31"/>
  <c r="H122" i="31"/>
  <c r="H123" i="31"/>
  <c r="H124" i="31"/>
  <c r="H125" i="31"/>
  <c r="H126" i="31"/>
  <c r="H127" i="31"/>
  <c r="H128" i="31"/>
  <c r="H129" i="31"/>
  <c r="H130" i="31"/>
  <c r="H131" i="31"/>
  <c r="H132" i="31"/>
  <c r="H133" i="31"/>
  <c r="H134" i="31"/>
  <c r="H135" i="31"/>
  <c r="H136" i="31"/>
  <c r="H137" i="31"/>
  <c r="H138" i="31"/>
  <c r="H139" i="31"/>
  <c r="H140" i="31"/>
  <c r="H141" i="31"/>
  <c r="H142" i="31"/>
  <c r="H143" i="31"/>
  <c r="H144" i="31"/>
  <c r="H145" i="31"/>
  <c r="H146" i="31"/>
  <c r="H147" i="31"/>
  <c r="H148" i="31"/>
  <c r="H149" i="31"/>
  <c r="H150" i="31"/>
  <c r="H151" i="31"/>
  <c r="H152" i="31"/>
  <c r="H153" i="31"/>
  <c r="H154" i="31"/>
  <c r="H155" i="31"/>
  <c r="H156" i="31"/>
  <c r="H157" i="31"/>
  <c r="H158" i="31"/>
  <c r="H159" i="31"/>
  <c r="H160" i="31"/>
  <c r="H161" i="31"/>
  <c r="H162" i="31"/>
  <c r="H163" i="31"/>
  <c r="H164" i="31"/>
  <c r="H165" i="31"/>
  <c r="H166" i="31"/>
  <c r="H167" i="31"/>
  <c r="H168" i="31"/>
  <c r="H169" i="31"/>
  <c r="H170" i="31"/>
  <c r="H171" i="31"/>
  <c r="H172" i="31"/>
  <c r="H173" i="31"/>
  <c r="H174" i="31"/>
  <c r="H175" i="31"/>
  <c r="H176" i="31"/>
  <c r="H177" i="31"/>
  <c r="H178" i="31"/>
  <c r="D104" i="31" s="1"/>
  <c r="D9" i="31"/>
  <c r="I101" i="24"/>
  <c r="I100" i="24"/>
  <c r="I99" i="24"/>
  <c r="I98" i="24"/>
  <c r="I97" i="24"/>
  <c r="I96" i="24"/>
  <c r="I95" i="24"/>
  <c r="I94" i="24"/>
  <c r="I93" i="24"/>
  <c r="I92" i="24"/>
  <c r="I91" i="24"/>
  <c r="I90" i="24"/>
  <c r="I69" i="24"/>
  <c r="I68" i="24"/>
  <c r="I67" i="24"/>
  <c r="I66" i="24"/>
  <c r="I65" i="24"/>
  <c r="I64" i="24"/>
  <c r="I63" i="24"/>
  <c r="I62" i="24"/>
  <c r="I61" i="24"/>
  <c r="I60" i="24"/>
  <c r="I59" i="24"/>
  <c r="I58" i="24"/>
  <c r="I28" i="24"/>
  <c r="I29" i="24"/>
  <c r="I30" i="24"/>
  <c r="I31" i="24"/>
  <c r="I32" i="24"/>
  <c r="I33" i="24"/>
  <c r="I34" i="24"/>
  <c r="I35" i="24"/>
  <c r="I36" i="24"/>
  <c r="I37" i="24"/>
  <c r="I38" i="24"/>
  <c r="I27" i="24"/>
  <c r="I110" i="25"/>
  <c r="I97" i="25"/>
  <c r="I98" i="25"/>
  <c r="I99" i="25"/>
  <c r="I100" i="25"/>
  <c r="I101" i="25"/>
  <c r="I102" i="25"/>
  <c r="I103" i="25"/>
  <c r="I104" i="25"/>
  <c r="I105" i="25"/>
  <c r="I106" i="25"/>
  <c r="I107" i="25"/>
  <c r="I108" i="25"/>
  <c r="I109" i="25"/>
  <c r="I96" i="25"/>
  <c r="I62" i="25"/>
  <c r="I63" i="25"/>
  <c r="I64" i="25"/>
  <c r="I65" i="25"/>
  <c r="I66" i="25"/>
  <c r="I67" i="25"/>
  <c r="I68" i="25"/>
  <c r="I69" i="25"/>
  <c r="I70" i="25"/>
  <c r="I71" i="25"/>
  <c r="I72" i="25"/>
  <c r="I73" i="25"/>
  <c r="I74" i="25"/>
  <c r="I75" i="25"/>
  <c r="I61" i="25"/>
  <c r="I28" i="25"/>
  <c r="I29" i="25"/>
  <c r="I30" i="25"/>
  <c r="I31" i="25"/>
  <c r="I32" i="25"/>
  <c r="I33" i="25"/>
  <c r="I34" i="25"/>
  <c r="I35" i="25"/>
  <c r="I36" i="25"/>
  <c r="I37" i="25"/>
  <c r="I38" i="25"/>
  <c r="I39" i="25"/>
  <c r="I40" i="25"/>
  <c r="I41" i="25"/>
  <c r="I27" i="25"/>
  <c r="I98" i="21"/>
  <c r="I103" i="23"/>
  <c r="I104" i="23"/>
  <c r="I105" i="23"/>
  <c r="I106" i="23"/>
  <c r="I107" i="23"/>
  <c r="I108" i="23"/>
  <c r="I109" i="23"/>
  <c r="I110" i="23"/>
  <c r="I111" i="23"/>
  <c r="I112" i="23"/>
  <c r="I113" i="23"/>
  <c r="I114" i="23"/>
  <c r="I115" i="23"/>
  <c r="I116" i="23"/>
  <c r="I117" i="23"/>
  <c r="I118" i="23"/>
  <c r="I119" i="23"/>
  <c r="I102" i="23"/>
  <c r="I64" i="23"/>
  <c r="I65" i="23"/>
  <c r="I66" i="23"/>
  <c r="I67" i="23"/>
  <c r="I68" i="23"/>
  <c r="I69" i="23"/>
  <c r="I70" i="23"/>
  <c r="I71" i="23"/>
  <c r="I72" i="23"/>
  <c r="I73" i="23"/>
  <c r="I74" i="23"/>
  <c r="I75" i="23"/>
  <c r="I76" i="23"/>
  <c r="I77" i="23"/>
  <c r="I78" i="23"/>
  <c r="I79" i="23"/>
  <c r="I80" i="23"/>
  <c r="I81" i="23"/>
  <c r="I28" i="23"/>
  <c r="I29" i="23"/>
  <c r="I30" i="23"/>
  <c r="I31" i="23"/>
  <c r="I32" i="23"/>
  <c r="I33" i="23"/>
  <c r="I34" i="23"/>
  <c r="I35" i="23"/>
  <c r="I36" i="23"/>
  <c r="I37" i="23"/>
  <c r="I38" i="23"/>
  <c r="I39" i="23"/>
  <c r="I40" i="23"/>
  <c r="I41" i="23"/>
  <c r="I42" i="23"/>
  <c r="I43" i="23"/>
  <c r="I44" i="23"/>
  <c r="I27" i="23"/>
  <c r="I99" i="21"/>
  <c r="I100" i="21"/>
  <c r="I101" i="21"/>
  <c r="I102" i="21"/>
  <c r="I103" i="21"/>
  <c r="I104" i="21"/>
  <c r="I105" i="21"/>
  <c r="I106" i="21"/>
  <c r="I107" i="21"/>
  <c r="I108" i="21"/>
  <c r="I109" i="21"/>
  <c r="I110" i="21"/>
  <c r="I111" i="21"/>
  <c r="I112" i="21"/>
  <c r="I113" i="21"/>
  <c r="I77" i="21"/>
  <c r="I63" i="21"/>
  <c r="I64" i="21"/>
  <c r="I65" i="21"/>
  <c r="I66" i="21"/>
  <c r="I67" i="21"/>
  <c r="I68" i="21"/>
  <c r="I69" i="21"/>
  <c r="I70" i="21"/>
  <c r="I71" i="21"/>
  <c r="I72" i="21"/>
  <c r="I73" i="21"/>
  <c r="I74" i="21"/>
  <c r="I75" i="21"/>
  <c r="I76" i="21"/>
  <c r="I62" i="21"/>
  <c r="I28" i="21"/>
  <c r="I29" i="21"/>
  <c r="I30" i="21"/>
  <c r="I31" i="21"/>
  <c r="I32" i="21"/>
  <c r="I33" i="21"/>
  <c r="I34" i="21"/>
  <c r="I35" i="21"/>
  <c r="I36" i="21"/>
  <c r="I37" i="21"/>
  <c r="I38" i="21"/>
  <c r="I39" i="21"/>
  <c r="I40" i="21"/>
  <c r="I41" i="21"/>
  <c r="I42" i="21"/>
  <c r="I27" i="21"/>
  <c r="I121" i="20"/>
  <c r="I122" i="20"/>
  <c r="I123" i="20"/>
  <c r="I124" i="20"/>
  <c r="I125" i="20"/>
  <c r="I126" i="20"/>
  <c r="I127" i="20"/>
  <c r="I128" i="20"/>
  <c r="I129" i="20"/>
  <c r="I130" i="20"/>
  <c r="I131" i="20"/>
  <c r="I132" i="20"/>
  <c r="I133" i="20"/>
  <c r="I134" i="20"/>
  <c r="I135" i="20"/>
  <c r="I136" i="20"/>
  <c r="I137" i="20"/>
  <c r="I138" i="20"/>
  <c r="I139" i="20"/>
  <c r="I140" i="20"/>
  <c r="I141" i="20"/>
  <c r="I142" i="20"/>
  <c r="I143" i="20"/>
  <c r="I144" i="20"/>
  <c r="I145" i="20"/>
  <c r="I146" i="20"/>
  <c r="I147" i="20"/>
  <c r="I148" i="20"/>
  <c r="I149" i="20"/>
  <c r="I150" i="20"/>
  <c r="I151" i="20"/>
  <c r="I152" i="20"/>
  <c r="I153" i="20"/>
  <c r="I154" i="20"/>
  <c r="I155" i="20"/>
  <c r="I156" i="20"/>
  <c r="I157" i="20"/>
  <c r="I158" i="20"/>
  <c r="I159" i="20"/>
  <c r="I160" i="20"/>
  <c r="I161" i="20"/>
  <c r="I162" i="20"/>
  <c r="I163" i="20"/>
  <c r="I164" i="20"/>
  <c r="I165" i="20"/>
  <c r="I166" i="20"/>
  <c r="I167" i="20"/>
  <c r="I168" i="20"/>
  <c r="I169" i="20"/>
  <c r="I170" i="20"/>
  <c r="I171" i="20"/>
  <c r="I172" i="20"/>
  <c r="I173" i="20"/>
  <c r="I174" i="20"/>
  <c r="I175" i="20"/>
  <c r="I176" i="20"/>
  <c r="I177" i="20"/>
  <c r="I178" i="20"/>
  <c r="I179" i="20"/>
  <c r="I180" i="20"/>
  <c r="I181" i="20"/>
  <c r="I182" i="20"/>
  <c r="I183" i="20"/>
  <c r="I184" i="20"/>
  <c r="I185" i="20"/>
  <c r="I186" i="20"/>
  <c r="I187" i="20"/>
  <c r="I188" i="20"/>
  <c r="I189" i="20"/>
  <c r="I190" i="20"/>
  <c r="I191" i="20"/>
  <c r="I192" i="20"/>
  <c r="I193" i="20"/>
  <c r="I120" i="20"/>
  <c r="I27" i="22"/>
  <c r="I28" i="22"/>
  <c r="I29" i="22"/>
  <c r="I30" i="22"/>
  <c r="I31" i="22"/>
  <c r="I32" i="22"/>
  <c r="I33" i="22"/>
  <c r="I34" i="22"/>
  <c r="I35" i="22"/>
  <c r="I36" i="22"/>
  <c r="I37" i="22"/>
  <c r="I38" i="22"/>
  <c r="I39" i="22"/>
  <c r="I40" i="22"/>
  <c r="I41" i="22"/>
  <c r="I42" i="22"/>
  <c r="I43" i="22"/>
  <c r="I44" i="22"/>
  <c r="I45" i="22"/>
  <c r="I46" i="22"/>
  <c r="I47" i="22"/>
  <c r="I48" i="22"/>
  <c r="I49" i="22"/>
  <c r="I50" i="22"/>
  <c r="I51" i="22"/>
  <c r="I52" i="22"/>
  <c r="I53" i="22"/>
  <c r="I54" i="22"/>
  <c r="I55" i="22"/>
  <c r="I56" i="22"/>
  <c r="I57" i="22"/>
  <c r="I58" i="22"/>
  <c r="I59" i="22"/>
  <c r="I60" i="22"/>
  <c r="I61" i="22"/>
  <c r="I62" i="22"/>
  <c r="I63" i="22"/>
  <c r="I64" i="22"/>
  <c r="I65" i="22"/>
  <c r="I66" i="22"/>
  <c r="AC42" i="3"/>
  <c r="A203" i="18"/>
  <c r="D44" i="28"/>
  <c r="AH45" i="3"/>
  <c r="A202" i="18"/>
  <c r="D17" i="27"/>
  <c r="AH44" i="3"/>
  <c r="A201" i="18"/>
  <c r="AH43" i="3" s="1"/>
  <c r="D17" i="26"/>
  <c r="A200" i="18"/>
  <c r="M196" i="18"/>
  <c r="D203" i="18" s="1"/>
  <c r="AG45" i="3"/>
  <c r="M33" i="18"/>
  <c r="M8" i="18"/>
  <c r="M40" i="18"/>
  <c r="M5" i="18"/>
  <c r="M6" i="18"/>
  <c r="M9" i="18"/>
  <c r="M11" i="18"/>
  <c r="M10" i="18"/>
  <c r="M12" i="18"/>
  <c r="M13" i="18"/>
  <c r="M14" i="18"/>
  <c r="M17" i="18"/>
  <c r="M18" i="18"/>
  <c r="M16" i="18"/>
  <c r="M15" i="18"/>
  <c r="M24" i="18"/>
  <c r="M20" i="18"/>
  <c r="M19" i="18"/>
  <c r="M21" i="18"/>
  <c r="M22" i="18"/>
  <c r="M23" i="18"/>
  <c r="M28" i="18"/>
  <c r="M26" i="18"/>
  <c r="M25" i="18"/>
  <c r="M27" i="18"/>
  <c r="M30" i="18"/>
  <c r="M29" i="18"/>
  <c r="M31" i="18"/>
  <c r="M32" i="18"/>
  <c r="M34" i="18"/>
  <c r="M35" i="18"/>
  <c r="M36" i="18"/>
  <c r="M37" i="18"/>
  <c r="M38" i="18"/>
  <c r="M39" i="18"/>
  <c r="M41" i="18"/>
  <c r="M43" i="18"/>
  <c r="M44" i="18"/>
  <c r="M46" i="18"/>
  <c r="M42" i="18"/>
  <c r="M45" i="18"/>
  <c r="M48" i="18"/>
  <c r="M47" i="18"/>
  <c r="M49" i="18"/>
  <c r="M50" i="18"/>
  <c r="M56" i="18"/>
  <c r="M51" i="18"/>
  <c r="M55" i="18"/>
  <c r="M54" i="18"/>
  <c r="M53" i="18"/>
  <c r="M57" i="18"/>
  <c r="M52" i="18"/>
  <c r="M66" i="18"/>
  <c r="M58" i="18"/>
  <c r="M65" i="18"/>
  <c r="M64" i="18"/>
  <c r="M60" i="18"/>
  <c r="M62" i="18"/>
  <c r="M67" i="18"/>
  <c r="M61" i="18"/>
  <c r="M59" i="18"/>
  <c r="M63" i="18"/>
  <c r="M68" i="18"/>
  <c r="M69" i="18"/>
  <c r="M70" i="18"/>
  <c r="M71" i="18"/>
  <c r="M72" i="18"/>
  <c r="M73" i="18"/>
  <c r="M74" i="18"/>
  <c r="M77" i="18"/>
  <c r="M75" i="18"/>
  <c r="M76" i="18"/>
  <c r="M78" i="18"/>
  <c r="M7" i="18"/>
  <c r="E203" i="18"/>
  <c r="E202" i="18"/>
  <c r="D17" i="24"/>
  <c r="Y35" i="3" s="1"/>
  <c r="D17" i="25"/>
  <c r="Y38" i="3"/>
  <c r="S27" i="3"/>
  <c r="D17" i="23"/>
  <c r="C17" i="25"/>
  <c r="C18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C19" i="25" s="1"/>
  <c r="D18" i="25"/>
  <c r="D21" i="25" s="1"/>
  <c r="D22" i="25" s="1"/>
  <c r="D10" i="25" s="1"/>
  <c r="H27" i="25"/>
  <c r="H28" i="25"/>
  <c r="H29" i="25"/>
  <c r="H30" i="25"/>
  <c r="H31" i="25"/>
  <c r="H32" i="25"/>
  <c r="H33" i="25"/>
  <c r="H34" i="25"/>
  <c r="H35" i="25"/>
  <c r="H36" i="25"/>
  <c r="H37" i="25"/>
  <c r="H38" i="25"/>
  <c r="H39" i="25"/>
  <c r="H40" i="25"/>
  <c r="H41" i="25"/>
  <c r="H42" i="25"/>
  <c r="D19" i="25" s="1"/>
  <c r="C51" i="25"/>
  <c r="C52" i="25" s="1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D51" i="25"/>
  <c r="D52" i="25"/>
  <c r="H61" i="25"/>
  <c r="H76" i="25" s="1"/>
  <c r="D53" i="25" s="1"/>
  <c r="H62" i="25"/>
  <c r="H63" i="25"/>
  <c r="H64" i="25"/>
  <c r="H65" i="25"/>
  <c r="H66" i="25"/>
  <c r="H67" i="25"/>
  <c r="H68" i="25"/>
  <c r="H69" i="25"/>
  <c r="H70" i="25"/>
  <c r="H71" i="25"/>
  <c r="H72" i="25"/>
  <c r="H73" i="25"/>
  <c r="H74" i="25"/>
  <c r="H75" i="25"/>
  <c r="C86" i="25"/>
  <c r="C87" i="25" s="1"/>
  <c r="E96" i="25"/>
  <c r="E97" i="25"/>
  <c r="E111" i="25" s="1"/>
  <c r="C88" i="25" s="1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D86" i="25"/>
  <c r="D87" i="25"/>
  <c r="H96" i="25"/>
  <c r="H111" i="25" s="1"/>
  <c r="D88" i="25" s="1"/>
  <c r="D90" i="25" s="1"/>
  <c r="D91" i="25" s="1"/>
  <c r="D8" i="25" s="1"/>
  <c r="H97" i="25"/>
  <c r="H98" i="25"/>
  <c r="H99" i="25"/>
  <c r="H100" i="25"/>
  <c r="H101" i="25"/>
  <c r="H102" i="25"/>
  <c r="H103" i="25"/>
  <c r="H104" i="25"/>
  <c r="H105" i="25"/>
  <c r="H106" i="25"/>
  <c r="H107" i="25"/>
  <c r="H108" i="25"/>
  <c r="H109" i="25"/>
  <c r="H110" i="25"/>
  <c r="C17" i="24"/>
  <c r="C18" i="24" s="1"/>
  <c r="C21" i="24" s="1"/>
  <c r="C22" i="24" s="1"/>
  <c r="C10" i="24" s="1"/>
  <c r="E27" i="24"/>
  <c r="E28" i="24"/>
  <c r="E29" i="24"/>
  <c r="E39" i="24" s="1"/>
  <c r="C19" i="24" s="1"/>
  <c r="E30" i="24"/>
  <c r="E31" i="24"/>
  <c r="E32" i="24"/>
  <c r="E33" i="24"/>
  <c r="E34" i="24"/>
  <c r="E35" i="24"/>
  <c r="E36" i="24"/>
  <c r="E37" i="24"/>
  <c r="E38" i="24"/>
  <c r="H27" i="24"/>
  <c r="H28" i="24"/>
  <c r="H39" i="24" s="1"/>
  <c r="D19" i="24" s="1"/>
  <c r="H29" i="24"/>
  <c r="H30" i="24"/>
  <c r="H31" i="24"/>
  <c r="H32" i="24"/>
  <c r="H33" i="24"/>
  <c r="H34" i="24"/>
  <c r="H35" i="24"/>
  <c r="H36" i="24"/>
  <c r="H37" i="24"/>
  <c r="H38" i="24"/>
  <c r="C48" i="24"/>
  <c r="C49" i="24"/>
  <c r="E58" i="24"/>
  <c r="E59" i="24"/>
  <c r="E70" i="24" s="1"/>
  <c r="C50" i="24" s="1"/>
  <c r="E60" i="24"/>
  <c r="E61" i="24"/>
  <c r="E62" i="24"/>
  <c r="E63" i="24"/>
  <c r="E64" i="24"/>
  <c r="E65" i="24"/>
  <c r="E66" i="24"/>
  <c r="E67" i="24"/>
  <c r="E68" i="24"/>
  <c r="E69" i="24"/>
  <c r="D48" i="24"/>
  <c r="D49" i="24"/>
  <c r="H58" i="24"/>
  <c r="H59" i="24"/>
  <c r="H60" i="24"/>
  <c r="H61" i="24"/>
  <c r="H62" i="24"/>
  <c r="H63" i="24"/>
  <c r="H64" i="24"/>
  <c r="H65" i="24"/>
  <c r="H66" i="24"/>
  <c r="H67" i="24"/>
  <c r="H68" i="24"/>
  <c r="H69" i="24"/>
  <c r="H70" i="24"/>
  <c r="D50" i="24" s="1"/>
  <c r="C80" i="24"/>
  <c r="C81" i="24" s="1"/>
  <c r="E90" i="24"/>
  <c r="E91" i="24"/>
  <c r="E102" i="24" s="1"/>
  <c r="C82" i="24" s="1"/>
  <c r="E92" i="24"/>
  <c r="E93" i="24"/>
  <c r="E94" i="24"/>
  <c r="E95" i="24"/>
  <c r="E96" i="24"/>
  <c r="E97" i="24"/>
  <c r="E98" i="24"/>
  <c r="E99" i="24"/>
  <c r="E100" i="24"/>
  <c r="E101" i="24"/>
  <c r="D80" i="24"/>
  <c r="D81" i="24"/>
  <c r="D84" i="24" s="1"/>
  <c r="D85" i="24" s="1"/>
  <c r="D8" i="24" s="1"/>
  <c r="H90" i="24"/>
  <c r="H91" i="24"/>
  <c r="H102" i="24" s="1"/>
  <c r="D82" i="24" s="1"/>
  <c r="H92" i="24"/>
  <c r="H93" i="24"/>
  <c r="H94" i="24"/>
  <c r="H95" i="24"/>
  <c r="H96" i="24"/>
  <c r="H97" i="24"/>
  <c r="H98" i="24"/>
  <c r="H99" i="24"/>
  <c r="H100" i="24"/>
  <c r="H101" i="24"/>
  <c r="C17" i="35"/>
  <c r="C18" i="35" s="1"/>
  <c r="C21" i="35" s="1"/>
  <c r="C22" i="35" s="1"/>
  <c r="E27" i="35"/>
  <c r="E94" i="35" s="1"/>
  <c r="C19" i="35" s="1"/>
  <c r="E28" i="35"/>
  <c r="E29" i="35"/>
  <c r="E30" i="35"/>
  <c r="E31" i="35"/>
  <c r="E32" i="35"/>
  <c r="E33" i="35"/>
  <c r="E34" i="35"/>
  <c r="E35" i="35"/>
  <c r="E36" i="35"/>
  <c r="E37" i="35"/>
  <c r="E38" i="35"/>
  <c r="E39" i="35"/>
  <c r="E40" i="35"/>
  <c r="E41" i="35"/>
  <c r="E42" i="35"/>
  <c r="E43" i="35"/>
  <c r="E44" i="35"/>
  <c r="E45" i="35"/>
  <c r="E46" i="35"/>
  <c r="E47" i="35"/>
  <c r="E48" i="35"/>
  <c r="E49" i="35"/>
  <c r="E50" i="35"/>
  <c r="E51" i="35"/>
  <c r="E52" i="35"/>
  <c r="E53" i="35"/>
  <c r="E54" i="35"/>
  <c r="E55" i="35"/>
  <c r="E56" i="35"/>
  <c r="E57" i="35"/>
  <c r="E58" i="35"/>
  <c r="E59" i="35"/>
  <c r="E60" i="35"/>
  <c r="E61" i="35"/>
  <c r="E62" i="35"/>
  <c r="E63" i="35"/>
  <c r="E64" i="35"/>
  <c r="E65" i="35"/>
  <c r="E66" i="35"/>
  <c r="E67" i="35"/>
  <c r="E68" i="35"/>
  <c r="E69" i="35"/>
  <c r="E70" i="35"/>
  <c r="E71" i="35"/>
  <c r="E72" i="35"/>
  <c r="E73" i="35"/>
  <c r="E74" i="35"/>
  <c r="E75" i="35"/>
  <c r="E76" i="35"/>
  <c r="E77" i="35"/>
  <c r="E78" i="35"/>
  <c r="E79" i="35"/>
  <c r="E80" i="35"/>
  <c r="E81" i="35"/>
  <c r="E82" i="35"/>
  <c r="E83" i="35"/>
  <c r="E84" i="35"/>
  <c r="E85" i="35"/>
  <c r="E86" i="35"/>
  <c r="E87" i="35"/>
  <c r="E88" i="35"/>
  <c r="E89" i="35"/>
  <c r="E90" i="35"/>
  <c r="E91" i="35"/>
  <c r="E92" i="35"/>
  <c r="E93" i="35"/>
  <c r="D18" i="35"/>
  <c r="H27" i="35"/>
  <c r="H95" i="35" s="1"/>
  <c r="H28" i="35"/>
  <c r="H29" i="35"/>
  <c r="H30" i="35"/>
  <c r="H31" i="35"/>
  <c r="H32" i="35"/>
  <c r="H33" i="35"/>
  <c r="H34" i="35"/>
  <c r="H35" i="35"/>
  <c r="H36" i="35"/>
  <c r="H37" i="35"/>
  <c r="H38" i="35"/>
  <c r="H39" i="35"/>
  <c r="H40" i="35"/>
  <c r="H41" i="35"/>
  <c r="H42" i="35"/>
  <c r="H43" i="35"/>
  <c r="H44" i="35"/>
  <c r="H45" i="35"/>
  <c r="H46" i="35"/>
  <c r="H47" i="35"/>
  <c r="H48" i="35"/>
  <c r="H49" i="35"/>
  <c r="H50" i="35"/>
  <c r="H51" i="35"/>
  <c r="H52" i="35"/>
  <c r="H53" i="35"/>
  <c r="H54" i="35"/>
  <c r="H55" i="35"/>
  <c r="H56" i="35"/>
  <c r="H57" i="35"/>
  <c r="H58" i="35"/>
  <c r="H59" i="35"/>
  <c r="H60" i="35"/>
  <c r="H61" i="35"/>
  <c r="H62" i="35"/>
  <c r="H63" i="35"/>
  <c r="H64" i="35"/>
  <c r="H65" i="35"/>
  <c r="H66" i="35"/>
  <c r="H67" i="35"/>
  <c r="H68" i="35"/>
  <c r="H69" i="35"/>
  <c r="H70" i="35"/>
  <c r="H71" i="35"/>
  <c r="H72" i="35"/>
  <c r="H73" i="35"/>
  <c r="H74" i="35"/>
  <c r="H75" i="35"/>
  <c r="H76" i="35"/>
  <c r="H77" i="35"/>
  <c r="H78" i="35"/>
  <c r="H79" i="35"/>
  <c r="H80" i="35"/>
  <c r="H81" i="35"/>
  <c r="H82" i="35"/>
  <c r="H83" i="35"/>
  <c r="H84" i="35"/>
  <c r="H85" i="35"/>
  <c r="H86" i="35"/>
  <c r="H87" i="35"/>
  <c r="H88" i="35"/>
  <c r="H89" i="35"/>
  <c r="H90" i="35"/>
  <c r="H91" i="35"/>
  <c r="H92" i="35"/>
  <c r="H93" i="35"/>
  <c r="C103" i="35"/>
  <c r="C104" i="35"/>
  <c r="E113" i="35"/>
  <c r="E180" i="35" s="1"/>
  <c r="C105" i="35" s="1"/>
  <c r="C107" i="35" s="1"/>
  <c r="C108" i="35" s="1"/>
  <c r="C9" i="35" s="1"/>
  <c r="E114" i="35"/>
  <c r="E115" i="35"/>
  <c r="E116" i="35"/>
  <c r="E117" i="35"/>
  <c r="E118" i="35"/>
  <c r="E119" i="35"/>
  <c r="E120" i="35"/>
  <c r="E121" i="35"/>
  <c r="E122" i="35"/>
  <c r="E123" i="35"/>
  <c r="E124" i="35"/>
  <c r="E125" i="35"/>
  <c r="E126" i="35"/>
  <c r="E127" i="35"/>
  <c r="E128" i="35"/>
  <c r="E129" i="35"/>
  <c r="E130" i="35"/>
  <c r="E131" i="35"/>
  <c r="E132" i="35"/>
  <c r="E133" i="35"/>
  <c r="E134" i="35"/>
  <c r="E135" i="35"/>
  <c r="E136" i="35"/>
  <c r="E137" i="35"/>
  <c r="E138" i="35"/>
  <c r="E139" i="35"/>
  <c r="E140" i="35"/>
  <c r="E141" i="35"/>
  <c r="E142" i="35"/>
  <c r="E143" i="35"/>
  <c r="E144" i="35"/>
  <c r="E145" i="35"/>
  <c r="E146" i="35"/>
  <c r="E147" i="35"/>
  <c r="E148" i="35"/>
  <c r="E149" i="35"/>
  <c r="E150" i="35"/>
  <c r="E151" i="35"/>
  <c r="E152" i="35"/>
  <c r="E153" i="35"/>
  <c r="E154" i="35"/>
  <c r="E155" i="35"/>
  <c r="E156" i="35"/>
  <c r="E157" i="35"/>
  <c r="E158" i="35"/>
  <c r="E159" i="35"/>
  <c r="E160" i="35"/>
  <c r="E161" i="35"/>
  <c r="E162" i="35"/>
  <c r="E163" i="35"/>
  <c r="E164" i="35"/>
  <c r="E165" i="35"/>
  <c r="E166" i="35"/>
  <c r="E167" i="35"/>
  <c r="E168" i="35"/>
  <c r="E169" i="35"/>
  <c r="E170" i="35"/>
  <c r="E171" i="35"/>
  <c r="E172" i="35"/>
  <c r="E173" i="35"/>
  <c r="E174" i="35"/>
  <c r="E175" i="35"/>
  <c r="E176" i="35"/>
  <c r="E177" i="35"/>
  <c r="E178" i="35"/>
  <c r="E179" i="35"/>
  <c r="D103" i="35"/>
  <c r="D104" i="35"/>
  <c r="H113" i="35"/>
  <c r="H114" i="35"/>
  <c r="H115" i="35"/>
  <c r="H116" i="35"/>
  <c r="H117" i="35"/>
  <c r="H118" i="35"/>
  <c r="H119" i="35"/>
  <c r="H120" i="35"/>
  <c r="H121" i="35"/>
  <c r="H122" i="35"/>
  <c r="H123" i="35"/>
  <c r="H124" i="35"/>
  <c r="H125" i="35"/>
  <c r="H126" i="35"/>
  <c r="H127" i="35"/>
  <c r="H128" i="35"/>
  <c r="H129" i="35"/>
  <c r="H130" i="35"/>
  <c r="H131" i="35"/>
  <c r="H132" i="35"/>
  <c r="H133" i="35"/>
  <c r="H134" i="35"/>
  <c r="H135" i="35"/>
  <c r="H136" i="35"/>
  <c r="H137" i="35"/>
  <c r="H138" i="35"/>
  <c r="H139" i="35"/>
  <c r="H140" i="35"/>
  <c r="H141" i="35"/>
  <c r="H142" i="35"/>
  <c r="H143" i="35"/>
  <c r="H144" i="35"/>
  <c r="H145" i="35"/>
  <c r="H146" i="35"/>
  <c r="H147" i="35"/>
  <c r="H148" i="35"/>
  <c r="H149" i="35"/>
  <c r="H150" i="35"/>
  <c r="H151" i="35"/>
  <c r="H152" i="35"/>
  <c r="H153" i="35"/>
  <c r="H154" i="35"/>
  <c r="H155" i="35"/>
  <c r="H156" i="35"/>
  <c r="H157" i="35"/>
  <c r="H158" i="35"/>
  <c r="H159" i="35"/>
  <c r="H160" i="35"/>
  <c r="H161" i="35"/>
  <c r="H162" i="35"/>
  <c r="H163" i="35"/>
  <c r="H164" i="35"/>
  <c r="H165" i="35"/>
  <c r="H166" i="35"/>
  <c r="H167" i="35"/>
  <c r="H168" i="35"/>
  <c r="H169" i="35"/>
  <c r="H170" i="35"/>
  <c r="H171" i="35"/>
  <c r="H172" i="35"/>
  <c r="H173" i="35"/>
  <c r="H174" i="35"/>
  <c r="H175" i="35"/>
  <c r="H176" i="35"/>
  <c r="H177" i="35"/>
  <c r="H178" i="35"/>
  <c r="H179" i="35"/>
  <c r="H180" i="35"/>
  <c r="D105" i="35" s="1"/>
  <c r="C190" i="35"/>
  <c r="C191" i="35"/>
  <c r="E200" i="35"/>
  <c r="E201" i="35"/>
  <c r="E202" i="35"/>
  <c r="E203" i="35"/>
  <c r="E204" i="35"/>
  <c r="E205" i="35"/>
  <c r="E206" i="35"/>
  <c r="E207" i="35"/>
  <c r="E208" i="35"/>
  <c r="E209" i="35"/>
  <c r="E210" i="35"/>
  <c r="E211" i="35"/>
  <c r="E212" i="35"/>
  <c r="E213" i="35"/>
  <c r="E214" i="35"/>
  <c r="E215" i="35"/>
  <c r="E216" i="35"/>
  <c r="E217" i="35"/>
  <c r="E218" i="35"/>
  <c r="E219" i="35"/>
  <c r="E220" i="35"/>
  <c r="E221" i="35"/>
  <c r="E222" i="35"/>
  <c r="E223" i="35"/>
  <c r="E224" i="35"/>
  <c r="E225" i="35"/>
  <c r="E226" i="35"/>
  <c r="E227" i="35"/>
  <c r="E228" i="35"/>
  <c r="E229" i="35"/>
  <c r="E230" i="35"/>
  <c r="E231" i="35"/>
  <c r="E232" i="35"/>
  <c r="E233" i="35"/>
  <c r="E234" i="35"/>
  <c r="E235" i="35"/>
  <c r="E236" i="35"/>
  <c r="E237" i="35"/>
  <c r="E238" i="35"/>
  <c r="E239" i="35"/>
  <c r="E240" i="35"/>
  <c r="E241" i="35"/>
  <c r="E242" i="35"/>
  <c r="E243" i="35"/>
  <c r="E244" i="35"/>
  <c r="E245" i="35"/>
  <c r="E246" i="35"/>
  <c r="E247" i="35"/>
  <c r="E248" i="35"/>
  <c r="E249" i="35"/>
  <c r="E250" i="35"/>
  <c r="E251" i="35"/>
  <c r="E252" i="35"/>
  <c r="E253" i="35"/>
  <c r="E254" i="35"/>
  <c r="E255" i="35"/>
  <c r="E256" i="35"/>
  <c r="E257" i="35"/>
  <c r="E258" i="35"/>
  <c r="E259" i="35"/>
  <c r="E260" i="35"/>
  <c r="E261" i="35"/>
  <c r="E262" i="35"/>
  <c r="E263" i="35"/>
  <c r="E264" i="35"/>
  <c r="E265" i="35"/>
  <c r="E266" i="35"/>
  <c r="E267" i="35"/>
  <c r="C192" i="35" s="1"/>
  <c r="D190" i="35"/>
  <c r="D191" i="35"/>
  <c r="H200" i="35"/>
  <c r="H268" i="35" s="1"/>
  <c r="H201" i="35"/>
  <c r="H202" i="35"/>
  <c r="H203" i="35"/>
  <c r="H204" i="35"/>
  <c r="H205" i="35"/>
  <c r="H206" i="35"/>
  <c r="H207" i="35"/>
  <c r="H208" i="35"/>
  <c r="H209" i="35"/>
  <c r="H210" i="35"/>
  <c r="H211" i="35"/>
  <c r="H212" i="35"/>
  <c r="H213" i="35"/>
  <c r="H214" i="35"/>
  <c r="H215" i="35"/>
  <c r="H216" i="35"/>
  <c r="H217" i="35"/>
  <c r="H218" i="35"/>
  <c r="H219" i="35"/>
  <c r="H220" i="35"/>
  <c r="H221" i="35"/>
  <c r="H222" i="35"/>
  <c r="H223" i="35"/>
  <c r="H224" i="35"/>
  <c r="H225" i="35"/>
  <c r="H226" i="35"/>
  <c r="H227" i="35"/>
  <c r="H228" i="35"/>
  <c r="H229" i="35"/>
  <c r="H230" i="35"/>
  <c r="H231" i="35"/>
  <c r="H232" i="35"/>
  <c r="H233" i="35"/>
  <c r="H234" i="35"/>
  <c r="H235" i="35"/>
  <c r="H236" i="35"/>
  <c r="H237" i="35"/>
  <c r="H238" i="35"/>
  <c r="H239" i="35"/>
  <c r="H240" i="35"/>
  <c r="H241" i="35"/>
  <c r="H242" i="35"/>
  <c r="H243" i="35"/>
  <c r="H244" i="35"/>
  <c r="H245" i="35"/>
  <c r="H246" i="35"/>
  <c r="H247" i="35"/>
  <c r="H248" i="35"/>
  <c r="H249" i="35"/>
  <c r="H250" i="35"/>
  <c r="H251" i="35"/>
  <c r="H252" i="35"/>
  <c r="H253" i="35"/>
  <c r="H254" i="35"/>
  <c r="H255" i="35"/>
  <c r="H256" i="35"/>
  <c r="H257" i="35"/>
  <c r="H258" i="35"/>
  <c r="H259" i="35"/>
  <c r="H260" i="35"/>
  <c r="H261" i="35"/>
  <c r="H262" i="35"/>
  <c r="H263" i="35"/>
  <c r="H264" i="35"/>
  <c r="H265" i="35"/>
  <c r="H266" i="35"/>
  <c r="D17" i="21"/>
  <c r="D18" i="21" s="1"/>
  <c r="S26" i="3"/>
  <c r="L14" i="3"/>
  <c r="R23" i="3"/>
  <c r="F8" i="3"/>
  <c r="Y37" i="3"/>
  <c r="C17" i="23"/>
  <c r="C18" i="23" s="1"/>
  <c r="E27" i="23"/>
  <c r="E28" i="23"/>
  <c r="E29" i="23"/>
  <c r="E45" i="23" s="1"/>
  <c r="C19" i="23" s="1"/>
  <c r="E30" i="23"/>
  <c r="E31" i="23"/>
  <c r="E32" i="23"/>
  <c r="E34" i="23"/>
  <c r="E35" i="23"/>
  <c r="E36" i="23"/>
  <c r="E37" i="23"/>
  <c r="E38" i="23"/>
  <c r="E39" i="23"/>
  <c r="E40" i="23"/>
  <c r="E41" i="23"/>
  <c r="E42" i="23"/>
  <c r="E43" i="23"/>
  <c r="E44" i="23"/>
  <c r="D18" i="23"/>
  <c r="H27" i="23"/>
  <c r="H28" i="23"/>
  <c r="H29" i="23"/>
  <c r="H30" i="23"/>
  <c r="H45" i="23" s="1"/>
  <c r="D19" i="23" s="1"/>
  <c r="H31" i="23"/>
  <c r="H32" i="23"/>
  <c r="H33" i="23"/>
  <c r="H34" i="23"/>
  <c r="H35" i="23"/>
  <c r="H36" i="23"/>
  <c r="H37" i="23"/>
  <c r="H38" i="23"/>
  <c r="H39" i="23"/>
  <c r="H40" i="23"/>
  <c r="H41" i="23"/>
  <c r="H42" i="23"/>
  <c r="H43" i="23"/>
  <c r="H44" i="23"/>
  <c r="C92" i="23"/>
  <c r="C93" i="23"/>
  <c r="E102" i="23"/>
  <c r="E120" i="23" s="1"/>
  <c r="C94" i="23" s="1"/>
  <c r="C96" i="23" s="1"/>
  <c r="C97" i="23" s="1"/>
  <c r="C8" i="23" s="1"/>
  <c r="E103" i="23"/>
  <c r="E104" i="23"/>
  <c r="E105" i="23"/>
  <c r="E106" i="23"/>
  <c r="E107" i="23"/>
  <c r="E108" i="23"/>
  <c r="E109" i="23"/>
  <c r="E110" i="23"/>
  <c r="E111" i="23"/>
  <c r="E112" i="23"/>
  <c r="E113" i="23"/>
  <c r="E114" i="23"/>
  <c r="E115" i="23"/>
  <c r="E116" i="23"/>
  <c r="E117" i="23"/>
  <c r="E118" i="23"/>
  <c r="E119" i="23"/>
  <c r="D92" i="23"/>
  <c r="D93" i="23"/>
  <c r="H102" i="23"/>
  <c r="H103" i="23"/>
  <c r="H104" i="23"/>
  <c r="H105" i="23"/>
  <c r="H120" i="23" s="1"/>
  <c r="D94" i="23" s="1"/>
  <c r="H106" i="23"/>
  <c r="H107" i="23"/>
  <c r="H108" i="23"/>
  <c r="H109" i="23"/>
  <c r="H110" i="23"/>
  <c r="H111" i="23"/>
  <c r="H112" i="23"/>
  <c r="H113" i="23"/>
  <c r="H114" i="23"/>
  <c r="H115" i="23"/>
  <c r="H116" i="23"/>
  <c r="H117" i="23"/>
  <c r="H118" i="23"/>
  <c r="H119" i="23"/>
  <c r="C17" i="21"/>
  <c r="C18" i="21"/>
  <c r="E27" i="21"/>
  <c r="E28" i="21"/>
  <c r="E29" i="21"/>
  <c r="E30" i="21"/>
  <c r="E31" i="21"/>
  <c r="E32" i="21"/>
  <c r="E33" i="21"/>
  <c r="E34" i="21"/>
  <c r="E35" i="21"/>
  <c r="E36" i="21"/>
  <c r="E37" i="21"/>
  <c r="E38" i="21"/>
  <c r="E39" i="21"/>
  <c r="E40" i="21"/>
  <c r="E41" i="21"/>
  <c r="E42" i="21"/>
  <c r="E43" i="21"/>
  <c r="C19" i="21" s="1"/>
  <c r="H27" i="21"/>
  <c r="H28" i="21"/>
  <c r="H43" i="21" s="1"/>
  <c r="D19" i="21" s="1"/>
  <c r="H29" i="21"/>
  <c r="H30" i="21"/>
  <c r="H31" i="21"/>
  <c r="H32" i="21"/>
  <c r="H33" i="21"/>
  <c r="H34" i="21"/>
  <c r="H35" i="21"/>
  <c r="H36" i="21"/>
  <c r="H37" i="21"/>
  <c r="H38" i="21"/>
  <c r="H39" i="21"/>
  <c r="H40" i="21"/>
  <c r="H41" i="21"/>
  <c r="H42" i="21"/>
  <c r="C52" i="21"/>
  <c r="C53" i="21"/>
  <c r="E62" i="21"/>
  <c r="E63" i="21"/>
  <c r="E78" i="21" s="1"/>
  <c r="C54" i="21" s="1"/>
  <c r="E64" i="21"/>
  <c r="E65" i="21"/>
  <c r="E66" i="21"/>
  <c r="E67" i="21"/>
  <c r="E68" i="21"/>
  <c r="E69" i="21"/>
  <c r="E70" i="21"/>
  <c r="E71" i="21"/>
  <c r="E72" i="21"/>
  <c r="E73" i="21"/>
  <c r="E74" i="21"/>
  <c r="E75" i="21"/>
  <c r="E76" i="21"/>
  <c r="E77" i="21"/>
  <c r="D52" i="21"/>
  <c r="D53" i="21" s="1"/>
  <c r="H62" i="21"/>
  <c r="H63" i="21"/>
  <c r="H78" i="21" s="1"/>
  <c r="D54" i="21" s="1"/>
  <c r="H64" i="21"/>
  <c r="H65" i="21"/>
  <c r="H66" i="21"/>
  <c r="H67" i="21"/>
  <c r="H68" i="21"/>
  <c r="H69" i="21"/>
  <c r="H70" i="21"/>
  <c r="H71" i="21"/>
  <c r="H72" i="21"/>
  <c r="H73" i="21"/>
  <c r="H74" i="21"/>
  <c r="H75" i="21"/>
  <c r="H76" i="21"/>
  <c r="H77" i="21"/>
  <c r="C88" i="21"/>
  <c r="C89" i="21"/>
  <c r="C92" i="21" s="1"/>
  <c r="C93" i="21" s="1"/>
  <c r="C8" i="21" s="1"/>
  <c r="E98" i="21"/>
  <c r="E99" i="21"/>
  <c r="E114" i="21" s="1"/>
  <c r="C90" i="21" s="1"/>
  <c r="E100" i="21"/>
  <c r="E101" i="21"/>
  <c r="E102" i="21"/>
  <c r="E103" i="21"/>
  <c r="E104" i="21"/>
  <c r="E105" i="21"/>
  <c r="E106" i="21"/>
  <c r="E107" i="21"/>
  <c r="E108" i="21"/>
  <c r="E109" i="21"/>
  <c r="E110" i="21"/>
  <c r="E111" i="21"/>
  <c r="E112" i="21"/>
  <c r="E113" i="21"/>
  <c r="D88" i="21"/>
  <c r="D89" i="21" s="1"/>
  <c r="H98" i="21"/>
  <c r="H99" i="21"/>
  <c r="H114" i="21" s="1"/>
  <c r="D90" i="21" s="1"/>
  <c r="H100" i="21"/>
  <c r="H101" i="21"/>
  <c r="H102" i="21"/>
  <c r="H103" i="21"/>
  <c r="H104" i="21"/>
  <c r="H105" i="21"/>
  <c r="H106" i="21"/>
  <c r="H107" i="21"/>
  <c r="H108" i="21"/>
  <c r="H109" i="21"/>
  <c r="H110" i="21"/>
  <c r="H111" i="21"/>
  <c r="H112" i="21"/>
  <c r="H113" i="21"/>
  <c r="C17" i="22"/>
  <c r="C18" i="22"/>
  <c r="C21" i="22" s="1"/>
  <c r="C22" i="22" s="1"/>
  <c r="C10" i="22" s="1"/>
  <c r="E10" i="22" s="1"/>
  <c r="K15" i="3" s="1"/>
  <c r="D76" i="6" s="1"/>
  <c r="E27" i="22"/>
  <c r="E28" i="22"/>
  <c r="E67" i="22" s="1"/>
  <c r="C19" i="22" s="1"/>
  <c r="E29" i="22"/>
  <c r="E30" i="22"/>
  <c r="E31" i="22"/>
  <c r="E32" i="22"/>
  <c r="E33" i="22"/>
  <c r="E34" i="22"/>
  <c r="E35" i="22"/>
  <c r="E36" i="22"/>
  <c r="E37" i="22"/>
  <c r="E38" i="22"/>
  <c r="E39" i="22"/>
  <c r="E40" i="22"/>
  <c r="E41" i="22"/>
  <c r="E42" i="22"/>
  <c r="E43" i="22"/>
  <c r="E44" i="22"/>
  <c r="E45" i="22"/>
  <c r="E46" i="22"/>
  <c r="E47" i="22"/>
  <c r="E48" i="22"/>
  <c r="E49" i="22"/>
  <c r="E50" i="22"/>
  <c r="E51" i="22"/>
  <c r="E52" i="22"/>
  <c r="E53" i="22"/>
  <c r="E54" i="22"/>
  <c r="E55" i="22"/>
  <c r="E56" i="22"/>
  <c r="E57" i="22"/>
  <c r="E58" i="22"/>
  <c r="E59" i="22"/>
  <c r="E60" i="22"/>
  <c r="E61" i="22"/>
  <c r="E62" i="22"/>
  <c r="E63" i="22"/>
  <c r="E64" i="22"/>
  <c r="E65" i="22"/>
  <c r="E66" i="22"/>
  <c r="D17" i="22"/>
  <c r="D18" i="22" s="1"/>
  <c r="D21" i="22" s="1"/>
  <c r="D22" i="22" s="1"/>
  <c r="D10" i="22" s="1"/>
  <c r="H27" i="22"/>
  <c r="H28" i="22"/>
  <c r="H67" i="22" s="1"/>
  <c r="D19" i="22" s="1"/>
  <c r="H29" i="22"/>
  <c r="H30" i="22"/>
  <c r="H31" i="22"/>
  <c r="H32" i="22"/>
  <c r="H33" i="22"/>
  <c r="H34" i="22"/>
  <c r="H35" i="22"/>
  <c r="H36" i="22"/>
  <c r="H37" i="22"/>
  <c r="H38" i="22"/>
  <c r="H39" i="22"/>
  <c r="H40" i="22"/>
  <c r="H41" i="22"/>
  <c r="H42" i="22"/>
  <c r="H43" i="22"/>
  <c r="H44" i="22"/>
  <c r="H45" i="22"/>
  <c r="H46" i="22"/>
  <c r="H47" i="22"/>
  <c r="H48" i="22"/>
  <c r="H49" i="22"/>
  <c r="H50" i="22"/>
  <c r="H51" i="22"/>
  <c r="H52" i="22"/>
  <c r="H53" i="22"/>
  <c r="H54" i="22"/>
  <c r="H55" i="22"/>
  <c r="H56" i="22"/>
  <c r="H57" i="22"/>
  <c r="H58" i="22"/>
  <c r="H59" i="22"/>
  <c r="H60" i="22"/>
  <c r="H61" i="22"/>
  <c r="H62" i="22"/>
  <c r="H63" i="22"/>
  <c r="H64" i="22"/>
  <c r="H65" i="22"/>
  <c r="H66" i="22"/>
  <c r="C76" i="22"/>
  <c r="C77" i="22"/>
  <c r="E86" i="22"/>
  <c r="E87" i="22"/>
  <c r="E126" i="22" s="1"/>
  <c r="C78" i="22" s="1"/>
  <c r="E88" i="22"/>
  <c r="E89" i="22"/>
  <c r="E90" i="22"/>
  <c r="E91" i="22"/>
  <c r="E92" i="22"/>
  <c r="E93" i="22"/>
  <c r="E94" i="22"/>
  <c r="E95" i="22"/>
  <c r="E96" i="22"/>
  <c r="E97" i="22"/>
  <c r="E98" i="22"/>
  <c r="E99" i="22"/>
  <c r="E100" i="22"/>
  <c r="E101" i="22"/>
  <c r="E102" i="22"/>
  <c r="E103" i="22"/>
  <c r="E104" i="22"/>
  <c r="E105" i="22"/>
  <c r="E106" i="22"/>
  <c r="E107" i="22"/>
  <c r="E108" i="22"/>
  <c r="E109" i="22"/>
  <c r="E110" i="22"/>
  <c r="E111" i="22"/>
  <c r="E112" i="22"/>
  <c r="E113" i="22"/>
  <c r="E114" i="22"/>
  <c r="E115" i="22"/>
  <c r="E116" i="22"/>
  <c r="E117" i="22"/>
  <c r="E118" i="22"/>
  <c r="E119" i="22"/>
  <c r="E120" i="22"/>
  <c r="E121" i="22"/>
  <c r="E122" i="22"/>
  <c r="E123" i="22"/>
  <c r="E124" i="22"/>
  <c r="E125" i="22"/>
  <c r="D76" i="22"/>
  <c r="D77" i="22" s="1"/>
  <c r="D80" i="22" s="1"/>
  <c r="D81" i="22" s="1"/>
  <c r="D9" i="22" s="1"/>
  <c r="H86" i="22"/>
  <c r="H87" i="22"/>
  <c r="H126" i="22" s="1"/>
  <c r="D78" i="22" s="1"/>
  <c r="H88" i="22"/>
  <c r="H89" i="22"/>
  <c r="H90" i="22"/>
  <c r="H91" i="22"/>
  <c r="H92" i="22"/>
  <c r="H93" i="22"/>
  <c r="H94" i="22"/>
  <c r="H95" i="22"/>
  <c r="H96" i="22"/>
  <c r="H97" i="22"/>
  <c r="H98" i="22"/>
  <c r="H99" i="22"/>
  <c r="H100" i="22"/>
  <c r="H101" i="22"/>
  <c r="H102" i="22"/>
  <c r="H103" i="22"/>
  <c r="H104" i="22"/>
  <c r="H105" i="22"/>
  <c r="H106" i="22"/>
  <c r="H107" i="22"/>
  <c r="H108" i="22"/>
  <c r="H109" i="22"/>
  <c r="H110" i="22"/>
  <c r="H111" i="22"/>
  <c r="H112" i="22"/>
  <c r="H113" i="22"/>
  <c r="H114" i="22"/>
  <c r="H115" i="22"/>
  <c r="H116" i="22"/>
  <c r="H117" i="22"/>
  <c r="H118" i="22"/>
  <c r="H119" i="22"/>
  <c r="H120" i="22"/>
  <c r="H121" i="22"/>
  <c r="H122" i="22"/>
  <c r="H123" i="22"/>
  <c r="H124" i="22"/>
  <c r="H125" i="22"/>
  <c r="C136" i="22"/>
  <c r="C137" i="22"/>
  <c r="E146" i="22"/>
  <c r="E147" i="22"/>
  <c r="E186" i="22" s="1"/>
  <c r="C138" i="22" s="1"/>
  <c r="E148" i="22"/>
  <c r="E149" i="22"/>
  <c r="E150" i="22"/>
  <c r="E151" i="22"/>
  <c r="E152" i="22"/>
  <c r="E153" i="22"/>
  <c r="E154" i="22"/>
  <c r="E155" i="22"/>
  <c r="E156" i="22"/>
  <c r="E157" i="22"/>
  <c r="E158" i="22"/>
  <c r="E159" i="22"/>
  <c r="E160" i="22"/>
  <c r="E161" i="22"/>
  <c r="E162" i="22"/>
  <c r="E163" i="22"/>
  <c r="E164" i="22"/>
  <c r="E165" i="22"/>
  <c r="E166" i="22"/>
  <c r="E167" i="22"/>
  <c r="E168" i="22"/>
  <c r="E169" i="22"/>
  <c r="E170" i="22"/>
  <c r="E171" i="22"/>
  <c r="E172" i="22"/>
  <c r="E173" i="22"/>
  <c r="E174" i="22"/>
  <c r="E175" i="22"/>
  <c r="E176" i="22"/>
  <c r="E177" i="22"/>
  <c r="E178" i="22"/>
  <c r="E179" i="22"/>
  <c r="E180" i="22"/>
  <c r="E181" i="22"/>
  <c r="E182" i="22"/>
  <c r="E183" i="22"/>
  <c r="E184" i="22"/>
  <c r="E185" i="22"/>
  <c r="D136" i="22"/>
  <c r="D137" i="22" s="1"/>
  <c r="H146" i="22"/>
  <c r="H147" i="22"/>
  <c r="H186" i="22" s="1"/>
  <c r="D138" i="22" s="1"/>
  <c r="H148" i="22"/>
  <c r="H149" i="22"/>
  <c r="H150" i="22"/>
  <c r="H151" i="22"/>
  <c r="H152" i="22"/>
  <c r="H153" i="22"/>
  <c r="H154" i="22"/>
  <c r="H155" i="22"/>
  <c r="H156" i="22"/>
  <c r="H157" i="22"/>
  <c r="H158" i="22"/>
  <c r="H159" i="22"/>
  <c r="H160" i="22"/>
  <c r="H161" i="22"/>
  <c r="H162" i="22"/>
  <c r="H163" i="22"/>
  <c r="H164" i="22"/>
  <c r="H165" i="22"/>
  <c r="H166" i="22"/>
  <c r="H167" i="22"/>
  <c r="H168" i="22"/>
  <c r="H169" i="22"/>
  <c r="H170" i="22"/>
  <c r="H171" i="22"/>
  <c r="H172" i="22"/>
  <c r="H173" i="22"/>
  <c r="H174" i="22"/>
  <c r="H175" i="22"/>
  <c r="H176" i="22"/>
  <c r="H177" i="22"/>
  <c r="H178" i="22"/>
  <c r="H179" i="22"/>
  <c r="H180" i="22"/>
  <c r="H181" i="22"/>
  <c r="H182" i="22"/>
  <c r="H183" i="22"/>
  <c r="H184" i="22"/>
  <c r="H185" i="22"/>
  <c r="G6" i="3"/>
  <c r="R27" i="3"/>
  <c r="R19" i="17"/>
  <c r="R22" i="11"/>
  <c r="Q22" i="11"/>
  <c r="S44" i="12"/>
  <c r="F7" i="3"/>
  <c r="R44" i="12"/>
  <c r="Q44" i="12"/>
  <c r="R26" i="3"/>
  <c r="D22" i="11"/>
  <c r="E22" i="11"/>
  <c r="F22" i="11"/>
  <c r="G22" i="11"/>
  <c r="H22" i="11"/>
  <c r="I22" i="11"/>
  <c r="J22" i="11"/>
  <c r="K22" i="11"/>
  <c r="L22" i="11"/>
  <c r="M22" i="11"/>
  <c r="O23" i="3"/>
  <c r="N22" i="11"/>
  <c r="P23" i="3"/>
  <c r="Q23" i="3"/>
  <c r="G268" i="35"/>
  <c r="F268" i="35"/>
  <c r="D268" i="35"/>
  <c r="C268" i="35"/>
  <c r="G267" i="35"/>
  <c r="F267" i="35"/>
  <c r="D267" i="35"/>
  <c r="C267" i="35"/>
  <c r="E268" i="35"/>
  <c r="G181" i="35"/>
  <c r="F181" i="35"/>
  <c r="D181" i="35"/>
  <c r="C181" i="35"/>
  <c r="G180" i="35"/>
  <c r="F180" i="35"/>
  <c r="D180" i="35"/>
  <c r="C180" i="35"/>
  <c r="H181" i="35"/>
  <c r="G95" i="35"/>
  <c r="F95" i="35"/>
  <c r="D95" i="35"/>
  <c r="C95" i="35"/>
  <c r="G94" i="35"/>
  <c r="F94" i="35"/>
  <c r="D94" i="35"/>
  <c r="C94" i="35"/>
  <c r="E95" i="35"/>
  <c r="G63" i="32"/>
  <c r="F63" i="32"/>
  <c r="D63" i="32"/>
  <c r="C63" i="32"/>
  <c r="G62" i="32"/>
  <c r="F62" i="32"/>
  <c r="D62" i="32"/>
  <c r="C62" i="32"/>
  <c r="E63" i="32"/>
  <c r="G36" i="32"/>
  <c r="F36" i="32"/>
  <c r="D36" i="32"/>
  <c r="C36" i="32"/>
  <c r="G35" i="32"/>
  <c r="F35" i="32"/>
  <c r="D35" i="32"/>
  <c r="C35" i="32"/>
  <c r="H36" i="32"/>
  <c r="G53" i="30"/>
  <c r="F53" i="30"/>
  <c r="D53" i="30"/>
  <c r="C53" i="30"/>
  <c r="G52" i="30"/>
  <c r="F52" i="30"/>
  <c r="D52" i="30"/>
  <c r="C52" i="30"/>
  <c r="G31" i="30"/>
  <c r="F31" i="30"/>
  <c r="D31" i="30"/>
  <c r="C31" i="30"/>
  <c r="G30" i="30"/>
  <c r="F30" i="30"/>
  <c r="D30" i="30"/>
  <c r="C30" i="30"/>
  <c r="E31" i="30"/>
  <c r="C32" i="29"/>
  <c r="D32" i="29"/>
  <c r="F32" i="29"/>
  <c r="G32" i="29"/>
  <c r="C33" i="29"/>
  <c r="D33" i="29"/>
  <c r="F33" i="29"/>
  <c r="G33" i="29"/>
  <c r="H57" i="29"/>
  <c r="C56" i="29"/>
  <c r="D56" i="29"/>
  <c r="F56" i="29"/>
  <c r="G56" i="29"/>
  <c r="C57" i="29"/>
  <c r="D57" i="29"/>
  <c r="F57" i="29"/>
  <c r="G57" i="29"/>
  <c r="G179" i="31"/>
  <c r="F179" i="31"/>
  <c r="D179" i="31"/>
  <c r="C179" i="31"/>
  <c r="G178" i="31"/>
  <c r="F178" i="31"/>
  <c r="D178" i="31"/>
  <c r="C178" i="31"/>
  <c r="E179" i="31"/>
  <c r="G94" i="31"/>
  <c r="F94" i="31"/>
  <c r="D94" i="31"/>
  <c r="C94" i="31"/>
  <c r="G93" i="31"/>
  <c r="F93" i="31"/>
  <c r="D93" i="31"/>
  <c r="C93" i="31"/>
  <c r="H94" i="31"/>
  <c r="G63" i="28"/>
  <c r="F63" i="28"/>
  <c r="D63" i="28"/>
  <c r="C63" i="28"/>
  <c r="G62" i="28"/>
  <c r="F62" i="28"/>
  <c r="D62" i="28"/>
  <c r="C62" i="28"/>
  <c r="H61" i="28"/>
  <c r="E61" i="28"/>
  <c r="H60" i="28"/>
  <c r="E60" i="28"/>
  <c r="H59" i="28"/>
  <c r="E59" i="28"/>
  <c r="H58" i="28"/>
  <c r="E58" i="28"/>
  <c r="H57" i="28"/>
  <c r="E57" i="28"/>
  <c r="H56" i="28"/>
  <c r="E56" i="28"/>
  <c r="E63" i="28" s="1"/>
  <c r="H55" i="28"/>
  <c r="H62" i="28" s="1"/>
  <c r="D46" i="28" s="1"/>
  <c r="E55" i="28"/>
  <c r="H54" i="28"/>
  <c r="E54" i="28"/>
  <c r="D45" i="28"/>
  <c r="C44" i="28"/>
  <c r="C45" i="28" s="1"/>
  <c r="G36" i="28"/>
  <c r="F36" i="28"/>
  <c r="D36" i="28"/>
  <c r="C36" i="28"/>
  <c r="G35" i="28"/>
  <c r="F35" i="28"/>
  <c r="D35" i="28"/>
  <c r="C35" i="28"/>
  <c r="H34" i="28"/>
  <c r="E34" i="28"/>
  <c r="H33" i="28"/>
  <c r="E33" i="28"/>
  <c r="H32" i="28"/>
  <c r="E32" i="28"/>
  <c r="H31" i="28"/>
  <c r="E31" i="28"/>
  <c r="H30" i="28"/>
  <c r="E30" i="28"/>
  <c r="H29" i="28"/>
  <c r="E29" i="28"/>
  <c r="H28" i="28"/>
  <c r="E28" i="28"/>
  <c r="H27" i="28"/>
  <c r="E27" i="28"/>
  <c r="C17" i="28"/>
  <c r="C18" i="28"/>
  <c r="D17" i="28"/>
  <c r="D18" i="28" s="1"/>
  <c r="G125" i="27"/>
  <c r="F125" i="27"/>
  <c r="D125" i="27"/>
  <c r="C125" i="27"/>
  <c r="G124" i="27"/>
  <c r="F124" i="27"/>
  <c r="D124" i="27"/>
  <c r="C124" i="27"/>
  <c r="H123" i="27"/>
  <c r="E123" i="27"/>
  <c r="H122" i="27"/>
  <c r="E122" i="27"/>
  <c r="H121" i="27"/>
  <c r="E121" i="27"/>
  <c r="H120" i="27"/>
  <c r="E120" i="27"/>
  <c r="H119" i="27"/>
  <c r="E119" i="27"/>
  <c r="H118" i="27"/>
  <c r="E118" i="27"/>
  <c r="H117" i="27"/>
  <c r="E117" i="27"/>
  <c r="H116" i="27"/>
  <c r="E116" i="27"/>
  <c r="H115" i="27"/>
  <c r="E115" i="27"/>
  <c r="H114" i="27"/>
  <c r="E114" i="27"/>
  <c r="H113" i="27"/>
  <c r="E113" i="27"/>
  <c r="H112" i="27"/>
  <c r="E112" i="27"/>
  <c r="H111" i="27"/>
  <c r="E111" i="27"/>
  <c r="H110" i="27"/>
  <c r="E110" i="27"/>
  <c r="H109" i="27"/>
  <c r="E109" i="27"/>
  <c r="H108" i="27"/>
  <c r="E108" i="27"/>
  <c r="H107" i="27"/>
  <c r="E107" i="27"/>
  <c r="H106" i="27"/>
  <c r="E106" i="27"/>
  <c r="H105" i="27"/>
  <c r="E105" i="27"/>
  <c r="H104" i="27"/>
  <c r="E104" i="27"/>
  <c r="H103" i="27"/>
  <c r="E103" i="27"/>
  <c r="H102" i="27"/>
  <c r="E102" i="27"/>
  <c r="H101" i="27"/>
  <c r="E101" i="27"/>
  <c r="H100" i="27"/>
  <c r="E100" i="27"/>
  <c r="H99" i="27"/>
  <c r="E99" i="27"/>
  <c r="H98" i="27"/>
  <c r="E98" i="27"/>
  <c r="H97" i="27"/>
  <c r="E97" i="27"/>
  <c r="H96" i="27"/>
  <c r="E96" i="27"/>
  <c r="H95" i="27"/>
  <c r="E95" i="27"/>
  <c r="H94" i="27"/>
  <c r="E94" i="27"/>
  <c r="H93" i="27"/>
  <c r="E93" i="27"/>
  <c r="H92" i="27"/>
  <c r="E92" i="27"/>
  <c r="H91" i="27"/>
  <c r="E91" i="27"/>
  <c r="H90" i="27"/>
  <c r="E90" i="27"/>
  <c r="H89" i="27"/>
  <c r="E89" i="27"/>
  <c r="H88" i="27"/>
  <c r="E88" i="27"/>
  <c r="H87" i="27"/>
  <c r="E87" i="27"/>
  <c r="H86" i="27"/>
  <c r="H124" i="27" s="1"/>
  <c r="D77" i="27" s="1"/>
  <c r="E86" i="27"/>
  <c r="H85" i="27"/>
  <c r="E85" i="27"/>
  <c r="D75" i="27"/>
  <c r="D76" i="27"/>
  <c r="C75" i="27"/>
  <c r="C76" i="27" s="1"/>
  <c r="G67" i="27"/>
  <c r="F67" i="27"/>
  <c r="D67" i="27"/>
  <c r="C67" i="27"/>
  <c r="G66" i="27"/>
  <c r="F66" i="27"/>
  <c r="D66" i="27"/>
  <c r="C66" i="27"/>
  <c r="H65" i="27"/>
  <c r="E65" i="27"/>
  <c r="H64" i="27"/>
  <c r="E64" i="27"/>
  <c r="H63" i="27"/>
  <c r="E63" i="27"/>
  <c r="H62" i="27"/>
  <c r="E62" i="27"/>
  <c r="H61" i="27"/>
  <c r="E61" i="27"/>
  <c r="H60" i="27"/>
  <c r="E60" i="27"/>
  <c r="H59" i="27"/>
  <c r="E59" i="27"/>
  <c r="H58" i="27"/>
  <c r="E58" i="27"/>
  <c r="H57" i="27"/>
  <c r="E57" i="27"/>
  <c r="H56" i="27"/>
  <c r="E56" i="27"/>
  <c r="H55" i="27"/>
  <c r="E55" i="27"/>
  <c r="H54" i="27"/>
  <c r="E54" i="27"/>
  <c r="H53" i="27"/>
  <c r="E53" i="27"/>
  <c r="H52" i="27"/>
  <c r="E52" i="27"/>
  <c r="H51" i="27"/>
  <c r="E51" i="27"/>
  <c r="H50" i="27"/>
  <c r="E50" i="27"/>
  <c r="H49" i="27"/>
  <c r="E49" i="27"/>
  <c r="H48" i="27"/>
  <c r="E48" i="27"/>
  <c r="H47" i="27"/>
  <c r="E47" i="27"/>
  <c r="H46" i="27"/>
  <c r="E46" i="27"/>
  <c r="H45" i="27"/>
  <c r="E45" i="27"/>
  <c r="H44" i="27"/>
  <c r="E44" i="27"/>
  <c r="H43" i="27"/>
  <c r="E43" i="27"/>
  <c r="H42" i="27"/>
  <c r="E42" i="27"/>
  <c r="H41" i="27"/>
  <c r="E41" i="27"/>
  <c r="H40" i="27"/>
  <c r="E40" i="27"/>
  <c r="H39" i="27"/>
  <c r="E39" i="27"/>
  <c r="H38" i="27"/>
  <c r="E38" i="27"/>
  <c r="H37" i="27"/>
  <c r="E37" i="27"/>
  <c r="H36" i="27"/>
  <c r="E36" i="27"/>
  <c r="H35" i="27"/>
  <c r="E35" i="27"/>
  <c r="H34" i="27"/>
  <c r="E34" i="27"/>
  <c r="H33" i="27"/>
  <c r="E33" i="27"/>
  <c r="H32" i="27"/>
  <c r="E32" i="27"/>
  <c r="H31" i="27"/>
  <c r="E31" i="27"/>
  <c r="H30" i="27"/>
  <c r="E30" i="27"/>
  <c r="H29" i="27"/>
  <c r="E29" i="27"/>
  <c r="H28" i="27"/>
  <c r="E28" i="27"/>
  <c r="H27" i="27"/>
  <c r="E27" i="27"/>
  <c r="D18" i="27"/>
  <c r="C17" i="27"/>
  <c r="C18" i="27"/>
  <c r="G155" i="26"/>
  <c r="F155" i="26"/>
  <c r="D155" i="26"/>
  <c r="C155" i="26"/>
  <c r="G154" i="26"/>
  <c r="F154" i="26"/>
  <c r="D154" i="26"/>
  <c r="C154" i="26"/>
  <c r="H153" i="26"/>
  <c r="E153" i="26"/>
  <c r="H152" i="26"/>
  <c r="E152" i="26"/>
  <c r="H151" i="26"/>
  <c r="E151" i="26"/>
  <c r="H150" i="26"/>
  <c r="E150" i="26"/>
  <c r="H149" i="26"/>
  <c r="E149" i="26"/>
  <c r="H148" i="26"/>
  <c r="E148" i="26"/>
  <c r="H147" i="26"/>
  <c r="E147" i="26"/>
  <c r="H146" i="26"/>
  <c r="E146" i="26"/>
  <c r="H145" i="26"/>
  <c r="E145" i="26"/>
  <c r="H144" i="26"/>
  <c r="E144" i="26"/>
  <c r="H143" i="26"/>
  <c r="E143" i="26"/>
  <c r="H142" i="26"/>
  <c r="E142" i="26"/>
  <c r="H141" i="26"/>
  <c r="E141" i="26"/>
  <c r="H140" i="26"/>
  <c r="E140" i="26"/>
  <c r="H139" i="26"/>
  <c r="E139" i="26"/>
  <c r="H138" i="26"/>
  <c r="E138" i="26"/>
  <c r="H137" i="26"/>
  <c r="E137" i="26"/>
  <c r="H136" i="26"/>
  <c r="E136" i="26"/>
  <c r="H135" i="26"/>
  <c r="E135" i="26"/>
  <c r="H134" i="26"/>
  <c r="E134" i="26"/>
  <c r="H133" i="26"/>
  <c r="E133" i="26"/>
  <c r="H132" i="26"/>
  <c r="E132" i="26"/>
  <c r="H131" i="26"/>
  <c r="E131" i="26"/>
  <c r="H130" i="26"/>
  <c r="E130" i="26"/>
  <c r="H129" i="26"/>
  <c r="E129" i="26"/>
  <c r="H128" i="26"/>
  <c r="E128" i="26"/>
  <c r="H127" i="26"/>
  <c r="E127" i="26"/>
  <c r="H126" i="26"/>
  <c r="E126" i="26"/>
  <c r="H125" i="26"/>
  <c r="E125" i="26"/>
  <c r="H124" i="26"/>
  <c r="E124" i="26"/>
  <c r="H123" i="26"/>
  <c r="E123" i="26"/>
  <c r="H122" i="26"/>
  <c r="E122" i="26"/>
  <c r="H121" i="26"/>
  <c r="E121" i="26"/>
  <c r="H120" i="26"/>
  <c r="E120" i="26"/>
  <c r="H119" i="26"/>
  <c r="E119" i="26"/>
  <c r="H118" i="26"/>
  <c r="E118" i="26"/>
  <c r="H117" i="26"/>
  <c r="E117" i="26"/>
  <c r="H116" i="26"/>
  <c r="E116" i="26"/>
  <c r="H115" i="26"/>
  <c r="E115" i="26"/>
  <c r="H114" i="26"/>
  <c r="E114" i="26"/>
  <c r="H113" i="26"/>
  <c r="E113" i="26"/>
  <c r="H112" i="26"/>
  <c r="E112" i="26"/>
  <c r="H111" i="26"/>
  <c r="E111" i="26"/>
  <c r="H110" i="26"/>
  <c r="E110" i="26"/>
  <c r="H109" i="26"/>
  <c r="E109" i="26"/>
  <c r="H108" i="26"/>
  <c r="E108" i="26"/>
  <c r="H107" i="26"/>
  <c r="E107" i="26"/>
  <c r="H106" i="26"/>
  <c r="E106" i="26"/>
  <c r="H105" i="26"/>
  <c r="E105" i="26"/>
  <c r="H104" i="26"/>
  <c r="E104" i="26"/>
  <c r="H103" i="26"/>
  <c r="E103" i="26"/>
  <c r="H102" i="26"/>
  <c r="E102" i="26"/>
  <c r="H101" i="26"/>
  <c r="E101" i="26"/>
  <c r="E155" i="26" s="1"/>
  <c r="H100" i="26"/>
  <c r="E100" i="26"/>
  <c r="D90" i="26"/>
  <c r="D91" i="26" s="1"/>
  <c r="C90" i="26"/>
  <c r="C91" i="26"/>
  <c r="G82" i="26"/>
  <c r="F82" i="26"/>
  <c r="D82" i="26"/>
  <c r="C82" i="26"/>
  <c r="G81" i="26"/>
  <c r="F81" i="26"/>
  <c r="D81" i="26"/>
  <c r="C81" i="26"/>
  <c r="H80" i="26"/>
  <c r="E80" i="26"/>
  <c r="H79" i="26"/>
  <c r="E79" i="26"/>
  <c r="H78" i="26"/>
  <c r="E78" i="26"/>
  <c r="H77" i="26"/>
  <c r="E77" i="26"/>
  <c r="H76" i="26"/>
  <c r="E76" i="26"/>
  <c r="H75" i="26"/>
  <c r="E75" i="26"/>
  <c r="H74" i="26"/>
  <c r="E74" i="26"/>
  <c r="H73" i="26"/>
  <c r="E73" i="26"/>
  <c r="H72" i="26"/>
  <c r="E72" i="26"/>
  <c r="H71" i="26"/>
  <c r="E71" i="26"/>
  <c r="H70" i="26"/>
  <c r="E70" i="26"/>
  <c r="H69" i="26"/>
  <c r="E69" i="26"/>
  <c r="H68" i="26"/>
  <c r="E68" i="26"/>
  <c r="H67" i="26"/>
  <c r="E67" i="26"/>
  <c r="H66" i="26"/>
  <c r="E66" i="26"/>
  <c r="H65" i="26"/>
  <c r="E65" i="26"/>
  <c r="H64" i="26"/>
  <c r="E64" i="26"/>
  <c r="H63" i="26"/>
  <c r="E63" i="26"/>
  <c r="H62" i="26"/>
  <c r="E62" i="26"/>
  <c r="H61" i="26"/>
  <c r="E61" i="26"/>
  <c r="H60" i="26"/>
  <c r="E60" i="26"/>
  <c r="H59" i="26"/>
  <c r="E59" i="26"/>
  <c r="H58" i="26"/>
  <c r="E58" i="26"/>
  <c r="H57" i="26"/>
  <c r="E57" i="26"/>
  <c r="H56" i="26"/>
  <c r="E56" i="26"/>
  <c r="H55" i="26"/>
  <c r="E55" i="26"/>
  <c r="H54" i="26"/>
  <c r="E54" i="26"/>
  <c r="H53" i="26"/>
  <c r="E53" i="26"/>
  <c r="H52" i="26"/>
  <c r="E52" i="26"/>
  <c r="H51" i="26"/>
  <c r="E51" i="26"/>
  <c r="H50" i="26"/>
  <c r="E50" i="26"/>
  <c r="H49" i="26"/>
  <c r="E49" i="26"/>
  <c r="H48" i="26"/>
  <c r="E48" i="26"/>
  <c r="H47" i="26"/>
  <c r="E47" i="26"/>
  <c r="H46" i="26"/>
  <c r="E46" i="26"/>
  <c r="H45" i="26"/>
  <c r="E45" i="26"/>
  <c r="H44" i="26"/>
  <c r="E44" i="26"/>
  <c r="H43" i="26"/>
  <c r="E43" i="26"/>
  <c r="H42" i="26"/>
  <c r="E42" i="26"/>
  <c r="H41" i="26"/>
  <c r="E41" i="26"/>
  <c r="H40" i="26"/>
  <c r="E40" i="26"/>
  <c r="H39" i="26"/>
  <c r="E39" i="26"/>
  <c r="H38" i="26"/>
  <c r="E38" i="26"/>
  <c r="H37" i="26"/>
  <c r="E37" i="26"/>
  <c r="H36" i="26"/>
  <c r="E36" i="26"/>
  <c r="H35" i="26"/>
  <c r="E35" i="26"/>
  <c r="H34" i="26"/>
  <c r="E34" i="26"/>
  <c r="H33" i="26"/>
  <c r="E33" i="26"/>
  <c r="H32" i="26"/>
  <c r="E32" i="26"/>
  <c r="H31" i="26"/>
  <c r="E31" i="26"/>
  <c r="H30" i="26"/>
  <c r="E30" i="26"/>
  <c r="H29" i="26"/>
  <c r="E29" i="26"/>
  <c r="H28" i="26"/>
  <c r="H82" i="26" s="1"/>
  <c r="E28" i="26"/>
  <c r="H27" i="26"/>
  <c r="E27" i="26"/>
  <c r="E82" i="26" s="1"/>
  <c r="D18" i="26"/>
  <c r="C17" i="26"/>
  <c r="C18" i="26"/>
  <c r="G112" i="25"/>
  <c r="F112" i="25"/>
  <c r="D112" i="25"/>
  <c r="C112" i="25"/>
  <c r="G111" i="25"/>
  <c r="F111" i="25"/>
  <c r="D111" i="25"/>
  <c r="G77" i="25"/>
  <c r="F77" i="25"/>
  <c r="D77" i="25"/>
  <c r="C77" i="25"/>
  <c r="G76" i="25"/>
  <c r="F76" i="25"/>
  <c r="D76" i="25"/>
  <c r="C76" i="25"/>
  <c r="G43" i="25"/>
  <c r="F43" i="25"/>
  <c r="D43" i="25"/>
  <c r="C43" i="25"/>
  <c r="G42" i="25"/>
  <c r="F42" i="25"/>
  <c r="D42" i="25"/>
  <c r="C42" i="25"/>
  <c r="G103" i="24"/>
  <c r="F103" i="24"/>
  <c r="D103" i="24"/>
  <c r="C103" i="24"/>
  <c r="G102" i="24"/>
  <c r="F102" i="24"/>
  <c r="D102" i="24"/>
  <c r="C102" i="24"/>
  <c r="H103" i="24"/>
  <c r="G71" i="24"/>
  <c r="F71" i="24"/>
  <c r="D71" i="24"/>
  <c r="C71" i="24"/>
  <c r="G70" i="24"/>
  <c r="F70" i="24"/>
  <c r="D70" i="24"/>
  <c r="C70" i="24"/>
  <c r="H71" i="24"/>
  <c r="G40" i="24"/>
  <c r="F40" i="24"/>
  <c r="D40" i="24"/>
  <c r="C40" i="24"/>
  <c r="G39" i="24"/>
  <c r="F39" i="24"/>
  <c r="D39" i="24"/>
  <c r="C39" i="24"/>
  <c r="E40" i="24"/>
  <c r="G121" i="23"/>
  <c r="F121" i="23"/>
  <c r="D121" i="23"/>
  <c r="C121" i="23"/>
  <c r="G120" i="23"/>
  <c r="F120" i="23"/>
  <c r="D120" i="23"/>
  <c r="C120" i="23"/>
  <c r="E121" i="23"/>
  <c r="H121" i="23"/>
  <c r="G83" i="23"/>
  <c r="F83" i="23"/>
  <c r="D83" i="23"/>
  <c r="C83" i="23"/>
  <c r="G82" i="23"/>
  <c r="F82" i="23"/>
  <c r="D82" i="23"/>
  <c r="C82" i="23"/>
  <c r="E81" i="23"/>
  <c r="E80" i="23"/>
  <c r="E79" i="23"/>
  <c r="E78" i="23"/>
  <c r="E77" i="23"/>
  <c r="E76" i="23"/>
  <c r="E75" i="23"/>
  <c r="E74" i="23"/>
  <c r="E73" i="23"/>
  <c r="E72" i="23"/>
  <c r="E71" i="23"/>
  <c r="E70" i="23"/>
  <c r="E69" i="23"/>
  <c r="E68" i="23"/>
  <c r="E67" i="23"/>
  <c r="D56" i="23"/>
  <c r="D58" i="23" s="1"/>
  <c r="D59" i="23" s="1"/>
  <c r="E66" i="23"/>
  <c r="E65" i="23"/>
  <c r="H83" i="23"/>
  <c r="E64" i="23"/>
  <c r="E83" i="23"/>
  <c r="D54" i="23"/>
  <c r="D55" i="23"/>
  <c r="C54" i="23"/>
  <c r="C55" i="23"/>
  <c r="G46" i="23"/>
  <c r="F46" i="23"/>
  <c r="D46" i="23"/>
  <c r="C46" i="23"/>
  <c r="G45" i="23"/>
  <c r="F45" i="23"/>
  <c r="D45" i="23"/>
  <c r="C45" i="23"/>
  <c r="H46" i="23"/>
  <c r="E46" i="23"/>
  <c r="G187" i="22"/>
  <c r="F187" i="22"/>
  <c r="D187" i="22"/>
  <c r="C187" i="22"/>
  <c r="G186" i="22"/>
  <c r="F186" i="22"/>
  <c r="D186" i="22"/>
  <c r="C186" i="22"/>
  <c r="H187" i="22"/>
  <c r="E187" i="22"/>
  <c r="G127" i="22"/>
  <c r="F127" i="22"/>
  <c r="D127" i="22"/>
  <c r="C127" i="22"/>
  <c r="G126" i="22"/>
  <c r="F126" i="22"/>
  <c r="D126" i="22"/>
  <c r="C126" i="22"/>
  <c r="E127" i="22"/>
  <c r="G68" i="22"/>
  <c r="F68" i="22"/>
  <c r="D68" i="22"/>
  <c r="C68" i="22"/>
  <c r="G67" i="22"/>
  <c r="F67" i="22"/>
  <c r="D67" i="22"/>
  <c r="C67" i="22"/>
  <c r="H68" i="22"/>
  <c r="E68" i="22"/>
  <c r="G115" i="21"/>
  <c r="F115" i="21"/>
  <c r="D115" i="21"/>
  <c r="C115" i="21"/>
  <c r="G114" i="21"/>
  <c r="F114" i="21"/>
  <c r="D114" i="21"/>
  <c r="C114" i="21"/>
  <c r="H115" i="21"/>
  <c r="G79" i="21"/>
  <c r="F79" i="21"/>
  <c r="D79" i="21"/>
  <c r="C79" i="21"/>
  <c r="G78" i="21"/>
  <c r="F78" i="21"/>
  <c r="D78" i="21"/>
  <c r="C78" i="21"/>
  <c r="G44" i="21"/>
  <c r="F44" i="21"/>
  <c r="D44" i="21"/>
  <c r="C44" i="21"/>
  <c r="G43" i="21"/>
  <c r="F43" i="21"/>
  <c r="D43" i="21"/>
  <c r="C43" i="21"/>
  <c r="H44" i="21"/>
  <c r="E44" i="21"/>
  <c r="G289" i="20"/>
  <c r="F289" i="20"/>
  <c r="D289" i="20"/>
  <c r="C289" i="20"/>
  <c r="G288" i="20"/>
  <c r="F288" i="20"/>
  <c r="D288" i="20"/>
  <c r="C288" i="20"/>
  <c r="H287" i="20"/>
  <c r="E287" i="20"/>
  <c r="H286" i="20"/>
  <c r="E286" i="20"/>
  <c r="H285" i="20"/>
  <c r="E285" i="20"/>
  <c r="H284" i="20"/>
  <c r="E284" i="20"/>
  <c r="H283" i="20"/>
  <c r="E283" i="20"/>
  <c r="H282" i="20"/>
  <c r="E282" i="20"/>
  <c r="H281" i="20"/>
  <c r="E281" i="20"/>
  <c r="H280" i="20"/>
  <c r="E280" i="20"/>
  <c r="H279" i="20"/>
  <c r="E279" i="20"/>
  <c r="H278" i="20"/>
  <c r="E278" i="20"/>
  <c r="H277" i="20"/>
  <c r="E277" i="20"/>
  <c r="H276" i="20"/>
  <c r="E276" i="20"/>
  <c r="H275" i="20"/>
  <c r="E275" i="20"/>
  <c r="H274" i="20"/>
  <c r="E274" i="20"/>
  <c r="H273" i="20"/>
  <c r="E273" i="20"/>
  <c r="H272" i="20"/>
  <c r="E272" i="20"/>
  <c r="H271" i="20"/>
  <c r="E271" i="20"/>
  <c r="H270" i="20"/>
  <c r="E270" i="20"/>
  <c r="H269" i="20"/>
  <c r="E269" i="20"/>
  <c r="H268" i="20"/>
  <c r="E268" i="20"/>
  <c r="H267" i="20"/>
  <c r="E267" i="20"/>
  <c r="H266" i="20"/>
  <c r="E266" i="20"/>
  <c r="H265" i="20"/>
  <c r="E265" i="20"/>
  <c r="H264" i="20"/>
  <c r="E264" i="20"/>
  <c r="H263" i="20"/>
  <c r="E263" i="20"/>
  <c r="H262" i="20"/>
  <c r="E262" i="20"/>
  <c r="H261" i="20"/>
  <c r="E261" i="20"/>
  <c r="H260" i="20"/>
  <c r="E260" i="20"/>
  <c r="H259" i="20"/>
  <c r="E259" i="20"/>
  <c r="H258" i="20"/>
  <c r="E258" i="20"/>
  <c r="H257" i="20"/>
  <c r="E257" i="20"/>
  <c r="H256" i="20"/>
  <c r="E256" i="20"/>
  <c r="H255" i="20"/>
  <c r="E255" i="20"/>
  <c r="H254" i="20"/>
  <c r="E254" i="20"/>
  <c r="H253" i="20"/>
  <c r="E253" i="20"/>
  <c r="H252" i="20"/>
  <c r="E252" i="20"/>
  <c r="H251" i="20"/>
  <c r="E251" i="20"/>
  <c r="H250" i="20"/>
  <c r="E250" i="20"/>
  <c r="H249" i="20"/>
  <c r="E249" i="20"/>
  <c r="H248" i="20"/>
  <c r="E248" i="20"/>
  <c r="H247" i="20"/>
  <c r="E247" i="20"/>
  <c r="H246" i="20"/>
  <c r="E246" i="20"/>
  <c r="H245" i="20"/>
  <c r="E245" i="20"/>
  <c r="H244" i="20"/>
  <c r="E244" i="20"/>
  <c r="H243" i="20"/>
  <c r="E243" i="20"/>
  <c r="H242" i="20"/>
  <c r="E242" i="20"/>
  <c r="H241" i="20"/>
  <c r="E241" i="20"/>
  <c r="H240" i="20"/>
  <c r="E240" i="20"/>
  <c r="H239" i="20"/>
  <c r="E239" i="20"/>
  <c r="H238" i="20"/>
  <c r="E238" i="20"/>
  <c r="H237" i="20"/>
  <c r="E237" i="20"/>
  <c r="H236" i="20"/>
  <c r="E236" i="20"/>
  <c r="H235" i="20"/>
  <c r="E235" i="20"/>
  <c r="H234" i="20"/>
  <c r="E234" i="20"/>
  <c r="H233" i="20"/>
  <c r="E233" i="20"/>
  <c r="H232" i="20"/>
  <c r="E232" i="20"/>
  <c r="H231" i="20"/>
  <c r="E231" i="20"/>
  <c r="H230" i="20"/>
  <c r="E230" i="20"/>
  <c r="H229" i="20"/>
  <c r="E229" i="20"/>
  <c r="H228" i="20"/>
  <c r="E228" i="20"/>
  <c r="H227" i="20"/>
  <c r="E227" i="20"/>
  <c r="H226" i="20"/>
  <c r="E226" i="20"/>
  <c r="H225" i="20"/>
  <c r="E225" i="20"/>
  <c r="H224" i="20"/>
  <c r="E224" i="20"/>
  <c r="H223" i="20"/>
  <c r="E223" i="20"/>
  <c r="H222" i="20"/>
  <c r="E222" i="20"/>
  <c r="H221" i="20"/>
  <c r="E221" i="20"/>
  <c r="H220" i="20"/>
  <c r="E220" i="20"/>
  <c r="H219" i="20"/>
  <c r="E219" i="20"/>
  <c r="H218" i="20"/>
  <c r="E218" i="20"/>
  <c r="H217" i="20"/>
  <c r="E217" i="20"/>
  <c r="H216" i="20"/>
  <c r="E216" i="20"/>
  <c r="H215" i="20"/>
  <c r="H288" i="20" s="1"/>
  <c r="E215" i="20"/>
  <c r="E288" i="20" s="1"/>
  <c r="C206" i="20" s="1"/>
  <c r="C208" i="20" s="1"/>
  <c r="C209" i="20" s="1"/>
  <c r="C8" i="20" s="1"/>
  <c r="E8" i="20" s="1"/>
  <c r="H214" i="20"/>
  <c r="E214" i="20"/>
  <c r="D204" i="20"/>
  <c r="D205" i="20"/>
  <c r="C204" i="20"/>
  <c r="C205" i="20"/>
  <c r="G195" i="20"/>
  <c r="F195" i="20"/>
  <c r="D195" i="20"/>
  <c r="C195" i="20"/>
  <c r="G194" i="20"/>
  <c r="F194" i="20"/>
  <c r="D194" i="20"/>
  <c r="C194" i="20"/>
  <c r="H193" i="20"/>
  <c r="E193" i="20"/>
  <c r="H192" i="20"/>
  <c r="E192" i="20"/>
  <c r="H191" i="20"/>
  <c r="E191" i="20"/>
  <c r="H190" i="20"/>
  <c r="E190" i="20"/>
  <c r="H189" i="20"/>
  <c r="E189" i="20"/>
  <c r="H188" i="20"/>
  <c r="E188" i="20"/>
  <c r="H187" i="20"/>
  <c r="E187" i="20"/>
  <c r="H186" i="20"/>
  <c r="E186" i="20"/>
  <c r="H185" i="20"/>
  <c r="E185" i="20"/>
  <c r="H184" i="20"/>
  <c r="E184" i="20"/>
  <c r="H183" i="20"/>
  <c r="E183" i="20"/>
  <c r="H182" i="20"/>
  <c r="E182" i="20"/>
  <c r="H181" i="20"/>
  <c r="E181" i="20"/>
  <c r="H180" i="20"/>
  <c r="E180" i="20"/>
  <c r="H179" i="20"/>
  <c r="E179" i="20"/>
  <c r="H178" i="20"/>
  <c r="E178" i="20"/>
  <c r="H177" i="20"/>
  <c r="E177" i="20"/>
  <c r="H176" i="20"/>
  <c r="E176" i="20"/>
  <c r="H175" i="20"/>
  <c r="E175" i="20"/>
  <c r="H174" i="20"/>
  <c r="E174" i="20"/>
  <c r="H173" i="20"/>
  <c r="E173" i="20"/>
  <c r="H172" i="20"/>
  <c r="E172" i="20"/>
  <c r="H171" i="20"/>
  <c r="E171" i="20"/>
  <c r="H170" i="20"/>
  <c r="E170" i="20"/>
  <c r="H169" i="20"/>
  <c r="E169" i="20"/>
  <c r="H168" i="20"/>
  <c r="E168" i="20"/>
  <c r="H167" i="20"/>
  <c r="E167" i="20"/>
  <c r="H166" i="20"/>
  <c r="E166" i="20"/>
  <c r="H165" i="20"/>
  <c r="E165" i="20"/>
  <c r="H164" i="20"/>
  <c r="E164" i="20"/>
  <c r="H163" i="20"/>
  <c r="E163" i="20"/>
  <c r="H162" i="20"/>
  <c r="E162" i="20"/>
  <c r="H161" i="20"/>
  <c r="E161" i="20"/>
  <c r="H160" i="20"/>
  <c r="E160" i="20"/>
  <c r="H159" i="20"/>
  <c r="E159" i="20"/>
  <c r="H158" i="20"/>
  <c r="E158" i="20"/>
  <c r="H157" i="20"/>
  <c r="E157" i="20"/>
  <c r="H156" i="20"/>
  <c r="E156" i="20"/>
  <c r="H155" i="20"/>
  <c r="E155" i="20"/>
  <c r="H154" i="20"/>
  <c r="E154" i="20"/>
  <c r="H153" i="20"/>
  <c r="E153" i="20"/>
  <c r="H152" i="20"/>
  <c r="E152" i="20"/>
  <c r="H151" i="20"/>
  <c r="E151" i="20"/>
  <c r="H150" i="20"/>
  <c r="E150" i="20"/>
  <c r="H149" i="20"/>
  <c r="E149" i="20"/>
  <c r="H148" i="20"/>
  <c r="E148" i="20"/>
  <c r="H147" i="20"/>
  <c r="E147" i="20"/>
  <c r="H146" i="20"/>
  <c r="E146" i="20"/>
  <c r="H145" i="20"/>
  <c r="E145" i="20"/>
  <c r="H144" i="20"/>
  <c r="E144" i="20"/>
  <c r="H143" i="20"/>
  <c r="E143" i="20"/>
  <c r="H142" i="20"/>
  <c r="E142" i="20"/>
  <c r="H141" i="20"/>
  <c r="E141" i="20"/>
  <c r="H140" i="20"/>
  <c r="E140" i="20"/>
  <c r="H139" i="20"/>
  <c r="E139" i="20"/>
  <c r="H138" i="20"/>
  <c r="E138" i="20"/>
  <c r="H137" i="20"/>
  <c r="E137" i="20"/>
  <c r="H136" i="20"/>
  <c r="E136" i="20"/>
  <c r="H135" i="20"/>
  <c r="E135" i="20"/>
  <c r="H134" i="20"/>
  <c r="E134" i="20"/>
  <c r="H133" i="20"/>
  <c r="E133" i="20"/>
  <c r="H132" i="20"/>
  <c r="E132" i="20"/>
  <c r="H131" i="20"/>
  <c r="E131" i="20"/>
  <c r="H130" i="20"/>
  <c r="E130" i="20"/>
  <c r="H129" i="20"/>
  <c r="E129" i="20"/>
  <c r="H128" i="20"/>
  <c r="E128" i="20"/>
  <c r="H127" i="20"/>
  <c r="E127" i="20"/>
  <c r="H126" i="20"/>
  <c r="E126" i="20"/>
  <c r="H125" i="20"/>
  <c r="E125" i="20"/>
  <c r="H124" i="20"/>
  <c r="E124" i="20"/>
  <c r="H123" i="20"/>
  <c r="E123" i="20"/>
  <c r="H122" i="20"/>
  <c r="E122" i="20"/>
  <c r="H121" i="20"/>
  <c r="E121" i="20"/>
  <c r="H120" i="20"/>
  <c r="H195" i="20" s="1"/>
  <c r="E120" i="20"/>
  <c r="E195" i="20" s="1"/>
  <c r="D110" i="20"/>
  <c r="D111" i="20"/>
  <c r="C110" i="20"/>
  <c r="C111" i="20" s="1"/>
  <c r="G102" i="20"/>
  <c r="F102" i="20"/>
  <c r="D102" i="20"/>
  <c r="C102" i="20"/>
  <c r="G101" i="20"/>
  <c r="F101" i="20"/>
  <c r="D101" i="20"/>
  <c r="C101" i="20"/>
  <c r="H100" i="20"/>
  <c r="E100" i="20"/>
  <c r="H99" i="20"/>
  <c r="E99" i="20"/>
  <c r="H98" i="20"/>
  <c r="E98" i="20"/>
  <c r="H97" i="20"/>
  <c r="E97" i="20"/>
  <c r="H96" i="20"/>
  <c r="E96" i="20"/>
  <c r="H95" i="20"/>
  <c r="E95" i="20"/>
  <c r="H94" i="20"/>
  <c r="E94" i="20"/>
  <c r="H93" i="20"/>
  <c r="E93" i="20"/>
  <c r="H92" i="20"/>
  <c r="E92" i="20"/>
  <c r="H91" i="20"/>
  <c r="E91" i="20"/>
  <c r="H90" i="20"/>
  <c r="E90" i="20"/>
  <c r="H89" i="20"/>
  <c r="E89" i="20"/>
  <c r="H88" i="20"/>
  <c r="E88" i="20"/>
  <c r="H87" i="20"/>
  <c r="E87" i="20"/>
  <c r="H86" i="20"/>
  <c r="E86" i="20"/>
  <c r="H85" i="20"/>
  <c r="E85" i="20"/>
  <c r="H84" i="20"/>
  <c r="E84" i="20"/>
  <c r="H83" i="20"/>
  <c r="E83" i="20"/>
  <c r="H82" i="20"/>
  <c r="E82" i="20"/>
  <c r="H81" i="20"/>
  <c r="E81" i="20"/>
  <c r="H80" i="20"/>
  <c r="E80" i="20"/>
  <c r="H79" i="20"/>
  <c r="E79" i="20"/>
  <c r="H78" i="20"/>
  <c r="E78" i="20"/>
  <c r="H77" i="20"/>
  <c r="E77" i="20"/>
  <c r="H76" i="20"/>
  <c r="E76" i="20"/>
  <c r="H75" i="20"/>
  <c r="E75" i="20"/>
  <c r="H74" i="20"/>
  <c r="E74" i="20"/>
  <c r="H73" i="20"/>
  <c r="E73" i="20"/>
  <c r="H72" i="20"/>
  <c r="E72" i="20"/>
  <c r="H71" i="20"/>
  <c r="E71" i="20"/>
  <c r="H70" i="20"/>
  <c r="E70" i="20"/>
  <c r="H69" i="20"/>
  <c r="E69" i="20"/>
  <c r="H68" i="20"/>
  <c r="E68" i="20"/>
  <c r="H67" i="20"/>
  <c r="E67" i="20"/>
  <c r="H66" i="20"/>
  <c r="E66" i="20"/>
  <c r="H65" i="20"/>
  <c r="E65" i="20"/>
  <c r="H64" i="20"/>
  <c r="E64" i="20"/>
  <c r="H63" i="20"/>
  <c r="E63" i="20"/>
  <c r="H62" i="20"/>
  <c r="E62" i="20"/>
  <c r="H61" i="20"/>
  <c r="H60" i="20"/>
  <c r="E60" i="20"/>
  <c r="H59" i="20"/>
  <c r="E59" i="20"/>
  <c r="H58" i="20"/>
  <c r="E58" i="20"/>
  <c r="H57" i="20"/>
  <c r="E57" i="20"/>
  <c r="H56" i="20"/>
  <c r="E56" i="20"/>
  <c r="H55" i="20"/>
  <c r="E55" i="20"/>
  <c r="H54" i="20"/>
  <c r="E54" i="20"/>
  <c r="H53" i="20"/>
  <c r="E53" i="20"/>
  <c r="H52" i="20"/>
  <c r="E52" i="20"/>
  <c r="H51" i="20"/>
  <c r="E51" i="20"/>
  <c r="H50" i="20"/>
  <c r="E50" i="20"/>
  <c r="H49" i="20"/>
  <c r="E49" i="20"/>
  <c r="H48" i="20"/>
  <c r="E48" i="20"/>
  <c r="H47" i="20"/>
  <c r="E47" i="20"/>
  <c r="H46" i="20"/>
  <c r="E46" i="20"/>
  <c r="H45" i="20"/>
  <c r="E45" i="20"/>
  <c r="H44" i="20"/>
  <c r="E44" i="20"/>
  <c r="H43" i="20"/>
  <c r="E43" i="20"/>
  <c r="H42" i="20"/>
  <c r="E42" i="20"/>
  <c r="H41" i="20"/>
  <c r="E41" i="20"/>
  <c r="H40" i="20"/>
  <c r="E40" i="20"/>
  <c r="H39" i="20"/>
  <c r="E39" i="20"/>
  <c r="H38" i="20"/>
  <c r="E38" i="20"/>
  <c r="H37" i="20"/>
  <c r="E37" i="20"/>
  <c r="H36" i="20"/>
  <c r="E36" i="20"/>
  <c r="H35" i="20"/>
  <c r="E35" i="20"/>
  <c r="H34" i="20"/>
  <c r="E34" i="20"/>
  <c r="H33" i="20"/>
  <c r="E33" i="20"/>
  <c r="H32" i="20"/>
  <c r="E32" i="20"/>
  <c r="H31" i="20"/>
  <c r="E31" i="20"/>
  <c r="H30" i="20"/>
  <c r="E30" i="20"/>
  <c r="H29" i="20"/>
  <c r="E29" i="20"/>
  <c r="H28" i="20"/>
  <c r="E28" i="20"/>
  <c r="H27" i="20"/>
  <c r="H102" i="20" s="1"/>
  <c r="E27" i="20"/>
  <c r="D17" i="20"/>
  <c r="S20" i="3"/>
  <c r="C17" i="20"/>
  <c r="C18" i="20"/>
  <c r="I92" i="19"/>
  <c r="H92" i="19"/>
  <c r="I19" i="19"/>
  <c r="H19" i="19"/>
  <c r="I196" i="18"/>
  <c r="C203" i="18"/>
  <c r="AE45" i="3"/>
  <c r="H196" i="18"/>
  <c r="B203" i="18" s="1"/>
  <c r="AC45" i="3" s="1"/>
  <c r="M183" i="18"/>
  <c r="I183" i="18"/>
  <c r="H183" i="18"/>
  <c r="B202" i="18"/>
  <c r="AC44" i="3" s="1"/>
  <c r="M139" i="18"/>
  <c r="D201" i="18" s="1"/>
  <c r="AG43" i="3" s="1"/>
  <c r="C201" i="18"/>
  <c r="AE43" i="3"/>
  <c r="B201" i="18"/>
  <c r="AC43" i="3"/>
  <c r="M80" i="18"/>
  <c r="I80" i="18"/>
  <c r="C200" i="18" s="1"/>
  <c r="AE42" i="3" s="1"/>
  <c r="D16" i="16"/>
  <c r="E16" i="16"/>
  <c r="F16" i="16"/>
  <c r="G16" i="16"/>
  <c r="H16" i="16"/>
  <c r="I16" i="16"/>
  <c r="J16" i="16"/>
  <c r="K16" i="16"/>
  <c r="L16" i="16"/>
  <c r="M16" i="16"/>
  <c r="O24" i="3" s="1"/>
  <c r="N16" i="16"/>
  <c r="P24" i="3"/>
  <c r="E100" i="6"/>
  <c r="Q24" i="3"/>
  <c r="K54" i="4"/>
  <c r="Q16" i="16"/>
  <c r="R16" i="16"/>
  <c r="S16" i="16"/>
  <c r="R24" i="3"/>
  <c r="Q27" i="3"/>
  <c r="C75" i="6" s="1"/>
  <c r="K55" i="4"/>
  <c r="N19" i="17"/>
  <c r="P27" i="3"/>
  <c r="C100" i="6"/>
  <c r="M19" i="17"/>
  <c r="O27" i="3" s="1"/>
  <c r="L19" i="17"/>
  <c r="K19" i="17"/>
  <c r="J19" i="17"/>
  <c r="I19" i="17"/>
  <c r="H19" i="17"/>
  <c r="G19" i="17"/>
  <c r="F19" i="17"/>
  <c r="E19" i="17"/>
  <c r="D19" i="17"/>
  <c r="G4" i="3"/>
  <c r="H289" i="20"/>
  <c r="H194" i="20"/>
  <c r="D112" i="20"/>
  <c r="E194" i="20"/>
  <c r="C112" i="20" s="1"/>
  <c r="Y31" i="3"/>
  <c r="D18" i="20"/>
  <c r="AH42" i="3"/>
  <c r="L12" i="3"/>
  <c r="D202" i="18"/>
  <c r="AG44" i="3"/>
  <c r="D200" i="18"/>
  <c r="AG42" i="3"/>
  <c r="D8" i="3"/>
  <c r="E48" i="6"/>
  <c r="E8" i="3"/>
  <c r="B54" i="4"/>
  <c r="C8" i="3"/>
  <c r="F6" i="3"/>
  <c r="AM52" i="3"/>
  <c r="E23" i="6"/>
  <c r="E75" i="6"/>
  <c r="D24" i="6"/>
  <c r="H33" i="29"/>
  <c r="E36" i="32"/>
  <c r="H53" i="30"/>
  <c r="E57" i="29"/>
  <c r="E33" i="29"/>
  <c r="E36" i="28"/>
  <c r="E62" i="28"/>
  <c r="C46" i="28"/>
  <c r="D48" i="28"/>
  <c r="D49" i="28" s="1"/>
  <c r="D9" i="28" s="1"/>
  <c r="H36" i="28"/>
  <c r="E67" i="27"/>
  <c r="H66" i="27"/>
  <c r="D19" i="27"/>
  <c r="E125" i="27"/>
  <c r="E154" i="26"/>
  <c r="C92" i="26"/>
  <c r="C94" i="26"/>
  <c r="C95" i="26" s="1"/>
  <c r="C9" i="26" s="1"/>
  <c r="H154" i="26"/>
  <c r="D92" i="26"/>
  <c r="C202" i="18"/>
  <c r="AE44" i="3" s="1"/>
  <c r="H63" i="32"/>
  <c r="H31" i="30"/>
  <c r="E53" i="30"/>
  <c r="E94" i="31"/>
  <c r="H179" i="31"/>
  <c r="H35" i="28"/>
  <c r="D19" i="28"/>
  <c r="H63" i="28"/>
  <c r="E35" i="28"/>
  <c r="C19" i="28"/>
  <c r="C21" i="28"/>
  <c r="C22" i="28"/>
  <c r="C10" i="28" s="1"/>
  <c r="D79" i="27"/>
  <c r="D80" i="27" s="1"/>
  <c r="D9" i="27" s="1"/>
  <c r="H67" i="27"/>
  <c r="H125" i="27"/>
  <c r="E66" i="27"/>
  <c r="C19" i="27"/>
  <c r="C21" i="27"/>
  <c r="C22" i="27"/>
  <c r="C10" i="27" s="1"/>
  <c r="E124" i="27"/>
  <c r="C77" i="27" s="1"/>
  <c r="H81" i="26"/>
  <c r="D19" i="26" s="1"/>
  <c r="D21" i="26" s="1"/>
  <c r="D22" i="26" s="1"/>
  <c r="D10" i="26" s="1"/>
  <c r="H155" i="26"/>
  <c r="H77" i="25"/>
  <c r="E112" i="25"/>
  <c r="E43" i="25"/>
  <c r="H112" i="25"/>
  <c r="H43" i="25"/>
  <c r="E77" i="25"/>
  <c r="E103" i="24"/>
  <c r="H40" i="24"/>
  <c r="E71" i="24"/>
  <c r="D9" i="23"/>
  <c r="E82" i="23"/>
  <c r="C56" i="23" s="1"/>
  <c r="C58" i="23" s="1"/>
  <c r="C59" i="23"/>
  <c r="C9" i="23" s="1"/>
  <c r="E9" i="23" s="1"/>
  <c r="W34" i="3" s="1"/>
  <c r="H127" i="22"/>
  <c r="H79" i="21"/>
  <c r="E115" i="21"/>
  <c r="E79" i="21"/>
  <c r="E289" i="20"/>
  <c r="H101" i="20"/>
  <c r="D19" i="20" s="1"/>
  <c r="D206" i="20"/>
  <c r="D208" i="20" s="1"/>
  <c r="D209" i="20" s="1"/>
  <c r="D8" i="20" s="1"/>
  <c r="C109" i="4"/>
  <c r="C110" i="4"/>
  <c r="AK52" i="3"/>
  <c r="D44" i="12"/>
  <c r="E44" i="12"/>
  <c r="F44" i="12"/>
  <c r="G44" i="12"/>
  <c r="H44" i="12"/>
  <c r="I44" i="12"/>
  <c r="J44" i="12"/>
  <c r="K44" i="12"/>
  <c r="L44" i="12"/>
  <c r="M44" i="12"/>
  <c r="C7" i="3" s="1"/>
  <c r="N44" i="12"/>
  <c r="D7" i="3"/>
  <c r="O44" i="12"/>
  <c r="E7" i="3" s="1"/>
  <c r="D78" i="7"/>
  <c r="E78" i="7"/>
  <c r="F78" i="7"/>
  <c r="G78" i="7"/>
  <c r="H78" i="7"/>
  <c r="I78" i="7"/>
  <c r="J78" i="7"/>
  <c r="K78" i="7"/>
  <c r="L78" i="7"/>
  <c r="M78" i="7"/>
  <c r="O20" i="3" s="1"/>
  <c r="Q78" i="7"/>
  <c r="D48" i="6"/>
  <c r="B110" i="4" s="1"/>
  <c r="D100" i="6"/>
  <c r="O26" i="3"/>
  <c r="C6" i="3"/>
  <c r="Q26" i="3"/>
  <c r="E6" i="3"/>
  <c r="B55" i="4"/>
  <c r="P26" i="3"/>
  <c r="D6" i="3"/>
  <c r="C48" i="6"/>
  <c r="C4" i="3"/>
  <c r="E4" i="3"/>
  <c r="F23" i="6"/>
  <c r="Q20" i="3"/>
  <c r="D4" i="3"/>
  <c r="F48" i="6"/>
  <c r="P20" i="3"/>
  <c r="R78" i="7"/>
  <c r="B109" i="4"/>
  <c r="S78" i="7"/>
  <c r="R20" i="3" s="1"/>
  <c r="C23" i="6"/>
  <c r="O21" i="3"/>
  <c r="Q21" i="3"/>
  <c r="F75" i="6"/>
  <c r="P21" i="3"/>
  <c r="F100" i="6" s="1"/>
  <c r="R21" i="3"/>
  <c r="V31" i="3" l="1"/>
  <c r="I12" i="3"/>
  <c r="D23" i="6"/>
  <c r="D75" i="6"/>
  <c r="C79" i="27"/>
  <c r="C80" i="27" s="1"/>
  <c r="C9" i="27" s="1"/>
  <c r="E9" i="27" s="1"/>
  <c r="AD44" i="3" s="1"/>
  <c r="C48" i="28"/>
  <c r="C49" i="28" s="1"/>
  <c r="C9" i="28" s="1"/>
  <c r="E9" i="28" s="1"/>
  <c r="AD45" i="3" s="1"/>
  <c r="C140" i="22"/>
  <c r="C141" i="22" s="1"/>
  <c r="C8" i="22" s="1"/>
  <c r="D92" i="21"/>
  <c r="D93" i="21" s="1"/>
  <c r="C56" i="21"/>
  <c r="C57" i="21" s="1"/>
  <c r="C9" i="21" s="1"/>
  <c r="C84" i="24"/>
  <c r="C85" i="24" s="1"/>
  <c r="C52" i="24"/>
  <c r="C53" i="24" s="1"/>
  <c r="A109" i="4"/>
  <c r="A110" i="4"/>
  <c r="D21" i="20"/>
  <c r="D22" i="20" s="1"/>
  <c r="D10" i="20" s="1"/>
  <c r="D21" i="27"/>
  <c r="D22" i="27" s="1"/>
  <c r="D10" i="27" s="1"/>
  <c r="D21" i="28"/>
  <c r="D22" i="28" s="1"/>
  <c r="D10" i="28" s="1"/>
  <c r="C21" i="23"/>
  <c r="C22" i="23" s="1"/>
  <c r="C10" i="23" s="1"/>
  <c r="C194" i="35"/>
  <c r="C195" i="35" s="1"/>
  <c r="C8" i="35" s="1"/>
  <c r="C10" i="35"/>
  <c r="A23" i="4"/>
  <c r="A24" i="4"/>
  <c r="F4" i="3"/>
  <c r="J16" i="3"/>
  <c r="E49" i="6" s="1"/>
  <c r="E10" i="28"/>
  <c r="AF45" i="3" s="1"/>
  <c r="C23" i="4"/>
  <c r="C24" i="4"/>
  <c r="C114" i="20"/>
  <c r="C115" i="20" s="1"/>
  <c r="C9" i="20" s="1"/>
  <c r="D94" i="26"/>
  <c r="D95" i="26" s="1"/>
  <c r="D9" i="26" s="1"/>
  <c r="E9" i="26" s="1"/>
  <c r="AD43" i="3" s="1"/>
  <c r="D52" i="24"/>
  <c r="D53" i="24" s="1"/>
  <c r="D9" i="24" s="1"/>
  <c r="E10" i="27"/>
  <c r="AF44" i="3" s="1"/>
  <c r="E102" i="20"/>
  <c r="E101" i="20"/>
  <c r="C19" i="20" s="1"/>
  <c r="C21" i="20" s="1"/>
  <c r="C22" i="20" s="1"/>
  <c r="C10" i="20" s="1"/>
  <c r="E10" i="20" s="1"/>
  <c r="D114" i="20"/>
  <c r="D115" i="20" s="1"/>
  <c r="D9" i="20" s="1"/>
  <c r="D140" i="22"/>
  <c r="D141" i="22" s="1"/>
  <c r="D8" i="22" s="1"/>
  <c r="C80" i="22"/>
  <c r="C81" i="22" s="1"/>
  <c r="C9" i="22" s="1"/>
  <c r="E9" i="22" s="1"/>
  <c r="J15" i="3" s="1"/>
  <c r="D56" i="21"/>
  <c r="D57" i="21" s="1"/>
  <c r="D9" i="21" s="1"/>
  <c r="C21" i="21"/>
  <c r="C22" i="21" s="1"/>
  <c r="C10" i="21" s="1"/>
  <c r="D96" i="23"/>
  <c r="D97" i="23" s="1"/>
  <c r="D21" i="23"/>
  <c r="D22" i="23" s="1"/>
  <c r="D10" i="23" s="1"/>
  <c r="D21" i="21"/>
  <c r="D22" i="21" s="1"/>
  <c r="D10" i="21" s="1"/>
  <c r="D107" i="35"/>
  <c r="D108" i="35" s="1"/>
  <c r="D9" i="35" s="1"/>
  <c r="E9" i="35" s="1"/>
  <c r="W32" i="3" s="1"/>
  <c r="C90" i="25"/>
  <c r="C91" i="25" s="1"/>
  <c r="C21" i="25"/>
  <c r="C22" i="25" s="1"/>
  <c r="D45" i="29"/>
  <c r="D46" i="29" s="1"/>
  <c r="D9" i="29" s="1"/>
  <c r="AP49" i="3"/>
  <c r="AP52" i="3" s="1"/>
  <c r="D18" i="31"/>
  <c r="D21" i="31" s="1"/>
  <c r="D22" i="31" s="1"/>
  <c r="D10" i="31" s="1"/>
  <c r="E10" i="31" s="1"/>
  <c r="AN49" i="3" s="1"/>
  <c r="G7" i="3"/>
  <c r="E76" i="25"/>
  <c r="C53" i="25" s="1"/>
  <c r="C55" i="25" s="1"/>
  <c r="C56" i="25" s="1"/>
  <c r="H32" i="29"/>
  <c r="D19" i="29" s="1"/>
  <c r="D21" i="29" s="1"/>
  <c r="D22" i="29" s="1"/>
  <c r="D10" i="29" s="1"/>
  <c r="E10" i="29" s="1"/>
  <c r="AN51" i="3" s="1"/>
  <c r="D48" i="32"/>
  <c r="D49" i="32" s="1"/>
  <c r="D9" i="32" s="1"/>
  <c r="E62" i="32"/>
  <c r="C46" i="32" s="1"/>
  <c r="C48" i="32" s="1"/>
  <c r="C49" i="32" s="1"/>
  <c r="C9" i="32" s="1"/>
  <c r="E9" i="32" s="1"/>
  <c r="AT56" i="3" s="1"/>
  <c r="E181" i="35"/>
  <c r="L15" i="3"/>
  <c r="H267" i="35"/>
  <c r="D192" i="35" s="1"/>
  <c r="D194" i="35" s="1"/>
  <c r="D195" i="35" s="1"/>
  <c r="D8" i="35" s="1"/>
  <c r="H94" i="35"/>
  <c r="D19" i="35" s="1"/>
  <c r="D21" i="35" s="1"/>
  <c r="D22" i="35" s="1"/>
  <c r="D10" i="35" s="1"/>
  <c r="D18" i="24"/>
  <c r="D21" i="24" s="1"/>
  <c r="D22" i="24" s="1"/>
  <c r="D55" i="25"/>
  <c r="D56" i="25" s="1"/>
  <c r="D9" i="25" s="1"/>
  <c r="S23" i="3"/>
  <c r="Y34" i="3"/>
  <c r="S24" i="3"/>
  <c r="E201" i="18"/>
  <c r="E178" i="31"/>
  <c r="C104" i="31" s="1"/>
  <c r="C106" i="31" s="1"/>
  <c r="C107" i="31" s="1"/>
  <c r="C9" i="31" s="1"/>
  <c r="E9" i="31" s="1"/>
  <c r="AL49" i="3" s="1"/>
  <c r="D21" i="30"/>
  <c r="D22" i="30" s="1"/>
  <c r="D10" i="30" s="1"/>
  <c r="E81" i="26"/>
  <c r="C19" i="26" s="1"/>
  <c r="C21" i="26" s="1"/>
  <c r="C22" i="26" s="1"/>
  <c r="C10" i="26" s="1"/>
  <c r="E10" i="26" s="1"/>
  <c r="AF43" i="3" s="1"/>
  <c r="G8" i="3"/>
  <c r="L16" i="3"/>
  <c r="C43" i="30"/>
  <c r="C44" i="30" s="1"/>
  <c r="C9" i="30" s="1"/>
  <c r="E9" i="30" s="1"/>
  <c r="AL50" i="3" s="1"/>
  <c r="C21" i="30"/>
  <c r="C22" i="30" s="1"/>
  <c r="C10" i="30" s="1"/>
  <c r="E10" i="30" s="1"/>
  <c r="AN50" i="3" s="1"/>
  <c r="C45" i="29"/>
  <c r="C46" i="29" s="1"/>
  <c r="C9" i="29" s="1"/>
  <c r="E9" i="29" s="1"/>
  <c r="AL51" i="3" s="1"/>
  <c r="E35" i="32"/>
  <c r="C19" i="32" s="1"/>
  <c r="C21" i="32" s="1"/>
  <c r="C22" i="32" s="1"/>
  <c r="C10" i="32" s="1"/>
  <c r="D21" i="32"/>
  <c r="D22" i="32" s="1"/>
  <c r="D10" i="32" s="1"/>
  <c r="D4" i="6"/>
  <c r="D19" i="6"/>
  <c r="D21" i="6"/>
  <c r="D5" i="6"/>
  <c r="D12" i="6"/>
  <c r="D20" i="6"/>
  <c r="C34" i="6"/>
  <c r="C37" i="6"/>
  <c r="C40" i="6"/>
  <c r="C43" i="6"/>
  <c r="C59" i="6"/>
  <c r="C70" i="6"/>
  <c r="C71" i="6"/>
  <c r="C61" i="6"/>
  <c r="C64" i="6"/>
  <c r="C63" i="6"/>
  <c r="F91" i="6"/>
  <c r="F88" i="6"/>
  <c r="F90" i="6"/>
  <c r="F93" i="6"/>
  <c r="D15" i="6"/>
  <c r="D7" i="6"/>
  <c r="D6" i="6"/>
  <c r="C47" i="6"/>
  <c r="C29" i="6"/>
  <c r="C30" i="6"/>
  <c r="C56" i="6"/>
  <c r="C57" i="6"/>
  <c r="C58" i="6"/>
  <c r="F97" i="6"/>
  <c r="F98" i="6"/>
  <c r="F87" i="6"/>
  <c r="F4" i="6"/>
  <c r="F18" i="6"/>
  <c r="F13" i="6"/>
  <c r="F22" i="6"/>
  <c r="F16" i="6"/>
  <c r="E35" i="6"/>
  <c r="E34" i="6"/>
  <c r="E37" i="6"/>
  <c r="E44" i="6"/>
  <c r="E56" i="6"/>
  <c r="E63" i="6"/>
  <c r="E69" i="6"/>
  <c r="E67" i="6"/>
  <c r="E62" i="6"/>
  <c r="E60" i="6"/>
  <c r="E92" i="6"/>
  <c r="E91" i="6"/>
  <c r="E89" i="6"/>
  <c r="E94" i="6"/>
  <c r="F10" i="6"/>
  <c r="F9" i="6"/>
  <c r="F7" i="6"/>
  <c r="D14" i="6"/>
  <c r="D9" i="6"/>
  <c r="D18" i="6"/>
  <c r="E43" i="6"/>
  <c r="E33" i="6"/>
  <c r="E46" i="6"/>
  <c r="C32" i="6"/>
  <c r="C33" i="6"/>
  <c r="C38" i="6"/>
  <c r="E68" i="6"/>
  <c r="E59" i="6"/>
  <c r="E73" i="6"/>
  <c r="C60" i="6"/>
  <c r="C65" i="6"/>
  <c r="C62" i="6"/>
  <c r="E98" i="6"/>
  <c r="E83" i="6"/>
  <c r="E102" i="6" s="1"/>
  <c r="E84" i="6"/>
  <c r="F82" i="6"/>
  <c r="F84" i="6"/>
  <c r="F95" i="6"/>
  <c r="C4" i="6"/>
  <c r="C22" i="6"/>
  <c r="C6" i="6"/>
  <c r="C21" i="6"/>
  <c r="D36" i="6"/>
  <c r="D40" i="6"/>
  <c r="D43" i="6"/>
  <c r="D42" i="6"/>
  <c r="D45" i="6"/>
  <c r="D29" i="6"/>
  <c r="C85" i="6"/>
  <c r="C88" i="6"/>
  <c r="C91" i="6"/>
  <c r="C94" i="6"/>
  <c r="Y32" i="3"/>
  <c r="F8" i="6"/>
  <c r="F14" i="6"/>
  <c r="F17" i="6"/>
  <c r="F19" i="6"/>
  <c r="D22" i="6"/>
  <c r="D10" i="6"/>
  <c r="D13" i="6"/>
  <c r="D11" i="6"/>
  <c r="E41" i="6"/>
  <c r="E30" i="6"/>
  <c r="E32" i="6"/>
  <c r="C35" i="6"/>
  <c r="C36" i="6"/>
  <c r="C41" i="6"/>
  <c r="C42" i="6"/>
  <c r="E72" i="6"/>
  <c r="E57" i="6"/>
  <c r="E58" i="6"/>
  <c r="C68" i="6"/>
  <c r="C69" i="6"/>
  <c r="C66" i="6"/>
  <c r="E88" i="6"/>
  <c r="E87" i="6"/>
  <c r="E96" i="6"/>
  <c r="F85" i="6"/>
  <c r="F86" i="6"/>
  <c r="F92" i="6"/>
  <c r="F99" i="6"/>
  <c r="E15" i="6"/>
  <c r="E18" i="6"/>
  <c r="E17" i="6"/>
  <c r="E13" i="6"/>
  <c r="E8" i="6"/>
  <c r="E25" i="6" s="1"/>
  <c r="F29" i="6"/>
  <c r="F31" i="6"/>
  <c r="F42" i="6"/>
  <c r="F44" i="6"/>
  <c r="F43" i="6"/>
  <c r="F37" i="6"/>
  <c r="C31" i="6"/>
  <c r="D59" i="6"/>
  <c r="D77" i="6" s="1"/>
  <c r="D62" i="6"/>
  <c r="D65" i="6"/>
  <c r="D68" i="6"/>
  <c r="D81" i="6"/>
  <c r="D84" i="6"/>
  <c r="D87" i="6"/>
  <c r="D98" i="6"/>
  <c r="D82" i="6"/>
  <c r="D85" i="6"/>
  <c r="F81" i="6"/>
  <c r="T78" i="7"/>
  <c r="F60" i="6"/>
  <c r="F57" i="6"/>
  <c r="F73" i="6"/>
  <c r="F70" i="6"/>
  <c r="F67" i="6"/>
  <c r="D102" i="6" l="1"/>
  <c r="E77" i="6"/>
  <c r="C9" i="25"/>
  <c r="E9" i="25" s="1"/>
  <c r="W38" i="3" s="1"/>
  <c r="C101" i="6" s="1"/>
  <c r="E56" i="25"/>
  <c r="D8" i="23"/>
  <c r="E8" i="23" s="1"/>
  <c r="E97" i="23"/>
  <c r="E8" i="35"/>
  <c r="V32" i="3" s="1"/>
  <c r="D8" i="21"/>
  <c r="E8" i="21" s="1"/>
  <c r="E93" i="21"/>
  <c r="C77" i="6"/>
  <c r="C102" i="6"/>
  <c r="E10" i="32"/>
  <c r="AV56" i="3" s="1"/>
  <c r="D10" i="24"/>
  <c r="E10" i="24" s="1"/>
  <c r="X35" i="3" s="1"/>
  <c r="E22" i="24"/>
  <c r="F102" i="6"/>
  <c r="E110" i="4"/>
  <c r="D50" i="6"/>
  <c r="F25" i="6"/>
  <c r="D110" i="4"/>
  <c r="C50" i="6"/>
  <c r="E24" i="4"/>
  <c r="D25" i="6"/>
  <c r="E10" i="21"/>
  <c r="E10" i="23"/>
  <c r="C9" i="24"/>
  <c r="E9" i="24" s="1"/>
  <c r="W35" i="3" s="1"/>
  <c r="E101" i="6" s="1"/>
  <c r="E53" i="24"/>
  <c r="E8" i="22"/>
  <c r="I15" i="3" s="1"/>
  <c r="B23" i="4"/>
  <c r="B24" i="4"/>
  <c r="F77" i="6"/>
  <c r="F50" i="6"/>
  <c r="E50" i="6"/>
  <c r="D24" i="4"/>
  <c r="C25" i="6"/>
  <c r="F110" i="4"/>
  <c r="C10" i="25"/>
  <c r="E10" i="25" s="1"/>
  <c r="X38" i="3" s="1"/>
  <c r="AF42" i="3"/>
  <c r="K12" i="3"/>
  <c r="F24" i="6" s="1"/>
  <c r="X31" i="3"/>
  <c r="E9" i="20"/>
  <c r="C8" i="24"/>
  <c r="E8" i="24" s="1"/>
  <c r="V35" i="3" s="1"/>
  <c r="E85" i="24"/>
  <c r="F24" i="4"/>
  <c r="E91" i="25"/>
  <c r="C8" i="25"/>
  <c r="E8" i="25" s="1"/>
  <c r="V38" i="3" s="1"/>
  <c r="D49" i="6"/>
  <c r="D101" i="6"/>
  <c r="E10" i="35"/>
  <c r="X32" i="3" s="1"/>
  <c r="E9" i="21"/>
  <c r="L55" i="4" l="1"/>
  <c r="C76" i="6"/>
  <c r="X34" i="3"/>
  <c r="K16" i="3"/>
  <c r="V37" i="3"/>
  <c r="I14" i="3"/>
  <c r="X37" i="3"/>
  <c r="K14" i="3"/>
  <c r="J14" i="3"/>
  <c r="C49" i="6" s="1"/>
  <c r="W37" i="3"/>
  <c r="F101" i="6"/>
  <c r="F76" i="6"/>
  <c r="W31" i="3"/>
  <c r="AD42" i="3"/>
  <c r="J12" i="3"/>
  <c r="F49" i="6" s="1"/>
  <c r="L54" i="4"/>
  <c r="E76" i="6"/>
  <c r="V34" i="3"/>
  <c r="I16" i="3"/>
  <c r="E24" i="6" l="1"/>
  <c r="C54" i="4"/>
  <c r="C55" i="4"/>
  <c r="C24" i="6"/>
</calcChain>
</file>

<file path=xl/sharedStrings.xml><?xml version="1.0" encoding="utf-8"?>
<sst xmlns="http://schemas.openxmlformats.org/spreadsheetml/2006/main" count="5468" uniqueCount="408">
  <si>
    <t>1996-2001</t>
  </si>
  <si>
    <t>2001-2006</t>
  </si>
  <si>
    <t>2006-2011</t>
  </si>
  <si>
    <t>2011-2016</t>
  </si>
  <si>
    <t>Country</t>
  </si>
  <si>
    <t>Bloomberg Ticker</t>
  </si>
  <si>
    <t>Name</t>
  </si>
  <si>
    <t xml:space="preserve">Daily </t>
  </si>
  <si>
    <t>Weekly</t>
  </si>
  <si>
    <t>4-weekly</t>
  </si>
  <si>
    <t>Leverage 2006-2011</t>
  </si>
  <si>
    <t>Leverage 20116-2016</t>
  </si>
  <si>
    <t>Average across periods</t>
  </si>
  <si>
    <t>LN</t>
  </si>
  <si>
    <t>JEL LN Equity</t>
  </si>
  <si>
    <t>Jersey Electricity PLC</t>
  </si>
  <si>
    <t>Electricity</t>
  </si>
  <si>
    <t>US</t>
  </si>
  <si>
    <t>ED US Equity</t>
  </si>
  <si>
    <t>Consolidated Edison Inc</t>
  </si>
  <si>
    <t>Integrated</t>
  </si>
  <si>
    <t>SO US Equity</t>
  </si>
  <si>
    <t>Southern Co</t>
  </si>
  <si>
    <t>GAS US Equity</t>
  </si>
  <si>
    <t>AGL Resources Inc</t>
  </si>
  <si>
    <t>Gas</t>
  </si>
  <si>
    <t>FE US Equity</t>
  </si>
  <si>
    <t>FirstEnergy Corp</t>
  </si>
  <si>
    <t>AU</t>
  </si>
  <si>
    <t>DUE AU Equity</t>
  </si>
  <si>
    <t>DUET Group</t>
  </si>
  <si>
    <t>DUK US Equity</t>
  </si>
  <si>
    <t>Duke Energy Corp</t>
  </si>
  <si>
    <t>UTL US Equity</t>
  </si>
  <si>
    <t>Unitil Corp</t>
  </si>
  <si>
    <t>WEC US Equity</t>
  </si>
  <si>
    <t>WEC Energy Group Inc</t>
  </si>
  <si>
    <t>XEL US Equity</t>
  </si>
  <si>
    <t>Xcel Energy Inc</t>
  </si>
  <si>
    <t>D US Equity</t>
  </si>
  <si>
    <t>Dominion Resources Inc</t>
  </si>
  <si>
    <t>CMS US Equity</t>
  </si>
  <si>
    <t>CMS Energy Corp</t>
  </si>
  <si>
    <t>EXC US Equity</t>
  </si>
  <si>
    <t>Exelon Corp</t>
  </si>
  <si>
    <t>ITC US Equity</t>
  </si>
  <si>
    <t>ITC Holdings Corp</t>
  </si>
  <si>
    <t>NZ</t>
  </si>
  <si>
    <t>VCT NZ Equity</t>
  </si>
  <si>
    <t>Vector Ltd</t>
  </si>
  <si>
    <t>POM US Equity</t>
  </si>
  <si>
    <t>Pepco Holdings inc</t>
  </si>
  <si>
    <t>PPL US Equity</t>
  </si>
  <si>
    <t>PPL Corp</t>
  </si>
  <si>
    <t>SKI AU Equity</t>
  </si>
  <si>
    <t>Spark Infr Group</t>
  </si>
  <si>
    <t>AEP US Equity</t>
  </si>
  <si>
    <t>American Electric Power Co</t>
  </si>
  <si>
    <t>TE US Equity</t>
  </si>
  <si>
    <t>TECO Energy Inc</t>
  </si>
  <si>
    <t>ETR US Equity</t>
  </si>
  <si>
    <t>Entergy Corp</t>
  </si>
  <si>
    <t>EDE US Equity</t>
  </si>
  <si>
    <t>Empire District Electric Co</t>
  </si>
  <si>
    <t>NI US Equity</t>
  </si>
  <si>
    <t>NiSource Inc</t>
  </si>
  <si>
    <t>DTE US Equity</t>
  </si>
  <si>
    <t>DTE Energy Co</t>
  </si>
  <si>
    <t>PEG US Equity</t>
  </si>
  <si>
    <t>PUBLIC SERVICE ENTRP GRP INC</t>
  </si>
  <si>
    <t>NWN US Equity</t>
  </si>
  <si>
    <t>Northwest Natural Gas Co</t>
  </si>
  <si>
    <t>SCG US Equity</t>
  </si>
  <si>
    <t>SCANA Corp</t>
  </si>
  <si>
    <t>NEE US Equity</t>
  </si>
  <si>
    <t>NextEra Energy Inc</t>
  </si>
  <si>
    <t>ES US Equity</t>
  </si>
  <si>
    <t>Eversource Energy</t>
  </si>
  <si>
    <t>EIX US Equity</t>
  </si>
  <si>
    <t>Edison International</t>
  </si>
  <si>
    <t>NG/ LN Equity</t>
  </si>
  <si>
    <t>National Grid</t>
  </si>
  <si>
    <t>WR US Equity</t>
  </si>
  <si>
    <t>Westar Energy Inc</t>
  </si>
  <si>
    <t>AEE US Equity</t>
  </si>
  <si>
    <t>Ameren Corp</t>
  </si>
  <si>
    <t>CPK US Equity</t>
  </si>
  <si>
    <t>Chesapeake Utilities Corp</t>
  </si>
  <si>
    <t>PCG US Equity</t>
  </si>
  <si>
    <t>PG&amp;E Corp</t>
  </si>
  <si>
    <t>AST AU Equity</t>
  </si>
  <si>
    <t>AusNet Services</t>
  </si>
  <si>
    <t>EE US Equity</t>
  </si>
  <si>
    <t>El Paso Electric Co</t>
  </si>
  <si>
    <t>PNM US Equity</t>
  </si>
  <si>
    <t>PNM Resources Inc</t>
  </si>
  <si>
    <t>CNL US Equity</t>
  </si>
  <si>
    <t>Cleco Corporate Holdings LLC</t>
  </si>
  <si>
    <t>PNW US Equity</t>
  </si>
  <si>
    <t>Pinnacle West Capital Corp</t>
  </si>
  <si>
    <t>SR US Equity</t>
  </si>
  <si>
    <t>Spire Inc</t>
  </si>
  <si>
    <t>NWE US Equity</t>
  </si>
  <si>
    <t>NorthWestern Corp</t>
  </si>
  <si>
    <t>AVA US Equity</t>
  </si>
  <si>
    <t>Avista Corp</t>
  </si>
  <si>
    <t>GXP US Equity</t>
  </si>
  <si>
    <t>Great Plains Energy Inc</t>
  </si>
  <si>
    <t>CNP US Equity</t>
  </si>
  <si>
    <t>CenterPoint Energy Inc</t>
  </si>
  <si>
    <t>ATO US Equity</t>
  </si>
  <si>
    <t>Atmos Energy Corp</t>
  </si>
  <si>
    <t>LNT US Equity</t>
  </si>
  <si>
    <t>Alliant Energy Corp</t>
  </si>
  <si>
    <t>MGEE US Equity</t>
  </si>
  <si>
    <t>MGE Energy Inc</t>
  </si>
  <si>
    <t>DGAS US Equity</t>
  </si>
  <si>
    <t>Delta Natural Gas Co Inc</t>
  </si>
  <si>
    <t>STR US Equity</t>
  </si>
  <si>
    <t>Questar Corp</t>
  </si>
  <si>
    <t>APA AU Equity</t>
  </si>
  <si>
    <t>APA Group</t>
  </si>
  <si>
    <t>NJR US Equity</t>
  </si>
  <si>
    <t>New Jersey Resources Corp</t>
  </si>
  <si>
    <t>AES US Equity</t>
  </si>
  <si>
    <t>AES Corp</t>
  </si>
  <si>
    <t>HE US Equity</t>
  </si>
  <si>
    <t>Hawaiian Electric Inds</t>
  </si>
  <si>
    <t>SWX US Equity</t>
  </si>
  <si>
    <t>Southwest Gas Corp</t>
  </si>
  <si>
    <t>IDA US Equity</t>
  </si>
  <si>
    <t>IDACORP Inc</t>
  </si>
  <si>
    <t>SRE US Equity</t>
  </si>
  <si>
    <t>Sempra Energy</t>
  </si>
  <si>
    <t>VVC US Equity</t>
  </si>
  <si>
    <t>Vectren Corp</t>
  </si>
  <si>
    <t>WGL US Equity</t>
  </si>
  <si>
    <t>WGL Holdings Inc</t>
  </si>
  <si>
    <t>ALE US Equity</t>
  </si>
  <si>
    <t>ALLETE Inc</t>
  </si>
  <si>
    <t>SSE LN Equity</t>
  </si>
  <si>
    <t>SCOTTISH &amp; SOUTHERN ENERGY</t>
  </si>
  <si>
    <t>SJI US Equity</t>
  </si>
  <si>
    <t>South Jersey Industries Inc</t>
  </si>
  <si>
    <t>UGI US Equity</t>
  </si>
  <si>
    <t>UGI Corp</t>
  </si>
  <si>
    <t>PNY US Equity</t>
  </si>
  <si>
    <t>Piedmont Natural Gas Co</t>
  </si>
  <si>
    <t>SE US Equity</t>
  </si>
  <si>
    <t>Spectra Energy Corp</t>
  </si>
  <si>
    <t>BKH US Equity</t>
  </si>
  <si>
    <t>Black Hills Corp</t>
  </si>
  <si>
    <t>OGE US Equity</t>
  </si>
  <si>
    <t>OGE Energy Corp</t>
  </si>
  <si>
    <t>BWP US Equity</t>
  </si>
  <si>
    <t>Boardwalk Pipeline Prtnrs-LP</t>
  </si>
  <si>
    <t>KMI US Equity</t>
  </si>
  <si>
    <t>Kinder Morgan Inc</t>
  </si>
  <si>
    <t>OKE US Equity</t>
  </si>
  <si>
    <t>ONEOK Inc</t>
  </si>
  <si>
    <t>TCP US Equity</t>
  </si>
  <si>
    <t>TC PipeLines LP</t>
  </si>
  <si>
    <t>EEP US Equity</t>
  </si>
  <si>
    <t>ENBRIDGE ENERGY PRTNRS  -LP</t>
  </si>
  <si>
    <t>NFG US Equity</t>
  </si>
  <si>
    <t>National Fuel Gas Co</t>
  </si>
  <si>
    <t>WPZ US Equity</t>
  </si>
  <si>
    <t>Williams Partners LP</t>
  </si>
  <si>
    <t>Energy set</t>
  </si>
  <si>
    <t>Daily asset beta</t>
  </si>
  <si>
    <t>Weekly asset beta</t>
  </si>
  <si>
    <t>4-Weekly asset beta</t>
  </si>
  <si>
    <t>Leverage</t>
  </si>
  <si>
    <t>Number of firms in sample</t>
  </si>
  <si>
    <t>2011-2016 estimates</t>
  </si>
  <si>
    <t>Commission's energy set</t>
  </si>
  <si>
    <t>Commission's full set</t>
  </si>
  <si>
    <t>Sub-sets of Commission's set</t>
  </si>
  <si>
    <t>Energy set excluding outliers</t>
  </si>
  <si>
    <t>Commission's gas sub-set</t>
  </si>
  <si>
    <t>Commission's sub-set</t>
  </si>
  <si>
    <t>Sub-set excluding outliers</t>
  </si>
  <si>
    <t>Commission's electricity sub-set</t>
  </si>
  <si>
    <t>Standard errors</t>
  </si>
  <si>
    <t>Daily average S.E.</t>
  </si>
  <si>
    <t>Weekly average S.E.</t>
  </si>
  <si>
    <t>4-Weekly average S.E.</t>
  </si>
  <si>
    <t>Yes</t>
  </si>
  <si>
    <t>Gathering and extraction</t>
  </si>
  <si>
    <t>Generation/retail</t>
  </si>
  <si>
    <t>N</t>
  </si>
  <si>
    <t>No</t>
  </si>
  <si>
    <t>4-Weekly</t>
  </si>
  <si>
    <t xml:space="preserve">No </t>
  </si>
  <si>
    <t>No _but will be in future</t>
  </si>
  <si>
    <t>Averages</t>
  </si>
  <si>
    <t>Sample set</t>
  </si>
  <si>
    <t>Average leverage</t>
  </si>
  <si>
    <t>Number of firms in sample (N)</t>
  </si>
  <si>
    <t xml:space="preserve">Average </t>
  </si>
  <si>
    <t>S.E.</t>
  </si>
  <si>
    <t>Average</t>
  </si>
  <si>
    <t xml:space="preserve">Step 1                        </t>
  </si>
  <si>
    <t>Remove firms with unregulated gathering, processing, liquids and commodity exposures</t>
  </si>
  <si>
    <t>Step 2</t>
  </si>
  <si>
    <t>Remove firms with other large unrelated/unregulated business segments</t>
  </si>
  <si>
    <t>Step 3</t>
  </si>
  <si>
    <t>Remove firms with significant business segments that are not related to transmission or distribution</t>
  </si>
  <si>
    <t>AUS/NZ</t>
  </si>
  <si>
    <t>UK</t>
  </si>
  <si>
    <t>U.S.</t>
  </si>
  <si>
    <t>U.K.</t>
  </si>
  <si>
    <t>NZ/Aus</t>
  </si>
  <si>
    <t>Simple average</t>
  </si>
  <si>
    <t>U.K./NZ/Aus</t>
  </si>
  <si>
    <t>Calculation of the standard error of the asset beta - Energy</t>
  </si>
  <si>
    <r>
      <t xml:space="preserve">This worksheet follows the approach described by Lally (2008) to estimate the standard error of the asset beta for our 2016 energy comparator sample. For further details see </t>
    </r>
    <r>
      <rPr>
        <i/>
        <sz val="11"/>
        <color theme="1"/>
        <rFont val="Calibri"/>
        <family val="2"/>
        <scheme val="minor"/>
      </rPr>
      <t>Martin Lally "The weighted average cost of capital for gas pipeline businesses" (28 October 2008), Appendix 3</t>
    </r>
    <r>
      <rPr>
        <sz val="11"/>
        <color theme="1"/>
        <rFont val="Calibri"/>
        <family val="2"/>
        <scheme val="minor"/>
      </rPr>
      <t>.</t>
    </r>
  </si>
  <si>
    <t>Summary of standard error of asset beta estimates</t>
  </si>
  <si>
    <t>Daily</t>
  </si>
  <si>
    <t>5 year 4-weekly: Analysis of standard error of asset beta, based on five year 4-weekly asset betas for the 2016 energy comparator sample</t>
  </si>
  <si>
    <t>Parameter</t>
  </si>
  <si>
    <t xml:space="preserve">  Notes</t>
  </si>
  <si>
    <t xml:space="preserve">  Number of firms in the comparator sample.</t>
  </si>
  <si>
    <t>ν</t>
  </si>
  <si>
    <t xml:space="preserve">  Expectation of the cross-sectional sample variance in the estimated asset betas. See Lally (2008), page 171.</t>
  </si>
  <si>
    <r>
      <t>σ</t>
    </r>
    <r>
      <rPr>
        <vertAlign val="subscript"/>
        <sz val="11"/>
        <rFont val="Calibri"/>
        <family val="2"/>
      </rPr>
      <t>e</t>
    </r>
    <r>
      <rPr>
        <vertAlign val="superscript"/>
        <sz val="11"/>
        <rFont val="Calibri"/>
        <family val="2"/>
      </rPr>
      <t>2</t>
    </r>
  </si>
  <si>
    <t xml:space="preserve">  Average variance of asset beta for the comparator sample.</t>
  </si>
  <si>
    <t>ρ</t>
  </si>
  <si>
    <r>
      <t xml:space="preserve">  Lally (2008) estimate of </t>
    </r>
    <r>
      <rPr>
        <i/>
        <sz val="11"/>
        <rFont val="Calibri"/>
        <family val="2"/>
      </rPr>
      <t>ρ, page 176.</t>
    </r>
  </si>
  <si>
    <t>Variance of asset beta estimate</t>
  </si>
  <si>
    <t xml:space="preserve">  Lally (2008) equation (31), page 172.</t>
  </si>
  <si>
    <t>Standard error of asset beta</t>
  </si>
  <si>
    <t>Sample</t>
  </si>
  <si>
    <t>Asset beta</t>
  </si>
  <si>
    <t>Standard error</t>
  </si>
  <si>
    <t>Variance</t>
  </si>
  <si>
    <t>Mean</t>
  </si>
  <si>
    <t>Median</t>
  </si>
  <si>
    <t>5 year weekly: Analysis of standard error of asset beta, based on five year weekly asset betas for the 2016 energy comparator sample</t>
  </si>
  <si>
    <t>5 year daily: Analysis of standard error of asset beta, based on five year daily asset betas for the 2016 energy comparator sample</t>
  </si>
  <si>
    <t>Electricity sub-sample</t>
  </si>
  <si>
    <t>Intergrated sub-sample</t>
  </si>
  <si>
    <t>Gas sub-sample</t>
  </si>
  <si>
    <t>Commission's energy comparator set</t>
  </si>
  <si>
    <t>Asset beta range</t>
  </si>
  <si>
    <t>Number of observations</t>
  </si>
  <si>
    <t>0 - 0.05</t>
  </si>
  <si>
    <t>0.05 - 0.1</t>
  </si>
  <si>
    <t>0.1 - 0.15</t>
  </si>
  <si>
    <t>0.15 - 0.2</t>
  </si>
  <si>
    <t>0.2 - 0.25</t>
  </si>
  <si>
    <t>0.25 - 0.3</t>
  </si>
  <si>
    <t>0.3 - 0.35</t>
  </si>
  <si>
    <t>0.35 - 0.4</t>
  </si>
  <si>
    <t>0.4 - 0.45</t>
  </si>
  <si>
    <t>0.45 - 0.5</t>
  </si>
  <si>
    <t>0.5 - 0.55</t>
  </si>
  <si>
    <t>0.55 - 0.6</t>
  </si>
  <si>
    <t>0.6 - 0.65</t>
  </si>
  <si>
    <t>0.65 - 0.7</t>
  </si>
  <si>
    <t>0.7 - 0.75</t>
  </si>
  <si>
    <t>0.75 - 0.8</t>
  </si>
  <si>
    <t>0.8 - 0.85</t>
  </si>
  <si>
    <t>0.85 - 0.9</t>
  </si>
  <si>
    <t>4-Weekly estimates</t>
  </si>
  <si>
    <t>Weekly estimates</t>
  </si>
  <si>
    <t>TDB highlevel refined sample</t>
  </si>
  <si>
    <t>x-values</t>
  </si>
  <si>
    <t>y-values</t>
  </si>
  <si>
    <t>Clear large unregulated/unrelated business segments</t>
  </si>
  <si>
    <t>Commission's classifications</t>
  </si>
  <si>
    <t>Firms excluded per step</t>
  </si>
  <si>
    <t>Step 1</t>
  </si>
  <si>
    <t>Summary</t>
  </si>
  <si>
    <t>AUS/NZ/UK</t>
  </si>
  <si>
    <t>American Electric Power Co Inc</t>
  </si>
  <si>
    <t>AES Corp/VA</t>
  </si>
  <si>
    <t>-</t>
  </si>
  <si>
    <t>Boardwalk Pipeline Partners LP</t>
  </si>
  <si>
    <t>Dominion Resources Inc/VA</t>
  </si>
  <si>
    <t>Empire District Electric Co/Th</t>
  </si>
  <si>
    <t>Enbridge Energy Partners LP</t>
  </si>
  <si>
    <t>Hawaiian Electric Industries I</t>
  </si>
  <si>
    <t>Kinder Morgan Inc/DE</t>
  </si>
  <si>
    <t>National Grid PLC</t>
  </si>
  <si>
    <t>Public Service Enterprise Grou</t>
  </si>
  <si>
    <t>Piedmont Natural Gas Co Inc</t>
  </si>
  <si>
    <t>Pepco Holdings LLC</t>
  </si>
  <si>
    <t>Spark Infrastructure Group</t>
  </si>
  <si>
    <t>Southern Co/The</t>
  </si>
  <si>
    <t>SSE PLC</t>
  </si>
  <si>
    <t>Sub-set</t>
  </si>
  <si>
    <t>Figure 12 input data</t>
  </si>
  <si>
    <t>Figure 11 input data</t>
  </si>
  <si>
    <t>Figure 1</t>
  </si>
  <si>
    <t>Figure 2</t>
  </si>
  <si>
    <t>Figure 3</t>
  </si>
  <si>
    <t>Figure 4</t>
  </si>
  <si>
    <t>Figure 5</t>
  </si>
  <si>
    <t>Figure 9</t>
  </si>
  <si>
    <t>Figure 11</t>
  </si>
  <si>
    <t>Avg</t>
  </si>
  <si>
    <t>x-y graph data</t>
  </si>
  <si>
    <t>Figure 12</t>
  </si>
  <si>
    <t>avg</t>
  </si>
  <si>
    <t>Figure 14</t>
  </si>
  <si>
    <t>Figure 15</t>
  </si>
  <si>
    <t>Figure 16</t>
  </si>
  <si>
    <t>Figure 17</t>
  </si>
  <si>
    <t>Figure 20</t>
  </si>
  <si>
    <t>Figure 18</t>
  </si>
  <si>
    <t>Figure 19</t>
  </si>
  <si>
    <t>Vertical line data</t>
  </si>
  <si>
    <t xml:space="preserve">Sheet </t>
  </si>
  <si>
    <t>Description</t>
  </si>
  <si>
    <t>Standard errors of Commission's set and sub-sets</t>
  </si>
  <si>
    <t>SE - Energy set</t>
  </si>
  <si>
    <t>SE - E</t>
  </si>
  <si>
    <t>SE - I</t>
  </si>
  <si>
    <t>SE - G</t>
  </si>
  <si>
    <t>SE - Full set high level refin</t>
  </si>
  <si>
    <t>SE - E refined</t>
  </si>
  <si>
    <t>SE - G refined</t>
  </si>
  <si>
    <t>Standard errors of TDB's filtering process</t>
  </si>
  <si>
    <t>SE - Step 1</t>
  </si>
  <si>
    <t>SE - Step 2</t>
  </si>
  <si>
    <t>SE - Step 3</t>
  </si>
  <si>
    <t>Standard errors of Commission's set by country/regulation</t>
  </si>
  <si>
    <t>SE regulatory env US</t>
  </si>
  <si>
    <t>SE regulatory env UK</t>
  </si>
  <si>
    <t>SE regulatory env NZAU</t>
  </si>
  <si>
    <t>SE regulatory env NZAUUK</t>
  </si>
  <si>
    <t>Standard error calculations for the Commission's full energy set</t>
  </si>
  <si>
    <t>Standard error calculations for the Commission's electricity sub-set</t>
  </si>
  <si>
    <t>Standard error calculations for the Commission's integrated sub-set</t>
  </si>
  <si>
    <t>Standard error calculations for the Commission's gas sub-set</t>
  </si>
  <si>
    <t>Standard errors of TDB's high level refined set and sub-sets</t>
  </si>
  <si>
    <t>Standard error calculations for TDB's refined energy set</t>
  </si>
  <si>
    <t>Standard error calculations for TDB's refined electricity sub-set</t>
  </si>
  <si>
    <t>Standard error calculations for TDB's refined gas sub-set</t>
  </si>
  <si>
    <t>Standard error calculations for step 1 of TDB's energy set filtering</t>
  </si>
  <si>
    <t>Standard error calculations for step 2 of TDB's energy set filtering</t>
  </si>
  <si>
    <t>Standard error calculations for step 3 of TDB's energy set filtering</t>
  </si>
  <si>
    <t>Standard error calculations for firms based in the U.K.</t>
  </si>
  <si>
    <t>Standard error calculations for firms based in the U.S.</t>
  </si>
  <si>
    <t>Standard error calculations for firms based in NZ and AUS</t>
  </si>
  <si>
    <t>Standard error calculations for firms based in NZ, AUS or the U.K.</t>
  </si>
  <si>
    <t>Note/source: All standard error sheets are sourced directly from, Commerce Commission New Zealand (2016), ‘Input-methodologies-review-draft-decisions-Asset-beta-spreadsheet-11-July-2016’, tab 'Std error Ba - Energy'</t>
  </si>
  <si>
    <t>Average estimates</t>
  </si>
  <si>
    <t>Commission's electricity subset</t>
  </si>
  <si>
    <t>Commission's integrated subset</t>
  </si>
  <si>
    <t>Commission's gas subset</t>
  </si>
  <si>
    <t>TDB's high level refined set</t>
  </si>
  <si>
    <t>TDB's h-l refined elect set</t>
  </si>
  <si>
    <t>TDB's h-l refined gas set</t>
  </si>
  <si>
    <t>Average asset beta of the Commission's set and sub-sets</t>
  </si>
  <si>
    <t>Average asset beta of TDB's high level refined set and sub-sets</t>
  </si>
  <si>
    <t>Average asset beta of TDB's filtering process</t>
  </si>
  <si>
    <t>Average asset beta of the Commission's set by country/regulation</t>
  </si>
  <si>
    <t>TDB's filtering process</t>
  </si>
  <si>
    <t>Filtering sensitivity</t>
  </si>
  <si>
    <t>Commission's set by country</t>
  </si>
  <si>
    <t>Data</t>
  </si>
  <si>
    <t>Section</t>
  </si>
  <si>
    <t>Outputs</t>
  </si>
  <si>
    <t>Sheet</t>
  </si>
  <si>
    <t>Report Tables</t>
  </si>
  <si>
    <t>Figures</t>
  </si>
  <si>
    <t>Frequency tables</t>
  </si>
  <si>
    <t>Tables used in report</t>
  </si>
  <si>
    <t>Figures used in report</t>
  </si>
  <si>
    <t>Input data for figures</t>
  </si>
  <si>
    <t>Calculations of averages beta estimates</t>
  </si>
  <si>
    <t>Calculations of standard errors of beta estimates</t>
  </si>
  <si>
    <t>Leverage has been sourced from Bloomberg and cross-checked against Commerce Commission New Zealand (2016), 'IM-review-Companies-excluded-from-energy-asset-beta-comparator-sample-29-July-2016', tab 'Energy sample leverage'</t>
  </si>
  <si>
    <t>Calculations for the average asset betas of the Commission's full energy set</t>
  </si>
  <si>
    <t>Calculations for the average asset betas of the Commission's electricity sub-set</t>
  </si>
  <si>
    <t>Calculations for the average asset betas of the Commission's integrted sub-set</t>
  </si>
  <si>
    <t>Calculations for the average asset betas of the Commission's gas sub-set</t>
  </si>
  <si>
    <t>Calculations for the average asset betas of TDB's high level refined energy set</t>
  </si>
  <si>
    <t>Calculations for the average asset betas of TDB's high level refined electricity sub-set</t>
  </si>
  <si>
    <t>Calculations for the average asset betas of TDB's high level refined gas sub-set</t>
  </si>
  <si>
    <t>Calculations for the average asset betas of TDB's filtering process of the energy set</t>
  </si>
  <si>
    <t>Calculations for the average asset betas of the simple sensitivity analysis of TDB's filtering process</t>
  </si>
  <si>
    <t>Calculations for the average asset betas of the Commission's full energy set by country</t>
  </si>
  <si>
    <t>ICB</t>
  </si>
  <si>
    <t>The industry classifications have been sourced from The Commerce Commission (2016) 'Input methodologies review draft decisions, Topic paper 4: Cost of capital issues' pp 177-183.</t>
  </si>
  <si>
    <t>Note/source:</t>
  </si>
  <si>
    <t xml:space="preserve"> All average estimate sheets are sourced directly from, Commerce Commission New Zealand (2016), ‘Input-methodologies-review-draft-decisions-Asset-beta-spreadsheet-11-July-2016’, tab 'Energy sample resultsy'</t>
  </si>
  <si>
    <t>Comparative companies analysis</t>
  </si>
  <si>
    <t>Date:</t>
  </si>
  <si>
    <t xml:space="preserve">Yes </t>
  </si>
  <si>
    <t>TDB judgement</t>
  </si>
  <si>
    <t>Table 2</t>
  </si>
  <si>
    <t>Table 3</t>
  </si>
  <si>
    <t>Table 4</t>
  </si>
  <si>
    <t>Table 5</t>
  </si>
  <si>
    <t>Table 6</t>
  </si>
  <si>
    <t>Table 7</t>
  </si>
  <si>
    <t>Table 8</t>
  </si>
  <si>
    <t>TDB Advisory Limited</t>
  </si>
  <si>
    <t>L5, Wakefield House</t>
  </si>
  <si>
    <t>90 The Terrace</t>
  </si>
  <si>
    <t xml:space="preserve">P.O. Box 93 </t>
  </si>
  <si>
    <t>Wellington</t>
  </si>
  <si>
    <t>New Zealand</t>
  </si>
  <si>
    <t>Tel (644) 934 8740</t>
  </si>
  <si>
    <t>Email: info@tdb.co.nz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</si>
</sst>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000"/>
    <numFmt numFmtId="165" formatCode="0.000"/>
    <numFmt numFmtId="166" formatCode="0.0%"/>
    <numFmt numFmtId="167" formatCode="0.0000000"/>
    <numFmt numFmtId="168" formatCode="0.000000000"/>
    <numFmt numFmtId="170" formatCode="[$-409]d/mmm/yy;@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.5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name val="Calibri"/>
      <family val="2"/>
    </font>
    <font>
      <vertAlign val="subscript"/>
      <sz val="11"/>
      <name val="Calibri"/>
      <family val="2"/>
    </font>
    <font>
      <vertAlign val="superscript"/>
      <sz val="11"/>
      <name val="Calibri"/>
      <family val="2"/>
    </font>
    <font>
      <i/>
      <sz val="11"/>
      <name val="Calibri"/>
      <family val="2"/>
    </font>
    <font>
      <sz val="11"/>
      <color theme="0" tint="-0.1499984740745262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rgb="FF2F75B5"/>
      <name val="Calibri"/>
      <family val="2"/>
      <scheme val="minor"/>
    </font>
    <font>
      <b/>
      <sz val="11"/>
      <color rgb="FF365F9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3497ED"/>
        <bgColor indexed="64"/>
      </patternFill>
    </fill>
    <fill>
      <patternFill patternType="solid">
        <fgColor rgb="FF002060"/>
        <bgColor indexed="64"/>
      </patternFill>
    </fill>
  </fills>
  <borders count="1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0">
    <xf numFmtId="0" fontId="0" fillId="0" borderId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</cellStyleXfs>
  <cellXfs count="316">
    <xf numFmtId="0" fontId="0" fillId="0" borderId="0" xfId="0"/>
    <xf numFmtId="0" fontId="0" fillId="2" borderId="0" xfId="0" applyFill="1"/>
    <xf numFmtId="2" fontId="0" fillId="2" borderId="0" xfId="0" applyNumberFormat="1" applyFill="1" applyBorder="1" applyAlignment="1">
      <alignment horizontal="center" vertical="center" wrapText="1"/>
    </xf>
    <xf numFmtId="9" fontId="0" fillId="2" borderId="0" xfId="1" applyFont="1" applyFill="1" applyBorder="1" applyAlignment="1">
      <alignment horizontal="center" vertical="center" wrapText="1"/>
    </xf>
    <xf numFmtId="2" fontId="0" fillId="2" borderId="0" xfId="0" applyNumberFormat="1" applyFill="1" applyBorder="1" applyAlignment="1">
      <alignment horizontal="center" vertical="center"/>
    </xf>
    <xf numFmtId="9" fontId="0" fillId="2" borderId="0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 wrapText="1"/>
    </xf>
    <xf numFmtId="2" fontId="0" fillId="2" borderId="4" xfId="0" applyNumberFormat="1" applyFill="1" applyBorder="1" applyAlignment="1">
      <alignment horizontal="center" vertical="center"/>
    </xf>
    <xf numFmtId="2" fontId="0" fillId="2" borderId="3" xfId="0" applyNumberFormat="1" applyFill="1" applyBorder="1" applyAlignment="1">
      <alignment horizontal="center" vertical="center"/>
    </xf>
    <xf numFmtId="9" fontId="0" fillId="2" borderId="4" xfId="1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2" fontId="0" fillId="2" borderId="1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quotePrefix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2" fontId="0" fillId="2" borderId="2" xfId="0" applyNumberFormat="1" applyFill="1" applyBorder="1" applyAlignment="1">
      <alignment horizontal="center"/>
    </xf>
    <xf numFmtId="2" fontId="0" fillId="2" borderId="0" xfId="0" applyNumberFormat="1" applyFill="1" applyBorder="1" applyAlignment="1">
      <alignment horizontal="center"/>
    </xf>
    <xf numFmtId="9" fontId="0" fillId="2" borderId="2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165" fontId="0" fillId="2" borderId="0" xfId="0" applyNumberFormat="1" applyFill="1" applyBorder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2" fontId="0" fillId="2" borderId="10" xfId="0" applyNumberFormat="1" applyFill="1" applyBorder="1" applyAlignment="1">
      <alignment horizontal="center"/>
    </xf>
    <xf numFmtId="9" fontId="0" fillId="2" borderId="10" xfId="1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5" fillId="4" borderId="0" xfId="0" applyFont="1" applyFill="1"/>
    <xf numFmtId="0" fontId="0" fillId="4" borderId="0" xfId="0" applyFill="1"/>
    <xf numFmtId="0" fontId="2" fillId="3" borderId="12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2" fontId="0" fillId="2" borderId="2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9" fontId="0" fillId="2" borderId="3" xfId="0" applyNumberForma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2" borderId="10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2" fontId="0" fillId="2" borderId="2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9" fontId="0" fillId="2" borderId="10" xfId="0" applyNumberForma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2" fontId="0" fillId="2" borderId="0" xfId="0" applyNumberFormat="1" applyFill="1" applyAlignment="1">
      <alignment horizontal="center"/>
    </xf>
    <xf numFmtId="2" fontId="0" fillId="2" borderId="4" xfId="0" applyNumberFormat="1" applyFill="1" applyBorder="1" applyAlignment="1">
      <alignment horizontal="center"/>
    </xf>
    <xf numFmtId="2" fontId="0" fillId="2" borderId="3" xfId="0" applyNumberFormat="1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18" fillId="0" borderId="0" xfId="0" applyFont="1"/>
    <xf numFmtId="2" fontId="18" fillId="0" borderId="0" xfId="0" applyNumberFormat="1" applyFont="1"/>
    <xf numFmtId="0" fontId="20" fillId="2" borderId="0" xfId="0" applyFont="1" applyFill="1"/>
    <xf numFmtId="0" fontId="21" fillId="2" borderId="0" xfId="0" applyFont="1" applyFill="1"/>
    <xf numFmtId="0" fontId="23" fillId="2" borderId="0" xfId="0" applyFont="1" applyFill="1"/>
    <xf numFmtId="0" fontId="0" fillId="2" borderId="13" xfId="0" applyFill="1" applyBorder="1"/>
    <xf numFmtId="0" fontId="0" fillId="6" borderId="13" xfId="0" applyFill="1" applyBorder="1"/>
    <xf numFmtId="0" fontId="0" fillId="10" borderId="13" xfId="0" applyFill="1" applyBorder="1"/>
    <xf numFmtId="0" fontId="0" fillId="8" borderId="13" xfId="0" applyFill="1" applyBorder="1"/>
    <xf numFmtId="0" fontId="0" fillId="5" borderId="13" xfId="0" applyFill="1" applyBorder="1"/>
    <xf numFmtId="0" fontId="0" fillId="11" borderId="13" xfId="0" applyFill="1" applyBorder="1"/>
    <xf numFmtId="0" fontId="0" fillId="7" borderId="13" xfId="0" applyFill="1" applyBorder="1"/>
    <xf numFmtId="0" fontId="24" fillId="2" borderId="0" xfId="0" applyFont="1" applyFill="1"/>
    <xf numFmtId="0" fontId="22" fillId="2" borderId="0" xfId="0" applyFont="1" applyFill="1"/>
    <xf numFmtId="0" fontId="0" fillId="9" borderId="13" xfId="0" applyFill="1" applyBorder="1"/>
    <xf numFmtId="0" fontId="2" fillId="3" borderId="11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wrapText="1"/>
    </xf>
    <xf numFmtId="0" fontId="0" fillId="2" borderId="1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6" fillId="2" borderId="0" xfId="0" applyFont="1" applyFill="1"/>
    <xf numFmtId="0" fontId="19" fillId="2" borderId="0" xfId="0" applyFont="1" applyFill="1"/>
    <xf numFmtId="0" fontId="18" fillId="2" borderId="0" xfId="0" applyFont="1" applyFill="1"/>
    <xf numFmtId="2" fontId="18" fillId="2" borderId="0" xfId="0" applyNumberFormat="1" applyFont="1" applyFill="1"/>
    <xf numFmtId="0" fontId="16" fillId="2" borderId="0" xfId="0" applyFont="1" applyFill="1"/>
    <xf numFmtId="0" fontId="2" fillId="2" borderId="7" xfId="0" applyFont="1" applyFill="1" applyBorder="1" applyAlignment="1">
      <alignment horizontal="center" vertical="center"/>
    </xf>
    <xf numFmtId="0" fontId="15" fillId="2" borderId="0" xfId="0" applyFont="1" applyFill="1"/>
    <xf numFmtId="0" fontId="0" fillId="2" borderId="9" xfId="0" applyFill="1" applyBorder="1" applyAlignment="1">
      <alignment horizontal="center" vertical="center"/>
    </xf>
    <xf numFmtId="2" fontId="0" fillId="2" borderId="0" xfId="0" applyNumberFormat="1" applyFill="1"/>
    <xf numFmtId="0" fontId="2" fillId="3" borderId="1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wrapText="1"/>
    </xf>
    <xf numFmtId="0" fontId="0" fillId="2" borderId="0" xfId="0" applyFill="1" applyBorder="1"/>
    <xf numFmtId="0" fontId="0" fillId="2" borderId="1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/>
    </xf>
    <xf numFmtId="2" fontId="0" fillId="2" borderId="14" xfId="0" applyNumberFormat="1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9" fontId="0" fillId="2" borderId="14" xfId="1" applyFon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9" fontId="0" fillId="2" borderId="14" xfId="1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9" fontId="0" fillId="2" borderId="4" xfId="0" applyNumberFormat="1" applyFill="1" applyBorder="1" applyAlignment="1">
      <alignment horizontal="center" vertical="center"/>
    </xf>
    <xf numFmtId="0" fontId="0" fillId="12" borderId="13" xfId="0" applyFill="1" applyBorder="1"/>
    <xf numFmtId="0" fontId="7" fillId="2" borderId="0" xfId="0" applyFont="1" applyFill="1"/>
    <xf numFmtId="0" fontId="0" fillId="2" borderId="0" xfId="0" applyFill="1" applyAlignment="1">
      <alignment vertical="center" wrapText="1"/>
    </xf>
    <xf numFmtId="0" fontId="5" fillId="2" borderId="0" xfId="0" applyFont="1" applyFill="1"/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164" fontId="0" fillId="2" borderId="6" xfId="0" applyNumberFormat="1" applyFill="1" applyBorder="1" applyAlignment="1">
      <alignment horizontal="center" vertical="center"/>
    </xf>
    <xf numFmtId="164" fontId="0" fillId="2" borderId="7" xfId="0" applyNumberFormat="1" applyFill="1" applyBorder="1" applyAlignment="1">
      <alignment horizontal="center" vertical="center"/>
    </xf>
    <xf numFmtId="164" fontId="0" fillId="2" borderId="11" xfId="0" applyNumberFormat="1" applyFill="1" applyBorder="1" applyAlignment="1">
      <alignment horizontal="center" vertical="center"/>
    </xf>
    <xf numFmtId="164" fontId="0" fillId="2" borderId="0" xfId="0" applyNumberFormat="1" applyFill="1"/>
    <xf numFmtId="0" fontId="5" fillId="2" borderId="8" xfId="0" applyFont="1" applyFill="1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/>
    </xf>
    <xf numFmtId="164" fontId="0" fillId="2" borderId="8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164" fontId="0" fillId="2" borderId="4" xfId="0" applyNumberFormat="1" applyFill="1" applyBorder="1" applyAlignment="1">
      <alignment horizontal="center" vertical="center"/>
    </xf>
    <xf numFmtId="164" fontId="0" fillId="2" borderId="9" xfId="0" applyNumberFormat="1" applyFill="1" applyBorder="1" applyAlignment="1">
      <alignment horizontal="center" vertical="center"/>
    </xf>
    <xf numFmtId="164" fontId="0" fillId="2" borderId="5" xfId="0" applyNumberFormat="1" applyFill="1" applyBorder="1" applyAlignment="1">
      <alignment horizontal="center" vertical="center"/>
    </xf>
    <xf numFmtId="0" fontId="9" fillId="2" borderId="13" xfId="0" applyFont="1" applyFill="1" applyBorder="1"/>
    <xf numFmtId="0" fontId="9" fillId="2" borderId="14" xfId="0" applyFont="1" applyFill="1" applyBorder="1" applyAlignment="1">
      <alignment horizontal="center" wrapText="1"/>
    </xf>
    <xf numFmtId="0" fontId="9" fillId="2" borderId="13" xfId="0" applyFont="1" applyFill="1" applyBorder="1" applyAlignment="1">
      <alignment horizontal="center" wrapText="1"/>
    </xf>
    <xf numFmtId="0" fontId="9" fillId="2" borderId="0" xfId="0" applyFont="1" applyFill="1" applyBorder="1"/>
    <xf numFmtId="0" fontId="9" fillId="2" borderId="0" xfId="0" applyFont="1" applyFill="1" applyBorder="1" applyAlignment="1">
      <alignment horizontal="center" wrapText="1"/>
    </xf>
    <xf numFmtId="0" fontId="4" fillId="2" borderId="7" xfId="0" applyFont="1" applyFill="1" applyBorder="1"/>
    <xf numFmtId="0" fontId="10" fillId="2" borderId="0" xfId="0" applyFont="1" applyFill="1" applyBorder="1"/>
    <xf numFmtId="0" fontId="4" fillId="2" borderId="0" xfId="0" applyFont="1" applyFill="1" applyBorder="1"/>
    <xf numFmtId="0" fontId="11" fillId="2" borderId="8" xfId="0" applyFont="1" applyFill="1" applyBorder="1"/>
    <xf numFmtId="164" fontId="4" fillId="2" borderId="8" xfId="0" applyNumberFormat="1" applyFont="1" applyFill="1" applyBorder="1"/>
    <xf numFmtId="164" fontId="4" fillId="2" borderId="0" xfId="0" applyNumberFormat="1" applyFont="1" applyFill="1" applyBorder="1"/>
    <xf numFmtId="2" fontId="4" fillId="2" borderId="8" xfId="0" applyNumberFormat="1" applyFont="1" applyFill="1" applyBorder="1"/>
    <xf numFmtId="2" fontId="4" fillId="2" borderId="0" xfId="0" applyNumberFormat="1" applyFont="1" applyFill="1" applyBorder="1"/>
    <xf numFmtId="0" fontId="4" fillId="2" borderId="9" xfId="0" applyFont="1" applyFill="1" applyBorder="1"/>
    <xf numFmtId="164" fontId="4" fillId="2" borderId="9" xfId="0" applyNumberFormat="1" applyFont="1" applyFill="1" applyBorder="1"/>
    <xf numFmtId="0" fontId="9" fillId="2" borderId="12" xfId="0" applyFont="1" applyFill="1" applyBorder="1"/>
    <xf numFmtId="164" fontId="4" fillId="2" borderId="13" xfId="0" applyNumberFormat="1" applyFont="1" applyFill="1" applyBorder="1"/>
    <xf numFmtId="164" fontId="4" fillId="2" borderId="15" xfId="0" applyNumberFormat="1" applyFont="1" applyFill="1" applyBorder="1"/>
    <xf numFmtId="0" fontId="5" fillId="2" borderId="13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0" fillId="2" borderId="0" xfId="0" applyFill="1" applyBorder="1" applyAlignment="1"/>
    <xf numFmtId="0" fontId="5" fillId="2" borderId="0" xfId="0" applyFont="1" applyFill="1" applyBorder="1" applyAlignment="1"/>
    <xf numFmtId="0" fontId="0" fillId="2" borderId="6" xfId="0" applyFill="1" applyBorder="1" applyAlignment="1">
      <alignment horizontal="left"/>
    </xf>
    <xf numFmtId="2" fontId="0" fillId="2" borderId="6" xfId="0" applyNumberFormat="1" applyFill="1" applyBorder="1" applyAlignment="1">
      <alignment horizontal="center"/>
    </xf>
    <xf numFmtId="164" fontId="0" fillId="2" borderId="6" xfId="0" applyNumberFormat="1" applyFill="1" applyBorder="1" applyAlignment="1">
      <alignment horizontal="center"/>
    </xf>
    <xf numFmtId="164" fontId="0" fillId="2" borderId="7" xfId="0" applyNumberFormat="1" applyFill="1" applyBorder="1" applyAlignment="1">
      <alignment horizontal="center"/>
    </xf>
    <xf numFmtId="0" fontId="0" fillId="2" borderId="2" xfId="0" applyFill="1" applyBorder="1" applyAlignment="1">
      <alignment horizontal="left"/>
    </xf>
    <xf numFmtId="164" fontId="0" fillId="2" borderId="2" xfId="0" applyNumberFormat="1" applyFill="1" applyBorder="1" applyAlignment="1">
      <alignment horizontal="center"/>
    </xf>
    <xf numFmtId="164" fontId="0" fillId="2" borderId="8" xfId="0" applyNumberFormat="1" applyFill="1" applyBorder="1" applyAlignment="1">
      <alignment horizontal="center"/>
    </xf>
    <xf numFmtId="0" fontId="0" fillId="2" borderId="2" xfId="0" applyFont="1" applyFill="1" applyBorder="1" applyAlignment="1">
      <alignment horizontal="left"/>
    </xf>
    <xf numFmtId="0" fontId="0" fillId="2" borderId="2" xfId="0" applyFill="1" applyBorder="1"/>
    <xf numFmtId="164" fontId="0" fillId="2" borderId="4" xfId="0" applyNumberFormat="1" applyFill="1" applyBorder="1" applyAlignment="1">
      <alignment horizontal="center"/>
    </xf>
    <xf numFmtId="164" fontId="0" fillId="2" borderId="9" xfId="0" applyNumberForma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0" fillId="2" borderId="0" xfId="0" applyFill="1" applyAlignment="1"/>
    <xf numFmtId="167" fontId="0" fillId="2" borderId="0" xfId="0" applyNumberFormat="1" applyFont="1" applyFill="1" applyBorder="1" applyAlignment="1">
      <alignment horizontal="center"/>
    </xf>
    <xf numFmtId="168" fontId="0" fillId="2" borderId="0" xfId="0" applyNumberFormat="1" applyFont="1" applyFill="1" applyBorder="1" applyAlignment="1">
      <alignment horizontal="center"/>
    </xf>
    <xf numFmtId="9" fontId="0" fillId="2" borderId="0" xfId="1" applyFont="1" applyFill="1" applyBorder="1"/>
    <xf numFmtId="0" fontId="5" fillId="2" borderId="2" xfId="0" applyFont="1" applyFill="1" applyBorder="1" applyAlignment="1">
      <alignment horizontal="center"/>
    </xf>
    <xf numFmtId="0" fontId="27" fillId="0" borderId="0" xfId="0" applyFont="1" applyAlignment="1">
      <alignment horizontal="left"/>
    </xf>
    <xf numFmtId="0" fontId="0" fillId="2" borderId="7" xfId="0" applyFill="1" applyBorder="1" applyAlignment="1">
      <alignment horizontal="center"/>
    </xf>
    <xf numFmtId="9" fontId="0" fillId="2" borderId="6" xfId="1" applyFont="1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3" xfId="0" applyFill="1" applyBorder="1" applyAlignment="1">
      <alignment horizontal="center" wrapText="1"/>
    </xf>
    <xf numFmtId="0" fontId="0" fillId="2" borderId="3" xfId="0" applyFill="1" applyBorder="1" applyAlignment="1">
      <alignment horizontal="center"/>
    </xf>
    <xf numFmtId="9" fontId="0" fillId="2" borderId="4" xfId="1" applyFont="1" applyFill="1" applyBorder="1" applyAlignment="1">
      <alignment horizontal="center"/>
    </xf>
    <xf numFmtId="9" fontId="0" fillId="2" borderId="3" xfId="1" applyFont="1" applyFill="1" applyBorder="1" applyAlignment="1">
      <alignment horizontal="center"/>
    </xf>
    <xf numFmtId="0" fontId="0" fillId="2" borderId="7" xfId="0" applyFont="1" applyFill="1" applyBorder="1" applyAlignment="1">
      <alignment horizontal="center" vertical="center"/>
    </xf>
    <xf numFmtId="2" fontId="0" fillId="2" borderId="6" xfId="0" applyNumberFormat="1" applyFont="1" applyFill="1" applyBorder="1" applyAlignment="1">
      <alignment horizontal="center" vertical="center"/>
    </xf>
    <xf numFmtId="2" fontId="0" fillId="2" borderId="10" xfId="0" applyNumberFormat="1" applyFont="1" applyFill="1" applyBorder="1" applyAlignment="1">
      <alignment horizontal="center" vertical="center"/>
    </xf>
    <xf numFmtId="2" fontId="0" fillId="2" borderId="11" xfId="0" applyNumberFormat="1" applyFont="1" applyFill="1" applyBorder="1" applyAlignment="1">
      <alignment horizontal="center" vertical="center"/>
    </xf>
    <xf numFmtId="9" fontId="0" fillId="2" borderId="11" xfId="0" applyNumberFormat="1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8" xfId="0" applyFont="1" applyFill="1" applyBorder="1" applyAlignment="1">
      <alignment horizontal="center" vertical="center"/>
    </xf>
    <xf numFmtId="2" fontId="0" fillId="2" borderId="2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center" vertical="center"/>
    </xf>
    <xf numFmtId="2" fontId="0" fillId="2" borderId="1" xfId="0" applyNumberFormat="1" applyFont="1" applyFill="1" applyBorder="1" applyAlignment="1">
      <alignment horizontal="center" vertical="center"/>
    </xf>
    <xf numFmtId="9" fontId="0" fillId="2" borderId="0" xfId="1" applyFont="1" applyFill="1" applyBorder="1" applyAlignment="1">
      <alignment horizontal="center"/>
    </xf>
    <xf numFmtId="9" fontId="0" fillId="2" borderId="1" xfId="0" applyNumberFormat="1" applyFill="1" applyBorder="1" applyAlignment="1">
      <alignment horizontal="center"/>
    </xf>
    <xf numFmtId="0" fontId="0" fillId="2" borderId="9" xfId="0" applyFont="1" applyFill="1" applyBorder="1" applyAlignment="1">
      <alignment horizontal="center" vertical="center"/>
    </xf>
    <xf numFmtId="2" fontId="0" fillId="2" borderId="4" xfId="0" applyNumberFormat="1" applyFont="1" applyFill="1" applyBorder="1" applyAlignment="1">
      <alignment horizontal="center" vertical="center"/>
    </xf>
    <xf numFmtId="2" fontId="0" fillId="2" borderId="3" xfId="0" applyNumberFormat="1" applyFont="1" applyFill="1" applyBorder="1" applyAlignment="1">
      <alignment horizontal="center" vertical="center"/>
    </xf>
    <xf numFmtId="2" fontId="0" fillId="2" borderId="5" xfId="0" applyNumberFormat="1" applyFont="1" applyFill="1" applyBorder="1" applyAlignment="1">
      <alignment horizontal="center" vertical="center"/>
    </xf>
    <xf numFmtId="9" fontId="0" fillId="2" borderId="5" xfId="0" applyNumberFormat="1" applyFill="1" applyBorder="1" applyAlignment="1">
      <alignment horizontal="center"/>
    </xf>
    <xf numFmtId="0" fontId="0" fillId="2" borderId="0" xfId="0" applyFont="1" applyFill="1" applyBorder="1" applyAlignment="1">
      <alignment horizontal="center" vertical="center"/>
    </xf>
    <xf numFmtId="9" fontId="0" fillId="2" borderId="0" xfId="1" applyFont="1" applyFill="1" applyAlignment="1">
      <alignment horizontal="center"/>
    </xf>
    <xf numFmtId="9" fontId="0" fillId="2" borderId="10" xfId="1" applyFont="1" applyFill="1" applyBorder="1"/>
    <xf numFmtId="0" fontId="0" fillId="2" borderId="11" xfId="0" applyFill="1" applyBorder="1"/>
    <xf numFmtId="0" fontId="0" fillId="2" borderId="9" xfId="0" applyFill="1" applyBorder="1" applyAlignment="1">
      <alignment horizontal="center" wrapText="1"/>
    </xf>
    <xf numFmtId="0" fontId="0" fillId="2" borderId="7" xfId="0" applyFill="1" applyBorder="1"/>
    <xf numFmtId="0" fontId="0" fillId="2" borderId="10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6" xfId="0" applyFill="1" applyBorder="1" applyAlignment="1">
      <alignment horizontal="center"/>
    </xf>
    <xf numFmtId="0" fontId="0" fillId="2" borderId="6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2" fontId="0" fillId="2" borderId="0" xfId="0" applyNumberFormat="1" applyFill="1" applyBorder="1"/>
    <xf numFmtId="0" fontId="2" fillId="2" borderId="0" xfId="0" applyFont="1" applyFill="1" applyBorder="1" applyAlignment="1"/>
    <xf numFmtId="0" fontId="2" fillId="2" borderId="0" xfId="0" applyFont="1" applyFill="1" applyBorder="1" applyAlignment="1">
      <alignment horizontal="center" wrapText="1"/>
    </xf>
    <xf numFmtId="0" fontId="2" fillId="2" borderId="0" xfId="0" applyFont="1" applyFill="1" applyBorder="1"/>
    <xf numFmtId="0" fontId="0" fillId="2" borderId="4" xfId="0" applyFont="1" applyFill="1" applyBorder="1" applyAlignment="1">
      <alignment horizontal="center" vertical="center"/>
    </xf>
    <xf numFmtId="9" fontId="0" fillId="2" borderId="0" xfId="0" applyNumberFormat="1" applyFill="1" applyBorder="1" applyAlignment="1">
      <alignment horizontal="center"/>
    </xf>
    <xf numFmtId="0" fontId="3" fillId="2" borderId="0" xfId="0" applyFont="1" applyFill="1" applyBorder="1" applyAlignment="1">
      <alignment vertical="center"/>
    </xf>
    <xf numFmtId="9" fontId="0" fillId="2" borderId="0" xfId="0" applyNumberFormat="1" applyFill="1" applyBorder="1"/>
    <xf numFmtId="10" fontId="0" fillId="2" borderId="0" xfId="1" applyNumberFormat="1" applyFont="1" applyFill="1" applyBorder="1"/>
    <xf numFmtId="0" fontId="0" fillId="2" borderId="13" xfId="0" applyFill="1" applyBorder="1" applyAlignment="1">
      <alignment horizontal="center"/>
    </xf>
    <xf numFmtId="0" fontId="4" fillId="2" borderId="4" xfId="0" applyFont="1" applyFill="1" applyBorder="1" applyAlignment="1">
      <alignment horizontal="center" wrapText="1"/>
    </xf>
    <xf numFmtId="0" fontId="4" fillId="2" borderId="9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9" fontId="4" fillId="2" borderId="3" xfId="1" applyFont="1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0" fontId="3" fillId="2" borderId="8" xfId="0" applyFon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/>
    </xf>
    <xf numFmtId="0" fontId="0" fillId="2" borderId="0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3" fillId="2" borderId="9" xfId="0" applyFon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/>
    </xf>
    <xf numFmtId="9" fontId="0" fillId="2" borderId="3" xfId="0" applyNumberFormat="1" applyFill="1" applyBorder="1" applyAlignment="1">
      <alignment horizontal="center"/>
    </xf>
    <xf numFmtId="0" fontId="0" fillId="2" borderId="4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9" fontId="0" fillId="2" borderId="0" xfId="0" applyNumberFormat="1" applyFill="1"/>
    <xf numFmtId="0" fontId="0" fillId="2" borderId="12" xfId="0" applyFill="1" applyBorder="1"/>
    <xf numFmtId="0" fontId="0" fillId="2" borderId="14" xfId="0" applyFill="1" applyBorder="1"/>
    <xf numFmtId="0" fontId="4" fillId="2" borderId="12" xfId="0" applyFont="1" applyFill="1" applyBorder="1" applyAlignment="1">
      <alignment horizontal="center" wrapText="1"/>
    </xf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9" fontId="4" fillId="2" borderId="14" xfId="1" applyFont="1" applyFill="1" applyBorder="1" applyAlignment="1">
      <alignment horizontal="center" wrapText="1"/>
    </xf>
    <xf numFmtId="0" fontId="4" fillId="2" borderId="15" xfId="0" applyFont="1" applyFill="1" applyBorder="1" applyAlignment="1">
      <alignment horizontal="center" wrapText="1"/>
    </xf>
    <xf numFmtId="0" fontId="0" fillId="2" borderId="1" xfId="0" applyFill="1" applyBorder="1"/>
    <xf numFmtId="0" fontId="0" fillId="2" borderId="5" xfId="0" applyFill="1" applyBorder="1"/>
    <xf numFmtId="9" fontId="0" fillId="2" borderId="0" xfId="1" applyFont="1" applyFill="1"/>
    <xf numFmtId="0" fontId="3" fillId="2" borderId="0" xfId="0" applyFont="1" applyFill="1" applyAlignment="1">
      <alignment vertical="center"/>
    </xf>
    <xf numFmtId="166" fontId="0" fillId="2" borderId="0" xfId="1" applyNumberFormat="1" applyFont="1" applyFill="1"/>
    <xf numFmtId="0" fontId="0" fillId="2" borderId="5" xfId="0" applyFill="1" applyBorder="1" applyAlignment="1">
      <alignment horizontal="center" wrapText="1"/>
    </xf>
    <xf numFmtId="0" fontId="0" fillId="2" borderId="0" xfId="0" applyFill="1" applyBorder="1" applyAlignment="1">
      <alignment horizontal="center" wrapText="1"/>
    </xf>
    <xf numFmtId="0" fontId="0" fillId="2" borderId="10" xfId="0" applyFill="1" applyBorder="1" applyAlignment="1">
      <alignment horizontal="center" wrapText="1"/>
    </xf>
    <xf numFmtId="0" fontId="5" fillId="2" borderId="3" xfId="0" applyFont="1" applyFill="1" applyBorder="1" applyAlignment="1">
      <alignment horizontal="center"/>
    </xf>
    <xf numFmtId="9" fontId="0" fillId="2" borderId="0" xfId="0" applyNumberFormat="1" applyFill="1" applyAlignment="1">
      <alignment horizontal="center"/>
    </xf>
    <xf numFmtId="0" fontId="0" fillId="2" borderId="0" xfId="0" applyFill="1" applyBorder="1" applyAlignment="1">
      <alignment horizontal="right"/>
    </xf>
    <xf numFmtId="0" fontId="0" fillId="2" borderId="0" xfId="0" applyFill="1" applyAlignment="1">
      <alignment horizontal="right"/>
    </xf>
    <xf numFmtId="2" fontId="0" fillId="2" borderId="15" xfId="0" applyNumberFormat="1" applyFill="1" applyBorder="1" applyAlignment="1">
      <alignment horizontal="center"/>
    </xf>
    <xf numFmtId="9" fontId="0" fillId="2" borderId="15" xfId="1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 vertical="center"/>
    </xf>
    <xf numFmtId="1" fontId="0" fillId="2" borderId="9" xfId="1" applyNumberFormat="1" applyFont="1" applyFill="1" applyBorder="1" applyAlignment="1">
      <alignment horizontal="center"/>
    </xf>
    <xf numFmtId="0" fontId="0" fillId="2" borderId="6" xfId="0" applyFill="1" applyBorder="1"/>
    <xf numFmtId="0" fontId="3" fillId="2" borderId="10" xfId="0" applyFont="1" applyFill="1" applyBorder="1" applyAlignment="1">
      <alignment horizontal="center" vertical="center"/>
    </xf>
    <xf numFmtId="9" fontId="0" fillId="2" borderId="10" xfId="0" applyNumberFormat="1" applyFill="1" applyBorder="1" applyAlignment="1">
      <alignment horizontal="center"/>
    </xf>
    <xf numFmtId="0" fontId="0" fillId="2" borderId="6" xfId="0" applyFill="1" applyBorder="1" applyAlignment="1">
      <alignment horizontal="center" vertical="center"/>
    </xf>
    <xf numFmtId="1" fontId="0" fillId="2" borderId="5" xfId="0" applyNumberFormat="1" applyFill="1" applyBorder="1" applyAlignment="1">
      <alignment horizontal="center" vertical="center"/>
    </xf>
    <xf numFmtId="0" fontId="17" fillId="13" borderId="0" xfId="0" applyFont="1" applyFill="1"/>
    <xf numFmtId="0" fontId="2" fillId="13" borderId="0" xfId="0" applyFont="1" applyFill="1"/>
    <xf numFmtId="0" fontId="0" fillId="13" borderId="0" xfId="0" applyFill="1"/>
    <xf numFmtId="0" fontId="2" fillId="3" borderId="6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0" fillId="2" borderId="0" xfId="0" applyFill="1" applyAlignment="1">
      <alignment horizontal="left" vertical="top" wrapText="1"/>
    </xf>
    <xf numFmtId="0" fontId="5" fillId="2" borderId="6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170" fontId="5" fillId="2" borderId="0" xfId="0" applyNumberFormat="1" applyFont="1" applyFill="1"/>
    <xf numFmtId="0" fontId="28" fillId="0" borderId="0" xfId="0" applyFont="1" applyAlignment="1">
      <alignment horizontal="left" vertical="center"/>
    </xf>
  </cellXfs>
  <cellStyles count="60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Normal" xfId="0" builtinId="0"/>
    <cellStyle name="Percent" xfId="1" builtinId="5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ysClr val="window" lastClr="FFFFFF"/>
            </a:solidFill>
            <a:ln>
              <a:noFill/>
            </a:ln>
            <a:effectLst/>
          </c:spPr>
          <c:invertIfNegative val="0"/>
          <c:cat>
            <c:strRef>
              <c:f>Figures!$J$54:$J$55</c:f>
              <c:strCache>
                <c:ptCount val="2"/>
                <c:pt idx="0">
                  <c:v>Gas</c:v>
                </c:pt>
                <c:pt idx="1">
                  <c:v>Electricity</c:v>
                </c:pt>
              </c:strCache>
            </c:strRef>
          </c:cat>
          <c:val>
            <c:numRef>
              <c:f>Figures!$K$54:$K$55</c:f>
              <c:numCache>
                <c:formatCode>0.00</c:formatCode>
                <c:ptCount val="2"/>
                <c:pt idx="0">
                  <c:v>0.3356869489606113</c:v>
                </c:pt>
                <c:pt idx="1">
                  <c:v>0.27623025694079623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C0-40BA-A482-F80F8F9557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2098794056"/>
        <c:axId val="-2098790776"/>
      </c:barChart>
      <c:scatterChart>
        <c:scatterStyle val="smoothMarker"/>
        <c:varyColors val="0"/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2060"/>
              </a:solidFill>
              <a:ln w="9525">
                <a:noFill/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7.0000000000000007E-2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Figures!$K$55</c:f>
              <c:numCache>
                <c:formatCode>0.00</c:formatCode>
                <c:ptCount val="1"/>
                <c:pt idx="0">
                  <c:v>0.27623025694079623</c:v>
                </c:pt>
              </c:numCache>
            </c:numRef>
          </c:xVal>
          <c:yVal>
            <c:numRef>
              <c:f>Figures!$M$55</c:f>
              <c:numCache>
                <c:formatCode>General</c:formatCode>
                <c:ptCount val="1"/>
                <c:pt idx="0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BC0-40BA-A482-F80F8F955785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2060"/>
              </a:solidFill>
              <a:ln w="9525">
                <a:noFill/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400000000000000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Figures!$K$54</c:f>
              <c:numCache>
                <c:formatCode>0.00</c:formatCode>
                <c:ptCount val="1"/>
                <c:pt idx="0">
                  <c:v>0.3356869489606113</c:v>
                </c:pt>
              </c:numCache>
            </c:numRef>
          </c:xVal>
          <c:yVal>
            <c:numRef>
              <c:f>Figures!$M$54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BC0-40BA-A482-F80F8F9557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8972648"/>
        <c:axId val="-2098743928"/>
      </c:scatterChart>
      <c:catAx>
        <c:axId val="-20987940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8790776"/>
        <c:crosses val="autoZero"/>
        <c:auto val="1"/>
        <c:lblAlgn val="ctr"/>
        <c:lblOffset val="100"/>
        <c:noMultiLvlLbl val="0"/>
      </c:catAx>
      <c:valAx>
        <c:axId val="-2098790776"/>
        <c:scaling>
          <c:orientation val="minMax"/>
          <c:max val="0.7"/>
          <c:min val="0.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Asset </a:t>
                </a: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</a:t>
                </a:r>
                <a:endParaRPr lang="en-N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82499194179674895"/>
              <c:y val="0.911090933453137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8794056"/>
        <c:crosses val="autoZero"/>
        <c:crossBetween val="between"/>
      </c:valAx>
      <c:valAx>
        <c:axId val="-2098743928"/>
        <c:scaling>
          <c:orientation val="minMax"/>
          <c:max val="4"/>
        </c:scaling>
        <c:delete val="1"/>
        <c:axPos val="r"/>
        <c:numFmt formatCode="General" sourceLinked="1"/>
        <c:majorTickMark val="out"/>
        <c:minorTickMark val="none"/>
        <c:tickLblPos val="nextTo"/>
        <c:crossAx val="-2098972648"/>
        <c:crosses val="max"/>
        <c:crossBetween val="midCat"/>
      </c:valAx>
      <c:valAx>
        <c:axId val="-2098972648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-20987439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270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'Frequency tables'!$A$29:$A$47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xVal>
          <c:yVal>
            <c:numRef>
              <c:f>'Frequency tables'!$D$29:$D$47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7</c:v>
                </c:pt>
                <c:pt idx="6">
                  <c:v>10</c:v>
                </c:pt>
                <c:pt idx="7">
                  <c:v>6</c:v>
                </c:pt>
                <c:pt idx="8">
                  <c:v>7</c:v>
                </c:pt>
                <c:pt idx="9">
                  <c:v>4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725-4960-811E-955E1C4804B9}"/>
            </c:ext>
          </c:extLst>
        </c:ser>
        <c:ser>
          <c:idx val="1"/>
          <c:order val="1"/>
          <c:spPr>
            <a:ln w="127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Figures!$A$109:$A$110</c:f>
              <c:numCache>
                <c:formatCode>0.00</c:formatCode>
                <c:ptCount val="2"/>
                <c:pt idx="0">
                  <c:v>0.28596395195064972</c:v>
                </c:pt>
                <c:pt idx="1">
                  <c:v>0.28596395195064972</c:v>
                </c:pt>
              </c:numCache>
            </c:numRef>
          </c:xVal>
          <c:yVal>
            <c:numRef>
              <c:f>Figures!$E$109:$E$110</c:f>
              <c:numCache>
                <c:formatCode>General</c:formatCode>
                <c:ptCount val="2"/>
                <c:pt idx="0">
                  <c:v>0</c:v>
                </c:pt>
                <c:pt idx="1">
                  <c:v>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725-4960-811E-955E1C4804B9}"/>
            </c:ext>
          </c:extLst>
        </c:ser>
        <c:ser>
          <c:idx val="2"/>
          <c:order val="2"/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Figures!$C$109:$C$110</c:f>
              <c:numCache>
                <c:formatCode>0.00</c:formatCode>
                <c:ptCount val="2"/>
                <c:pt idx="0">
                  <c:v>0.45477769561712439</c:v>
                </c:pt>
                <c:pt idx="1">
                  <c:v>0.45477769561712439</c:v>
                </c:pt>
              </c:numCache>
            </c:numRef>
          </c:xVal>
          <c:yVal>
            <c:numRef>
              <c:f>Figures!$E$109:$E$110</c:f>
              <c:numCache>
                <c:formatCode>General</c:formatCode>
                <c:ptCount val="2"/>
                <c:pt idx="0">
                  <c:v>0</c:v>
                </c:pt>
                <c:pt idx="1">
                  <c:v>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725-4960-811E-955E1C480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3905768"/>
        <c:axId val="-2113756280"/>
      </c:scatterChart>
      <c:valAx>
        <c:axId val="-21139057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Asset </a:t>
                </a: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</a:t>
                </a:r>
                <a:endParaRPr lang="en-N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85738469413314999"/>
              <c:y val="0.906458151064450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3756280"/>
        <c:crosses val="autoZero"/>
        <c:crossBetween val="midCat"/>
      </c:valAx>
      <c:valAx>
        <c:axId val="-2113756280"/>
        <c:scaling>
          <c:orientation val="minMax"/>
          <c:max val="11"/>
          <c:min val="-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Number of firms (N)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39057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270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'Frequency tables'!$A$29:$A$47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xVal>
          <c:yVal>
            <c:numRef>
              <c:f>'Frequency tables'!$E$29:$E$47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2</c:v>
                </c:pt>
                <c:pt idx="10">
                  <c:v>1</c:v>
                </c:pt>
                <c:pt idx="11">
                  <c:v>4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570-4F45-B6CA-A3C6858E7C6A}"/>
            </c:ext>
          </c:extLst>
        </c:ser>
        <c:ser>
          <c:idx val="1"/>
          <c:order val="1"/>
          <c:spPr>
            <a:ln w="127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Figures!$B$109:$B$110</c:f>
              <c:numCache>
                <c:formatCode>0.00</c:formatCode>
                <c:ptCount val="2"/>
                <c:pt idx="0">
                  <c:v>0.30142327577314132</c:v>
                </c:pt>
                <c:pt idx="1">
                  <c:v>0.30142327577314132</c:v>
                </c:pt>
              </c:numCache>
            </c:numRef>
          </c:xVal>
          <c:yVal>
            <c:numRef>
              <c:f>Figures!$F$109:$F$110</c:f>
              <c:numCache>
                <c:formatCode>General</c:formatCode>
                <c:ptCount val="2"/>
                <c:pt idx="0">
                  <c:v>0</c:v>
                </c:pt>
                <c:pt idx="1">
                  <c:v>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570-4F45-B6CA-A3C6858E7C6A}"/>
            </c:ext>
          </c:extLst>
        </c:ser>
        <c:ser>
          <c:idx val="2"/>
          <c:order val="2"/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Figures!$A$109:$A$110</c:f>
              <c:numCache>
                <c:formatCode>0.00</c:formatCode>
                <c:ptCount val="2"/>
                <c:pt idx="0">
                  <c:v>0.28596395195064972</c:v>
                </c:pt>
                <c:pt idx="1">
                  <c:v>0.28596395195064972</c:v>
                </c:pt>
              </c:numCache>
            </c:numRef>
          </c:xVal>
          <c:yVal>
            <c:numRef>
              <c:f>Figures!$F$109:$F$110</c:f>
              <c:numCache>
                <c:formatCode>General</c:formatCode>
                <c:ptCount val="2"/>
                <c:pt idx="0">
                  <c:v>0</c:v>
                </c:pt>
                <c:pt idx="1">
                  <c:v>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570-4F45-B6CA-A3C6858E7C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51570920"/>
        <c:axId val="-2095972776"/>
      </c:scatterChart>
      <c:valAx>
        <c:axId val="-2051570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Asset </a:t>
                </a: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</a:t>
                </a:r>
                <a:endParaRPr lang="en-N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84382330839350495"/>
              <c:y val="0.8694211140274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5972776"/>
        <c:crosses val="autoZero"/>
        <c:crossBetween val="midCat"/>
      </c:valAx>
      <c:valAx>
        <c:axId val="-2095972776"/>
        <c:scaling>
          <c:orientation val="minMax"/>
          <c:max val="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Number of firms (N)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515709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600292184920301"/>
          <c:y val="4.6666642169741701E-2"/>
          <c:w val="0.84141187737036205"/>
          <c:h val="0.7451146172149469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Figures!$Q$1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'Frequency tables'!$A$81:$A$99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cat>
          <c:val>
            <c:numRef>
              <c:f>'Frequency tables'!$C$81:$C$99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31-44FC-BD3E-FD05A59011C4}"/>
            </c:ext>
          </c:extLst>
        </c:ser>
        <c:ser>
          <c:idx val="1"/>
          <c:order val="1"/>
          <c:tx>
            <c:strRef>
              <c:f>Figures!$Q$2</c:f>
              <c:strCache>
                <c:ptCount val="1"/>
                <c:pt idx="0">
                  <c:v>Integrated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'Frequency tables'!$A$81:$A$99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cat>
          <c:val>
            <c:numRef>
              <c:f>'Frequency tables'!$D$81:$D$99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7</c:v>
                </c:pt>
                <c:pt idx="6">
                  <c:v>10</c:v>
                </c:pt>
                <c:pt idx="7">
                  <c:v>6</c:v>
                </c:pt>
                <c:pt idx="8">
                  <c:v>7</c:v>
                </c:pt>
                <c:pt idx="9">
                  <c:v>4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31-44FC-BD3E-FD05A59011C4}"/>
            </c:ext>
          </c:extLst>
        </c:ser>
        <c:ser>
          <c:idx val="2"/>
          <c:order val="2"/>
          <c:tx>
            <c:strRef>
              <c:f>Figures!$Q$3</c:f>
              <c:strCache>
                <c:ptCount val="1"/>
                <c:pt idx="0">
                  <c:v>Gas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numRef>
              <c:f>'Frequency tables'!$A$81:$A$99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cat>
          <c:val>
            <c:numRef>
              <c:f>'Frequency tables'!$E$81:$E$99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31-44FC-BD3E-FD05A59011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2051685240"/>
        <c:axId val="-2051664984"/>
      </c:barChart>
      <c:scatterChart>
        <c:scatterStyle val="smoothMarker"/>
        <c:varyColors val="0"/>
        <c:ser>
          <c:idx val="3"/>
          <c:order val="3"/>
          <c:tx>
            <c:v>Energy set</c:v>
          </c:tx>
          <c:spPr>
            <a:ln w="12700" cap="rnd">
              <a:solidFill>
                <a:srgbClr val="0070C0"/>
              </a:solidFill>
              <a:prstDash val="dash"/>
              <a:round/>
            </a:ln>
            <a:effectLst/>
          </c:spPr>
          <c:marker>
            <c:symbol val="none"/>
          </c:marker>
          <c:yVal>
            <c:numRef>
              <c:f>'Frequency tables'!$F$81:$F$99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5</c:v>
                </c:pt>
                <c:pt idx="5">
                  <c:v>10</c:v>
                </c:pt>
                <c:pt idx="6">
                  <c:v>18</c:v>
                </c:pt>
                <c:pt idx="7">
                  <c:v>10</c:v>
                </c:pt>
                <c:pt idx="8">
                  <c:v>13</c:v>
                </c:pt>
                <c:pt idx="9">
                  <c:v>7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31-44FC-BD3E-FD05A59011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51685240"/>
        <c:axId val="-2051664984"/>
      </c:scatterChart>
      <c:catAx>
        <c:axId val="-20516852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Asset </a:t>
                </a: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</a:t>
                </a:r>
                <a:endParaRPr lang="en-N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83984784125423095"/>
              <c:y val="0.812977143315084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51664984"/>
        <c:crosses val="autoZero"/>
        <c:auto val="1"/>
        <c:lblAlgn val="ctr"/>
        <c:lblOffset val="100"/>
        <c:noMultiLvlLbl val="0"/>
      </c:catAx>
      <c:valAx>
        <c:axId val="-20516649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Number of firms (N)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51685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80704684641699"/>
          <c:y val="2.7561262786077002E-2"/>
          <c:w val="0.86232174103237103"/>
          <c:h val="0.8227850685330999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'Report Tables'!$AC$40:$AD$40</c:f>
              <c:strCache>
                <c:ptCount val="1"/>
                <c:pt idx="0">
                  <c:v>Weekly asset beta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'Report Tables'!$AH$42:$AH$45</c:f>
              <c:numCache>
                <c:formatCode>General</c:formatCode>
                <c:ptCount val="4"/>
                <c:pt idx="0">
                  <c:v>74</c:v>
                </c:pt>
                <c:pt idx="1">
                  <c:v>54</c:v>
                </c:pt>
                <c:pt idx="2">
                  <c:v>39</c:v>
                </c:pt>
                <c:pt idx="3">
                  <c:v>8</c:v>
                </c:pt>
              </c:numCache>
            </c:numRef>
          </c:xVal>
          <c:yVal>
            <c:numRef>
              <c:f>'Report Tables'!$AC$42:$AC$45</c:f>
              <c:numCache>
                <c:formatCode>0.00</c:formatCode>
                <c:ptCount val="4"/>
                <c:pt idx="0">
                  <c:v>0.33538314571951749</c:v>
                </c:pt>
                <c:pt idx="1">
                  <c:v>0.29220844622704656</c:v>
                </c:pt>
                <c:pt idx="2">
                  <c:v>0.27910344332410186</c:v>
                </c:pt>
                <c:pt idx="3">
                  <c:v>0.23587520798848066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B24-41AC-9679-F90436958CF1}"/>
            </c:ext>
          </c:extLst>
        </c:ser>
        <c:ser>
          <c:idx val="1"/>
          <c:order val="1"/>
          <c:tx>
            <c:strRef>
              <c:f>'Report Tables'!$AE$40:$AF$40</c:f>
              <c:strCache>
                <c:ptCount val="1"/>
                <c:pt idx="0">
                  <c:v>4-Weekly asset beta</c:v>
                </c:pt>
              </c:strCache>
            </c:strRef>
          </c:tx>
          <c:spPr>
            <a:ln w="12700" cap="rnd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50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'Report Tables'!$AH$42:$AH$45</c:f>
              <c:numCache>
                <c:formatCode>General</c:formatCode>
                <c:ptCount val="4"/>
                <c:pt idx="0">
                  <c:v>74</c:v>
                </c:pt>
                <c:pt idx="1">
                  <c:v>54</c:v>
                </c:pt>
                <c:pt idx="2">
                  <c:v>39</c:v>
                </c:pt>
                <c:pt idx="3">
                  <c:v>8</c:v>
                </c:pt>
              </c:numCache>
            </c:numRef>
          </c:xVal>
          <c:yVal>
            <c:numRef>
              <c:f>'Report Tables'!$AE$42:$AE$45</c:f>
              <c:numCache>
                <c:formatCode>0.00</c:formatCode>
                <c:ptCount val="4"/>
                <c:pt idx="0">
                  <c:v>0.30480120444603886</c:v>
                </c:pt>
                <c:pt idx="1">
                  <c:v>0.25614727726823872</c:v>
                </c:pt>
                <c:pt idx="2">
                  <c:v>0.23894469284550099</c:v>
                </c:pt>
                <c:pt idx="3">
                  <c:v>0.20851605306670801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B24-41AC-9679-F90436958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6033544"/>
        <c:axId val="-2096027576"/>
      </c:scatterChart>
      <c:valAx>
        <c:axId val="-20960335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Number of firms (N)</a:t>
                </a:r>
              </a:p>
            </c:rich>
          </c:tx>
          <c:layout>
            <c:manualLayout>
              <c:xMode val="edge"/>
              <c:yMode val="edge"/>
              <c:x val="0.72872106895728905"/>
              <c:y val="0.92555486054897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6027576"/>
        <c:crosses val="autoZero"/>
        <c:crossBetween val="midCat"/>
      </c:valAx>
      <c:valAx>
        <c:axId val="-2096027576"/>
        <c:scaling>
          <c:orientation val="minMax"/>
          <c:min val="0.1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Average asset </a:t>
                </a:r>
                <a:r>
                  <a:rPr lang="el-GR" sz="1000" b="0" i="0" baseline="0">
                    <a:effectLst/>
                  </a:rPr>
                  <a:t>β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6033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3010170603674498"/>
          <c:y val="0.69502260134149896"/>
          <c:w val="0.32312970253718298"/>
          <c:h val="0.156829250510353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445593995563599"/>
          <c:y val="3.12423837220791E-2"/>
          <c:w val="0.81232174103237098"/>
          <c:h val="0.8088961796442110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'Report Tables'!$AC$40:$AD$40</c:f>
              <c:strCache>
                <c:ptCount val="1"/>
                <c:pt idx="0">
                  <c:v>Weekly asset beta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'Report Tables'!$AH$42:$AH$45</c:f>
              <c:numCache>
                <c:formatCode>General</c:formatCode>
                <c:ptCount val="4"/>
                <c:pt idx="0">
                  <c:v>74</c:v>
                </c:pt>
                <c:pt idx="1">
                  <c:v>54</c:v>
                </c:pt>
                <c:pt idx="2">
                  <c:v>39</c:v>
                </c:pt>
                <c:pt idx="3">
                  <c:v>8</c:v>
                </c:pt>
              </c:numCache>
            </c:numRef>
          </c:xVal>
          <c:yVal>
            <c:numRef>
              <c:f>'Report Tables'!$AD$42:$AD$45</c:f>
              <c:numCache>
                <c:formatCode>0.00</c:formatCode>
                <c:ptCount val="4"/>
                <c:pt idx="0">
                  <c:v>0.13753304338672462</c:v>
                </c:pt>
                <c:pt idx="1">
                  <c:v>9.4498699049311755E-2</c:v>
                </c:pt>
                <c:pt idx="2">
                  <c:v>7.9285200528756927E-2</c:v>
                </c:pt>
                <c:pt idx="3">
                  <c:v>0.10908649923573316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0A-40E5-A14F-D35B7761BA8B}"/>
            </c:ext>
          </c:extLst>
        </c:ser>
        <c:ser>
          <c:idx val="1"/>
          <c:order val="1"/>
          <c:tx>
            <c:strRef>
              <c:f>'Report Tables'!$AE$40:$AF$40</c:f>
              <c:strCache>
                <c:ptCount val="1"/>
                <c:pt idx="0">
                  <c:v>4-Weekly asset beta</c:v>
                </c:pt>
              </c:strCache>
            </c:strRef>
          </c:tx>
          <c:spPr>
            <a:ln w="12700" cap="rnd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50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'Report Tables'!$AH$42:$AH$45</c:f>
              <c:numCache>
                <c:formatCode>General</c:formatCode>
                <c:ptCount val="4"/>
                <c:pt idx="0">
                  <c:v>74</c:v>
                </c:pt>
                <c:pt idx="1">
                  <c:v>54</c:v>
                </c:pt>
                <c:pt idx="2">
                  <c:v>39</c:v>
                </c:pt>
                <c:pt idx="3">
                  <c:v>8</c:v>
                </c:pt>
              </c:numCache>
            </c:numRef>
          </c:xVal>
          <c:yVal>
            <c:numRef>
              <c:f>'Report Tables'!$AF$42:$AF$45</c:f>
              <c:numCache>
                <c:formatCode>0.00</c:formatCode>
                <c:ptCount val="4"/>
                <c:pt idx="0">
                  <c:v>0.13627064842962056</c:v>
                </c:pt>
                <c:pt idx="1">
                  <c:v>9.5787981100252023E-2</c:v>
                </c:pt>
                <c:pt idx="2">
                  <c:v>7.224598545890748E-2</c:v>
                </c:pt>
                <c:pt idx="3">
                  <c:v>7.3018796677577436E-2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0A-40E5-A14F-D35B7761B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51626120"/>
        <c:axId val="-2096054824"/>
      </c:scatterChart>
      <c:valAx>
        <c:axId val="-2051626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Number of firms (N)</a:t>
                </a:r>
                <a:endParaRPr lang="en-N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72594325576084595"/>
              <c:y val="0.926186279482381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6054824"/>
        <c:crosses val="autoZero"/>
        <c:crossBetween val="midCat"/>
      </c:valAx>
      <c:valAx>
        <c:axId val="-2096054824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Average asset </a:t>
                </a:r>
                <a:r>
                  <a:rPr lang="el-GR" sz="1000" b="0" i="0" baseline="0">
                    <a:effectLst/>
                  </a:rPr>
                  <a:t>β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51626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2732392825896799"/>
          <c:y val="0.50983741615631395"/>
          <c:w val="0.32312970253718298"/>
          <c:h val="0.179977398658500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270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'Frequency tables'!$A$4:$A$22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xVal>
          <c:yVal>
            <c:numRef>
              <c:f>'Frequency tables'!$C$4:$C$22</c:f>
              <c:numCache>
                <c:formatCode>General</c:formatCode>
                <c:ptCount val="19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3</c:v>
                </c:pt>
                <c:pt idx="6">
                  <c:v>6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02F-4047-8866-A013BEE76162}"/>
            </c:ext>
          </c:extLst>
        </c:ser>
        <c:ser>
          <c:idx val="1"/>
          <c:order val="1"/>
          <c:spPr>
            <a:ln w="127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Figures!$B$23:$B$24</c:f>
              <c:numCache>
                <c:formatCode>0.00</c:formatCode>
                <c:ptCount val="2"/>
                <c:pt idx="0">
                  <c:v>0.26014214925521639</c:v>
                </c:pt>
                <c:pt idx="1">
                  <c:v>0.26014214925521639</c:v>
                </c:pt>
              </c:numCache>
            </c:numRef>
          </c:xVal>
          <c:yVal>
            <c:numRef>
              <c:f>Figures!$D$23:$D$24</c:f>
              <c:numCache>
                <c:formatCode>General</c:formatCode>
                <c:ptCount val="2"/>
                <c:pt idx="0">
                  <c:v>0</c:v>
                </c:pt>
                <c:pt idx="1">
                  <c:v>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02F-4047-8866-A013BEE76162}"/>
            </c:ext>
          </c:extLst>
        </c:ser>
        <c:ser>
          <c:idx val="2"/>
          <c:order val="2"/>
          <c:spPr>
            <a:ln w="127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Figures!$C$23:$C$24</c:f>
              <c:numCache>
                <c:formatCode>0.00</c:formatCode>
                <c:ptCount val="2"/>
                <c:pt idx="0">
                  <c:v>0.44383146983073707</c:v>
                </c:pt>
                <c:pt idx="1">
                  <c:v>0.44383146983073707</c:v>
                </c:pt>
              </c:numCache>
            </c:numRef>
          </c:xVal>
          <c:yVal>
            <c:numRef>
              <c:f>Figures!$D$23:$D$24</c:f>
              <c:numCache>
                <c:formatCode>General</c:formatCode>
                <c:ptCount val="2"/>
                <c:pt idx="0">
                  <c:v>0</c:v>
                </c:pt>
                <c:pt idx="1">
                  <c:v>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02F-4047-8866-A013BEE761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6046936"/>
        <c:axId val="-2051559832"/>
      </c:scatterChart>
      <c:valAx>
        <c:axId val="-2096046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Asset </a:t>
                </a: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</a:t>
                </a:r>
                <a:endParaRPr lang="en-N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85045987033533899"/>
              <c:y val="0.874113200617511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51559832"/>
        <c:crosses val="autoZero"/>
        <c:crossBetween val="midCat"/>
      </c:valAx>
      <c:valAx>
        <c:axId val="-2051559832"/>
        <c:scaling>
          <c:orientation val="minMax"/>
          <c:max val="7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Number of firms (N)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60469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400" b="0" i="0" baseline="0">
                <a:effectLst/>
              </a:rPr>
              <a:t>Distribution of electricity asset betas</a:t>
            </a:r>
            <a:endParaRPr lang="en-NZ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18"/>
              <c:pt idx="0">
                <c:v>0</c:v>
              </c:pt>
              <c:pt idx="1">
                <c:v>0.05</c:v>
              </c:pt>
              <c:pt idx="2">
                <c:v>0.1</c:v>
              </c:pt>
              <c:pt idx="3">
                <c:v>0.15</c:v>
              </c:pt>
              <c:pt idx="4">
                <c:v>0.2</c:v>
              </c:pt>
              <c:pt idx="5">
                <c:v>0.25</c:v>
              </c:pt>
              <c:pt idx="6">
                <c:v>0.3</c:v>
              </c:pt>
              <c:pt idx="7">
                <c:v>0.35</c:v>
              </c:pt>
              <c:pt idx="8">
                <c:v>0.4</c:v>
              </c:pt>
              <c:pt idx="9">
                <c:v>0.45</c:v>
              </c:pt>
              <c:pt idx="10">
                <c:v>0.5</c:v>
              </c:pt>
              <c:pt idx="11">
                <c:v>0.55000000000000004</c:v>
              </c:pt>
              <c:pt idx="12">
                <c:v>0.6</c:v>
              </c:pt>
              <c:pt idx="13">
                <c:v>0.65</c:v>
              </c:pt>
              <c:pt idx="14">
                <c:v>0.7</c:v>
              </c:pt>
              <c:pt idx="15">
                <c:v>0.75</c:v>
              </c:pt>
              <c:pt idx="16">
                <c:v>0.8</c:v>
              </c:pt>
              <c:pt idx="17">
                <c:v>0.85</c:v>
              </c:pt>
            </c:numLit>
          </c:xVal>
          <c:yVal>
            <c:numLit>
              <c:formatCode>General</c:formatCode>
              <c:ptCount val="18"/>
              <c:pt idx="0">
                <c:v>0</c:v>
              </c:pt>
              <c:pt idx="1">
                <c:v>1</c:v>
              </c:pt>
              <c:pt idx="2">
                <c:v>1</c:v>
              </c:pt>
              <c:pt idx="3">
                <c:v>0</c:v>
              </c:pt>
              <c:pt idx="4">
                <c:v>1</c:v>
              </c:pt>
              <c:pt idx="5">
                <c:v>3</c:v>
              </c:pt>
              <c:pt idx="6">
                <c:v>6</c:v>
              </c:pt>
              <c:pt idx="7">
                <c:v>0</c:v>
              </c:pt>
              <c:pt idx="8">
                <c:v>4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0-FADC-4E34-A56C-2969CE16FD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50758520"/>
        <c:axId val="-2053514808"/>
      </c:scatterChart>
      <c:valAx>
        <c:axId val="-2050758520"/>
        <c:scaling>
          <c:orientation val="minMax"/>
          <c:max val="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Asset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53514808"/>
        <c:crosses val="autoZero"/>
        <c:crossBetween val="midCat"/>
      </c:valAx>
      <c:valAx>
        <c:axId val="-205351480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507585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400" b="0" i="0" baseline="0">
                <a:effectLst/>
              </a:rPr>
              <a:t>Distribution of electricity asset betas</a:t>
            </a:r>
            <a:endParaRPr lang="en-NZ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18"/>
              <c:pt idx="0">
                <c:v>0</c:v>
              </c:pt>
              <c:pt idx="1">
                <c:v>0.05</c:v>
              </c:pt>
              <c:pt idx="2">
                <c:v>0.1</c:v>
              </c:pt>
              <c:pt idx="3">
                <c:v>0.15</c:v>
              </c:pt>
              <c:pt idx="4">
                <c:v>0.2</c:v>
              </c:pt>
              <c:pt idx="5">
                <c:v>0.25</c:v>
              </c:pt>
              <c:pt idx="6">
                <c:v>0.3</c:v>
              </c:pt>
              <c:pt idx="7">
                <c:v>0.35</c:v>
              </c:pt>
              <c:pt idx="8">
                <c:v>0.4</c:v>
              </c:pt>
              <c:pt idx="9">
                <c:v>0.45</c:v>
              </c:pt>
              <c:pt idx="10">
                <c:v>0.5</c:v>
              </c:pt>
              <c:pt idx="11">
                <c:v>0.55000000000000004</c:v>
              </c:pt>
              <c:pt idx="12">
                <c:v>0.6</c:v>
              </c:pt>
              <c:pt idx="13">
                <c:v>0.65</c:v>
              </c:pt>
              <c:pt idx="14">
                <c:v>0.7</c:v>
              </c:pt>
              <c:pt idx="15">
                <c:v>0.75</c:v>
              </c:pt>
              <c:pt idx="16">
                <c:v>0.8</c:v>
              </c:pt>
              <c:pt idx="17">
                <c:v>0.85</c:v>
              </c:pt>
            </c:numLit>
          </c:xVal>
          <c:yVal>
            <c:numLit>
              <c:formatCode>General</c:formatCode>
              <c:ptCount val="18"/>
              <c:pt idx="0">
                <c:v>0</c:v>
              </c:pt>
              <c:pt idx="1">
                <c:v>1</c:v>
              </c:pt>
              <c:pt idx="2">
                <c:v>1</c:v>
              </c:pt>
              <c:pt idx="3">
                <c:v>0</c:v>
              </c:pt>
              <c:pt idx="4">
                <c:v>1</c:v>
              </c:pt>
              <c:pt idx="5">
                <c:v>3</c:v>
              </c:pt>
              <c:pt idx="6">
                <c:v>6</c:v>
              </c:pt>
              <c:pt idx="7">
                <c:v>0</c:v>
              </c:pt>
              <c:pt idx="8">
                <c:v>4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0-377E-46D9-987E-5EEBE0235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7492296"/>
        <c:axId val="-2117158296"/>
      </c:scatterChart>
      <c:valAx>
        <c:axId val="-2117492296"/>
        <c:scaling>
          <c:orientation val="minMax"/>
          <c:max val="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Asset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7158296"/>
        <c:crosses val="autoZero"/>
        <c:crossBetween val="midCat"/>
      </c:valAx>
      <c:valAx>
        <c:axId val="-211715829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74922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400" b="0" i="0" baseline="0">
                <a:effectLst/>
              </a:rPr>
              <a:t>Distribution of electricity asset betas</a:t>
            </a:r>
            <a:endParaRPr lang="en-NZ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18"/>
              <c:pt idx="0">
                <c:v>0</c:v>
              </c:pt>
              <c:pt idx="1">
                <c:v>0.05</c:v>
              </c:pt>
              <c:pt idx="2">
                <c:v>0.1</c:v>
              </c:pt>
              <c:pt idx="3">
                <c:v>0.15</c:v>
              </c:pt>
              <c:pt idx="4">
                <c:v>0.2</c:v>
              </c:pt>
              <c:pt idx="5">
                <c:v>0.25</c:v>
              </c:pt>
              <c:pt idx="6">
                <c:v>0.3</c:v>
              </c:pt>
              <c:pt idx="7">
                <c:v>0.35</c:v>
              </c:pt>
              <c:pt idx="8">
                <c:v>0.4</c:v>
              </c:pt>
              <c:pt idx="9">
                <c:v>0.45</c:v>
              </c:pt>
              <c:pt idx="10">
                <c:v>0.5</c:v>
              </c:pt>
              <c:pt idx="11">
                <c:v>0.55000000000000004</c:v>
              </c:pt>
              <c:pt idx="12">
                <c:v>0.6</c:v>
              </c:pt>
              <c:pt idx="13">
                <c:v>0.65</c:v>
              </c:pt>
              <c:pt idx="14">
                <c:v>0.7</c:v>
              </c:pt>
              <c:pt idx="15">
                <c:v>0.75</c:v>
              </c:pt>
              <c:pt idx="16">
                <c:v>0.8</c:v>
              </c:pt>
              <c:pt idx="17">
                <c:v>0.85</c:v>
              </c:pt>
            </c:numLit>
          </c:xVal>
          <c:yVal>
            <c:numLit>
              <c:formatCode>General</c:formatCode>
              <c:ptCount val="18"/>
              <c:pt idx="0">
                <c:v>0</c:v>
              </c:pt>
              <c:pt idx="1">
                <c:v>1</c:v>
              </c:pt>
              <c:pt idx="2">
                <c:v>1</c:v>
              </c:pt>
              <c:pt idx="3">
                <c:v>0</c:v>
              </c:pt>
              <c:pt idx="4">
                <c:v>1</c:v>
              </c:pt>
              <c:pt idx="5">
                <c:v>3</c:v>
              </c:pt>
              <c:pt idx="6">
                <c:v>6</c:v>
              </c:pt>
              <c:pt idx="7">
                <c:v>0</c:v>
              </c:pt>
              <c:pt idx="8">
                <c:v>4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0-1719-4C68-A2F8-C571B364BB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7453784"/>
        <c:axId val="-2052366104"/>
      </c:scatterChart>
      <c:valAx>
        <c:axId val="-2117453784"/>
        <c:scaling>
          <c:orientation val="minMax"/>
          <c:max val="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Asset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52366104"/>
        <c:crosses val="autoZero"/>
        <c:crossBetween val="midCat"/>
      </c:valAx>
      <c:valAx>
        <c:axId val="-20523661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74537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400" b="0" i="0" baseline="0">
                <a:effectLst/>
              </a:rPr>
              <a:t>Distribution of electricity asset betas</a:t>
            </a:r>
            <a:endParaRPr lang="en-NZ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18"/>
              <c:pt idx="0">
                <c:v>0</c:v>
              </c:pt>
              <c:pt idx="1">
                <c:v>0.05</c:v>
              </c:pt>
              <c:pt idx="2">
                <c:v>0.1</c:v>
              </c:pt>
              <c:pt idx="3">
                <c:v>0.15</c:v>
              </c:pt>
              <c:pt idx="4">
                <c:v>0.2</c:v>
              </c:pt>
              <c:pt idx="5">
                <c:v>0.25</c:v>
              </c:pt>
              <c:pt idx="6">
                <c:v>0.3</c:v>
              </c:pt>
              <c:pt idx="7">
                <c:v>0.35</c:v>
              </c:pt>
              <c:pt idx="8">
                <c:v>0.4</c:v>
              </c:pt>
              <c:pt idx="9">
                <c:v>0.45</c:v>
              </c:pt>
              <c:pt idx="10">
                <c:v>0.5</c:v>
              </c:pt>
              <c:pt idx="11">
                <c:v>0.55000000000000004</c:v>
              </c:pt>
              <c:pt idx="12">
                <c:v>0.6</c:v>
              </c:pt>
              <c:pt idx="13">
                <c:v>0.65</c:v>
              </c:pt>
              <c:pt idx="14">
                <c:v>0.7</c:v>
              </c:pt>
              <c:pt idx="15">
                <c:v>0.75</c:v>
              </c:pt>
              <c:pt idx="16">
                <c:v>0.8</c:v>
              </c:pt>
              <c:pt idx="17">
                <c:v>0.85</c:v>
              </c:pt>
            </c:numLit>
          </c:xVal>
          <c:yVal>
            <c:numLit>
              <c:formatCode>General</c:formatCode>
              <c:ptCount val="18"/>
              <c:pt idx="0">
                <c:v>0</c:v>
              </c:pt>
              <c:pt idx="1">
                <c:v>1</c:v>
              </c:pt>
              <c:pt idx="2">
                <c:v>1</c:v>
              </c:pt>
              <c:pt idx="3">
                <c:v>0</c:v>
              </c:pt>
              <c:pt idx="4">
                <c:v>1</c:v>
              </c:pt>
              <c:pt idx="5">
                <c:v>3</c:v>
              </c:pt>
              <c:pt idx="6">
                <c:v>6</c:v>
              </c:pt>
              <c:pt idx="7">
                <c:v>0</c:v>
              </c:pt>
              <c:pt idx="8">
                <c:v>4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0-C709-411C-884D-8482EAB6C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7467416"/>
        <c:axId val="-2117342952"/>
      </c:scatterChart>
      <c:valAx>
        <c:axId val="-2117467416"/>
        <c:scaling>
          <c:orientation val="minMax"/>
          <c:max val="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Asset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7342952"/>
        <c:crosses val="autoZero"/>
        <c:crossBetween val="midCat"/>
      </c:valAx>
      <c:valAx>
        <c:axId val="-211734295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74674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1"/>
          <c:order val="0"/>
          <c:tx>
            <c:strRef>
              <c:f>'Frequency tables'!$B$27</c:f>
              <c:strCache>
                <c:ptCount val="1"/>
                <c:pt idx="0">
                  <c:v>Weekly estimates</c:v>
                </c:pt>
              </c:strCache>
            </c:strRef>
          </c:tx>
          <c:spPr>
            <a:ln w="1270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x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'Frequency tables'!$A$29:$A$47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xVal>
          <c:yVal>
            <c:numRef>
              <c:f>'Frequency tables'!$F$29:$F$47</c:f>
              <c:numCache>
                <c:formatCode>General</c:formatCode>
                <c:ptCount val="1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5</c:v>
                </c:pt>
                <c:pt idx="5">
                  <c:v>10</c:v>
                </c:pt>
                <c:pt idx="6">
                  <c:v>18</c:v>
                </c:pt>
                <c:pt idx="7">
                  <c:v>10</c:v>
                </c:pt>
                <c:pt idx="8">
                  <c:v>13</c:v>
                </c:pt>
                <c:pt idx="9">
                  <c:v>7</c:v>
                </c:pt>
                <c:pt idx="10">
                  <c:v>1</c:v>
                </c:pt>
                <c:pt idx="11">
                  <c:v>5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949-48E2-A11D-EDED10FC68B6}"/>
            </c:ext>
          </c:extLst>
        </c:ser>
        <c:ser>
          <c:idx val="0"/>
          <c:order val="1"/>
          <c:tx>
            <c:strRef>
              <c:f>'Frequency tables'!$B$2</c:f>
              <c:strCache>
                <c:ptCount val="1"/>
                <c:pt idx="0">
                  <c:v>4-Weekly estimates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'Frequency tables'!$A$4:$A$22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xVal>
          <c:yVal>
            <c:numRef>
              <c:f>'Frequency tables'!$F$4:$F$22</c:f>
              <c:numCache>
                <c:formatCode>General</c:formatCode>
                <c:ptCount val="1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6</c:v>
                </c:pt>
                <c:pt idx="4">
                  <c:v>9</c:v>
                </c:pt>
                <c:pt idx="5">
                  <c:v>11</c:v>
                </c:pt>
                <c:pt idx="6">
                  <c:v>16</c:v>
                </c:pt>
                <c:pt idx="7">
                  <c:v>7</c:v>
                </c:pt>
                <c:pt idx="8">
                  <c:v>8</c:v>
                </c:pt>
                <c:pt idx="9">
                  <c:v>5</c:v>
                </c:pt>
                <c:pt idx="10">
                  <c:v>2</c:v>
                </c:pt>
                <c:pt idx="11">
                  <c:v>1</c:v>
                </c:pt>
                <c:pt idx="12">
                  <c:v>3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949-48E2-A11D-EDED10FC6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8832264"/>
        <c:axId val="-2098951032"/>
      </c:scatterChart>
      <c:valAx>
        <c:axId val="-2098832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u="none" strike="noStrike" baseline="0">
                    <a:effectLst/>
                  </a:rPr>
                  <a:t>Asset </a:t>
                </a: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</a:t>
                </a:r>
                <a:endParaRPr lang="en-N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867207130358705"/>
              <c:y val="0.8925692621755609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8951032"/>
        <c:crosses val="autoZero"/>
        <c:crossBetween val="midCat"/>
        <c:majorUnit val="0.1"/>
      </c:valAx>
      <c:valAx>
        <c:axId val="-2098951032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Number of firms (N)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8832264"/>
        <c:crosses val="autoZero"/>
        <c:crossBetween val="midCat"/>
        <c:majorUnit val="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400" b="0" i="0" baseline="0">
                <a:effectLst/>
              </a:rPr>
              <a:t>Distribution of electricity asset betas</a:t>
            </a:r>
            <a:endParaRPr lang="en-NZ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18"/>
              <c:pt idx="0">
                <c:v>0</c:v>
              </c:pt>
              <c:pt idx="1">
                <c:v>0.05</c:v>
              </c:pt>
              <c:pt idx="2">
                <c:v>0.1</c:v>
              </c:pt>
              <c:pt idx="3">
                <c:v>0.15</c:v>
              </c:pt>
              <c:pt idx="4">
                <c:v>0.2</c:v>
              </c:pt>
              <c:pt idx="5">
                <c:v>0.25</c:v>
              </c:pt>
              <c:pt idx="6">
                <c:v>0.3</c:v>
              </c:pt>
              <c:pt idx="7">
                <c:v>0.35</c:v>
              </c:pt>
              <c:pt idx="8">
                <c:v>0.4</c:v>
              </c:pt>
              <c:pt idx="9">
                <c:v>0.45</c:v>
              </c:pt>
              <c:pt idx="10">
                <c:v>0.5</c:v>
              </c:pt>
              <c:pt idx="11">
                <c:v>0.55000000000000004</c:v>
              </c:pt>
              <c:pt idx="12">
                <c:v>0.6</c:v>
              </c:pt>
              <c:pt idx="13">
                <c:v>0.65</c:v>
              </c:pt>
              <c:pt idx="14">
                <c:v>0.7</c:v>
              </c:pt>
              <c:pt idx="15">
                <c:v>0.75</c:v>
              </c:pt>
              <c:pt idx="16">
                <c:v>0.8</c:v>
              </c:pt>
              <c:pt idx="17">
                <c:v>0.85</c:v>
              </c:pt>
            </c:numLit>
          </c:xVal>
          <c:yVal>
            <c:numLit>
              <c:formatCode>General</c:formatCode>
              <c:ptCount val="18"/>
              <c:pt idx="0">
                <c:v>0</c:v>
              </c:pt>
              <c:pt idx="1">
                <c:v>1</c:v>
              </c:pt>
              <c:pt idx="2">
                <c:v>1</c:v>
              </c:pt>
              <c:pt idx="3">
                <c:v>0</c:v>
              </c:pt>
              <c:pt idx="4">
                <c:v>1</c:v>
              </c:pt>
              <c:pt idx="5">
                <c:v>3</c:v>
              </c:pt>
              <c:pt idx="6">
                <c:v>6</c:v>
              </c:pt>
              <c:pt idx="7">
                <c:v>0</c:v>
              </c:pt>
              <c:pt idx="8">
                <c:v>4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0-BE68-433F-9996-CE4D33F2E6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4104184"/>
        <c:axId val="-2104803496"/>
      </c:scatterChart>
      <c:valAx>
        <c:axId val="-2094104184"/>
        <c:scaling>
          <c:orientation val="minMax"/>
          <c:max val="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Asset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04803496"/>
        <c:crosses val="autoZero"/>
        <c:crossBetween val="midCat"/>
      </c:valAx>
      <c:valAx>
        <c:axId val="-210480349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4104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Figures!$Q$1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'Frequency tables'!$A$4:$A$22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cat>
          <c:val>
            <c:numRef>
              <c:f>'Frequency tables'!$C$4:$C$22</c:f>
              <c:numCache>
                <c:formatCode>General</c:formatCode>
                <c:ptCount val="19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3</c:v>
                </c:pt>
                <c:pt idx="6">
                  <c:v>6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20-46AB-9B0C-74F6CD41D883}"/>
            </c:ext>
          </c:extLst>
        </c:ser>
        <c:ser>
          <c:idx val="1"/>
          <c:order val="1"/>
          <c:tx>
            <c:strRef>
              <c:f>Figures!$Q$2</c:f>
              <c:strCache>
                <c:ptCount val="1"/>
                <c:pt idx="0">
                  <c:v>Integrated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'Frequency tables'!$A$4:$A$22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cat>
          <c:val>
            <c:numRef>
              <c:f>'Frequency tables'!$D$4:$D$22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5</c:v>
                </c:pt>
                <c:pt idx="4">
                  <c:v>8</c:v>
                </c:pt>
                <c:pt idx="5">
                  <c:v>7</c:v>
                </c:pt>
                <c:pt idx="6">
                  <c:v>8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20-46AB-9B0C-74F6CD41D883}"/>
            </c:ext>
          </c:extLst>
        </c:ser>
        <c:ser>
          <c:idx val="2"/>
          <c:order val="2"/>
          <c:tx>
            <c:strRef>
              <c:f>Figures!$Q$3</c:f>
              <c:strCache>
                <c:ptCount val="1"/>
                <c:pt idx="0">
                  <c:v>Gas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numRef>
              <c:f>'Frequency tables'!$A$4:$A$22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cat>
          <c:val>
            <c:numRef>
              <c:f>'Frequency tables'!$E$4:$E$22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20-46AB-9B0C-74F6CD41D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2098271800"/>
        <c:axId val="-2098290600"/>
      </c:barChart>
      <c:scatterChart>
        <c:scatterStyle val="smoothMarker"/>
        <c:varyColors val="0"/>
        <c:ser>
          <c:idx val="3"/>
          <c:order val="3"/>
          <c:tx>
            <c:v>Energy set</c:v>
          </c:tx>
          <c:spPr>
            <a:ln w="12700" cap="rnd">
              <a:solidFill>
                <a:srgbClr val="0070C0"/>
              </a:solidFill>
              <a:prstDash val="dash"/>
              <a:round/>
            </a:ln>
            <a:effectLst/>
          </c:spPr>
          <c:marker>
            <c:symbol val="none"/>
          </c:marker>
          <c:yVal>
            <c:numRef>
              <c:f>'Frequency tables'!$F$4:$F$22</c:f>
              <c:numCache>
                <c:formatCode>General</c:formatCode>
                <c:ptCount val="1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6</c:v>
                </c:pt>
                <c:pt idx="4">
                  <c:v>9</c:v>
                </c:pt>
                <c:pt idx="5">
                  <c:v>11</c:v>
                </c:pt>
                <c:pt idx="6">
                  <c:v>16</c:v>
                </c:pt>
                <c:pt idx="7">
                  <c:v>7</c:v>
                </c:pt>
                <c:pt idx="8">
                  <c:v>8</c:v>
                </c:pt>
                <c:pt idx="9">
                  <c:v>5</c:v>
                </c:pt>
                <c:pt idx="10">
                  <c:v>2</c:v>
                </c:pt>
                <c:pt idx="11">
                  <c:v>1</c:v>
                </c:pt>
                <c:pt idx="12">
                  <c:v>3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E20-46AB-9B0C-74F6CD41D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8271800"/>
        <c:axId val="-2098290600"/>
      </c:scatterChart>
      <c:catAx>
        <c:axId val="-20982718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Asset </a:t>
                </a: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</a:t>
                </a:r>
                <a:endParaRPr lang="en-N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84402567128773298"/>
              <c:y val="0.785755824890489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8290600"/>
        <c:crosses val="autoZero"/>
        <c:auto val="1"/>
        <c:lblAlgn val="ctr"/>
        <c:lblOffset val="100"/>
        <c:noMultiLvlLbl val="0"/>
      </c:catAx>
      <c:valAx>
        <c:axId val="-20982906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Number of firms (N)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8271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9887449760310198E-3"/>
          <c:y val="0.87156866885467399"/>
          <c:w val="0.98720619563810097"/>
          <c:h val="7.17243109116480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270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'Frequency tables'!$A$4:$A$22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xVal>
          <c:yVal>
            <c:numRef>
              <c:f>'Frequency tables'!$D$4:$D$22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5</c:v>
                </c:pt>
                <c:pt idx="4">
                  <c:v>8</c:v>
                </c:pt>
                <c:pt idx="5">
                  <c:v>7</c:v>
                </c:pt>
                <c:pt idx="6">
                  <c:v>8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2B5-4811-B864-AC937C491CB5}"/>
            </c:ext>
          </c:extLst>
        </c:ser>
        <c:ser>
          <c:idx val="1"/>
          <c:order val="1"/>
          <c:spPr>
            <a:ln w="127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Figures!$A$23:$A$24</c:f>
              <c:numCache>
                <c:formatCode>0.00</c:formatCode>
                <c:ptCount val="2"/>
                <c:pt idx="0">
                  <c:v>0.26003979386531051</c:v>
                </c:pt>
                <c:pt idx="1">
                  <c:v>0.26003979386531051</c:v>
                </c:pt>
              </c:numCache>
            </c:numRef>
          </c:xVal>
          <c:yVal>
            <c:numRef>
              <c:f>Figures!$E$23:$E$24</c:f>
              <c:numCache>
                <c:formatCode>General</c:formatCode>
                <c:ptCount val="2"/>
                <c:pt idx="0">
                  <c:v>0</c:v>
                </c:pt>
                <c:pt idx="1">
                  <c:v>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2B5-4811-B864-AC937C491CB5}"/>
            </c:ext>
          </c:extLst>
        </c:ser>
        <c:ser>
          <c:idx val="2"/>
          <c:order val="2"/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Figures!$C$23:$C$24</c:f>
              <c:numCache>
                <c:formatCode>0.00</c:formatCode>
                <c:ptCount val="2"/>
                <c:pt idx="0">
                  <c:v>0.44383146983073707</c:v>
                </c:pt>
                <c:pt idx="1">
                  <c:v>0.44383146983073707</c:v>
                </c:pt>
              </c:numCache>
            </c:numRef>
          </c:xVal>
          <c:yVal>
            <c:numRef>
              <c:f>Figures!$E$23:$E$24</c:f>
              <c:numCache>
                <c:formatCode>General</c:formatCode>
                <c:ptCount val="2"/>
                <c:pt idx="0">
                  <c:v>0</c:v>
                </c:pt>
                <c:pt idx="1">
                  <c:v>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2B5-4811-B864-AC937C491C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3030008"/>
        <c:axId val="-2052737720"/>
      </c:scatterChart>
      <c:valAx>
        <c:axId val="-2093030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Asset </a:t>
                </a: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</a:t>
                </a:r>
                <a:endParaRPr lang="en-N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84240255092080396"/>
              <c:y val="0.911131871363033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52737720"/>
        <c:crosses val="autoZero"/>
        <c:crossBetween val="midCat"/>
      </c:valAx>
      <c:valAx>
        <c:axId val="-2052737720"/>
        <c:scaling>
          <c:orientation val="minMax"/>
          <c:max val="9"/>
          <c:min val="-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Number of firms (N)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3030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270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'Frequency tables'!$A$4:$A$22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xVal>
          <c:yVal>
            <c:numRef>
              <c:f>'Frequency tables'!$E$4:$E$22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2AE-4856-9C9B-3F220C8B5A88}"/>
            </c:ext>
          </c:extLst>
        </c:ser>
        <c:ser>
          <c:idx val="1"/>
          <c:order val="1"/>
          <c:spPr>
            <a:ln w="127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Figures!$B$23:$B$24</c:f>
              <c:numCache>
                <c:formatCode>0.00</c:formatCode>
                <c:ptCount val="2"/>
                <c:pt idx="0">
                  <c:v>0.26014214925521639</c:v>
                </c:pt>
                <c:pt idx="1">
                  <c:v>0.26014214925521639</c:v>
                </c:pt>
              </c:numCache>
            </c:numRef>
          </c:xVal>
          <c:yVal>
            <c:numRef>
              <c:f>Figures!$F$23:$F$24</c:f>
              <c:numCache>
                <c:formatCode>General</c:formatCode>
                <c:ptCount val="2"/>
                <c:pt idx="0">
                  <c:v>0</c:v>
                </c:pt>
                <c:pt idx="1">
                  <c:v>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2AE-4856-9C9B-3F220C8B5A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5078488"/>
        <c:axId val="-2095960136"/>
      </c:scatterChart>
      <c:valAx>
        <c:axId val="-2095078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Asset </a:t>
                </a: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</a:t>
                </a:r>
                <a:endParaRPr lang="en-N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84791219279408303"/>
              <c:y val="0.8509765314015610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5960136"/>
        <c:crosses val="autoZero"/>
        <c:crossBetween val="midCat"/>
      </c:valAx>
      <c:valAx>
        <c:axId val="-2095960136"/>
        <c:scaling>
          <c:orientation val="minMax"/>
          <c:max val="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Number of firms (N)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50784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Figures!$Q$1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'Frequency tables'!$A$56:$A$74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cat>
          <c:val>
            <c:numRef>
              <c:f>'Frequency tables'!$C$56:$C$74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3</c:v>
                </c:pt>
                <c:pt idx="6">
                  <c:v>6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F7-470D-AC3A-F64CB73485EA}"/>
            </c:ext>
          </c:extLst>
        </c:ser>
        <c:ser>
          <c:idx val="1"/>
          <c:order val="1"/>
          <c:tx>
            <c:strRef>
              <c:f>Figures!$Q$2</c:f>
              <c:strCache>
                <c:ptCount val="1"/>
                <c:pt idx="0">
                  <c:v>Integrated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'Frequency tables'!$A$56:$A$74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cat>
          <c:val>
            <c:numRef>
              <c:f>'Frequency tables'!$D$56:$D$74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5</c:v>
                </c:pt>
                <c:pt idx="4">
                  <c:v>8</c:v>
                </c:pt>
                <c:pt idx="5">
                  <c:v>7</c:v>
                </c:pt>
                <c:pt idx="6">
                  <c:v>8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F7-470D-AC3A-F64CB73485EA}"/>
            </c:ext>
          </c:extLst>
        </c:ser>
        <c:ser>
          <c:idx val="2"/>
          <c:order val="2"/>
          <c:tx>
            <c:strRef>
              <c:f>Figures!$Q$3</c:f>
              <c:strCache>
                <c:ptCount val="1"/>
                <c:pt idx="0">
                  <c:v>Gas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numRef>
              <c:f>'Frequency tables'!$A$56:$A$74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cat>
          <c:val>
            <c:numRef>
              <c:f>'Frequency tables'!$E$56:$E$74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F7-470D-AC3A-F64CB73485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2113753864"/>
        <c:axId val="-2113746808"/>
      </c:barChart>
      <c:scatterChart>
        <c:scatterStyle val="smoothMarker"/>
        <c:varyColors val="0"/>
        <c:ser>
          <c:idx val="3"/>
          <c:order val="3"/>
          <c:tx>
            <c:v>Energy set</c:v>
          </c:tx>
          <c:spPr>
            <a:ln w="12700" cap="rnd">
              <a:solidFill>
                <a:srgbClr val="0070C0"/>
              </a:solidFill>
              <a:prstDash val="dash"/>
              <a:round/>
            </a:ln>
            <a:effectLst/>
          </c:spPr>
          <c:marker>
            <c:symbol val="none"/>
          </c:marker>
          <c:yVal>
            <c:numRef>
              <c:f>'Frequency tables'!$F$56:$F$74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6</c:v>
                </c:pt>
                <c:pt idx="4">
                  <c:v>9</c:v>
                </c:pt>
                <c:pt idx="5">
                  <c:v>11</c:v>
                </c:pt>
                <c:pt idx="6">
                  <c:v>16</c:v>
                </c:pt>
                <c:pt idx="7">
                  <c:v>7</c:v>
                </c:pt>
                <c:pt idx="8">
                  <c:v>8</c:v>
                </c:pt>
                <c:pt idx="9">
                  <c:v>5</c:v>
                </c:pt>
                <c:pt idx="10">
                  <c:v>2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8F7-470D-AC3A-F64CB73485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3753864"/>
        <c:axId val="-2113746808"/>
      </c:scatterChart>
      <c:catAx>
        <c:axId val="-2113753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Asset </a:t>
                </a: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</a:t>
                </a:r>
                <a:endParaRPr lang="en-N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83526471469661701"/>
              <c:y val="0.820138159813357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3746808"/>
        <c:crosses val="autoZero"/>
        <c:auto val="1"/>
        <c:lblAlgn val="ctr"/>
        <c:lblOffset val="100"/>
        <c:noMultiLvlLbl val="0"/>
      </c:catAx>
      <c:valAx>
        <c:axId val="-211374680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Number of firms (N)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3753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6235-40F1-95DC-3E52DCA7C9B7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6235-40F1-95DC-3E52DCA7C9B7}"/>
              </c:ext>
            </c:extLst>
          </c:dPt>
          <c:cat>
            <c:strRef>
              <c:f>Figures!$A$54:$A$55</c:f>
              <c:strCache>
                <c:ptCount val="2"/>
                <c:pt idx="0">
                  <c:v>Gas</c:v>
                </c:pt>
                <c:pt idx="1">
                  <c:v>Electricity</c:v>
                </c:pt>
              </c:strCache>
            </c:strRef>
          </c:cat>
          <c:val>
            <c:numRef>
              <c:f>Figures!$B$54:$B$55</c:f>
              <c:numCache>
                <c:formatCode>0.00</c:formatCode>
                <c:ptCount val="2"/>
                <c:pt idx="0">
                  <c:v>0.44383146983073707</c:v>
                </c:pt>
                <c:pt idx="1">
                  <c:v>0.26003979386531051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35-40F1-95DC-3E52DCA7C9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2113833800"/>
        <c:axId val="-2113830232"/>
      </c:barChart>
      <c:scatterChart>
        <c:scatterStyle val="smoothMarker"/>
        <c:varyColors val="0"/>
        <c:ser>
          <c:idx val="1"/>
          <c:order val="1"/>
          <c:tx>
            <c:v>Elect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2060"/>
              </a:solidFill>
              <a:ln w="9525">
                <a:noFill/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12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Figures!$B$55</c:f>
              <c:numCache>
                <c:formatCode>0.00</c:formatCode>
                <c:ptCount val="1"/>
                <c:pt idx="0">
                  <c:v>0.26003979386531051</c:v>
                </c:pt>
              </c:numCache>
            </c:numRef>
          </c:xVal>
          <c:yVal>
            <c:numRef>
              <c:f>Figures!$D$55</c:f>
              <c:numCache>
                <c:formatCode>General</c:formatCode>
                <c:ptCount val="1"/>
                <c:pt idx="0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235-40F1-95DC-3E52DCA7C9B7}"/>
            </c:ext>
          </c:extLst>
        </c:ser>
        <c:ser>
          <c:idx val="2"/>
          <c:order val="2"/>
          <c:tx>
            <c:v>Gas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2060"/>
              </a:solidFill>
              <a:ln w="9525">
                <a:noFill/>
              </a:ln>
              <a:effectLst/>
            </c:spPr>
          </c:marker>
          <c:errBars>
            <c:errDir val="x"/>
            <c:errBarType val="both"/>
            <c:errValType val="fixedVal"/>
            <c:noEndCap val="0"/>
            <c:val val="0.2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Figures!$B$54</c:f>
              <c:numCache>
                <c:formatCode>0.00</c:formatCode>
                <c:ptCount val="1"/>
                <c:pt idx="0">
                  <c:v>0.44383146983073707</c:v>
                </c:pt>
              </c:numCache>
            </c:numRef>
          </c:xVal>
          <c:yVal>
            <c:numRef>
              <c:f>Figures!$D$54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235-40F1-95DC-3E52DCA7C9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3820408"/>
        <c:axId val="-2113823480"/>
      </c:scatterChart>
      <c:catAx>
        <c:axId val="-21138338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3830232"/>
        <c:crosses val="autoZero"/>
        <c:auto val="1"/>
        <c:lblAlgn val="ctr"/>
        <c:lblOffset val="100"/>
        <c:noMultiLvlLbl val="0"/>
      </c:catAx>
      <c:valAx>
        <c:axId val="-2113830232"/>
        <c:scaling>
          <c:orientation val="minMax"/>
          <c:min val="0.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Asset </a:t>
                </a: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</a:t>
                </a:r>
                <a:endParaRPr lang="en-N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86840983066299804"/>
              <c:y val="0.903613543634149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3833800"/>
        <c:crosses val="autoZero"/>
        <c:crossBetween val="between"/>
      </c:valAx>
      <c:valAx>
        <c:axId val="-2113823480"/>
        <c:scaling>
          <c:orientation val="minMax"/>
          <c:max val="4"/>
        </c:scaling>
        <c:delete val="1"/>
        <c:axPos val="r"/>
        <c:numFmt formatCode="General" sourceLinked="1"/>
        <c:majorTickMark val="out"/>
        <c:minorTickMark val="none"/>
        <c:tickLblPos val="nextTo"/>
        <c:crossAx val="-2113820408"/>
        <c:crosses val="max"/>
        <c:crossBetween val="midCat"/>
      </c:valAx>
      <c:valAx>
        <c:axId val="-2113820408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-2113823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Figures!$Q$1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'Frequency tables'!$A$29:$A$47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cat>
          <c:val>
            <c:numRef>
              <c:f>'Frequency tables'!$C$29:$C$47</c:f>
              <c:numCache>
                <c:formatCode>General</c:formatCode>
                <c:ptCount val="1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4F-4FE5-A5A6-DED7E5AD58A3}"/>
            </c:ext>
          </c:extLst>
        </c:ser>
        <c:ser>
          <c:idx val="1"/>
          <c:order val="1"/>
          <c:tx>
            <c:strRef>
              <c:f>Figures!$Q$2</c:f>
              <c:strCache>
                <c:ptCount val="1"/>
                <c:pt idx="0">
                  <c:v>Integrated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'Frequency tables'!$A$29:$A$47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cat>
          <c:val>
            <c:numRef>
              <c:f>'Frequency tables'!$D$29:$D$47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7</c:v>
                </c:pt>
                <c:pt idx="6">
                  <c:v>10</c:v>
                </c:pt>
                <c:pt idx="7">
                  <c:v>6</c:v>
                </c:pt>
                <c:pt idx="8">
                  <c:v>7</c:v>
                </c:pt>
                <c:pt idx="9">
                  <c:v>4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4F-4FE5-A5A6-DED7E5AD58A3}"/>
            </c:ext>
          </c:extLst>
        </c:ser>
        <c:ser>
          <c:idx val="2"/>
          <c:order val="2"/>
          <c:tx>
            <c:strRef>
              <c:f>Figures!$Q$3</c:f>
              <c:strCache>
                <c:ptCount val="1"/>
                <c:pt idx="0">
                  <c:v>Gas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numRef>
              <c:f>'Frequency tables'!$A$29:$A$47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cat>
          <c:val>
            <c:numRef>
              <c:f>'Frequency tables'!$E$29:$E$47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2</c:v>
                </c:pt>
                <c:pt idx="10">
                  <c:v>1</c:v>
                </c:pt>
                <c:pt idx="11">
                  <c:v>4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4F-4FE5-A5A6-DED7E5AD58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2113875048"/>
        <c:axId val="-2113867992"/>
      </c:barChart>
      <c:scatterChart>
        <c:scatterStyle val="smoothMarker"/>
        <c:varyColors val="0"/>
        <c:ser>
          <c:idx val="3"/>
          <c:order val="3"/>
          <c:tx>
            <c:v>Energy set</c:v>
          </c:tx>
          <c:spPr>
            <a:ln w="12700" cap="rnd">
              <a:solidFill>
                <a:srgbClr val="0070C0"/>
              </a:solidFill>
              <a:prstDash val="dash"/>
              <a:round/>
            </a:ln>
            <a:effectLst/>
          </c:spPr>
          <c:marker>
            <c:symbol val="none"/>
          </c:marker>
          <c:yVal>
            <c:numRef>
              <c:f>'Frequency tables'!$F$29:$F$47</c:f>
              <c:numCache>
                <c:formatCode>General</c:formatCode>
                <c:ptCount val="1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5</c:v>
                </c:pt>
                <c:pt idx="5">
                  <c:v>10</c:v>
                </c:pt>
                <c:pt idx="6">
                  <c:v>18</c:v>
                </c:pt>
                <c:pt idx="7">
                  <c:v>10</c:v>
                </c:pt>
                <c:pt idx="8">
                  <c:v>13</c:v>
                </c:pt>
                <c:pt idx="9">
                  <c:v>7</c:v>
                </c:pt>
                <c:pt idx="10">
                  <c:v>1</c:v>
                </c:pt>
                <c:pt idx="11">
                  <c:v>5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B4F-4FE5-A5A6-DED7E5AD58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3875048"/>
        <c:axId val="-2113867992"/>
      </c:scatterChart>
      <c:catAx>
        <c:axId val="-2113875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Asset </a:t>
                </a: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</a:t>
                </a:r>
                <a:endParaRPr lang="en-N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82984922848769505"/>
              <c:y val="0.7959251968503939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3867992"/>
        <c:crosses val="autoZero"/>
        <c:auto val="1"/>
        <c:lblAlgn val="ctr"/>
        <c:lblOffset val="100"/>
        <c:noMultiLvlLbl val="0"/>
      </c:catAx>
      <c:valAx>
        <c:axId val="-21138679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Number of firms (N)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3875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270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'Frequency tables'!$A$29:$A$47</c:f>
              <c:numCache>
                <c:formatCode>General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xVal>
          <c:yVal>
            <c:numRef>
              <c:f>'Frequency tables'!$C$29:$C$47</c:f>
              <c:numCache>
                <c:formatCode>General</c:formatCode>
                <c:ptCount val="1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D3-422C-8E6F-B4B69D88016A}"/>
            </c:ext>
          </c:extLst>
        </c:ser>
        <c:ser>
          <c:idx val="1"/>
          <c:order val="1"/>
          <c:spPr>
            <a:ln w="127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Figures!$B$109:$B$110</c:f>
              <c:numCache>
                <c:formatCode>0.00</c:formatCode>
                <c:ptCount val="2"/>
                <c:pt idx="0">
                  <c:v>0.30142327577314132</c:v>
                </c:pt>
                <c:pt idx="1">
                  <c:v>0.30142327577314132</c:v>
                </c:pt>
              </c:numCache>
            </c:numRef>
          </c:xVal>
          <c:yVal>
            <c:numRef>
              <c:f>Figures!$D$109:$D$110</c:f>
              <c:numCache>
                <c:formatCode>General</c:formatCode>
                <c:ptCount val="2"/>
                <c:pt idx="0">
                  <c:v>0</c:v>
                </c:pt>
                <c:pt idx="1">
                  <c:v>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D3-422C-8E6F-B4B69D88016A}"/>
            </c:ext>
          </c:extLst>
        </c:ser>
        <c:ser>
          <c:idx val="2"/>
          <c:order val="2"/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Figures!$C$109:$C$110</c:f>
              <c:numCache>
                <c:formatCode>0.00</c:formatCode>
                <c:ptCount val="2"/>
                <c:pt idx="0">
                  <c:v>0.45477769561712439</c:v>
                </c:pt>
                <c:pt idx="1">
                  <c:v>0.45477769561712439</c:v>
                </c:pt>
              </c:numCache>
            </c:numRef>
          </c:xVal>
          <c:yVal>
            <c:numRef>
              <c:f>Figures!$D$109:$D$110</c:f>
              <c:numCache>
                <c:formatCode>General</c:formatCode>
                <c:ptCount val="2"/>
                <c:pt idx="0">
                  <c:v>0</c:v>
                </c:pt>
                <c:pt idx="1">
                  <c:v>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D3-422C-8E6F-B4B69D8801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3780152"/>
        <c:axId val="-2113773336"/>
      </c:scatterChart>
      <c:valAx>
        <c:axId val="-2113780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Asset </a:t>
                </a:r>
                <a:r>
                  <a:rPr lang="el-GR" sz="1000" b="0" i="0" baseline="0">
                    <a:effectLst/>
                  </a:rPr>
                  <a:t>β</a:t>
                </a:r>
                <a:r>
                  <a:rPr lang="en-NZ" sz="1000" b="0" i="0" baseline="0">
                    <a:effectLst/>
                  </a:rPr>
                  <a:t> </a:t>
                </a:r>
                <a:endParaRPr lang="en-NZ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.84658956012241204"/>
              <c:y val="0.8925692621755609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3773336"/>
        <c:crosses val="autoZero"/>
        <c:crossBetween val="midCat"/>
      </c:valAx>
      <c:valAx>
        <c:axId val="-2113773336"/>
        <c:scaling>
          <c:orientation val="minMax"/>
          <c:max val="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000" b="0" i="0" baseline="0">
                    <a:effectLst/>
                  </a:rPr>
                  <a:t>Number of firms (N)</a:t>
                </a:r>
                <a:endParaRPr lang="en-NZ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3780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482601</xdr:colOff>
      <xdr:row>17</xdr:row>
      <xdr:rowOff>88900</xdr:rowOff>
    </xdr:from>
    <xdr:to>
      <xdr:col>10</xdr:col>
      <xdr:colOff>295276</xdr:colOff>
      <xdr:row>23</xdr:row>
      <xdr:rowOff>0</xdr:rowOff>
    </xdr:to>
    <xdr:sp macro="" textlink="">
      <xdr:nvSpPr>
        <xdr:cNvPr id="3" name="TextBox 2"/>
        <xdr:cNvSpPr txBox="1"/>
      </xdr:nvSpPr>
      <xdr:spPr>
        <a:xfrm>
          <a:off x="482601" y="3432175"/>
          <a:ext cx="5851525" cy="13398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NZ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Disclaimer</a:t>
          </a:r>
          <a:endParaRPr lang="en-N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N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workbook has been prepared by TDB Advisory Ltd (TDB) with care and diligence as an appendix to its submisssion to</a:t>
          </a:r>
          <a:r>
            <a:rPr lang="en-NZ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Commerce Commission of 4 August 2016</a:t>
          </a:r>
          <a:r>
            <a:rPr lang="en-N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No responsibility or liability is accepted by TDB or any of its officers, employees or agents for any errors or omissions arising out of the preparation or use of this</a:t>
          </a:r>
          <a:r>
            <a:rPr lang="en-NZ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workbook or the data or calculations within it</a:t>
          </a:r>
          <a:r>
            <a:rPr lang="en-N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  <a:endParaRPr lang="en-NZ" sz="1100"/>
        </a:p>
      </xdr:txBody>
    </xdr:sp>
    <xdr:clientData/>
  </xdr:twoCellAnchor>
  <xdr:twoCellAnchor editAs="oneCell">
    <xdr:from>
      <xdr:col>0</xdr:col>
      <xdr:colOff>323850</xdr:colOff>
      <xdr:row>1</xdr:row>
      <xdr:rowOff>104775</xdr:rowOff>
    </xdr:from>
    <xdr:to>
      <xdr:col>4</xdr:col>
      <xdr:colOff>552450</xdr:colOff>
      <xdr:row>8</xdr:row>
      <xdr:rowOff>31331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3850" y="295275"/>
          <a:ext cx="2724150" cy="12600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595312</xdr:colOff>
      <xdr:row>51</xdr:row>
      <xdr:rowOff>104775</xdr:rowOff>
    </xdr:from>
    <xdr:to>
      <xdr:col>16</xdr:col>
      <xdr:colOff>323849</xdr:colOff>
      <xdr:row>67</xdr:row>
      <xdr:rowOff>38100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</xdr:row>
      <xdr:rowOff>88900</xdr:rowOff>
    </xdr:from>
    <xdr:to>
      <xdr:col>7</xdr:col>
      <xdr:colOff>304800</xdr:colOff>
      <xdr:row>16</xdr:row>
      <xdr:rowOff>152400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592667</xdr:colOff>
      <xdr:row>2</xdr:row>
      <xdr:rowOff>121708</xdr:rowOff>
    </xdr:from>
    <xdr:to>
      <xdr:col>16</xdr:col>
      <xdr:colOff>154215</xdr:colOff>
      <xdr:row>17</xdr:row>
      <xdr:rowOff>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628953</xdr:colOff>
      <xdr:row>18</xdr:row>
      <xdr:rowOff>13608</xdr:rowOff>
    </xdr:from>
    <xdr:to>
      <xdr:col>16</xdr:col>
      <xdr:colOff>275470</xdr:colOff>
      <xdr:row>32</xdr:row>
      <xdr:rowOff>91169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34</xdr:row>
      <xdr:rowOff>0</xdr:rowOff>
    </xdr:from>
    <xdr:to>
      <xdr:col>7</xdr:col>
      <xdr:colOff>323850</xdr:colOff>
      <xdr:row>48</xdr:row>
      <xdr:rowOff>77561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620788</xdr:colOff>
      <xdr:row>34</xdr:row>
      <xdr:rowOff>93134</xdr:rowOff>
    </xdr:from>
    <xdr:to>
      <xdr:col>16</xdr:col>
      <xdr:colOff>267003</xdr:colOff>
      <xdr:row>49</xdr:row>
      <xdr:rowOff>92227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36739</xdr:colOff>
      <xdr:row>51</xdr:row>
      <xdr:rowOff>178254</xdr:rowOff>
    </xdr:from>
    <xdr:to>
      <xdr:col>7</xdr:col>
      <xdr:colOff>326571</xdr:colOff>
      <xdr:row>66</xdr:row>
      <xdr:rowOff>149680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114300</xdr:colOff>
      <xdr:row>87</xdr:row>
      <xdr:rowOff>60777</xdr:rowOff>
    </xdr:from>
    <xdr:to>
      <xdr:col>7</xdr:col>
      <xdr:colOff>345620</xdr:colOff>
      <xdr:row>102</xdr:row>
      <xdr:rowOff>33564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176893</xdr:colOff>
      <xdr:row>86</xdr:row>
      <xdr:rowOff>2117</xdr:rowOff>
    </xdr:from>
    <xdr:to>
      <xdr:col>16</xdr:col>
      <xdr:colOff>481693</xdr:colOff>
      <xdr:row>100</xdr:row>
      <xdr:rowOff>78317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105</xdr:row>
      <xdr:rowOff>0</xdr:rowOff>
    </xdr:from>
    <xdr:to>
      <xdr:col>7</xdr:col>
      <xdr:colOff>304800</xdr:colOff>
      <xdr:row>119</xdr:row>
      <xdr:rowOff>76200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9</xdr:col>
      <xdr:colOff>0</xdr:colOff>
      <xdr:row>106</xdr:row>
      <xdr:rowOff>50800</xdr:rowOff>
    </xdr:from>
    <xdr:to>
      <xdr:col>16</xdr:col>
      <xdr:colOff>304800</xdr:colOff>
      <xdr:row>120</xdr:row>
      <xdr:rowOff>127000</xdr:rowOff>
    </xdr:to>
    <xdr:graphicFrame macro="">
      <xdr:nvGraphicFramePr>
        <xdr:cNvPr id="14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120</xdr:row>
      <xdr:rowOff>190498</xdr:rowOff>
    </xdr:from>
    <xdr:to>
      <xdr:col>7</xdr:col>
      <xdr:colOff>231321</xdr:colOff>
      <xdr:row>136</xdr:row>
      <xdr:rowOff>136071</xdr:rowOff>
    </xdr:to>
    <xdr:graphicFrame macro="">
      <xdr:nvGraphicFramePr>
        <xdr:cNvPr id="15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68</xdr:row>
      <xdr:rowOff>33867</xdr:rowOff>
    </xdr:from>
    <xdr:to>
      <xdr:col>7</xdr:col>
      <xdr:colOff>313267</xdr:colOff>
      <xdr:row>85</xdr:row>
      <xdr:rowOff>0</xdr:rowOff>
    </xdr:to>
    <xdr:graphicFrame macro="">
      <xdr:nvGraphicFramePr>
        <xdr:cNvPr id="16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9</xdr:col>
      <xdr:colOff>85725</xdr:colOff>
      <xdr:row>69</xdr:row>
      <xdr:rowOff>111125</xdr:rowOff>
    </xdr:from>
    <xdr:to>
      <xdr:col>16</xdr:col>
      <xdr:colOff>371475</xdr:colOff>
      <xdr:row>84</xdr:row>
      <xdr:rowOff>50346</xdr:rowOff>
    </xdr:to>
    <xdr:graphicFrame macro="">
      <xdr:nvGraphicFramePr>
        <xdr:cNvPr id="17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18</xdr:row>
      <xdr:rowOff>50800</xdr:rowOff>
    </xdr:from>
    <xdr:to>
      <xdr:col>7</xdr:col>
      <xdr:colOff>302327</xdr:colOff>
      <xdr:row>32</xdr:row>
      <xdr:rowOff>128361</xdr:rowOff>
    </xdr:to>
    <xdr:graphicFrame macro="">
      <xdr:nvGraphicFramePr>
        <xdr:cNvPr id="18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4</xdr:row>
      <xdr:rowOff>95250</xdr:rowOff>
    </xdr:from>
    <xdr:to>
      <xdr:col>10</xdr:col>
      <xdr:colOff>0</xdr:colOff>
      <xdr:row>18</xdr:row>
      <xdr:rowOff>171450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3</xdr:row>
      <xdr:rowOff>95250</xdr:rowOff>
    </xdr:from>
    <xdr:to>
      <xdr:col>10</xdr:col>
      <xdr:colOff>0</xdr:colOff>
      <xdr:row>17</xdr:row>
      <xdr:rowOff>171450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6</xdr:row>
      <xdr:rowOff>95250</xdr:rowOff>
    </xdr:from>
    <xdr:to>
      <xdr:col>10</xdr:col>
      <xdr:colOff>0</xdr:colOff>
      <xdr:row>20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180</xdr:row>
      <xdr:rowOff>95250</xdr:rowOff>
    </xdr:from>
    <xdr:to>
      <xdr:col>10</xdr:col>
      <xdr:colOff>0</xdr:colOff>
      <xdr:row>194</xdr:row>
      <xdr:rowOff>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25</xdr:row>
      <xdr:rowOff>95250</xdr:rowOff>
    </xdr:from>
    <xdr:to>
      <xdr:col>9</xdr:col>
      <xdr:colOff>0</xdr:colOff>
      <xdr:row>39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12:C34"/>
  <sheetViews>
    <sheetView tabSelected="1" workbookViewId="0">
      <selection activeCell="E28" sqref="E28"/>
    </sheetView>
  </sheetViews>
  <sheetFormatPr defaultColWidth="8.85546875" defaultRowHeight="15" x14ac:dyDescent="0.25"/>
  <cols>
    <col min="1" max="1" width="7.28515625" style="1" customWidth="1"/>
    <col min="2" max="2" width="9.7109375" style="1" bestFit="1" customWidth="1"/>
    <col min="3" max="3" width="11.5703125" style="1" customWidth="1"/>
    <col min="4" max="16384" width="8.85546875" style="1"/>
  </cols>
  <sheetData>
    <row r="12" spans="2:3" ht="23.25" x14ac:dyDescent="0.35">
      <c r="B12" s="91" t="s">
        <v>389</v>
      </c>
    </row>
    <row r="15" spans="2:3" x14ac:dyDescent="0.25">
      <c r="B15" s="119" t="s">
        <v>390</v>
      </c>
      <c r="C15" s="314">
        <v>42586</v>
      </c>
    </row>
    <row r="26" spans="2:2" x14ac:dyDescent="0.25">
      <c r="B26" s="315" t="s">
        <v>400</v>
      </c>
    </row>
    <row r="27" spans="2:2" x14ac:dyDescent="0.25">
      <c r="B27" s="315" t="s">
        <v>401</v>
      </c>
    </row>
    <row r="28" spans="2:2" x14ac:dyDescent="0.25">
      <c r="B28" s="315" t="s">
        <v>402</v>
      </c>
    </row>
    <row r="29" spans="2:2" x14ac:dyDescent="0.25">
      <c r="B29" s="315" t="s">
        <v>403</v>
      </c>
    </row>
    <row r="30" spans="2:2" x14ac:dyDescent="0.25">
      <c r="B30" s="315" t="s">
        <v>404</v>
      </c>
    </row>
    <row r="31" spans="2:2" x14ac:dyDescent="0.25">
      <c r="B31" s="315" t="s">
        <v>405</v>
      </c>
    </row>
    <row r="32" spans="2:2" x14ac:dyDescent="0.25">
      <c r="B32" s="315"/>
    </row>
    <row r="33" spans="2:2" x14ac:dyDescent="0.25">
      <c r="B33" s="315" t="s">
        <v>406</v>
      </c>
    </row>
    <row r="34" spans="2:2" x14ac:dyDescent="0.25">
      <c r="B34" s="315" t="s">
        <v>407</v>
      </c>
    </row>
  </sheetData>
  <pageMargins left="0.7" right="0.7" top="0.75" bottom="0.75" header="0.3" footer="0.3"/>
  <pageSetup paperSize="9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44"/>
  <sheetViews>
    <sheetView zoomScale="85" zoomScaleNormal="85" zoomScalePageLayoutView="85" workbookViewId="0"/>
  </sheetViews>
  <sheetFormatPr defaultColWidth="8.85546875" defaultRowHeight="15" outlineLevelCol="1" x14ac:dyDescent="0.25"/>
  <cols>
    <col min="1" max="1" width="8.85546875" style="1"/>
    <col min="2" max="2" width="18.140625" style="1" customWidth="1"/>
    <col min="3" max="3" width="30.42578125" style="1" customWidth="1"/>
    <col min="4" max="9" width="0" style="1" hidden="1" customWidth="1" outlineLevel="1"/>
    <col min="10" max="10" width="8.85546875" style="1" collapsed="1"/>
    <col min="11" max="15" width="8.85546875" style="1"/>
    <col min="16" max="16" width="16.28515625" style="1" customWidth="1"/>
    <col min="17" max="17" width="19.42578125" style="1" customWidth="1"/>
    <col min="18" max="18" width="20.42578125" style="1" customWidth="1"/>
    <col min="19" max="19" width="22.140625" style="1" customWidth="1"/>
    <col min="20" max="16384" width="8.85546875" style="1"/>
  </cols>
  <sheetData>
    <row r="1" spans="1:19" x14ac:dyDescent="0.25">
      <c r="A1" s="207"/>
      <c r="B1" s="208"/>
      <c r="C1" s="207"/>
      <c r="D1" s="301" t="s">
        <v>0</v>
      </c>
      <c r="E1" s="301"/>
      <c r="F1" s="302"/>
      <c r="G1" s="303" t="s">
        <v>1</v>
      </c>
      <c r="H1" s="301"/>
      <c r="I1" s="302"/>
      <c r="J1" s="303" t="s">
        <v>2</v>
      </c>
      <c r="K1" s="301"/>
      <c r="L1" s="302"/>
      <c r="M1" s="303" t="s">
        <v>3</v>
      </c>
      <c r="N1" s="301"/>
      <c r="O1" s="302"/>
      <c r="P1" s="177"/>
      <c r="Q1" s="34"/>
      <c r="R1" s="34"/>
      <c r="S1" s="179"/>
    </row>
    <row r="2" spans="1:19" x14ac:dyDescent="0.25">
      <c r="A2" s="180" t="s">
        <v>4</v>
      </c>
      <c r="B2" s="181" t="s">
        <v>5</v>
      </c>
      <c r="C2" s="180" t="s">
        <v>6</v>
      </c>
      <c r="D2" s="209" t="s">
        <v>7</v>
      </c>
      <c r="E2" s="209" t="s">
        <v>8</v>
      </c>
      <c r="F2" s="209" t="s">
        <v>9</v>
      </c>
      <c r="G2" s="210" t="s">
        <v>7</v>
      </c>
      <c r="H2" s="209" t="s">
        <v>8</v>
      </c>
      <c r="I2" s="209" t="s">
        <v>9</v>
      </c>
      <c r="J2" s="210" t="s">
        <v>7</v>
      </c>
      <c r="K2" s="209" t="s">
        <v>8</v>
      </c>
      <c r="L2" s="209" t="s">
        <v>9</v>
      </c>
      <c r="M2" s="210" t="s">
        <v>7</v>
      </c>
      <c r="N2" s="209" t="s">
        <v>8</v>
      </c>
      <c r="O2" s="209" t="s">
        <v>9</v>
      </c>
      <c r="P2" s="180" t="s">
        <v>291</v>
      </c>
      <c r="Q2" s="184" t="s">
        <v>10</v>
      </c>
      <c r="R2" s="184" t="s">
        <v>11</v>
      </c>
      <c r="S2" s="66" t="s">
        <v>12</v>
      </c>
    </row>
    <row r="3" spans="1:19" x14ac:dyDescent="0.25">
      <c r="A3" s="166" t="s">
        <v>17</v>
      </c>
      <c r="B3" s="185" t="s">
        <v>84</v>
      </c>
      <c r="C3" s="185" t="s">
        <v>85</v>
      </c>
      <c r="D3" s="186">
        <v>0.11104697463433126</v>
      </c>
      <c r="E3" s="187">
        <v>6.6396499163658779E-2</v>
      </c>
      <c r="F3" s="188">
        <v>2.6089498892008102E-2</v>
      </c>
      <c r="G3" s="186">
        <v>0.28486664947602308</v>
      </c>
      <c r="H3" s="187">
        <v>0.26596347581106727</v>
      </c>
      <c r="I3" s="188">
        <v>0.24754319073863079</v>
      </c>
      <c r="J3" s="186">
        <v>0.40852838725116741</v>
      </c>
      <c r="K3" s="187">
        <v>0.38883705816528058</v>
      </c>
      <c r="L3" s="188">
        <v>0.4249574894780303</v>
      </c>
      <c r="M3" s="186">
        <v>0.35611057591843431</v>
      </c>
      <c r="N3" s="187">
        <v>0.2984516873157701</v>
      </c>
      <c r="O3" s="188">
        <v>0.26154486242045538</v>
      </c>
      <c r="P3" s="190" t="s">
        <v>20</v>
      </c>
      <c r="Q3" s="195">
        <v>0.46891136525809346</v>
      </c>
      <c r="R3" s="195">
        <v>0.43543339602450093</v>
      </c>
      <c r="S3" s="196">
        <v>0.45217238064129717</v>
      </c>
    </row>
    <row r="4" spans="1:19" x14ac:dyDescent="0.25">
      <c r="A4" s="166" t="s">
        <v>28</v>
      </c>
      <c r="B4" s="191" t="s">
        <v>120</v>
      </c>
      <c r="C4" s="191" t="s">
        <v>121</v>
      </c>
      <c r="D4" s="192">
        <v>0.14905826139223052</v>
      </c>
      <c r="E4" s="193">
        <v>3.499554967655158E-3</v>
      </c>
      <c r="F4" s="194">
        <v>1.3292816477914544E-2</v>
      </c>
      <c r="G4" s="192">
        <v>0.21225877758746292</v>
      </c>
      <c r="H4" s="193">
        <v>0.16557402219205722</v>
      </c>
      <c r="I4" s="194">
        <v>0.25099379098540053</v>
      </c>
      <c r="J4" s="192">
        <v>0.27495863423121786</v>
      </c>
      <c r="K4" s="193">
        <v>0.21341414250789592</v>
      </c>
      <c r="L4" s="194">
        <v>0.24688456108555545</v>
      </c>
      <c r="M4" s="192">
        <v>0.38858673679292038</v>
      </c>
      <c r="N4" s="193">
        <v>0.31661285690725172</v>
      </c>
      <c r="O4" s="194">
        <v>0.333621744294612</v>
      </c>
      <c r="P4" s="190" t="s">
        <v>20</v>
      </c>
      <c r="Q4" s="195">
        <v>0.60632168638902606</v>
      </c>
      <c r="R4" s="195">
        <v>0.45918271620219125</v>
      </c>
      <c r="S4" s="196">
        <v>0.53275220129560863</v>
      </c>
    </row>
    <row r="5" spans="1:19" x14ac:dyDescent="0.25">
      <c r="A5" s="166" t="s">
        <v>28</v>
      </c>
      <c r="B5" s="191" t="s">
        <v>90</v>
      </c>
      <c r="C5" s="191" t="s">
        <v>91</v>
      </c>
      <c r="D5" s="192" t="s">
        <v>277</v>
      </c>
      <c r="E5" s="193" t="s">
        <v>277</v>
      </c>
      <c r="F5" s="194" t="s">
        <v>277</v>
      </c>
      <c r="G5" s="192" t="s">
        <v>277</v>
      </c>
      <c r="H5" s="193" t="s">
        <v>277</v>
      </c>
      <c r="I5" s="194" t="s">
        <v>277</v>
      </c>
      <c r="J5" s="192">
        <v>0.15927951885262076</v>
      </c>
      <c r="K5" s="193">
        <v>9.0910013237164064E-2</v>
      </c>
      <c r="L5" s="194">
        <v>8.5435252091316041E-2</v>
      </c>
      <c r="M5" s="192">
        <v>0.24067741947724042</v>
      </c>
      <c r="N5" s="193">
        <v>0.24584781695379698</v>
      </c>
      <c r="O5" s="194">
        <v>0.2670025875884785</v>
      </c>
      <c r="P5" s="190" t="s">
        <v>20</v>
      </c>
      <c r="Q5" s="195">
        <v>0.60812431301578196</v>
      </c>
      <c r="R5" s="195">
        <v>0.57722191085301255</v>
      </c>
      <c r="S5" s="196">
        <v>0.59267311193439731</v>
      </c>
    </row>
    <row r="6" spans="1:19" x14ac:dyDescent="0.25">
      <c r="A6" s="166" t="s">
        <v>17</v>
      </c>
      <c r="B6" s="191" t="s">
        <v>104</v>
      </c>
      <c r="C6" s="191" t="s">
        <v>105</v>
      </c>
      <c r="D6" s="192">
        <v>0.16630863841439747</v>
      </c>
      <c r="E6" s="193">
        <v>8.3300779458531302E-2</v>
      </c>
      <c r="F6" s="194">
        <v>0.15632000802409016</v>
      </c>
      <c r="G6" s="192">
        <v>0.33814481598083346</v>
      </c>
      <c r="H6" s="193">
        <v>0.31614486911374179</v>
      </c>
      <c r="I6" s="194">
        <v>0.35776002106702587</v>
      </c>
      <c r="J6" s="192">
        <v>0.34063398245917548</v>
      </c>
      <c r="K6" s="193">
        <v>0.32098111442496591</v>
      </c>
      <c r="L6" s="194">
        <v>0.36421550061972102</v>
      </c>
      <c r="M6" s="192">
        <v>0.39430714927600552</v>
      </c>
      <c r="N6" s="193">
        <v>0.32230999079549905</v>
      </c>
      <c r="O6" s="194">
        <v>0.29866218775514586</v>
      </c>
      <c r="P6" s="190" t="s">
        <v>20</v>
      </c>
      <c r="Q6" s="195">
        <v>0.50009275230746719</v>
      </c>
      <c r="R6" s="195">
        <v>0.44154153595988277</v>
      </c>
      <c r="S6" s="196">
        <v>0.47081714413367498</v>
      </c>
    </row>
    <row r="7" spans="1:19" x14ac:dyDescent="0.25">
      <c r="A7" s="166" t="s">
        <v>17</v>
      </c>
      <c r="B7" s="191" t="s">
        <v>150</v>
      </c>
      <c r="C7" s="191" t="s">
        <v>151</v>
      </c>
      <c r="D7" s="192">
        <v>0.24162131657651165</v>
      </c>
      <c r="E7" s="193">
        <v>8.2393320034264403E-2</v>
      </c>
      <c r="F7" s="194">
        <v>-8.7367068624255736E-2</v>
      </c>
      <c r="G7" s="192">
        <v>0.36514174270396044</v>
      </c>
      <c r="H7" s="193">
        <v>0.44728470569182494</v>
      </c>
      <c r="I7" s="194">
        <v>0.58550755079255878</v>
      </c>
      <c r="J7" s="192">
        <v>0.52130467789831714</v>
      </c>
      <c r="K7" s="193">
        <v>0.4668962235419255</v>
      </c>
      <c r="L7" s="194">
        <v>0.58933044301517357</v>
      </c>
      <c r="M7" s="192">
        <v>0.49444259596689688</v>
      </c>
      <c r="N7" s="193">
        <v>0.40190954441062338</v>
      </c>
      <c r="O7" s="194">
        <v>0.46380156888821589</v>
      </c>
      <c r="P7" s="190" t="s">
        <v>20</v>
      </c>
      <c r="Q7" s="195">
        <v>0.41888994540802482</v>
      </c>
      <c r="R7" s="195">
        <v>0.44454217626118736</v>
      </c>
      <c r="S7" s="196">
        <v>0.43171606083460612</v>
      </c>
    </row>
    <row r="8" spans="1:19" x14ac:dyDescent="0.25">
      <c r="A8" s="166" t="s">
        <v>17</v>
      </c>
      <c r="B8" s="191" t="s">
        <v>41</v>
      </c>
      <c r="C8" s="191" t="s">
        <v>42</v>
      </c>
      <c r="D8" s="192">
        <v>8.0696684589017992E-2</v>
      </c>
      <c r="E8" s="193">
        <v>4.3017192182045985E-2</v>
      </c>
      <c r="F8" s="194">
        <v>0.12914004987008668</v>
      </c>
      <c r="G8" s="192">
        <v>0.23640081899172383</v>
      </c>
      <c r="H8" s="193">
        <v>0.28309508231254765</v>
      </c>
      <c r="I8" s="194">
        <v>0.4666655668154186</v>
      </c>
      <c r="J8" s="192">
        <v>0.25780041488026467</v>
      </c>
      <c r="K8" s="193">
        <v>0.24281640131341095</v>
      </c>
      <c r="L8" s="194">
        <v>0.24143442033726328</v>
      </c>
      <c r="M8" s="192">
        <v>0.29816722553342889</v>
      </c>
      <c r="N8" s="193">
        <v>0.24307723387221908</v>
      </c>
      <c r="O8" s="194">
        <v>0.17557429043935963</v>
      </c>
      <c r="P8" s="190" t="s">
        <v>20</v>
      </c>
      <c r="Q8" s="195">
        <v>0.65249483599566416</v>
      </c>
      <c r="R8" s="195">
        <v>0.51262926522356689</v>
      </c>
      <c r="S8" s="196">
        <v>0.58256205060961552</v>
      </c>
    </row>
    <row r="9" spans="1:19" x14ac:dyDescent="0.25">
      <c r="A9" s="166" t="s">
        <v>17</v>
      </c>
      <c r="B9" s="191" t="s">
        <v>96</v>
      </c>
      <c r="C9" s="191" t="s">
        <v>97</v>
      </c>
      <c r="D9" s="192">
        <v>0.19281222828629566</v>
      </c>
      <c r="E9" s="193">
        <v>0.12492586979263787</v>
      </c>
      <c r="F9" s="194">
        <v>8.6409614823662342E-2</v>
      </c>
      <c r="G9" s="192">
        <v>0.41073692809711004</v>
      </c>
      <c r="H9" s="193">
        <v>0.45476625633793499</v>
      </c>
      <c r="I9" s="194">
        <v>0.61883595143998993</v>
      </c>
      <c r="J9" s="192">
        <v>0.46896932042010248</v>
      </c>
      <c r="K9" s="193">
        <v>0.3883725584211854</v>
      </c>
      <c r="L9" s="194">
        <v>0.36616184620407516</v>
      </c>
      <c r="M9" s="192">
        <v>0.41259866412587604</v>
      </c>
      <c r="N9" s="193">
        <v>0.35782630858515774</v>
      </c>
      <c r="O9" s="194">
        <v>0.28451948291361512</v>
      </c>
      <c r="P9" s="190" t="s">
        <v>20</v>
      </c>
      <c r="Q9" s="195">
        <v>0.3624674362456104</v>
      </c>
      <c r="R9" s="195">
        <v>0.31714632172618856</v>
      </c>
      <c r="S9" s="196">
        <v>0.33980687898589945</v>
      </c>
    </row>
    <row r="10" spans="1:19" x14ac:dyDescent="0.25">
      <c r="A10" s="166" t="s">
        <v>17</v>
      </c>
      <c r="B10" s="191" t="s">
        <v>108</v>
      </c>
      <c r="C10" s="191" t="s">
        <v>109</v>
      </c>
      <c r="D10" s="192">
        <v>0.14158685293483292</v>
      </c>
      <c r="E10" s="193">
        <v>8.350348093441666E-2</v>
      </c>
      <c r="F10" s="194">
        <v>4.4669677625652146E-2</v>
      </c>
      <c r="G10" s="192">
        <v>0.18244182229937086</v>
      </c>
      <c r="H10" s="193">
        <v>0.24808912891058338</v>
      </c>
      <c r="I10" s="194">
        <v>0.39666475609363083</v>
      </c>
      <c r="J10" s="192">
        <v>0.27151962696014381</v>
      </c>
      <c r="K10" s="193">
        <v>0.27807658209635211</v>
      </c>
      <c r="L10" s="194">
        <v>0.28041771368790103</v>
      </c>
      <c r="M10" s="192">
        <v>0.41043506533061025</v>
      </c>
      <c r="N10" s="193">
        <v>0.36468012457611659</v>
      </c>
      <c r="O10" s="194">
        <v>0.29867514987908433</v>
      </c>
      <c r="P10" s="190" t="s">
        <v>20</v>
      </c>
      <c r="Q10" s="195">
        <v>0.64417933447166309</v>
      </c>
      <c r="R10" s="195">
        <v>0.46793185301280921</v>
      </c>
      <c r="S10" s="196">
        <v>0.55605559374223612</v>
      </c>
    </row>
    <row r="11" spans="1:19" x14ac:dyDescent="0.25">
      <c r="A11" s="166" t="s">
        <v>17</v>
      </c>
      <c r="B11" s="191" t="s">
        <v>39</v>
      </c>
      <c r="C11" s="191" t="s">
        <v>279</v>
      </c>
      <c r="D11" s="192">
        <v>0.105710623313147</v>
      </c>
      <c r="E11" s="193">
        <v>6.925702878581122E-2</v>
      </c>
      <c r="F11" s="194">
        <v>3.3893567782511139E-2</v>
      </c>
      <c r="G11" s="192">
        <v>0.30678275826479245</v>
      </c>
      <c r="H11" s="193">
        <v>0.278832965082701</v>
      </c>
      <c r="I11" s="194">
        <v>0.33443195746545828</v>
      </c>
      <c r="J11" s="192">
        <v>0.37662335000726122</v>
      </c>
      <c r="K11" s="193">
        <v>0.34824985162496225</v>
      </c>
      <c r="L11" s="194">
        <v>0.31317385798711783</v>
      </c>
      <c r="M11" s="192">
        <v>0.32874528641631845</v>
      </c>
      <c r="N11" s="193">
        <v>0.26742885260159971</v>
      </c>
      <c r="O11" s="194">
        <v>0.17093732545064508</v>
      </c>
      <c r="P11" s="190" t="s">
        <v>20</v>
      </c>
      <c r="Q11" s="195">
        <v>0.41274867283171612</v>
      </c>
      <c r="R11" s="195">
        <v>0.391285143407889</v>
      </c>
      <c r="S11" s="196">
        <v>0.40201690811980256</v>
      </c>
    </row>
    <row r="12" spans="1:19" x14ac:dyDescent="0.25">
      <c r="A12" s="166" t="s">
        <v>17</v>
      </c>
      <c r="B12" s="191" t="s">
        <v>66</v>
      </c>
      <c r="C12" s="191" t="s">
        <v>67</v>
      </c>
      <c r="D12" s="192">
        <v>0.15781224437290126</v>
      </c>
      <c r="E12" s="193">
        <v>9.3751175581070753E-2</v>
      </c>
      <c r="F12" s="194">
        <v>2.7178899243167853E-2</v>
      </c>
      <c r="G12" s="192">
        <v>0.21809755538542389</v>
      </c>
      <c r="H12" s="193">
        <v>0.17559492471294152</v>
      </c>
      <c r="I12" s="194">
        <v>0.2131075882248073</v>
      </c>
      <c r="J12" s="192">
        <v>0.32879612779474099</v>
      </c>
      <c r="K12" s="193">
        <v>0.31750067230319334</v>
      </c>
      <c r="L12" s="194">
        <v>0.32713654801419156</v>
      </c>
      <c r="M12" s="192">
        <v>0.35664872046461937</v>
      </c>
      <c r="N12" s="193">
        <v>0.2950032812588998</v>
      </c>
      <c r="O12" s="194">
        <v>0.22999603738854707</v>
      </c>
      <c r="P12" s="190" t="s">
        <v>20</v>
      </c>
      <c r="Q12" s="195">
        <v>0.53705480727369825</v>
      </c>
      <c r="R12" s="195">
        <v>0.41823549190010867</v>
      </c>
      <c r="S12" s="196">
        <v>0.47764514958690346</v>
      </c>
    </row>
    <row r="13" spans="1:19" x14ac:dyDescent="0.25">
      <c r="A13" s="166" t="s">
        <v>28</v>
      </c>
      <c r="B13" s="191" t="s">
        <v>29</v>
      </c>
      <c r="C13" s="191" t="s">
        <v>30</v>
      </c>
      <c r="D13" s="192" t="s">
        <v>277</v>
      </c>
      <c r="E13" s="193" t="s">
        <v>277</v>
      </c>
      <c r="F13" s="194" t="s">
        <v>277</v>
      </c>
      <c r="G13" s="192">
        <v>0.11273221960884545</v>
      </c>
      <c r="H13" s="193">
        <v>1.0961848465288091E-2</v>
      </c>
      <c r="I13" s="194">
        <v>1.2711943419001646E-2</v>
      </c>
      <c r="J13" s="192">
        <v>0.13992505424681453</v>
      </c>
      <c r="K13" s="193">
        <v>0.13020217187170288</v>
      </c>
      <c r="L13" s="194">
        <v>0.16288648858125215</v>
      </c>
      <c r="M13" s="192">
        <v>0.14209725881710633</v>
      </c>
      <c r="N13" s="193">
        <v>0.12272750571413897</v>
      </c>
      <c r="O13" s="194">
        <v>0.12796749764906659</v>
      </c>
      <c r="P13" s="190" t="s">
        <v>20</v>
      </c>
      <c r="Q13" s="195">
        <v>0.7574917485755589</v>
      </c>
      <c r="R13" s="195">
        <v>0.67099911504439091</v>
      </c>
      <c r="S13" s="196">
        <v>0.71424543180997491</v>
      </c>
    </row>
    <row r="14" spans="1:19" x14ac:dyDescent="0.25">
      <c r="A14" s="166" t="s">
        <v>17</v>
      </c>
      <c r="B14" s="191" t="s">
        <v>31</v>
      </c>
      <c r="C14" s="191" t="s">
        <v>32</v>
      </c>
      <c r="D14" s="192">
        <v>0.17882999016070683</v>
      </c>
      <c r="E14" s="193">
        <v>9.921037585654939E-2</v>
      </c>
      <c r="F14" s="194">
        <v>-1.3182186750647923E-2</v>
      </c>
      <c r="G14" s="192">
        <v>0.43852878397424544</v>
      </c>
      <c r="H14" s="193">
        <v>0.51589071194851366</v>
      </c>
      <c r="I14" s="194">
        <v>0.70938724781293094</v>
      </c>
      <c r="J14" s="192">
        <v>0.37270912224943492</v>
      </c>
      <c r="K14" s="193">
        <v>0.32922182002238948</v>
      </c>
      <c r="L14" s="194">
        <v>0.3070094337012314</v>
      </c>
      <c r="M14" s="192">
        <v>0.25534735516003793</v>
      </c>
      <c r="N14" s="193">
        <v>0.19322547308227861</v>
      </c>
      <c r="O14" s="194">
        <v>0.13438076464115051</v>
      </c>
      <c r="P14" s="190" t="s">
        <v>20</v>
      </c>
      <c r="Q14" s="195">
        <v>0.36985439913901769</v>
      </c>
      <c r="R14" s="195">
        <v>0.4436583398740076</v>
      </c>
      <c r="S14" s="196">
        <v>0.40675636950651262</v>
      </c>
    </row>
    <row r="15" spans="1:19" x14ac:dyDescent="0.25">
      <c r="A15" s="166" t="s">
        <v>17</v>
      </c>
      <c r="B15" s="191" t="s">
        <v>18</v>
      </c>
      <c r="C15" s="191" t="s">
        <v>19</v>
      </c>
      <c r="D15" s="192">
        <v>0.17232875279291129</v>
      </c>
      <c r="E15" s="193">
        <v>0.11175004498190591</v>
      </c>
      <c r="F15" s="194">
        <v>8.5806426263420235E-2</v>
      </c>
      <c r="G15" s="192">
        <v>0.2627476600580822</v>
      </c>
      <c r="H15" s="193">
        <v>0.1934111785070757</v>
      </c>
      <c r="I15" s="194">
        <v>0.16934982483801397</v>
      </c>
      <c r="J15" s="192">
        <v>0.28183821425658356</v>
      </c>
      <c r="K15" s="193">
        <v>0.25982607920253398</v>
      </c>
      <c r="L15" s="194">
        <v>0.22827484855113042</v>
      </c>
      <c r="M15" s="192">
        <v>0.24057219205701202</v>
      </c>
      <c r="N15" s="193">
        <v>0.15576675523928352</v>
      </c>
      <c r="O15" s="194">
        <v>5.8341010908492405E-2</v>
      </c>
      <c r="P15" s="190" t="s">
        <v>20</v>
      </c>
      <c r="Q15" s="195">
        <v>0.44306370226457148</v>
      </c>
      <c r="R15" s="195">
        <v>0.40324013962170052</v>
      </c>
      <c r="S15" s="196">
        <v>0.42315192094313603</v>
      </c>
    </row>
    <row r="16" spans="1:19" x14ac:dyDescent="0.25">
      <c r="A16" s="166" t="s">
        <v>17</v>
      </c>
      <c r="B16" s="191" t="s">
        <v>62</v>
      </c>
      <c r="C16" s="191" t="s">
        <v>280</v>
      </c>
      <c r="D16" s="192">
        <v>7.3109916007681797E-2</v>
      </c>
      <c r="E16" s="193">
        <v>6.4446584406216326E-2</v>
      </c>
      <c r="F16" s="194">
        <v>3.792562064304511E-2</v>
      </c>
      <c r="G16" s="192">
        <v>0.28521863140802445</v>
      </c>
      <c r="H16" s="193">
        <v>0.26546146060319553</v>
      </c>
      <c r="I16" s="194">
        <v>0.31859393213658094</v>
      </c>
      <c r="J16" s="192">
        <v>0.35110679507236486</v>
      </c>
      <c r="K16" s="193">
        <v>0.31217450726989415</v>
      </c>
      <c r="L16" s="194">
        <v>0.35521149646717659</v>
      </c>
      <c r="M16" s="192">
        <v>0.38165148568879864</v>
      </c>
      <c r="N16" s="193">
        <v>0.28239304527808584</v>
      </c>
      <c r="O16" s="194">
        <v>0.22165400390096152</v>
      </c>
      <c r="P16" s="190" t="s">
        <v>20</v>
      </c>
      <c r="Q16" s="195">
        <v>0.47897549763291708</v>
      </c>
      <c r="R16" s="195">
        <v>0.43823466481531798</v>
      </c>
      <c r="S16" s="196">
        <v>0.45860508122411753</v>
      </c>
    </row>
    <row r="17" spans="1:19" x14ac:dyDescent="0.25">
      <c r="A17" s="166" t="s">
        <v>17</v>
      </c>
      <c r="B17" s="191" t="s">
        <v>76</v>
      </c>
      <c r="C17" s="191" t="s">
        <v>77</v>
      </c>
      <c r="D17" s="192">
        <v>7.1250061293933797E-2</v>
      </c>
      <c r="E17" s="193">
        <v>7.2158557062657142E-2</v>
      </c>
      <c r="F17" s="194">
        <v>0.16213177864625256</v>
      </c>
      <c r="G17" s="192">
        <v>0.18487120006510388</v>
      </c>
      <c r="H17" s="193">
        <v>0.17720374424466037</v>
      </c>
      <c r="I17" s="194">
        <v>0.17015466470118787</v>
      </c>
      <c r="J17" s="192">
        <v>0.30202903778615092</v>
      </c>
      <c r="K17" s="193">
        <v>0.2886790807133498</v>
      </c>
      <c r="L17" s="194">
        <v>0.27937295273032658</v>
      </c>
      <c r="M17" s="192">
        <v>0.36009533576603375</v>
      </c>
      <c r="N17" s="193">
        <v>0.2990850941846202</v>
      </c>
      <c r="O17" s="194">
        <v>0.2544689956365408</v>
      </c>
      <c r="P17" s="190" t="s">
        <v>20</v>
      </c>
      <c r="Q17" s="195">
        <v>0.51705700753016204</v>
      </c>
      <c r="R17" s="195">
        <v>0.41321491953409623</v>
      </c>
      <c r="S17" s="196">
        <v>0.46513596353212916</v>
      </c>
    </row>
    <row r="18" spans="1:19" x14ac:dyDescent="0.25">
      <c r="A18" s="166" t="s">
        <v>17</v>
      </c>
      <c r="B18" s="191" t="s">
        <v>43</v>
      </c>
      <c r="C18" s="191" t="s">
        <v>44</v>
      </c>
      <c r="D18" s="192">
        <v>0.1081609521196754</v>
      </c>
      <c r="E18" s="193">
        <v>4.6151381091668262E-2</v>
      </c>
      <c r="F18" s="194">
        <v>-8.3997121487070822E-2</v>
      </c>
      <c r="G18" s="192">
        <v>0.30911170147572425</v>
      </c>
      <c r="H18" s="193">
        <v>0.2655337956620395</v>
      </c>
      <c r="I18" s="194">
        <v>0.35524882319509732</v>
      </c>
      <c r="J18" s="192">
        <v>0.66400664477008853</v>
      </c>
      <c r="K18" s="193">
        <v>0.58664875065185806</v>
      </c>
      <c r="L18" s="194">
        <v>0.5064623509703059</v>
      </c>
      <c r="M18" s="192">
        <v>0.345786301638983</v>
      </c>
      <c r="N18" s="193">
        <v>0.27288886552053671</v>
      </c>
      <c r="O18" s="194">
        <v>0.18385701109801245</v>
      </c>
      <c r="P18" s="190" t="s">
        <v>20</v>
      </c>
      <c r="Q18" s="195">
        <v>0.24287149865945981</v>
      </c>
      <c r="R18" s="195">
        <v>0.38344877517076836</v>
      </c>
      <c r="S18" s="196">
        <v>0.31316013691511407</v>
      </c>
    </row>
    <row r="19" spans="1:19" x14ac:dyDescent="0.25">
      <c r="A19" s="166" t="s">
        <v>17</v>
      </c>
      <c r="B19" s="191" t="s">
        <v>26</v>
      </c>
      <c r="C19" s="191" t="s">
        <v>27</v>
      </c>
      <c r="D19" s="192">
        <v>0.1199915139259584</v>
      </c>
      <c r="E19" s="193">
        <v>2.0067296115674777E-2</v>
      </c>
      <c r="F19" s="194">
        <v>3.2633530957265284E-3</v>
      </c>
      <c r="G19" s="192">
        <v>0.24568139646706549</v>
      </c>
      <c r="H19" s="193">
        <v>0.19932623135156127</v>
      </c>
      <c r="I19" s="194">
        <v>0.24428642705897308</v>
      </c>
      <c r="J19" s="192">
        <v>0.42437159059396845</v>
      </c>
      <c r="K19" s="193">
        <v>0.37440546667289942</v>
      </c>
      <c r="L19" s="194">
        <v>0.33996342801499135</v>
      </c>
      <c r="M19" s="192">
        <v>0.26699377950629588</v>
      </c>
      <c r="N19" s="193">
        <v>0.20885210096467027</v>
      </c>
      <c r="O19" s="194">
        <v>0.12317814529320517</v>
      </c>
      <c r="P19" s="190" t="s">
        <v>20</v>
      </c>
      <c r="Q19" s="195">
        <v>0.44783069553363797</v>
      </c>
      <c r="R19" s="195">
        <v>0.55491239461060227</v>
      </c>
      <c r="S19" s="196">
        <v>0.50137154507212012</v>
      </c>
    </row>
    <row r="20" spans="1:19" x14ac:dyDescent="0.25">
      <c r="A20" s="166" t="s">
        <v>17</v>
      </c>
      <c r="B20" s="191" t="s">
        <v>112</v>
      </c>
      <c r="C20" s="191" t="s">
        <v>113</v>
      </c>
      <c r="D20" s="192">
        <v>0.1241402612112693</v>
      </c>
      <c r="E20" s="193">
        <v>8.0514289907476166E-2</v>
      </c>
      <c r="F20" s="194">
        <v>4.0173914886234313E-2</v>
      </c>
      <c r="G20" s="192">
        <v>0.29057375780819877</v>
      </c>
      <c r="H20" s="193">
        <v>0.29894034337723951</v>
      </c>
      <c r="I20" s="194">
        <v>0.27243995354061468</v>
      </c>
      <c r="J20" s="192">
        <v>0.48465401152569054</v>
      </c>
      <c r="K20" s="193">
        <v>0.45898012471923638</v>
      </c>
      <c r="L20" s="194">
        <v>0.42645729159562851</v>
      </c>
      <c r="M20" s="192">
        <v>0.41676191139537444</v>
      </c>
      <c r="N20" s="193">
        <v>0.3545147084130405</v>
      </c>
      <c r="O20" s="194">
        <v>0.30844555089591252</v>
      </c>
      <c r="P20" s="190" t="s">
        <v>20</v>
      </c>
      <c r="Q20" s="195">
        <v>0.31786228689701945</v>
      </c>
      <c r="R20" s="195">
        <v>0.36884455032042107</v>
      </c>
      <c r="S20" s="196">
        <v>0.34335341860872026</v>
      </c>
    </row>
    <row r="21" spans="1:19" x14ac:dyDescent="0.25">
      <c r="A21" s="166" t="s">
        <v>17</v>
      </c>
      <c r="B21" s="191" t="s">
        <v>114</v>
      </c>
      <c r="C21" s="191" t="s">
        <v>115</v>
      </c>
      <c r="D21" s="192">
        <v>0.22585888220407044</v>
      </c>
      <c r="E21" s="193">
        <v>0.10963874682050298</v>
      </c>
      <c r="F21" s="194">
        <v>4.7513945543942546E-2</v>
      </c>
      <c r="G21" s="192">
        <v>0.6248465440114217</v>
      </c>
      <c r="H21" s="193">
        <v>0.41133032911366829</v>
      </c>
      <c r="I21" s="194">
        <v>0.33178767639118523</v>
      </c>
      <c r="J21" s="192">
        <v>0.47554970529958251</v>
      </c>
      <c r="K21" s="193">
        <v>0.37832369318817732</v>
      </c>
      <c r="L21" s="194">
        <v>0.26683906390150763</v>
      </c>
      <c r="M21" s="192">
        <v>0.59008679528687036</v>
      </c>
      <c r="N21" s="193">
        <v>0.3697392115201853</v>
      </c>
      <c r="O21" s="194">
        <v>0.31332872960858199</v>
      </c>
      <c r="P21" s="190" t="s">
        <v>20</v>
      </c>
      <c r="Q21" s="195">
        <v>0.30553827158162411</v>
      </c>
      <c r="R21" s="195">
        <v>0.2075908840172481</v>
      </c>
      <c r="S21" s="196">
        <v>0.25656457779943609</v>
      </c>
    </row>
    <row r="22" spans="1:19" x14ac:dyDescent="0.25">
      <c r="A22" s="166" t="s">
        <v>13</v>
      </c>
      <c r="B22" s="191" t="s">
        <v>80</v>
      </c>
      <c r="C22" s="191" t="s">
        <v>284</v>
      </c>
      <c r="D22" s="192">
        <v>0.50693443780842218</v>
      </c>
      <c r="E22" s="193">
        <v>0.5065302175301245</v>
      </c>
      <c r="F22" s="194">
        <v>0.47057599658514937</v>
      </c>
      <c r="G22" s="192">
        <v>0.28339269545956181</v>
      </c>
      <c r="H22" s="193">
        <v>0.22747146523079639</v>
      </c>
      <c r="I22" s="194">
        <v>0.29670118307259918</v>
      </c>
      <c r="J22" s="192">
        <v>0.32091034555652914</v>
      </c>
      <c r="K22" s="193">
        <v>0.28331193030016727</v>
      </c>
      <c r="L22" s="194">
        <v>0.26713151223652448</v>
      </c>
      <c r="M22" s="192">
        <v>0.30597478027780289</v>
      </c>
      <c r="N22" s="193">
        <v>0.27022044413813551</v>
      </c>
      <c r="O22" s="194">
        <v>0.25561143497402383</v>
      </c>
      <c r="P22" s="190" t="s">
        <v>20</v>
      </c>
      <c r="Q22" s="195">
        <v>0.50045104974044352</v>
      </c>
      <c r="R22" s="195">
        <v>0.43836671604710675</v>
      </c>
      <c r="S22" s="196">
        <v>0.46940888289377514</v>
      </c>
    </row>
    <row r="23" spans="1:19" x14ac:dyDescent="0.25">
      <c r="A23" s="166" t="s">
        <v>17</v>
      </c>
      <c r="B23" s="191" t="s">
        <v>64</v>
      </c>
      <c r="C23" s="191" t="s">
        <v>65</v>
      </c>
      <c r="D23" s="192">
        <v>8.3341118400177647E-2</v>
      </c>
      <c r="E23" s="193">
        <v>4.3670385712209138E-2</v>
      </c>
      <c r="F23" s="194">
        <v>1.4789125698543426E-2</v>
      </c>
      <c r="G23" s="192">
        <v>0.26495694452519747</v>
      </c>
      <c r="H23" s="193">
        <v>0.23656253428713478</v>
      </c>
      <c r="I23" s="194">
        <v>0.30806429503069988</v>
      </c>
      <c r="J23" s="192">
        <v>0.33068094985429186</v>
      </c>
      <c r="K23" s="193">
        <v>0.32907022964225779</v>
      </c>
      <c r="L23" s="194">
        <v>0.35831038456780062</v>
      </c>
      <c r="M23" s="192">
        <v>0.37422757356973407</v>
      </c>
      <c r="N23" s="193">
        <v>0.33400398549161964</v>
      </c>
      <c r="O23" s="194">
        <v>0.21925240662338735</v>
      </c>
      <c r="P23" s="190" t="s">
        <v>20</v>
      </c>
      <c r="Q23" s="195">
        <v>0.58234848477879786</v>
      </c>
      <c r="R23" s="195">
        <v>0.48339933880337588</v>
      </c>
      <c r="S23" s="196">
        <v>0.5328739117910869</v>
      </c>
    </row>
    <row r="24" spans="1:19" x14ac:dyDescent="0.25">
      <c r="A24" s="166" t="s">
        <v>17</v>
      </c>
      <c r="B24" s="191" t="s">
        <v>102</v>
      </c>
      <c r="C24" s="191" t="s">
        <v>103</v>
      </c>
      <c r="D24" s="192" t="s">
        <v>277</v>
      </c>
      <c r="E24" s="193" t="s">
        <v>277</v>
      </c>
      <c r="F24" s="194" t="s">
        <v>277</v>
      </c>
      <c r="G24" s="192">
        <v>0.18815569172985883</v>
      </c>
      <c r="H24" s="193">
        <v>1.6417123774399401E-2</v>
      </c>
      <c r="I24" s="194">
        <v>2.1773832898741175E-2</v>
      </c>
      <c r="J24" s="192">
        <v>0.36110675412449966</v>
      </c>
      <c r="K24" s="193">
        <v>0.3457861303292829</v>
      </c>
      <c r="L24" s="194">
        <v>0.37570338466829212</v>
      </c>
      <c r="M24" s="192">
        <v>0.40240955343516438</v>
      </c>
      <c r="N24" s="193">
        <v>0.30638760802948839</v>
      </c>
      <c r="O24" s="194">
        <v>0.30280958334242825</v>
      </c>
      <c r="P24" s="190" t="s">
        <v>20</v>
      </c>
      <c r="Q24" s="195">
        <v>0.4420664735023479</v>
      </c>
      <c r="R24" s="195">
        <v>0.41888385125079636</v>
      </c>
      <c r="S24" s="196">
        <v>0.43047516237657213</v>
      </c>
    </row>
    <row r="25" spans="1:19" x14ac:dyDescent="0.25">
      <c r="A25" s="166" t="s">
        <v>17</v>
      </c>
      <c r="B25" s="191" t="s">
        <v>152</v>
      </c>
      <c r="C25" s="191" t="s">
        <v>153</v>
      </c>
      <c r="D25" s="192">
        <v>0.14178482605595805</v>
      </c>
      <c r="E25" s="193">
        <v>6.9862950911848923E-2</v>
      </c>
      <c r="F25" s="194">
        <v>5.0935923463184832E-2</v>
      </c>
      <c r="G25" s="192">
        <v>0.28364325008088376</v>
      </c>
      <c r="H25" s="193">
        <v>0.22529460880597604</v>
      </c>
      <c r="I25" s="194">
        <v>0.26449122012491461</v>
      </c>
      <c r="J25" s="192">
        <v>0.50043148321605657</v>
      </c>
      <c r="K25" s="193">
        <v>0.4622453906205129</v>
      </c>
      <c r="L25" s="194">
        <v>0.49721266713489359</v>
      </c>
      <c r="M25" s="192">
        <v>0.53804810023747596</v>
      </c>
      <c r="N25" s="193">
        <v>0.51181037467306778</v>
      </c>
      <c r="O25" s="194">
        <v>0.46376586045823148</v>
      </c>
      <c r="P25" s="190" t="s">
        <v>20</v>
      </c>
      <c r="Q25" s="195">
        <v>0.38082941378997187</v>
      </c>
      <c r="R25" s="195">
        <v>0.33159169215357476</v>
      </c>
      <c r="S25" s="196">
        <v>0.35621055297177329</v>
      </c>
    </row>
    <row r="26" spans="1:19" x14ac:dyDescent="0.25">
      <c r="A26" s="166" t="s">
        <v>17</v>
      </c>
      <c r="B26" s="191" t="s">
        <v>88</v>
      </c>
      <c r="C26" s="191" t="s">
        <v>89</v>
      </c>
      <c r="D26" s="192">
        <v>0.10683335823745045</v>
      </c>
      <c r="E26" s="193">
        <v>6.5519055744355278E-2</v>
      </c>
      <c r="F26" s="194">
        <v>5.0746032816740186E-2</v>
      </c>
      <c r="G26" s="192">
        <v>0.50867410884612951</v>
      </c>
      <c r="H26" s="193">
        <v>0.42755672508314646</v>
      </c>
      <c r="I26" s="194">
        <v>0.54404834027746518</v>
      </c>
      <c r="J26" s="192">
        <v>0.36254466642196215</v>
      </c>
      <c r="K26" s="193">
        <v>0.27978283532594933</v>
      </c>
      <c r="L26" s="194">
        <v>0.27477255860593069</v>
      </c>
      <c r="M26" s="192">
        <v>0.30365742222207365</v>
      </c>
      <c r="N26" s="193">
        <v>0.23487941979773849</v>
      </c>
      <c r="O26" s="194">
        <v>0.27118397761301766</v>
      </c>
      <c r="P26" s="190" t="s">
        <v>20</v>
      </c>
      <c r="Q26" s="195">
        <v>0.39109940682264355</v>
      </c>
      <c r="R26" s="195">
        <v>0.40773436746040043</v>
      </c>
      <c r="S26" s="196">
        <v>0.39941688714152201</v>
      </c>
    </row>
    <row r="27" spans="1:19" x14ac:dyDescent="0.25">
      <c r="A27" s="166" t="s">
        <v>17</v>
      </c>
      <c r="B27" s="191" t="s">
        <v>68</v>
      </c>
      <c r="C27" s="191" t="s">
        <v>285</v>
      </c>
      <c r="D27" s="192">
        <v>0.12308501417786492</v>
      </c>
      <c r="E27" s="193">
        <v>7.4348409507878299E-2</v>
      </c>
      <c r="F27" s="194">
        <v>3.5697282161371614E-3</v>
      </c>
      <c r="G27" s="192">
        <v>0.27019073630857504</v>
      </c>
      <c r="H27" s="193">
        <v>0.28598105604004942</v>
      </c>
      <c r="I27" s="194">
        <v>0.36518975835345768</v>
      </c>
      <c r="J27" s="192">
        <v>0.54327020730303111</v>
      </c>
      <c r="K27" s="193">
        <v>0.44406790559265108</v>
      </c>
      <c r="L27" s="194">
        <v>0.40746570804085441</v>
      </c>
      <c r="M27" s="192">
        <v>0.43857279582487418</v>
      </c>
      <c r="N27" s="193">
        <v>0.36433293821585527</v>
      </c>
      <c r="O27" s="194">
        <v>0.22676436591670082</v>
      </c>
      <c r="P27" s="190" t="s">
        <v>20</v>
      </c>
      <c r="Q27" s="195">
        <v>0.35040306075940891</v>
      </c>
      <c r="R27" s="195">
        <v>0.31247496732173718</v>
      </c>
      <c r="S27" s="196">
        <v>0.33143901404057308</v>
      </c>
    </row>
    <row r="28" spans="1:19" x14ac:dyDescent="0.25">
      <c r="A28" s="166" t="s">
        <v>17</v>
      </c>
      <c r="B28" s="191" t="s">
        <v>50</v>
      </c>
      <c r="C28" s="191" t="s">
        <v>287</v>
      </c>
      <c r="D28" s="192" t="s">
        <v>277</v>
      </c>
      <c r="E28" s="193" t="s">
        <v>277</v>
      </c>
      <c r="F28" s="194" t="s">
        <v>277</v>
      </c>
      <c r="G28" s="192">
        <v>0.22597546967109514</v>
      </c>
      <c r="H28" s="193">
        <v>0.11082294255972729</v>
      </c>
      <c r="I28" s="194">
        <v>0.13703004893153861</v>
      </c>
      <c r="J28" s="192">
        <v>0.34403576297522054</v>
      </c>
      <c r="K28" s="193">
        <v>0.34417824405716624</v>
      </c>
      <c r="L28" s="194">
        <v>0.33518879697933029</v>
      </c>
      <c r="M28" s="192">
        <v>0.23718428158703922</v>
      </c>
      <c r="N28" s="193">
        <v>0.20935666798736804</v>
      </c>
      <c r="O28" s="194">
        <v>0.19116105983409265</v>
      </c>
      <c r="P28" s="190" t="s">
        <v>20</v>
      </c>
      <c r="Q28" s="195">
        <v>0.55679046324000447</v>
      </c>
      <c r="R28" s="195">
        <v>0.50635473167590805</v>
      </c>
      <c r="S28" s="196">
        <v>0.53157259745795626</v>
      </c>
    </row>
    <row r="29" spans="1:19" x14ac:dyDescent="0.25">
      <c r="A29" s="166" t="s">
        <v>17</v>
      </c>
      <c r="B29" s="191" t="s">
        <v>52</v>
      </c>
      <c r="C29" s="191" t="s">
        <v>53</v>
      </c>
      <c r="D29" s="192">
        <v>0.1366183233322448</v>
      </c>
      <c r="E29" s="193">
        <v>9.4025644856529936E-2</v>
      </c>
      <c r="F29" s="194">
        <v>5.0094986060899398E-3</v>
      </c>
      <c r="G29" s="192">
        <v>0.32717762694037222</v>
      </c>
      <c r="H29" s="193">
        <v>0.35711438833098674</v>
      </c>
      <c r="I29" s="194">
        <v>0.50630850489753132</v>
      </c>
      <c r="J29" s="192">
        <v>0.49351212350041929</v>
      </c>
      <c r="K29" s="193">
        <v>0.3952460577416459</v>
      </c>
      <c r="L29" s="194">
        <v>0.34477784396664352</v>
      </c>
      <c r="M29" s="192">
        <v>0.25543679280049125</v>
      </c>
      <c r="N29" s="193">
        <v>0.22823348692514797</v>
      </c>
      <c r="O29" s="194">
        <v>0.19474993865121612</v>
      </c>
      <c r="P29" s="190" t="s">
        <v>20</v>
      </c>
      <c r="Q29" s="195">
        <v>0.33234114441467644</v>
      </c>
      <c r="R29" s="195">
        <v>0.49659483021081163</v>
      </c>
      <c r="S29" s="196">
        <v>0.41446798731274404</v>
      </c>
    </row>
    <row r="30" spans="1:19" x14ac:dyDescent="0.25">
      <c r="A30" s="166" t="s">
        <v>17</v>
      </c>
      <c r="B30" s="191" t="s">
        <v>72</v>
      </c>
      <c r="C30" s="191" t="s">
        <v>73</v>
      </c>
      <c r="D30" s="192">
        <v>0.14426525972111925</v>
      </c>
      <c r="E30" s="193">
        <v>5.2392523871186272E-2</v>
      </c>
      <c r="F30" s="194">
        <v>-3.3422549603138584E-2</v>
      </c>
      <c r="G30" s="192">
        <v>0.26028658326513276</v>
      </c>
      <c r="H30" s="193">
        <v>0.26145018668016962</v>
      </c>
      <c r="I30" s="194">
        <v>0.28863182213480332</v>
      </c>
      <c r="J30" s="192">
        <v>0.33578356813703397</v>
      </c>
      <c r="K30" s="193">
        <v>0.30242102453075387</v>
      </c>
      <c r="L30" s="194">
        <v>0.32549853349160401</v>
      </c>
      <c r="M30" s="192">
        <v>0.3225638689053163</v>
      </c>
      <c r="N30" s="193">
        <v>0.26424178851575597</v>
      </c>
      <c r="O30" s="194">
        <v>0.24810536059958546</v>
      </c>
      <c r="P30" s="190" t="s">
        <v>20</v>
      </c>
      <c r="Q30" s="195">
        <v>0.46791332753488096</v>
      </c>
      <c r="R30" s="195">
        <v>0.46182910324654802</v>
      </c>
      <c r="S30" s="196">
        <v>0.46487121539071452</v>
      </c>
    </row>
    <row r="31" spans="1:19" x14ac:dyDescent="0.25">
      <c r="A31" s="166" t="s">
        <v>17</v>
      </c>
      <c r="B31" s="191" t="s">
        <v>142</v>
      </c>
      <c r="C31" s="191" t="s">
        <v>143</v>
      </c>
      <c r="D31" s="192">
        <v>8.8881060306321619E-2</v>
      </c>
      <c r="E31" s="193">
        <v>6.4378006938465182E-2</v>
      </c>
      <c r="F31" s="194">
        <v>8.2894963433456995E-2</v>
      </c>
      <c r="G31" s="192">
        <v>0.25179364382106784</v>
      </c>
      <c r="H31" s="193">
        <v>0.22944059142516435</v>
      </c>
      <c r="I31" s="194">
        <v>0.22360916144370252</v>
      </c>
      <c r="J31" s="192">
        <v>0.46240729244939344</v>
      </c>
      <c r="K31" s="193">
        <v>0.38285280528808036</v>
      </c>
      <c r="L31" s="194">
        <v>0.269208916543976</v>
      </c>
      <c r="M31" s="192">
        <v>0.52825473945100831</v>
      </c>
      <c r="N31" s="193">
        <v>0.41187437468476285</v>
      </c>
      <c r="O31" s="194">
        <v>0.43178751108248281</v>
      </c>
      <c r="P31" s="190" t="s">
        <v>20</v>
      </c>
      <c r="Q31" s="195">
        <v>0.31101450140521941</v>
      </c>
      <c r="R31" s="195">
        <v>0.35505364822440744</v>
      </c>
      <c r="S31" s="196">
        <v>0.3330340748148134</v>
      </c>
    </row>
    <row r="32" spans="1:19" x14ac:dyDescent="0.25">
      <c r="A32" s="166" t="s">
        <v>28</v>
      </c>
      <c r="B32" s="191" t="s">
        <v>54</v>
      </c>
      <c r="C32" s="191" t="s">
        <v>288</v>
      </c>
      <c r="D32" s="192" t="s">
        <v>277</v>
      </c>
      <c r="E32" s="193" t="s">
        <v>277</v>
      </c>
      <c r="F32" s="194" t="s">
        <v>277</v>
      </c>
      <c r="G32" s="192" t="s">
        <v>277</v>
      </c>
      <c r="H32" s="193" t="s">
        <v>277</v>
      </c>
      <c r="I32" s="194" t="s">
        <v>277</v>
      </c>
      <c r="J32" s="192">
        <v>0.28149465968629966</v>
      </c>
      <c r="K32" s="193">
        <v>0.21273972105004982</v>
      </c>
      <c r="L32" s="194">
        <v>0.21249848845224512</v>
      </c>
      <c r="M32" s="192">
        <v>0.38826357978857529</v>
      </c>
      <c r="N32" s="193">
        <v>0.30416329862043168</v>
      </c>
      <c r="O32" s="194">
        <v>0.19494935570934546</v>
      </c>
      <c r="P32" s="190" t="s">
        <v>20</v>
      </c>
      <c r="Q32" s="195">
        <v>0.53192971714666315</v>
      </c>
      <c r="R32" s="195">
        <v>0.28889167724013659</v>
      </c>
      <c r="S32" s="196">
        <v>0.41041069719339984</v>
      </c>
    </row>
    <row r="33" spans="1:20" x14ac:dyDescent="0.25">
      <c r="A33" s="166" t="s">
        <v>17</v>
      </c>
      <c r="B33" s="191" t="s">
        <v>132</v>
      </c>
      <c r="C33" s="191" t="s">
        <v>133</v>
      </c>
      <c r="D33" s="192">
        <v>0.10181028734417642</v>
      </c>
      <c r="E33" s="193">
        <v>-9.217538644388068E-3</v>
      </c>
      <c r="F33" s="194">
        <v>-0.12130624616635585</v>
      </c>
      <c r="G33" s="192">
        <v>0.41644544015746865</v>
      </c>
      <c r="H33" s="193">
        <v>0.44980841499882163</v>
      </c>
      <c r="I33" s="194">
        <v>0.56510596842889593</v>
      </c>
      <c r="J33" s="192">
        <v>0.54494583111868944</v>
      </c>
      <c r="K33" s="193">
        <v>0.51340946471532367</v>
      </c>
      <c r="L33" s="194">
        <v>0.5156739625348099</v>
      </c>
      <c r="M33" s="192">
        <v>0.43070895019117977</v>
      </c>
      <c r="N33" s="193">
        <v>0.38347941277801412</v>
      </c>
      <c r="O33" s="194">
        <v>0.38230918407862602</v>
      </c>
      <c r="P33" s="190" t="s">
        <v>20</v>
      </c>
      <c r="Q33" s="195">
        <v>0.31272796211044701</v>
      </c>
      <c r="R33" s="195">
        <v>0.38191795528903699</v>
      </c>
      <c r="S33" s="196">
        <v>0.347322958699742</v>
      </c>
    </row>
    <row r="34" spans="1:20" x14ac:dyDescent="0.25">
      <c r="A34" s="166" t="s">
        <v>13</v>
      </c>
      <c r="B34" s="191" t="s">
        <v>140</v>
      </c>
      <c r="C34" s="191" t="s">
        <v>290</v>
      </c>
      <c r="D34" s="192">
        <v>0.23734795127533795</v>
      </c>
      <c r="E34" s="193">
        <v>0.13299919436795193</v>
      </c>
      <c r="F34" s="194">
        <v>0.17147324258797869</v>
      </c>
      <c r="G34" s="192">
        <v>0.36250069114789829</v>
      </c>
      <c r="H34" s="193">
        <v>0.28507545009694585</v>
      </c>
      <c r="I34" s="194">
        <v>0.3075582067553212</v>
      </c>
      <c r="J34" s="192">
        <v>0.46511820847237623</v>
      </c>
      <c r="K34" s="193">
        <v>0.4111067030749343</v>
      </c>
      <c r="L34" s="194">
        <v>0.36142320898643432</v>
      </c>
      <c r="M34" s="192">
        <v>0.44739262624823289</v>
      </c>
      <c r="N34" s="193">
        <v>0.43167895704981118</v>
      </c>
      <c r="O34" s="194">
        <v>0.4223108870704671</v>
      </c>
      <c r="P34" s="190" t="s">
        <v>20</v>
      </c>
      <c r="Q34" s="195">
        <v>0.24334186680088454</v>
      </c>
      <c r="R34" s="195">
        <v>0.28610741779451593</v>
      </c>
      <c r="S34" s="196">
        <v>0.26472464229770021</v>
      </c>
    </row>
    <row r="35" spans="1:20" x14ac:dyDescent="0.25">
      <c r="A35" s="166" t="s">
        <v>17</v>
      </c>
      <c r="B35" s="191" t="s">
        <v>58</v>
      </c>
      <c r="C35" s="191" t="s">
        <v>59</v>
      </c>
      <c r="D35" s="192">
        <v>0.11788319756168611</v>
      </c>
      <c r="E35" s="193">
        <v>4.3917778878309374E-2</v>
      </c>
      <c r="F35" s="194">
        <v>-4.7743287790530262E-2</v>
      </c>
      <c r="G35" s="192">
        <v>0.29218958021632419</v>
      </c>
      <c r="H35" s="193">
        <v>0.32836392224945299</v>
      </c>
      <c r="I35" s="194">
        <v>0.38662566970279288</v>
      </c>
      <c r="J35" s="192">
        <v>0.41876206454909037</v>
      </c>
      <c r="K35" s="193">
        <v>0.38524437690518953</v>
      </c>
      <c r="L35" s="194">
        <v>0.42140168110893611</v>
      </c>
      <c r="M35" s="192">
        <v>0.39027577233013822</v>
      </c>
      <c r="N35" s="193">
        <v>0.34618693170574699</v>
      </c>
      <c r="O35" s="194">
        <v>0.20872573459757171</v>
      </c>
      <c r="P35" s="190" t="s">
        <v>20</v>
      </c>
      <c r="Q35" s="195">
        <v>0.49644579900240382</v>
      </c>
      <c r="R35" s="195">
        <v>0.43266504318807086</v>
      </c>
      <c r="S35" s="196">
        <v>0.46455542109523734</v>
      </c>
    </row>
    <row r="36" spans="1:20" x14ac:dyDescent="0.25">
      <c r="A36" s="166" t="s">
        <v>17</v>
      </c>
      <c r="B36" s="191" t="s">
        <v>144</v>
      </c>
      <c r="C36" s="191" t="s">
        <v>145</v>
      </c>
      <c r="D36" s="192">
        <v>0.16580490654413066</v>
      </c>
      <c r="E36" s="193">
        <v>0.13950702421229214</v>
      </c>
      <c r="F36" s="194">
        <v>6.8312242286593577E-2</v>
      </c>
      <c r="G36" s="192">
        <v>0.2863644639284848</v>
      </c>
      <c r="H36" s="193">
        <v>0.30694831457633032</v>
      </c>
      <c r="I36" s="194">
        <v>0.23714211753948472</v>
      </c>
      <c r="J36" s="192">
        <v>0.37325265413399655</v>
      </c>
      <c r="K36" s="193">
        <v>0.3359851715226132</v>
      </c>
      <c r="L36" s="194">
        <v>0.28875425588765891</v>
      </c>
      <c r="M36" s="192">
        <v>0.46876042083506625</v>
      </c>
      <c r="N36" s="193">
        <v>0.45295124193825609</v>
      </c>
      <c r="O36" s="194">
        <v>0.43689940328370314</v>
      </c>
      <c r="P36" s="190" t="s">
        <v>20</v>
      </c>
      <c r="Q36" s="195">
        <v>0.40451511959668829</v>
      </c>
      <c r="R36" s="195">
        <v>0.40717676531153663</v>
      </c>
      <c r="S36" s="196">
        <v>0.40584594245411243</v>
      </c>
    </row>
    <row r="37" spans="1:20" x14ac:dyDescent="0.25">
      <c r="A37" s="166" t="s">
        <v>17</v>
      </c>
      <c r="B37" s="191" t="s">
        <v>33</v>
      </c>
      <c r="C37" s="191" t="s">
        <v>34</v>
      </c>
      <c r="D37" s="192">
        <v>5.9280892634241404E-2</v>
      </c>
      <c r="E37" s="193">
        <v>7.7864912666491426E-2</v>
      </c>
      <c r="F37" s="194">
        <v>0.20214656414324222</v>
      </c>
      <c r="G37" s="192">
        <v>3.481587464883347E-2</v>
      </c>
      <c r="H37" s="193">
        <v>4.1545996314099318E-2</v>
      </c>
      <c r="I37" s="194">
        <v>3.391638803663314E-2</v>
      </c>
      <c r="J37" s="192">
        <v>8.7118791805570708E-2</v>
      </c>
      <c r="K37" s="193">
        <v>0.12047487774142529</v>
      </c>
      <c r="L37" s="194">
        <v>0.14831929031177918</v>
      </c>
      <c r="M37" s="192">
        <v>0.33564969577288767</v>
      </c>
      <c r="N37" s="193">
        <v>0.19568882352163558</v>
      </c>
      <c r="O37" s="194">
        <v>0.15334171143604944</v>
      </c>
      <c r="P37" s="190" t="s">
        <v>20</v>
      </c>
      <c r="Q37" s="195">
        <v>0.55074408564720345</v>
      </c>
      <c r="R37" s="195">
        <v>0.46005547728622309</v>
      </c>
      <c r="S37" s="196">
        <v>0.50539978146671327</v>
      </c>
    </row>
    <row r="38" spans="1:20" x14ac:dyDescent="0.25">
      <c r="A38" s="166" t="s">
        <v>47</v>
      </c>
      <c r="B38" s="191" t="s">
        <v>48</v>
      </c>
      <c r="C38" s="191" t="s">
        <v>49</v>
      </c>
      <c r="D38" s="192" t="s">
        <v>277</v>
      </c>
      <c r="E38" s="193" t="s">
        <v>277</v>
      </c>
      <c r="F38" s="194" t="s">
        <v>277</v>
      </c>
      <c r="G38" s="192">
        <v>0.4346519552171898</v>
      </c>
      <c r="H38" s="193">
        <v>6.4331846745039806E-2</v>
      </c>
      <c r="I38" s="194">
        <v>3.6494940955584872E-2</v>
      </c>
      <c r="J38" s="192">
        <v>0.24390407420956906</v>
      </c>
      <c r="K38" s="193">
        <v>0.20445605533739292</v>
      </c>
      <c r="L38" s="194">
        <v>0.27572998200592097</v>
      </c>
      <c r="M38" s="192">
        <v>0.25425191472406267</v>
      </c>
      <c r="N38" s="193">
        <v>0.15754783726177937</v>
      </c>
      <c r="O38" s="194">
        <v>0.19406206658529396</v>
      </c>
      <c r="P38" s="190" t="s">
        <v>20</v>
      </c>
      <c r="Q38" s="195">
        <v>0.55564885986472379</v>
      </c>
      <c r="R38" s="195">
        <v>0.47831838871448024</v>
      </c>
      <c r="S38" s="196">
        <v>0.51698362428960198</v>
      </c>
    </row>
    <row r="39" spans="1:20" x14ac:dyDescent="0.25">
      <c r="A39" s="166" t="s">
        <v>17</v>
      </c>
      <c r="B39" s="191" t="s">
        <v>134</v>
      </c>
      <c r="C39" s="191" t="s">
        <v>135</v>
      </c>
      <c r="D39" s="192">
        <v>0.43673803930436411</v>
      </c>
      <c r="E39" s="193">
        <v>4.9985991878732934E-2</v>
      </c>
      <c r="F39" s="194">
        <v>8.397983661652576E-3</v>
      </c>
      <c r="G39" s="192">
        <v>0.31828668657655945</v>
      </c>
      <c r="H39" s="193">
        <v>0.31294942362235267</v>
      </c>
      <c r="I39" s="194">
        <v>0.30735787944386816</v>
      </c>
      <c r="J39" s="192">
        <v>0.33897725363106945</v>
      </c>
      <c r="K39" s="193">
        <v>0.32354792645876368</v>
      </c>
      <c r="L39" s="194">
        <v>0.29354206592146548</v>
      </c>
      <c r="M39" s="192">
        <v>0.42553998380227731</v>
      </c>
      <c r="N39" s="193">
        <v>0.36758541078712204</v>
      </c>
      <c r="O39" s="194">
        <v>0.39087780614422263</v>
      </c>
      <c r="P39" s="190" t="s">
        <v>20</v>
      </c>
      <c r="Q39" s="195">
        <v>0.44670240675740286</v>
      </c>
      <c r="R39" s="195">
        <v>0.38804681660399987</v>
      </c>
      <c r="S39" s="196">
        <v>0.41737461168070134</v>
      </c>
    </row>
    <row r="40" spans="1:20" x14ac:dyDescent="0.25">
      <c r="A40" s="166" t="s">
        <v>17</v>
      </c>
      <c r="B40" s="191" t="s">
        <v>35</v>
      </c>
      <c r="C40" s="191" t="s">
        <v>36</v>
      </c>
      <c r="D40" s="192">
        <v>0.1270669734194172</v>
      </c>
      <c r="E40" s="193">
        <v>7.4938602624682757E-2</v>
      </c>
      <c r="F40" s="194">
        <v>2.6198977029980162E-2</v>
      </c>
      <c r="G40" s="192">
        <v>0.1997758621025835</v>
      </c>
      <c r="H40" s="193">
        <v>0.20533059259981976</v>
      </c>
      <c r="I40" s="194">
        <v>0.19008221265454428</v>
      </c>
      <c r="J40" s="192">
        <v>0.28587288169352404</v>
      </c>
      <c r="K40" s="193">
        <v>0.26790538308799045</v>
      </c>
      <c r="L40" s="194">
        <v>0.24720781303019299</v>
      </c>
      <c r="M40" s="192">
        <v>0.35394418590499044</v>
      </c>
      <c r="N40" s="193">
        <v>0.25742554885680868</v>
      </c>
      <c r="O40" s="194">
        <v>0.15179301120903849</v>
      </c>
      <c r="P40" s="190" t="s">
        <v>20</v>
      </c>
      <c r="Q40" s="195">
        <v>0.44016400765470121</v>
      </c>
      <c r="R40" s="195">
        <v>0.36507206894149091</v>
      </c>
      <c r="S40" s="196">
        <v>0.40261803829809606</v>
      </c>
    </row>
    <row r="41" spans="1:20" x14ac:dyDescent="0.25">
      <c r="A41" s="166" t="s">
        <v>17</v>
      </c>
      <c r="B41" s="191" t="s">
        <v>136</v>
      </c>
      <c r="C41" s="191" t="s">
        <v>137</v>
      </c>
      <c r="D41" s="192">
        <v>0.27625564976267331</v>
      </c>
      <c r="E41" s="193">
        <v>0.20239837622411666</v>
      </c>
      <c r="F41" s="194">
        <v>0.13128813463886058</v>
      </c>
      <c r="G41" s="192">
        <v>0.42540959627325098</v>
      </c>
      <c r="H41" s="193">
        <v>0.35481782920563482</v>
      </c>
      <c r="I41" s="194">
        <v>0.30243890134196161</v>
      </c>
      <c r="J41" s="192">
        <v>0.48789853793614135</v>
      </c>
      <c r="K41" s="193">
        <v>0.38635718340951347</v>
      </c>
      <c r="L41" s="194">
        <v>0.26379268158797448</v>
      </c>
      <c r="M41" s="192">
        <v>0.56467276044727543</v>
      </c>
      <c r="N41" s="193">
        <v>0.42390915001180973</v>
      </c>
      <c r="O41" s="194">
        <v>0.38807699479496205</v>
      </c>
      <c r="P41" s="190" t="s">
        <v>20</v>
      </c>
      <c r="Q41" s="195">
        <v>0.31854541031847489</v>
      </c>
      <c r="R41" s="195">
        <v>0.2786652804289505</v>
      </c>
      <c r="S41" s="196">
        <v>0.29860534537371269</v>
      </c>
    </row>
    <row r="42" spans="1:20" x14ac:dyDescent="0.25">
      <c r="A42" s="210" t="s">
        <v>17</v>
      </c>
      <c r="B42" s="197" t="s">
        <v>37</v>
      </c>
      <c r="C42" s="197" t="s">
        <v>38</v>
      </c>
      <c r="D42" s="198">
        <v>0.16279996227741739</v>
      </c>
      <c r="E42" s="199">
        <v>8.3259567781144933E-2</v>
      </c>
      <c r="F42" s="200">
        <v>2.7625519514038188E-2</v>
      </c>
      <c r="G42" s="198">
        <v>0.30722748110898973</v>
      </c>
      <c r="H42" s="199">
        <v>0.26392661948566548</v>
      </c>
      <c r="I42" s="200">
        <v>0.48313667748590988</v>
      </c>
      <c r="J42" s="198">
        <v>0.31017683121574169</v>
      </c>
      <c r="K42" s="199">
        <v>0.25916135492478432</v>
      </c>
      <c r="L42" s="200">
        <v>0.25271075874059068</v>
      </c>
      <c r="M42" s="198">
        <v>0.29564968352496507</v>
      </c>
      <c r="N42" s="199">
        <v>0.22863287274152441</v>
      </c>
      <c r="O42" s="200">
        <v>0.16719136955412503</v>
      </c>
      <c r="P42" s="180" t="s">
        <v>20</v>
      </c>
      <c r="Q42" s="184">
        <v>0.47385015020217874</v>
      </c>
      <c r="R42" s="184">
        <v>0.43886387078530253</v>
      </c>
      <c r="S42" s="201">
        <v>0.45635701049374067</v>
      </c>
    </row>
    <row r="43" spans="1:20" x14ac:dyDescent="0.25">
      <c r="A43" s="264"/>
      <c r="B43" s="208"/>
      <c r="C43" s="208"/>
      <c r="D43" s="208"/>
      <c r="E43" s="208"/>
      <c r="F43" s="208"/>
      <c r="G43" s="208"/>
      <c r="H43" s="208"/>
      <c r="I43" s="208"/>
      <c r="J43" s="208"/>
      <c r="K43" s="208"/>
      <c r="L43" s="208"/>
      <c r="M43" s="208"/>
      <c r="N43" s="208"/>
      <c r="O43" s="208"/>
      <c r="P43" s="208"/>
      <c r="Q43" s="32"/>
      <c r="R43" s="32"/>
      <c r="S43" s="32"/>
      <c r="T43" s="177" t="s">
        <v>190</v>
      </c>
    </row>
    <row r="44" spans="1:20" x14ac:dyDescent="0.25">
      <c r="A44" s="7"/>
      <c r="B44" s="182" t="s">
        <v>201</v>
      </c>
      <c r="C44" s="182"/>
      <c r="D44" s="65">
        <f t="shared" ref="D44:N44" si="0">AVERAGE(D3:D42)</f>
        <v>0.15991339448214342</v>
      </c>
      <c r="E44" s="65">
        <f t="shared" si="0"/>
        <v>8.8834214182490406E-2</v>
      </c>
      <c r="F44" s="65">
        <f t="shared" si="0"/>
        <v>5.3551607178745984E-2</v>
      </c>
      <c r="G44" s="65">
        <f t="shared" si="0"/>
        <v>0.29608153014970717</v>
      </c>
      <c r="H44" s="65">
        <f t="shared" si="0"/>
        <v>0.26222671330395669</v>
      </c>
      <c r="I44" s="65">
        <f t="shared" si="0"/>
        <v>0.31213626305860415</v>
      </c>
      <c r="J44" s="65">
        <f t="shared" si="0"/>
        <v>0.3699202289636549</v>
      </c>
      <c r="K44" s="65">
        <f t="shared" si="0"/>
        <v>0.32909667709012064</v>
      </c>
      <c r="L44" s="65">
        <f t="shared" si="0"/>
        <v>0.32119873704594382</v>
      </c>
      <c r="M44" s="65">
        <f t="shared" si="0"/>
        <v>0.36853878341248736</v>
      </c>
      <c r="N44" s="65">
        <f t="shared" si="0"/>
        <v>0.30142327577314132</v>
      </c>
      <c r="O44" s="65">
        <f>AVERAGE(O3:O42)</f>
        <v>0.26014214925521639</v>
      </c>
      <c r="P44" s="209"/>
      <c r="Q44" s="184">
        <f t="shared" ref="Q44:R44" si="1">AVERAGE(Q3:Q42)</f>
        <v>0.45454257420252187</v>
      </c>
      <c r="R44" s="184">
        <f t="shared" si="1"/>
        <v>0.41918394003895748</v>
      </c>
      <c r="S44" s="184">
        <f>AVERAGE(S3:S42)</f>
        <v>0.43686325712073976</v>
      </c>
      <c r="T44" s="263">
        <f>COUNT(S3:S42)</f>
        <v>40</v>
      </c>
    </row>
  </sheetData>
  <mergeCells count="4">
    <mergeCell ref="D1:F1"/>
    <mergeCell ref="G1:I1"/>
    <mergeCell ref="J1:L1"/>
    <mergeCell ref="M1:O1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22"/>
  <sheetViews>
    <sheetView zoomScale="85" zoomScaleNormal="85" zoomScalePageLayoutView="85" workbookViewId="0"/>
  </sheetViews>
  <sheetFormatPr defaultColWidth="8.85546875" defaultRowHeight="15" outlineLevelCol="1" x14ac:dyDescent="0.25"/>
  <cols>
    <col min="1" max="1" width="8.85546875" style="1"/>
    <col min="2" max="2" width="17.140625" style="1" customWidth="1"/>
    <col min="3" max="3" width="31.85546875" style="1" customWidth="1"/>
    <col min="4" max="9" width="0" style="1" hidden="1" customWidth="1" outlineLevel="1"/>
    <col min="10" max="10" width="8.85546875" style="1" collapsed="1"/>
    <col min="11" max="14" width="8.85546875" style="1"/>
    <col min="15" max="15" width="10.42578125" style="1" bestFit="1" customWidth="1"/>
    <col min="16" max="16" width="8.85546875" style="1"/>
    <col min="17" max="17" width="24.42578125" style="1" customWidth="1"/>
    <col min="18" max="18" width="19.42578125" style="1" customWidth="1"/>
    <col min="19" max="19" width="23" style="1" customWidth="1"/>
    <col min="20" max="16384" width="8.85546875" style="1"/>
  </cols>
  <sheetData>
    <row r="1" spans="1:19" x14ac:dyDescent="0.25">
      <c r="A1" s="207"/>
      <c r="B1" s="208"/>
      <c r="C1" s="207"/>
      <c r="D1" s="301" t="s">
        <v>0</v>
      </c>
      <c r="E1" s="301"/>
      <c r="F1" s="302"/>
      <c r="G1" s="303" t="s">
        <v>1</v>
      </c>
      <c r="H1" s="301"/>
      <c r="I1" s="302"/>
      <c r="J1" s="303" t="s">
        <v>2</v>
      </c>
      <c r="K1" s="301"/>
      <c r="L1" s="302"/>
      <c r="M1" s="303" t="s">
        <v>3</v>
      </c>
      <c r="N1" s="301"/>
      <c r="O1" s="302"/>
      <c r="P1" s="207"/>
      <c r="Q1" s="204"/>
      <c r="R1" s="204"/>
      <c r="S1" s="205"/>
    </row>
    <row r="2" spans="1:19" x14ac:dyDescent="0.25">
      <c r="A2" s="180" t="s">
        <v>4</v>
      </c>
      <c r="B2" s="181" t="s">
        <v>5</v>
      </c>
      <c r="C2" s="180" t="s">
        <v>6</v>
      </c>
      <c r="D2" s="182" t="s">
        <v>7</v>
      </c>
      <c r="E2" s="182" t="s">
        <v>8</v>
      </c>
      <c r="F2" s="182" t="s">
        <v>9</v>
      </c>
      <c r="G2" s="7" t="s">
        <v>7</v>
      </c>
      <c r="H2" s="182" t="s">
        <v>8</v>
      </c>
      <c r="I2" s="182" t="s">
        <v>9</v>
      </c>
      <c r="J2" s="7" t="s">
        <v>7</v>
      </c>
      <c r="K2" s="182" t="s">
        <v>8</v>
      </c>
      <c r="L2" s="182" t="s">
        <v>9</v>
      </c>
      <c r="M2" s="7" t="s">
        <v>7</v>
      </c>
      <c r="N2" s="182" t="s">
        <v>8</v>
      </c>
      <c r="O2" s="182" t="s">
        <v>9</v>
      </c>
      <c r="P2" s="180" t="s">
        <v>291</v>
      </c>
      <c r="Q2" s="184" t="s">
        <v>10</v>
      </c>
      <c r="R2" s="184" t="s">
        <v>11</v>
      </c>
      <c r="S2" s="66" t="s">
        <v>12</v>
      </c>
    </row>
    <row r="3" spans="1:19" x14ac:dyDescent="0.25">
      <c r="A3" s="166" t="s">
        <v>17</v>
      </c>
      <c r="B3" s="191" t="s">
        <v>110</v>
      </c>
      <c r="C3" s="191" t="s">
        <v>111</v>
      </c>
      <c r="D3" s="192">
        <v>0.18768132226608938</v>
      </c>
      <c r="E3" s="193">
        <v>0.15351540111971934</v>
      </c>
      <c r="F3" s="194">
        <v>0.13823567055701522</v>
      </c>
      <c r="G3" s="192">
        <v>0.34595858068461194</v>
      </c>
      <c r="H3" s="193">
        <v>0.28048376542163489</v>
      </c>
      <c r="I3" s="194">
        <v>0.24871311692339965</v>
      </c>
      <c r="J3" s="192">
        <v>0.30251159842086112</v>
      </c>
      <c r="K3" s="193">
        <v>0.30420011226731675</v>
      </c>
      <c r="L3" s="194">
        <v>0.3241243518633582</v>
      </c>
      <c r="M3" s="192">
        <v>0.43564871274253963</v>
      </c>
      <c r="N3" s="193">
        <v>0.36309843941993736</v>
      </c>
      <c r="O3" s="194">
        <v>0.31182391230008305</v>
      </c>
      <c r="P3" s="190" t="s">
        <v>25</v>
      </c>
      <c r="Q3" s="195">
        <v>0.46761104219459193</v>
      </c>
      <c r="R3" s="195">
        <v>0.38777795970467538</v>
      </c>
      <c r="S3" s="196">
        <v>0.42769450094963368</v>
      </c>
    </row>
    <row r="4" spans="1:19" x14ac:dyDescent="0.25">
      <c r="A4" s="166" t="s">
        <v>17</v>
      </c>
      <c r="B4" s="191" t="s">
        <v>154</v>
      </c>
      <c r="C4" s="191" t="s">
        <v>278</v>
      </c>
      <c r="D4" s="192" t="s">
        <v>277</v>
      </c>
      <c r="E4" s="193" t="s">
        <v>277</v>
      </c>
      <c r="F4" s="194" t="s">
        <v>277</v>
      </c>
      <c r="G4" s="192">
        <v>0.35375967078017329</v>
      </c>
      <c r="H4" s="193">
        <v>1.0552839577091851E-2</v>
      </c>
      <c r="I4" s="194">
        <v>3.1240079991868225E-3</v>
      </c>
      <c r="J4" s="192">
        <v>0.39410576226841959</v>
      </c>
      <c r="K4" s="193">
        <v>0.45466096807182249</v>
      </c>
      <c r="L4" s="194">
        <v>0.26185868821298147</v>
      </c>
      <c r="M4" s="192">
        <v>0.42082738458091962</v>
      </c>
      <c r="N4" s="193">
        <v>0.4010353681899857</v>
      </c>
      <c r="O4" s="194">
        <v>0.51597742774113875</v>
      </c>
      <c r="P4" s="190" t="s">
        <v>25</v>
      </c>
      <c r="Q4" s="195">
        <v>0.32503172948703102</v>
      </c>
      <c r="R4" s="195">
        <v>0.4042226293264673</v>
      </c>
      <c r="S4" s="196">
        <v>0.36462717940674916</v>
      </c>
    </row>
    <row r="5" spans="1:19" x14ac:dyDescent="0.25">
      <c r="A5" s="166" t="s">
        <v>17</v>
      </c>
      <c r="B5" s="191" t="s">
        <v>86</v>
      </c>
      <c r="C5" s="191" t="s">
        <v>87</v>
      </c>
      <c r="D5" s="192">
        <v>2.9224142093809226E-2</v>
      </c>
      <c r="E5" s="193">
        <v>1.1642440151940782E-2</v>
      </c>
      <c r="F5" s="194">
        <v>1.5910640524974921E-2</v>
      </c>
      <c r="G5" s="192">
        <v>9.2298340455845257E-2</v>
      </c>
      <c r="H5" s="193">
        <v>0.11615459934372988</v>
      </c>
      <c r="I5" s="194">
        <v>0.19528088049848127</v>
      </c>
      <c r="J5" s="192">
        <v>0.53699626280255086</v>
      </c>
      <c r="K5" s="193">
        <v>0.48253393781480358</v>
      </c>
      <c r="L5" s="194">
        <v>0.37009116488995275</v>
      </c>
      <c r="M5" s="192">
        <v>0.53959691813832833</v>
      </c>
      <c r="N5" s="193">
        <v>0.30736480838863467</v>
      </c>
      <c r="O5" s="194">
        <v>0.2653713694310339</v>
      </c>
      <c r="P5" s="190" t="s">
        <v>25</v>
      </c>
      <c r="Q5" s="195">
        <v>0.33211080046104186</v>
      </c>
      <c r="R5" s="195">
        <v>0.26448379981915604</v>
      </c>
      <c r="S5" s="196">
        <v>0.29829730014009892</v>
      </c>
    </row>
    <row r="6" spans="1:19" x14ac:dyDescent="0.25">
      <c r="A6" s="166" t="s">
        <v>17</v>
      </c>
      <c r="B6" s="191" t="s">
        <v>116</v>
      </c>
      <c r="C6" s="191" t="s">
        <v>117</v>
      </c>
      <c r="D6" s="192">
        <v>2.2318713431036415E-2</v>
      </c>
      <c r="E6" s="193">
        <v>2.8887493687053938E-2</v>
      </c>
      <c r="F6" s="194">
        <v>7.7113219355987844E-3</v>
      </c>
      <c r="G6" s="192">
        <v>3.3692050799799277E-3</v>
      </c>
      <c r="H6" s="193">
        <v>4.4660144414269382E-2</v>
      </c>
      <c r="I6" s="194">
        <v>7.6914159057714954E-2</v>
      </c>
      <c r="J6" s="192">
        <v>0.12016175034414922</v>
      </c>
      <c r="K6" s="193">
        <v>0.19815544756164552</v>
      </c>
      <c r="L6" s="194">
        <v>0.25078490205838017</v>
      </c>
      <c r="M6" s="192">
        <v>0.24672523341663369</v>
      </c>
      <c r="N6" s="193">
        <v>0.24888497067279497</v>
      </c>
      <c r="O6" s="194">
        <v>0.32066953612320048</v>
      </c>
      <c r="P6" s="190" t="s">
        <v>25</v>
      </c>
      <c r="Q6" s="195">
        <v>0.44229978207561466</v>
      </c>
      <c r="R6" s="195">
        <v>0.25599888940286908</v>
      </c>
      <c r="S6" s="196">
        <v>0.3491493357392419</v>
      </c>
    </row>
    <row r="7" spans="1:19" x14ac:dyDescent="0.25">
      <c r="A7" s="166" t="s">
        <v>17</v>
      </c>
      <c r="B7" s="191" t="s">
        <v>162</v>
      </c>
      <c r="C7" s="191" t="s">
        <v>281</v>
      </c>
      <c r="D7" s="192">
        <v>0.15650308676203342</v>
      </c>
      <c r="E7" s="193">
        <v>0.17025978812149559</v>
      </c>
      <c r="F7" s="194">
        <v>7.5050823086323784E-2</v>
      </c>
      <c r="G7" s="192">
        <v>0.15509146751954242</v>
      </c>
      <c r="H7" s="193">
        <v>0.19960281914675679</v>
      </c>
      <c r="I7" s="194">
        <v>6.0355827402870099E-2</v>
      </c>
      <c r="J7" s="192">
        <v>0.40461533610391043</v>
      </c>
      <c r="K7" s="193">
        <v>0.4919493988325403</v>
      </c>
      <c r="L7" s="194">
        <v>0.51121222094535446</v>
      </c>
      <c r="M7" s="192">
        <v>0.48581078928566912</v>
      </c>
      <c r="N7" s="193">
        <v>0.51983258301427249</v>
      </c>
      <c r="O7" s="194">
        <v>0.62011551161080236</v>
      </c>
      <c r="P7" s="190" t="s">
        <v>25</v>
      </c>
      <c r="Q7" s="195">
        <v>0.40785145813997381</v>
      </c>
      <c r="R7" s="195">
        <v>0.35983788967058578</v>
      </c>
      <c r="S7" s="196">
        <v>0.38384467390527977</v>
      </c>
    </row>
    <row r="8" spans="1:19" x14ac:dyDescent="0.25">
      <c r="A8" s="166" t="s">
        <v>17</v>
      </c>
      <c r="B8" s="191" t="s">
        <v>23</v>
      </c>
      <c r="C8" s="191" t="s">
        <v>24</v>
      </c>
      <c r="D8" s="192">
        <v>0.18452021166965174</v>
      </c>
      <c r="E8" s="193">
        <v>0.16639773944533995</v>
      </c>
      <c r="F8" s="194">
        <v>0.16968883702011944</v>
      </c>
      <c r="G8" s="192">
        <v>0.34555844332070496</v>
      </c>
      <c r="H8" s="193">
        <v>0.33541619741962025</v>
      </c>
      <c r="I8" s="194">
        <v>0.36266397657739324</v>
      </c>
      <c r="J8" s="192">
        <v>0.36087888788619182</v>
      </c>
      <c r="K8" s="193">
        <v>0.36949303945249551</v>
      </c>
      <c r="L8" s="194">
        <v>0.32646167822157479</v>
      </c>
      <c r="M8" s="192">
        <v>0.31323188272585456</v>
      </c>
      <c r="N8" s="193">
        <v>0.23939082954769014</v>
      </c>
      <c r="O8" s="194">
        <v>0.11833541312631332</v>
      </c>
      <c r="P8" s="190" t="s">
        <v>25</v>
      </c>
      <c r="Q8" s="195">
        <v>0.43800393246382319</v>
      </c>
      <c r="R8" s="195">
        <v>0.43744274382543358</v>
      </c>
      <c r="S8" s="196">
        <v>0.43772333814462838</v>
      </c>
    </row>
    <row r="9" spans="1:19" x14ac:dyDescent="0.25">
      <c r="A9" s="166" t="s">
        <v>17</v>
      </c>
      <c r="B9" s="191" t="s">
        <v>156</v>
      </c>
      <c r="C9" s="191" t="s">
        <v>283</v>
      </c>
      <c r="D9" s="192" t="s">
        <v>277</v>
      </c>
      <c r="E9" s="193" t="s">
        <v>277</v>
      </c>
      <c r="F9" s="194" t="s">
        <v>277</v>
      </c>
      <c r="G9" s="192" t="s">
        <v>277</v>
      </c>
      <c r="H9" s="193" t="s">
        <v>277</v>
      </c>
      <c r="I9" s="194" t="s">
        <v>277</v>
      </c>
      <c r="J9" s="192">
        <v>0.25758773413723518</v>
      </c>
      <c r="K9" s="193">
        <v>6.9583590660012495E-4</v>
      </c>
      <c r="L9" s="194">
        <v>0</v>
      </c>
      <c r="M9" s="192">
        <v>0.52906597778392628</v>
      </c>
      <c r="N9" s="193">
        <v>0.55016819820167862</v>
      </c>
      <c r="O9" s="194">
        <v>0.55580005743065963</v>
      </c>
      <c r="P9" s="190" t="s">
        <v>25</v>
      </c>
      <c r="Q9" s="195">
        <v>0.39117864992624912</v>
      </c>
      <c r="R9" s="195">
        <v>0.42218395026348254</v>
      </c>
      <c r="S9" s="196">
        <v>0.40668130009486581</v>
      </c>
    </row>
    <row r="10" spans="1:19" x14ac:dyDescent="0.25">
      <c r="A10" s="166" t="s">
        <v>17</v>
      </c>
      <c r="B10" s="191" t="s">
        <v>164</v>
      </c>
      <c r="C10" s="191" t="s">
        <v>165</v>
      </c>
      <c r="D10" s="192">
        <v>0.197576634692576</v>
      </c>
      <c r="E10" s="193">
        <v>0.1627628028905925</v>
      </c>
      <c r="F10" s="194">
        <v>7.6338729933151897E-2</v>
      </c>
      <c r="G10" s="192">
        <v>0.30237621951106114</v>
      </c>
      <c r="H10" s="193">
        <v>0.33589325477821852</v>
      </c>
      <c r="I10" s="194">
        <v>0.40332313792184848</v>
      </c>
      <c r="J10" s="192">
        <v>0.74954795250442996</v>
      </c>
      <c r="K10" s="193">
        <v>0.73440226503866357</v>
      </c>
      <c r="L10" s="194">
        <v>0.7635883092770348</v>
      </c>
      <c r="M10" s="192">
        <v>0.80377334606451989</v>
      </c>
      <c r="N10" s="193">
        <v>0.81258305210991399</v>
      </c>
      <c r="O10" s="194">
        <v>0.78986221408167789</v>
      </c>
      <c r="P10" s="190" t="s">
        <v>25</v>
      </c>
      <c r="Q10" s="195">
        <v>0.20858870685385533</v>
      </c>
      <c r="R10" s="195">
        <v>0.23094443549930466</v>
      </c>
      <c r="S10" s="196">
        <v>0.21976657117657999</v>
      </c>
    </row>
    <row r="11" spans="1:19" x14ac:dyDescent="0.25">
      <c r="A11" s="166" t="s">
        <v>17</v>
      </c>
      <c r="B11" s="191" t="s">
        <v>122</v>
      </c>
      <c r="C11" s="191" t="s">
        <v>123</v>
      </c>
      <c r="D11" s="192">
        <v>0.15713541958787994</v>
      </c>
      <c r="E11" s="193">
        <v>0.10818469114079851</v>
      </c>
      <c r="F11" s="194">
        <v>9.0119376656818961E-2</v>
      </c>
      <c r="G11" s="192">
        <v>0.40325282941500495</v>
      </c>
      <c r="H11" s="193">
        <v>0.35987192619474329</v>
      </c>
      <c r="I11" s="194">
        <v>0.26132996828316191</v>
      </c>
      <c r="J11" s="192">
        <v>0.47928545708818354</v>
      </c>
      <c r="K11" s="193">
        <v>0.4032659513035316</v>
      </c>
      <c r="L11" s="194">
        <v>0.27561974354029289</v>
      </c>
      <c r="M11" s="192">
        <v>0.58689612853577278</v>
      </c>
      <c r="N11" s="193">
        <v>0.42854157312479851</v>
      </c>
      <c r="O11" s="194">
        <v>0.35110701582167331</v>
      </c>
      <c r="P11" s="190" t="s">
        <v>25</v>
      </c>
      <c r="Q11" s="195">
        <v>0.26746860442567677</v>
      </c>
      <c r="R11" s="195">
        <v>0.27166411064266865</v>
      </c>
      <c r="S11" s="196">
        <v>0.26956635753417268</v>
      </c>
    </row>
    <row r="12" spans="1:19" x14ac:dyDescent="0.25">
      <c r="A12" s="166" t="s">
        <v>17</v>
      </c>
      <c r="B12" s="191" t="s">
        <v>70</v>
      </c>
      <c r="C12" s="191" t="s">
        <v>71</v>
      </c>
      <c r="D12" s="192">
        <v>0.19733383438296453</v>
      </c>
      <c r="E12" s="193">
        <v>0.12771524717292354</v>
      </c>
      <c r="F12" s="194">
        <v>8.3874433371614682E-2</v>
      </c>
      <c r="G12" s="192">
        <v>0.3449776292057371</v>
      </c>
      <c r="H12" s="193">
        <v>0.28388595612603706</v>
      </c>
      <c r="I12" s="194">
        <v>0.1907585333543674</v>
      </c>
      <c r="J12" s="192">
        <v>0.41672883259808363</v>
      </c>
      <c r="K12" s="193">
        <v>0.33993390724609285</v>
      </c>
      <c r="L12" s="194">
        <v>0.21942587292938534</v>
      </c>
      <c r="M12" s="192">
        <v>0.3853327678611842</v>
      </c>
      <c r="N12" s="193">
        <v>0.2771545846343787</v>
      </c>
      <c r="O12" s="194">
        <v>0.24154040211269687</v>
      </c>
      <c r="P12" s="190" t="s">
        <v>25</v>
      </c>
      <c r="Q12" s="195">
        <v>0.35563135613106722</v>
      </c>
      <c r="R12" s="195">
        <v>0.39868011652593927</v>
      </c>
      <c r="S12" s="196">
        <v>0.37715573632850324</v>
      </c>
    </row>
    <row r="13" spans="1:19" x14ac:dyDescent="0.25">
      <c r="A13" s="166" t="s">
        <v>17</v>
      </c>
      <c r="B13" s="191" t="s">
        <v>158</v>
      </c>
      <c r="C13" s="191" t="s">
        <v>159</v>
      </c>
      <c r="D13" s="192">
        <v>0.26881601996603854</v>
      </c>
      <c r="E13" s="193">
        <v>0.20827426133366272</v>
      </c>
      <c r="F13" s="194">
        <v>0.15080196987781136</v>
      </c>
      <c r="G13" s="192">
        <v>0.33319128473847537</v>
      </c>
      <c r="H13" s="193">
        <v>0.35575046023847295</v>
      </c>
      <c r="I13" s="194">
        <v>0.35824492803062868</v>
      </c>
      <c r="J13" s="192">
        <v>0.49327153122851675</v>
      </c>
      <c r="K13" s="193">
        <v>0.4701683743438233</v>
      </c>
      <c r="L13" s="194">
        <v>0.56091247289352431</v>
      </c>
      <c r="M13" s="192">
        <v>0.65700616884767815</v>
      </c>
      <c r="N13" s="193">
        <v>0.65672386758125989</v>
      </c>
      <c r="O13" s="194">
        <v>0.57537007158449982</v>
      </c>
      <c r="P13" s="190" t="s">
        <v>25</v>
      </c>
      <c r="Q13" s="195">
        <v>0.51522684731820123</v>
      </c>
      <c r="R13" s="195">
        <v>0.42624935832753902</v>
      </c>
      <c r="S13" s="196">
        <v>0.4707381028228701</v>
      </c>
    </row>
    <row r="14" spans="1:19" x14ac:dyDescent="0.25">
      <c r="A14" s="166" t="s">
        <v>17</v>
      </c>
      <c r="B14" s="191" t="s">
        <v>146</v>
      </c>
      <c r="C14" s="191" t="s">
        <v>286</v>
      </c>
      <c r="D14" s="192">
        <v>0.19676695608581926</v>
      </c>
      <c r="E14" s="193">
        <v>0.17584687978759447</v>
      </c>
      <c r="F14" s="194">
        <v>0.10130958062359297</v>
      </c>
      <c r="G14" s="192">
        <v>0.40885965548535746</v>
      </c>
      <c r="H14" s="193">
        <v>0.38062938788517997</v>
      </c>
      <c r="I14" s="194">
        <v>0.35424289454218372</v>
      </c>
      <c r="J14" s="192">
        <v>0.49094693943620238</v>
      </c>
      <c r="K14" s="193">
        <v>0.40715482480336967</v>
      </c>
      <c r="L14" s="194">
        <v>0.24517688467818091</v>
      </c>
      <c r="M14" s="192">
        <v>0.50102776618925526</v>
      </c>
      <c r="N14" s="193">
        <v>0.41498005009334549</v>
      </c>
      <c r="O14" s="194">
        <v>0.45371966318169815</v>
      </c>
      <c r="P14" s="190" t="s">
        <v>25</v>
      </c>
      <c r="Q14" s="195">
        <v>0.34232058738644455</v>
      </c>
      <c r="R14" s="195">
        <v>0.34511126645649715</v>
      </c>
      <c r="S14" s="196">
        <v>0.34371592692147085</v>
      </c>
    </row>
    <row r="15" spans="1:19" x14ac:dyDescent="0.25">
      <c r="A15" s="166" t="s">
        <v>17</v>
      </c>
      <c r="B15" s="191" t="s">
        <v>148</v>
      </c>
      <c r="C15" s="191" t="s">
        <v>149</v>
      </c>
      <c r="D15" s="192" t="s">
        <v>277</v>
      </c>
      <c r="E15" s="193" t="s">
        <v>277</v>
      </c>
      <c r="F15" s="194" t="s">
        <v>277</v>
      </c>
      <c r="G15" s="192" t="s">
        <v>277</v>
      </c>
      <c r="H15" s="193" t="s">
        <v>277</v>
      </c>
      <c r="I15" s="194" t="s">
        <v>277</v>
      </c>
      <c r="J15" s="192">
        <v>0.60927486007451015</v>
      </c>
      <c r="K15" s="193">
        <v>0.56195651541869029</v>
      </c>
      <c r="L15" s="194">
        <v>0.60677617662142691</v>
      </c>
      <c r="M15" s="192">
        <v>0.56063421541590086</v>
      </c>
      <c r="N15" s="193">
        <v>0.5128130435335696</v>
      </c>
      <c r="O15" s="194">
        <v>0.44961588423682147</v>
      </c>
      <c r="P15" s="190" t="s">
        <v>25</v>
      </c>
      <c r="Q15" s="195">
        <v>0.40992335898903787</v>
      </c>
      <c r="R15" s="195">
        <v>0.38822771852990645</v>
      </c>
      <c r="S15" s="196">
        <v>0.39907553875947216</v>
      </c>
    </row>
    <row r="16" spans="1:19" x14ac:dyDescent="0.25">
      <c r="A16" s="166" t="s">
        <v>17</v>
      </c>
      <c r="B16" s="191" t="s">
        <v>100</v>
      </c>
      <c r="C16" s="191" t="s">
        <v>101</v>
      </c>
      <c r="D16" s="192">
        <v>0.15899581054425579</v>
      </c>
      <c r="E16" s="193">
        <v>0.13537632206599184</v>
      </c>
      <c r="F16" s="194">
        <v>7.9912840127191104E-2</v>
      </c>
      <c r="G16" s="192">
        <v>0.39616085632753656</v>
      </c>
      <c r="H16" s="193">
        <v>0.34179950417696248</v>
      </c>
      <c r="I16" s="194">
        <v>0.28900129494073962</v>
      </c>
      <c r="J16" s="192">
        <v>0.44190913802845555</v>
      </c>
      <c r="K16" s="193">
        <v>0.34490324225816871</v>
      </c>
      <c r="L16" s="194">
        <v>0.14021748494454475</v>
      </c>
      <c r="M16" s="192">
        <v>0.43812978766798027</v>
      </c>
      <c r="N16" s="193">
        <v>0.32222602104888787</v>
      </c>
      <c r="O16" s="194">
        <v>0.29919917543746355</v>
      </c>
      <c r="P16" s="190" t="s">
        <v>25</v>
      </c>
      <c r="Q16" s="195">
        <v>0.3826919970642006</v>
      </c>
      <c r="R16" s="195">
        <v>0.33577524366490319</v>
      </c>
      <c r="S16" s="196">
        <v>0.35923362036455186</v>
      </c>
    </row>
    <row r="17" spans="1:20" x14ac:dyDescent="0.25">
      <c r="A17" s="166" t="s">
        <v>17</v>
      </c>
      <c r="B17" s="191" t="s">
        <v>118</v>
      </c>
      <c r="C17" s="191" t="s">
        <v>119</v>
      </c>
      <c r="D17" s="192">
        <v>0.21386135622328487</v>
      </c>
      <c r="E17" s="193">
        <v>0.1812793265106358</v>
      </c>
      <c r="F17" s="194">
        <v>0.13124259667500063</v>
      </c>
      <c r="G17" s="192">
        <v>0.43457900531260707</v>
      </c>
      <c r="H17" s="193">
        <v>0.50209558660743614</v>
      </c>
      <c r="I17" s="194">
        <v>0.62973137178797667</v>
      </c>
      <c r="J17" s="192">
        <v>1.0944189058211615</v>
      </c>
      <c r="K17" s="193">
        <v>1.0222411952413348</v>
      </c>
      <c r="L17" s="194">
        <v>0.90086582382599567</v>
      </c>
      <c r="M17" s="192">
        <v>0.5172507717894711</v>
      </c>
      <c r="N17" s="193">
        <v>0.46196222120560326</v>
      </c>
      <c r="O17" s="194">
        <v>0.32293064941477029</v>
      </c>
      <c r="P17" s="190" t="s">
        <v>25</v>
      </c>
      <c r="Q17" s="195">
        <v>0.18091944547716524</v>
      </c>
      <c r="R17" s="195">
        <v>0.27362798613764283</v>
      </c>
      <c r="S17" s="196">
        <v>0.22727371580740402</v>
      </c>
    </row>
    <row r="18" spans="1:20" x14ac:dyDescent="0.25">
      <c r="A18" s="166" t="s">
        <v>17</v>
      </c>
      <c r="B18" s="191" t="s">
        <v>128</v>
      </c>
      <c r="C18" s="191" t="s">
        <v>129</v>
      </c>
      <c r="D18" s="192">
        <v>0.16511936017788775</v>
      </c>
      <c r="E18" s="193">
        <v>0.14672205933759935</v>
      </c>
      <c r="F18" s="194">
        <v>0.22194443311135797</v>
      </c>
      <c r="G18" s="192">
        <v>0.27896023769371059</v>
      </c>
      <c r="H18" s="193">
        <v>0.24714220326316094</v>
      </c>
      <c r="I18" s="194">
        <v>0.22266713332493163</v>
      </c>
      <c r="J18" s="192">
        <v>0.43306520609227628</v>
      </c>
      <c r="K18" s="193">
        <v>0.38641464464800701</v>
      </c>
      <c r="L18" s="194">
        <v>0.40320834089642055</v>
      </c>
      <c r="M18" s="192">
        <v>0.50110484672421085</v>
      </c>
      <c r="N18" s="193">
        <v>0.36924075756602398</v>
      </c>
      <c r="O18" s="194">
        <v>0.37795293860044238</v>
      </c>
      <c r="P18" s="190" t="s">
        <v>25</v>
      </c>
      <c r="Q18" s="195">
        <v>0.4900222673756397</v>
      </c>
      <c r="R18" s="195">
        <v>0.36765811925722758</v>
      </c>
      <c r="S18" s="196">
        <v>0.42884019331643364</v>
      </c>
    </row>
    <row r="19" spans="1:20" x14ac:dyDescent="0.25">
      <c r="A19" s="166" t="s">
        <v>17</v>
      </c>
      <c r="B19" s="191" t="s">
        <v>160</v>
      </c>
      <c r="C19" s="191" t="s">
        <v>161</v>
      </c>
      <c r="D19" s="192">
        <v>0.13623389841187727</v>
      </c>
      <c r="E19" s="193">
        <v>4.8274902415647761E-2</v>
      </c>
      <c r="F19" s="194">
        <v>-3.8791099388372413E-2</v>
      </c>
      <c r="G19" s="192">
        <v>0.17041421061657189</v>
      </c>
      <c r="H19" s="193">
        <v>0.26168854750933945</v>
      </c>
      <c r="I19" s="194">
        <v>0.15722627259737179</v>
      </c>
      <c r="J19" s="192">
        <v>0.32623954864133342</v>
      </c>
      <c r="K19" s="193">
        <v>0.44122673034338467</v>
      </c>
      <c r="L19" s="194">
        <v>0.52125052161187901</v>
      </c>
      <c r="M19" s="192">
        <v>0.45269186121677479</v>
      </c>
      <c r="N19" s="193">
        <v>0.53906066881553749</v>
      </c>
      <c r="O19" s="194">
        <v>0.59548729984520832</v>
      </c>
      <c r="P19" s="190" t="s">
        <v>25</v>
      </c>
      <c r="Q19" s="195">
        <v>0.28782325785167373</v>
      </c>
      <c r="R19" s="195">
        <v>0.26766314618420867</v>
      </c>
      <c r="S19" s="196">
        <v>0.27774320201794123</v>
      </c>
    </row>
    <row r="20" spans="1:20" x14ac:dyDescent="0.25">
      <c r="A20" s="210" t="s">
        <v>17</v>
      </c>
      <c r="B20" s="197" t="s">
        <v>166</v>
      </c>
      <c r="C20" s="197" t="s">
        <v>167</v>
      </c>
      <c r="D20" s="198" t="s">
        <v>277</v>
      </c>
      <c r="E20" s="199" t="s">
        <v>277</v>
      </c>
      <c r="F20" s="200" t="s">
        <v>277</v>
      </c>
      <c r="G20" s="198" t="s">
        <v>277</v>
      </c>
      <c r="H20" s="199" t="s">
        <v>277</v>
      </c>
      <c r="I20" s="200" t="s">
        <v>277</v>
      </c>
      <c r="J20" s="198">
        <v>0.39519620768388386</v>
      </c>
      <c r="K20" s="199">
        <v>1.9045882096037338E-2</v>
      </c>
      <c r="L20" s="200">
        <v>-7.1392780178833695E-4</v>
      </c>
      <c r="M20" s="198">
        <v>0.59745504582525577</v>
      </c>
      <c r="N20" s="199">
        <v>0.76093748395992888</v>
      </c>
      <c r="O20" s="200">
        <v>0.82408791487308353</v>
      </c>
      <c r="P20" s="180" t="s">
        <v>25</v>
      </c>
      <c r="Q20" s="184">
        <v>-8.1227540823024219E-2</v>
      </c>
      <c r="R20" s="184">
        <v>0.26444004406536764</v>
      </c>
      <c r="S20" s="201">
        <v>9.1606251621171711E-2</v>
      </c>
    </row>
    <row r="21" spans="1:20" x14ac:dyDescent="0.25">
      <c r="A21" s="264"/>
      <c r="B21" s="208"/>
      <c r="C21" s="208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177" t="s">
        <v>190</v>
      </c>
    </row>
    <row r="22" spans="1:20" x14ac:dyDescent="0.25">
      <c r="A22" s="210"/>
      <c r="B22" s="262" t="s">
        <v>201</v>
      </c>
      <c r="C22" s="209"/>
      <c r="D22" s="65">
        <f t="shared" ref="D22:N22" si="0">AVERAGE(D3:D20)</f>
        <v>0.16229191187822886</v>
      </c>
      <c r="E22" s="65">
        <f t="shared" si="0"/>
        <v>0.13036709679864258</v>
      </c>
      <c r="F22" s="65">
        <f t="shared" si="0"/>
        <v>9.3096439579442816E-2</v>
      </c>
      <c r="G22" s="65">
        <f t="shared" si="0"/>
        <v>0.29125384240979468</v>
      </c>
      <c r="H22" s="65">
        <f t="shared" si="0"/>
        <v>0.27037514614017694</v>
      </c>
      <c r="I22" s="65">
        <f t="shared" si="0"/>
        <v>0.25423850021615041</v>
      </c>
      <c r="J22" s="65">
        <f t="shared" si="0"/>
        <v>0.46148566173113081</v>
      </c>
      <c r="K22" s="65">
        <f t="shared" si="0"/>
        <v>0.41291123736935154</v>
      </c>
      <c r="L22" s="65">
        <f t="shared" si="0"/>
        <v>0.37115892831158326</v>
      </c>
      <c r="M22" s="65">
        <f t="shared" si="0"/>
        <v>0.49845608915621537</v>
      </c>
      <c r="N22" s="65">
        <f t="shared" si="0"/>
        <v>0.45477769561712439</v>
      </c>
      <c r="O22" s="65">
        <f>AVERAGE(O3:O20)</f>
        <v>0.44383146983073707</v>
      </c>
      <c r="P22" s="182"/>
      <c r="Q22" s="184">
        <f t="shared" ref="Q22:R22" si="1">AVERAGE(Q3:Q20)</f>
        <v>0.34241534904434795</v>
      </c>
      <c r="R22" s="184">
        <f t="shared" si="1"/>
        <v>0.33899941151688195</v>
      </c>
      <c r="S22" s="184">
        <f>AVERAGE(S3:S20)</f>
        <v>0.34070738028061492</v>
      </c>
      <c r="T22" s="263">
        <f>COUNT(S3:S20)</f>
        <v>18</v>
      </c>
    </row>
  </sheetData>
  <mergeCells count="4">
    <mergeCell ref="D1:F1"/>
    <mergeCell ref="G1:I1"/>
    <mergeCell ref="J1:L1"/>
    <mergeCell ref="M1:O1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BD81"/>
  <sheetViews>
    <sheetView zoomScale="85" zoomScaleNormal="85" zoomScalePageLayoutView="85" workbookViewId="0"/>
  </sheetViews>
  <sheetFormatPr defaultColWidth="8.85546875" defaultRowHeight="15" outlineLevelCol="1" x14ac:dyDescent="0.25"/>
  <cols>
    <col min="1" max="1" width="9.42578125" style="29" customWidth="1"/>
    <col min="2" max="2" width="19.140625" style="102" customWidth="1"/>
    <col min="3" max="3" width="30.42578125" style="102" customWidth="1"/>
    <col min="4" max="9" width="0" style="102" hidden="1" customWidth="1" outlineLevel="1"/>
    <col min="10" max="10" width="8.85546875" style="102" collapsed="1"/>
    <col min="11" max="12" width="8.85546875" style="102"/>
    <col min="13" max="15" width="9.42578125" style="102" bestFit="1" customWidth="1"/>
    <col min="16" max="16" width="12.85546875" style="102" customWidth="1"/>
    <col min="17" max="17" width="19.7109375" style="174" customWidth="1"/>
    <col min="18" max="18" width="22.7109375" style="174" customWidth="1"/>
    <col min="19" max="19" width="24.28515625" style="102" customWidth="1"/>
    <col min="20" max="20" width="8.85546875" style="102"/>
    <col min="21" max="21" width="10" style="102" bestFit="1" customWidth="1"/>
    <col min="22" max="44" width="8.85546875" style="102"/>
    <col min="45" max="45" width="21.7109375" style="102" customWidth="1"/>
    <col min="46" max="46" width="24.42578125" style="102" customWidth="1"/>
    <col min="47" max="47" width="23.42578125" style="102" customWidth="1"/>
    <col min="48" max="48" width="18.42578125" style="102" customWidth="1"/>
    <col min="49" max="49" width="30.42578125" style="102" customWidth="1"/>
    <col min="50" max="51" width="8.85546875" style="102"/>
    <col min="52" max="52" width="20.42578125" style="102" customWidth="1"/>
    <col min="53" max="53" width="14.85546875" style="102" customWidth="1"/>
    <col min="54" max="54" width="15.42578125" style="102" customWidth="1"/>
    <col min="55" max="57" width="16.42578125" style="102" customWidth="1"/>
    <col min="58" max="59" width="8.85546875" style="102"/>
    <col min="60" max="60" width="21.7109375" style="102" customWidth="1"/>
    <col min="61" max="61" width="16.140625" style="102" customWidth="1"/>
    <col min="62" max="62" width="13.42578125" style="102" customWidth="1"/>
    <col min="63" max="63" width="16" style="102" customWidth="1"/>
    <col min="64" max="64" width="16.28515625" style="102" customWidth="1"/>
    <col min="65" max="65" width="17.42578125" style="102" customWidth="1"/>
    <col min="66" max="16384" width="8.85546875" style="102"/>
  </cols>
  <sheetData>
    <row r="1" spans="1:21" x14ac:dyDescent="0.25">
      <c r="B1" s="29"/>
      <c r="C1" s="211"/>
      <c r="D1" s="303" t="s">
        <v>0</v>
      </c>
      <c r="E1" s="301"/>
      <c r="F1" s="301"/>
      <c r="G1" s="303" t="s">
        <v>1</v>
      </c>
      <c r="H1" s="301"/>
      <c r="I1" s="301"/>
      <c r="J1" s="303" t="s">
        <v>2</v>
      </c>
      <c r="K1" s="301"/>
      <c r="L1" s="301"/>
      <c r="M1" s="303" t="s">
        <v>3</v>
      </c>
      <c r="N1" s="301"/>
      <c r="O1" s="301"/>
      <c r="P1" s="211"/>
      <c r="Q1" s="34"/>
      <c r="R1" s="34"/>
      <c r="S1" s="179"/>
    </row>
    <row r="2" spans="1:21" x14ac:dyDescent="0.25">
      <c r="A2" s="182" t="s">
        <v>4</v>
      </c>
      <c r="B2" s="181" t="s">
        <v>5</v>
      </c>
      <c r="C2" s="7" t="s">
        <v>6</v>
      </c>
      <c r="D2" s="7" t="s">
        <v>7</v>
      </c>
      <c r="E2" s="182" t="s">
        <v>8</v>
      </c>
      <c r="F2" s="182" t="s">
        <v>9</v>
      </c>
      <c r="G2" s="7" t="s">
        <v>7</v>
      </c>
      <c r="H2" s="182" t="s">
        <v>8</v>
      </c>
      <c r="I2" s="182" t="s">
        <v>9</v>
      </c>
      <c r="J2" s="7" t="s">
        <v>7</v>
      </c>
      <c r="K2" s="182" t="s">
        <v>8</v>
      </c>
      <c r="L2" s="182" t="s">
        <v>9</v>
      </c>
      <c r="M2" s="7" t="s">
        <v>7</v>
      </c>
      <c r="N2" s="182" t="s">
        <v>8</v>
      </c>
      <c r="O2" s="182" t="s">
        <v>9</v>
      </c>
      <c r="P2" s="7" t="s">
        <v>291</v>
      </c>
      <c r="Q2" s="184" t="s">
        <v>10</v>
      </c>
      <c r="R2" s="184" t="s">
        <v>11</v>
      </c>
      <c r="S2" s="66" t="s">
        <v>12</v>
      </c>
    </row>
    <row r="3" spans="1:21" x14ac:dyDescent="0.25">
      <c r="A3" s="62" t="s">
        <v>17</v>
      </c>
      <c r="B3" s="212" t="s">
        <v>84</v>
      </c>
      <c r="C3" s="185" t="s">
        <v>85</v>
      </c>
      <c r="D3" s="186">
        <v>0.11104697463433126</v>
      </c>
      <c r="E3" s="187">
        <v>6.6396499163658779E-2</v>
      </c>
      <c r="F3" s="188">
        <v>2.6089498892008102E-2</v>
      </c>
      <c r="G3" s="186">
        <v>0.28486664947602308</v>
      </c>
      <c r="H3" s="187">
        <v>0.26596347581106727</v>
      </c>
      <c r="I3" s="188">
        <v>0.24754319073863079</v>
      </c>
      <c r="J3" s="186">
        <v>0.40852838725116741</v>
      </c>
      <c r="K3" s="187">
        <v>0.38883705816528058</v>
      </c>
      <c r="L3" s="188">
        <v>0.4249574894780303</v>
      </c>
      <c r="M3" s="186">
        <v>0.35611057591843431</v>
      </c>
      <c r="N3" s="187">
        <v>0.2984516873157701</v>
      </c>
      <c r="O3" s="188">
        <v>0.26154486242045538</v>
      </c>
      <c r="P3" s="6" t="s">
        <v>20</v>
      </c>
      <c r="Q3" s="195">
        <v>0.46891136525809346</v>
      </c>
      <c r="R3" s="195">
        <v>0.43543339602450093</v>
      </c>
      <c r="S3" s="196">
        <v>0.45217238064129717</v>
      </c>
    </row>
    <row r="4" spans="1:21" x14ac:dyDescent="0.25">
      <c r="A4" s="62" t="s">
        <v>17</v>
      </c>
      <c r="B4" s="213" t="s">
        <v>56</v>
      </c>
      <c r="C4" s="191" t="s">
        <v>275</v>
      </c>
      <c r="D4" s="192">
        <v>0.1360380755316305</v>
      </c>
      <c r="E4" s="193">
        <v>7.8587768625501167E-2</v>
      </c>
      <c r="F4" s="194">
        <v>-3.5508719124795772E-2</v>
      </c>
      <c r="G4" s="192">
        <v>0.39379626473460322</v>
      </c>
      <c r="H4" s="193">
        <v>0.39388515075721725</v>
      </c>
      <c r="I4" s="194">
        <v>0.54403511254249959</v>
      </c>
      <c r="J4" s="192">
        <v>0.35145046534342983</v>
      </c>
      <c r="K4" s="193">
        <v>0.316891226591069</v>
      </c>
      <c r="L4" s="194">
        <v>0.3084457954497461</v>
      </c>
      <c r="M4" s="192">
        <v>0.31532813103775792</v>
      </c>
      <c r="N4" s="193">
        <v>0.26793738470261463</v>
      </c>
      <c r="O4" s="194">
        <v>0.20591611771024093</v>
      </c>
      <c r="P4" s="6" t="s">
        <v>16</v>
      </c>
      <c r="Q4" s="195">
        <v>0.49618779174499289</v>
      </c>
      <c r="R4" s="195">
        <v>0.4495869200259684</v>
      </c>
      <c r="S4" s="196">
        <v>0.47288735588548064</v>
      </c>
      <c r="U4" s="214"/>
    </row>
    <row r="5" spans="1:21" x14ac:dyDescent="0.25">
      <c r="A5" s="62" t="s">
        <v>17</v>
      </c>
      <c r="B5" s="213" t="s">
        <v>124</v>
      </c>
      <c r="C5" s="191" t="s">
        <v>276</v>
      </c>
      <c r="D5" s="192">
        <v>0.41687737397872449</v>
      </c>
      <c r="E5" s="193">
        <v>0.49176284110286667</v>
      </c>
      <c r="F5" s="194">
        <v>0.75167141926580783</v>
      </c>
      <c r="G5" s="192">
        <v>0.40917430350969608</v>
      </c>
      <c r="H5" s="193">
        <v>0.44226656383549168</v>
      </c>
      <c r="I5" s="194">
        <v>0.64369899112253026</v>
      </c>
      <c r="J5" s="192">
        <v>0.51832370003577422</v>
      </c>
      <c r="K5" s="193">
        <v>0.47940141478333087</v>
      </c>
      <c r="L5" s="194">
        <v>0.56077959548944178</v>
      </c>
      <c r="M5" s="192">
        <v>0.36900204940241388</v>
      </c>
      <c r="N5" s="193">
        <v>0.36180462819859371</v>
      </c>
      <c r="O5" s="194">
        <v>0.36636457034087944</v>
      </c>
      <c r="P5" s="6" t="s">
        <v>16</v>
      </c>
      <c r="Q5" s="195">
        <v>0.60041350184519449</v>
      </c>
      <c r="R5" s="195">
        <v>0.6687202495242357</v>
      </c>
      <c r="S5" s="196">
        <v>0.63456687568471515</v>
      </c>
    </row>
    <row r="6" spans="1:21" x14ac:dyDescent="0.25">
      <c r="A6" s="62" t="s">
        <v>17</v>
      </c>
      <c r="B6" s="213" t="s">
        <v>138</v>
      </c>
      <c r="C6" s="191" t="s">
        <v>139</v>
      </c>
      <c r="D6" s="192">
        <v>0.15435779467968078</v>
      </c>
      <c r="E6" s="193">
        <v>8.0920063382661542E-2</v>
      </c>
      <c r="F6" s="194">
        <v>2.1539636408654524E-2</v>
      </c>
      <c r="G6" s="192">
        <v>0.52429528089608635</v>
      </c>
      <c r="H6" s="193">
        <v>0.52209894097671694</v>
      </c>
      <c r="I6" s="194">
        <v>0.55613664655118789</v>
      </c>
      <c r="J6" s="192">
        <v>0.46988284992942453</v>
      </c>
      <c r="K6" s="193">
        <v>0.44317264478185958</v>
      </c>
      <c r="L6" s="194">
        <v>0.51018067436938364</v>
      </c>
      <c r="M6" s="192">
        <v>0.43136261172471224</v>
      </c>
      <c r="N6" s="193">
        <v>0.37136874686682164</v>
      </c>
      <c r="O6" s="194">
        <v>0.40389058872344463</v>
      </c>
      <c r="P6" s="6" t="s">
        <v>16</v>
      </c>
      <c r="Q6" s="195">
        <v>0.26081973866478408</v>
      </c>
      <c r="R6" s="195">
        <v>0.34592707263085037</v>
      </c>
      <c r="S6" s="196">
        <v>0.30337340564781723</v>
      </c>
    </row>
    <row r="7" spans="1:21" x14ac:dyDescent="0.25">
      <c r="A7" s="62" t="s">
        <v>28</v>
      </c>
      <c r="B7" s="213" t="s">
        <v>120</v>
      </c>
      <c r="C7" s="191" t="s">
        <v>121</v>
      </c>
      <c r="D7" s="192">
        <v>0.14905826139223052</v>
      </c>
      <c r="E7" s="193">
        <v>3.499554967655158E-3</v>
      </c>
      <c r="F7" s="194">
        <v>1.3292816477914544E-2</v>
      </c>
      <c r="G7" s="192">
        <v>0.21225877758746292</v>
      </c>
      <c r="H7" s="193">
        <v>0.16557402219205722</v>
      </c>
      <c r="I7" s="194">
        <v>0.25099379098540053</v>
      </c>
      <c r="J7" s="192">
        <v>0.27495863423121786</v>
      </c>
      <c r="K7" s="193">
        <v>0.21341414250789592</v>
      </c>
      <c r="L7" s="194">
        <v>0.24688456108555545</v>
      </c>
      <c r="M7" s="192">
        <v>0.38858673679292038</v>
      </c>
      <c r="N7" s="193">
        <v>0.31661285690725172</v>
      </c>
      <c r="O7" s="194">
        <v>0.333621744294612</v>
      </c>
      <c r="P7" s="6" t="s">
        <v>20</v>
      </c>
      <c r="Q7" s="195">
        <v>0.60632168638902606</v>
      </c>
      <c r="R7" s="195">
        <v>0.45918271620219125</v>
      </c>
      <c r="S7" s="196">
        <v>0.53275220129560863</v>
      </c>
      <c r="U7" s="26"/>
    </row>
    <row r="8" spans="1:21" x14ac:dyDescent="0.25">
      <c r="A8" s="62" t="s">
        <v>28</v>
      </c>
      <c r="B8" s="213" t="s">
        <v>90</v>
      </c>
      <c r="C8" s="191" t="s">
        <v>91</v>
      </c>
      <c r="D8" s="192" t="s">
        <v>277</v>
      </c>
      <c r="E8" s="193" t="s">
        <v>277</v>
      </c>
      <c r="F8" s="194" t="s">
        <v>277</v>
      </c>
      <c r="G8" s="192" t="s">
        <v>277</v>
      </c>
      <c r="H8" s="193" t="s">
        <v>277</v>
      </c>
      <c r="I8" s="194" t="s">
        <v>277</v>
      </c>
      <c r="J8" s="192">
        <v>0.15927951885262076</v>
      </c>
      <c r="K8" s="193">
        <v>9.0910013237164064E-2</v>
      </c>
      <c r="L8" s="194">
        <v>8.5435252091316041E-2</v>
      </c>
      <c r="M8" s="192">
        <v>0.24067741947724042</v>
      </c>
      <c r="N8" s="193">
        <v>0.24584781695379698</v>
      </c>
      <c r="O8" s="194">
        <v>0.2670025875884785</v>
      </c>
      <c r="P8" s="6" t="s">
        <v>20</v>
      </c>
      <c r="Q8" s="195">
        <v>0.60812431301578196</v>
      </c>
      <c r="R8" s="195">
        <v>0.57722191085301255</v>
      </c>
      <c r="S8" s="196">
        <v>0.59267311193439731</v>
      </c>
      <c r="U8" s="26"/>
    </row>
    <row r="9" spans="1:21" x14ac:dyDescent="0.25">
      <c r="A9" s="62" t="s">
        <v>17</v>
      </c>
      <c r="B9" s="213" t="s">
        <v>110</v>
      </c>
      <c r="C9" s="191" t="s">
        <v>111</v>
      </c>
      <c r="D9" s="192">
        <v>0.18768132226608938</v>
      </c>
      <c r="E9" s="193">
        <v>0.15351540111971934</v>
      </c>
      <c r="F9" s="194">
        <v>0.13823567055701522</v>
      </c>
      <c r="G9" s="192">
        <v>0.34595858068461194</v>
      </c>
      <c r="H9" s="193">
        <v>0.28048376542163489</v>
      </c>
      <c r="I9" s="194">
        <v>0.24871311692339965</v>
      </c>
      <c r="J9" s="192">
        <v>0.30251159842086112</v>
      </c>
      <c r="K9" s="193">
        <v>0.30420011226731675</v>
      </c>
      <c r="L9" s="194">
        <v>0.3241243518633582</v>
      </c>
      <c r="M9" s="192">
        <v>0.43564871274253963</v>
      </c>
      <c r="N9" s="193">
        <v>0.36309843941993736</v>
      </c>
      <c r="O9" s="194">
        <v>0.31182391230008305</v>
      </c>
      <c r="P9" s="6" t="s">
        <v>25</v>
      </c>
      <c r="Q9" s="195">
        <v>0.46761104219459193</v>
      </c>
      <c r="R9" s="195">
        <v>0.38777795970467538</v>
      </c>
      <c r="S9" s="196">
        <v>0.42769450094963368</v>
      </c>
      <c r="U9" s="26"/>
    </row>
    <row r="10" spans="1:21" x14ac:dyDescent="0.25">
      <c r="A10" s="62" t="s">
        <v>17</v>
      </c>
      <c r="B10" s="213" t="s">
        <v>104</v>
      </c>
      <c r="C10" s="191" t="s">
        <v>105</v>
      </c>
      <c r="D10" s="192">
        <v>0.16630863841439747</v>
      </c>
      <c r="E10" s="193">
        <v>8.3300779458531302E-2</v>
      </c>
      <c r="F10" s="194">
        <v>0.15632000802409016</v>
      </c>
      <c r="G10" s="192">
        <v>0.33814481598083346</v>
      </c>
      <c r="H10" s="193">
        <v>0.31614486911374179</v>
      </c>
      <c r="I10" s="194">
        <v>0.35776002106702587</v>
      </c>
      <c r="J10" s="192">
        <v>0.34063398245917548</v>
      </c>
      <c r="K10" s="193">
        <v>0.32098111442496591</v>
      </c>
      <c r="L10" s="194">
        <v>0.36421550061972102</v>
      </c>
      <c r="M10" s="192">
        <v>0.39430714927600552</v>
      </c>
      <c r="N10" s="193">
        <v>0.32230999079549905</v>
      </c>
      <c r="O10" s="194">
        <v>0.29866218775514586</v>
      </c>
      <c r="P10" s="6" t="s">
        <v>20</v>
      </c>
      <c r="Q10" s="195">
        <v>0.50009275230746719</v>
      </c>
      <c r="R10" s="195">
        <v>0.44154153595988277</v>
      </c>
      <c r="S10" s="196">
        <v>0.47081714413367498</v>
      </c>
      <c r="U10" s="26"/>
    </row>
    <row r="11" spans="1:21" x14ac:dyDescent="0.25">
      <c r="A11" s="62" t="s">
        <v>17</v>
      </c>
      <c r="B11" s="213" t="s">
        <v>150</v>
      </c>
      <c r="C11" s="191" t="s">
        <v>151</v>
      </c>
      <c r="D11" s="192">
        <v>0.24162131657651165</v>
      </c>
      <c r="E11" s="193">
        <v>8.2393320034264403E-2</v>
      </c>
      <c r="F11" s="194">
        <v>-8.7367068624255736E-2</v>
      </c>
      <c r="G11" s="192">
        <v>0.36514174270396044</v>
      </c>
      <c r="H11" s="193">
        <v>0.44728470569182494</v>
      </c>
      <c r="I11" s="194">
        <v>0.58550755079255878</v>
      </c>
      <c r="J11" s="192">
        <v>0.52130467789831714</v>
      </c>
      <c r="K11" s="193">
        <v>0.4668962235419255</v>
      </c>
      <c r="L11" s="194">
        <v>0.58933044301517357</v>
      </c>
      <c r="M11" s="192">
        <v>0.49444259596689688</v>
      </c>
      <c r="N11" s="193">
        <v>0.40190954441062338</v>
      </c>
      <c r="O11" s="194">
        <v>0.46380156888821589</v>
      </c>
      <c r="P11" s="6" t="s">
        <v>20</v>
      </c>
      <c r="Q11" s="195">
        <v>0.41888994540802482</v>
      </c>
      <c r="R11" s="195">
        <v>0.44454217626118736</v>
      </c>
      <c r="S11" s="196">
        <v>0.43171606083460612</v>
      </c>
      <c r="U11" s="26"/>
    </row>
    <row r="12" spans="1:21" x14ac:dyDescent="0.25">
      <c r="A12" s="62" t="s">
        <v>17</v>
      </c>
      <c r="B12" s="213" t="s">
        <v>154</v>
      </c>
      <c r="C12" s="191" t="s">
        <v>278</v>
      </c>
      <c r="D12" s="192" t="s">
        <v>277</v>
      </c>
      <c r="E12" s="193" t="s">
        <v>277</v>
      </c>
      <c r="F12" s="194" t="s">
        <v>277</v>
      </c>
      <c r="G12" s="192">
        <v>0.35375967078017329</v>
      </c>
      <c r="H12" s="193">
        <v>1.0552839577091851E-2</v>
      </c>
      <c r="I12" s="194">
        <v>3.1240079991868225E-3</v>
      </c>
      <c r="J12" s="192">
        <v>0.39410576226841959</v>
      </c>
      <c r="K12" s="193">
        <v>0.45466096807182249</v>
      </c>
      <c r="L12" s="194">
        <v>0.26185868821298147</v>
      </c>
      <c r="M12" s="192">
        <v>0.42082738458091962</v>
      </c>
      <c r="N12" s="193">
        <v>0.4010353681899857</v>
      </c>
      <c r="O12" s="194">
        <v>0.51597742774113875</v>
      </c>
      <c r="P12" s="6" t="s">
        <v>25</v>
      </c>
      <c r="Q12" s="195">
        <v>0.32503172948703102</v>
      </c>
      <c r="R12" s="195">
        <v>0.4042226293264673</v>
      </c>
      <c r="S12" s="196">
        <v>0.36462717940674916</v>
      </c>
      <c r="U12" s="26"/>
    </row>
    <row r="13" spans="1:21" x14ac:dyDescent="0.25">
      <c r="A13" s="62" t="s">
        <v>17</v>
      </c>
      <c r="B13" s="213" t="s">
        <v>41</v>
      </c>
      <c r="C13" s="191" t="s">
        <v>42</v>
      </c>
      <c r="D13" s="192">
        <v>8.0696684589017992E-2</v>
      </c>
      <c r="E13" s="193">
        <v>4.3017192182045985E-2</v>
      </c>
      <c r="F13" s="194">
        <v>0.12914004987008668</v>
      </c>
      <c r="G13" s="192">
        <v>0.23640081899172383</v>
      </c>
      <c r="H13" s="193">
        <v>0.28309508231254765</v>
      </c>
      <c r="I13" s="194">
        <v>0.4666655668154186</v>
      </c>
      <c r="J13" s="192">
        <v>0.25780041488026467</v>
      </c>
      <c r="K13" s="193">
        <v>0.24281640131341095</v>
      </c>
      <c r="L13" s="194">
        <v>0.24143442033726328</v>
      </c>
      <c r="M13" s="192">
        <v>0.29816722553342889</v>
      </c>
      <c r="N13" s="193">
        <v>0.24307723387221908</v>
      </c>
      <c r="O13" s="194">
        <v>0.17557429043935963</v>
      </c>
      <c r="P13" s="6" t="s">
        <v>20</v>
      </c>
      <c r="Q13" s="195">
        <v>0.65249483599566416</v>
      </c>
      <c r="R13" s="195">
        <v>0.51262926522356689</v>
      </c>
      <c r="S13" s="196">
        <v>0.58256205060961552</v>
      </c>
      <c r="U13" s="26"/>
    </row>
    <row r="14" spans="1:21" x14ac:dyDescent="0.25">
      <c r="A14" s="62" t="s">
        <v>17</v>
      </c>
      <c r="B14" s="213" t="s">
        <v>96</v>
      </c>
      <c r="C14" s="191" t="s">
        <v>97</v>
      </c>
      <c r="D14" s="192">
        <v>0.19281222828629566</v>
      </c>
      <c r="E14" s="193">
        <v>0.12492586979263787</v>
      </c>
      <c r="F14" s="194">
        <v>8.6409614823662342E-2</v>
      </c>
      <c r="G14" s="192">
        <v>0.41073692809711004</v>
      </c>
      <c r="H14" s="193">
        <v>0.45476625633793499</v>
      </c>
      <c r="I14" s="194">
        <v>0.61883595143998993</v>
      </c>
      <c r="J14" s="192">
        <v>0.46896932042010248</v>
      </c>
      <c r="K14" s="193">
        <v>0.3883725584211854</v>
      </c>
      <c r="L14" s="194">
        <v>0.36616184620407516</v>
      </c>
      <c r="M14" s="192">
        <v>0.41259866412587604</v>
      </c>
      <c r="N14" s="193">
        <v>0.35782630858515774</v>
      </c>
      <c r="O14" s="194">
        <v>0.28451948291361512</v>
      </c>
      <c r="P14" s="6" t="s">
        <v>20</v>
      </c>
      <c r="Q14" s="195">
        <v>0.3624674362456104</v>
      </c>
      <c r="R14" s="195">
        <v>0.31714632172618856</v>
      </c>
      <c r="S14" s="196">
        <v>0.33980687898589945</v>
      </c>
      <c r="U14" s="26"/>
    </row>
    <row r="15" spans="1:21" x14ac:dyDescent="0.25">
      <c r="A15" s="62" t="s">
        <v>17</v>
      </c>
      <c r="B15" s="213" t="s">
        <v>108</v>
      </c>
      <c r="C15" s="191" t="s">
        <v>109</v>
      </c>
      <c r="D15" s="192">
        <v>0.14158685293483292</v>
      </c>
      <c r="E15" s="193">
        <v>8.350348093441666E-2</v>
      </c>
      <c r="F15" s="194">
        <v>4.4669677625652146E-2</v>
      </c>
      <c r="G15" s="192">
        <v>0.18244182229937086</v>
      </c>
      <c r="H15" s="193">
        <v>0.24808912891058338</v>
      </c>
      <c r="I15" s="194">
        <v>0.39666475609363083</v>
      </c>
      <c r="J15" s="192">
        <v>0.27151962696014381</v>
      </c>
      <c r="K15" s="193">
        <v>0.27807658209635211</v>
      </c>
      <c r="L15" s="194">
        <v>0.28041771368790103</v>
      </c>
      <c r="M15" s="192">
        <v>0.41043506533061025</v>
      </c>
      <c r="N15" s="193">
        <v>0.36468012457611659</v>
      </c>
      <c r="O15" s="194">
        <v>0.29867514987908433</v>
      </c>
      <c r="P15" s="6" t="s">
        <v>20</v>
      </c>
      <c r="Q15" s="195">
        <v>0.64417933447166309</v>
      </c>
      <c r="R15" s="195">
        <v>0.46793185301280921</v>
      </c>
      <c r="S15" s="196">
        <v>0.55605559374223612</v>
      </c>
      <c r="U15" s="26"/>
    </row>
    <row r="16" spans="1:21" x14ac:dyDescent="0.25">
      <c r="A16" s="62" t="s">
        <v>17</v>
      </c>
      <c r="B16" s="213" t="s">
        <v>86</v>
      </c>
      <c r="C16" s="191" t="s">
        <v>87</v>
      </c>
      <c r="D16" s="192">
        <v>2.9224142093809226E-2</v>
      </c>
      <c r="E16" s="193">
        <v>1.1642440151940782E-2</v>
      </c>
      <c r="F16" s="194">
        <v>1.5910640524974921E-2</v>
      </c>
      <c r="G16" s="192">
        <v>9.2298340455845257E-2</v>
      </c>
      <c r="H16" s="193">
        <v>0.11615459934372988</v>
      </c>
      <c r="I16" s="194">
        <v>0.19528088049848127</v>
      </c>
      <c r="J16" s="192">
        <v>0.53699626280255086</v>
      </c>
      <c r="K16" s="193">
        <v>0.48253393781480358</v>
      </c>
      <c r="L16" s="194">
        <v>0.37009116488995275</v>
      </c>
      <c r="M16" s="192">
        <v>0.53959691813832833</v>
      </c>
      <c r="N16" s="193">
        <v>0.30736480838863467</v>
      </c>
      <c r="O16" s="194">
        <v>0.2653713694310339</v>
      </c>
      <c r="P16" s="6" t="s">
        <v>25</v>
      </c>
      <c r="Q16" s="195">
        <v>0.33211080046104186</v>
      </c>
      <c r="R16" s="195">
        <v>0.26448379981915604</v>
      </c>
      <c r="S16" s="196">
        <v>0.29829730014009892</v>
      </c>
      <c r="U16" s="26"/>
    </row>
    <row r="17" spans="1:56" x14ac:dyDescent="0.25">
      <c r="A17" s="62" t="s">
        <v>17</v>
      </c>
      <c r="B17" s="213" t="s">
        <v>39</v>
      </c>
      <c r="C17" s="191" t="s">
        <v>279</v>
      </c>
      <c r="D17" s="192">
        <v>0.105710623313147</v>
      </c>
      <c r="E17" s="193">
        <v>6.925702878581122E-2</v>
      </c>
      <c r="F17" s="194">
        <v>3.3893567782511139E-2</v>
      </c>
      <c r="G17" s="192">
        <v>0.30678275826479245</v>
      </c>
      <c r="H17" s="193">
        <v>0.278832965082701</v>
      </c>
      <c r="I17" s="194">
        <v>0.33443195746545828</v>
      </c>
      <c r="J17" s="192">
        <v>0.37662335000726122</v>
      </c>
      <c r="K17" s="193">
        <v>0.34824985162496225</v>
      </c>
      <c r="L17" s="194">
        <v>0.31317385798711783</v>
      </c>
      <c r="M17" s="192">
        <v>0.32874528641631845</v>
      </c>
      <c r="N17" s="193">
        <v>0.26742885260159971</v>
      </c>
      <c r="O17" s="194">
        <v>0.17093732545064508</v>
      </c>
      <c r="P17" s="6" t="s">
        <v>20</v>
      </c>
      <c r="Q17" s="195">
        <v>0.41274867283171612</v>
      </c>
      <c r="R17" s="195">
        <v>0.391285143407889</v>
      </c>
      <c r="S17" s="196">
        <v>0.40201690811980256</v>
      </c>
      <c r="U17" s="26"/>
    </row>
    <row r="18" spans="1:56" x14ac:dyDescent="0.25">
      <c r="A18" s="62" t="s">
        <v>17</v>
      </c>
      <c r="B18" s="213" t="s">
        <v>116</v>
      </c>
      <c r="C18" s="191" t="s">
        <v>117</v>
      </c>
      <c r="D18" s="192">
        <v>2.2318713431036415E-2</v>
      </c>
      <c r="E18" s="193">
        <v>2.8887493687053938E-2</v>
      </c>
      <c r="F18" s="194">
        <v>7.7113219355987844E-3</v>
      </c>
      <c r="G18" s="192">
        <v>3.3692050799799277E-3</v>
      </c>
      <c r="H18" s="193">
        <v>4.4660144414269382E-2</v>
      </c>
      <c r="I18" s="194">
        <v>7.6914159057714954E-2</v>
      </c>
      <c r="J18" s="192">
        <v>0.12016175034414922</v>
      </c>
      <c r="K18" s="193">
        <v>0.19815544756164552</v>
      </c>
      <c r="L18" s="194">
        <v>0.25078490205838017</v>
      </c>
      <c r="M18" s="192">
        <v>0.24672523341663369</v>
      </c>
      <c r="N18" s="193">
        <v>0.24888497067279497</v>
      </c>
      <c r="O18" s="194">
        <v>0.32066953612320048</v>
      </c>
      <c r="P18" s="6" t="s">
        <v>25</v>
      </c>
      <c r="Q18" s="195">
        <v>0.44229978207561466</v>
      </c>
      <c r="R18" s="195">
        <v>0.25599888940286908</v>
      </c>
      <c r="S18" s="196">
        <v>0.3491493357392419</v>
      </c>
      <c r="U18" s="26"/>
    </row>
    <row r="19" spans="1:56" x14ac:dyDescent="0.25">
      <c r="A19" s="62" t="s">
        <v>17</v>
      </c>
      <c r="B19" s="213" t="s">
        <v>66</v>
      </c>
      <c r="C19" s="191" t="s">
        <v>67</v>
      </c>
      <c r="D19" s="192">
        <v>0.15781224437290126</v>
      </c>
      <c r="E19" s="193">
        <v>9.3751175581070753E-2</v>
      </c>
      <c r="F19" s="194">
        <v>2.7178899243167853E-2</v>
      </c>
      <c r="G19" s="192">
        <v>0.21809755538542389</v>
      </c>
      <c r="H19" s="193">
        <v>0.17559492471294152</v>
      </c>
      <c r="I19" s="194">
        <v>0.2131075882248073</v>
      </c>
      <c r="J19" s="192">
        <v>0.32879612779474099</v>
      </c>
      <c r="K19" s="193">
        <v>0.31750067230319334</v>
      </c>
      <c r="L19" s="194">
        <v>0.32713654801419156</v>
      </c>
      <c r="M19" s="192">
        <v>0.35664872046461937</v>
      </c>
      <c r="N19" s="193">
        <v>0.2950032812588998</v>
      </c>
      <c r="O19" s="194">
        <v>0.22999603738854707</v>
      </c>
      <c r="P19" s="6" t="s">
        <v>20</v>
      </c>
      <c r="Q19" s="195">
        <v>0.53705480727369825</v>
      </c>
      <c r="R19" s="195">
        <v>0.41823549190010867</v>
      </c>
      <c r="S19" s="196">
        <v>0.47764514958690346</v>
      </c>
      <c r="U19" s="26"/>
    </row>
    <row r="20" spans="1:56" x14ac:dyDescent="0.25">
      <c r="A20" s="62" t="s">
        <v>28</v>
      </c>
      <c r="B20" s="213" t="s">
        <v>29</v>
      </c>
      <c r="C20" s="191" t="s">
        <v>30</v>
      </c>
      <c r="D20" s="192" t="s">
        <v>277</v>
      </c>
      <c r="E20" s="193" t="s">
        <v>277</v>
      </c>
      <c r="F20" s="194" t="s">
        <v>277</v>
      </c>
      <c r="G20" s="192">
        <v>0.11273221960884545</v>
      </c>
      <c r="H20" s="193">
        <v>1.0961848465288091E-2</v>
      </c>
      <c r="I20" s="194">
        <v>1.2711943419001646E-2</v>
      </c>
      <c r="J20" s="192">
        <v>0.13992505424681453</v>
      </c>
      <c r="K20" s="193">
        <v>0.13020217187170288</v>
      </c>
      <c r="L20" s="194">
        <v>0.16288648858125215</v>
      </c>
      <c r="M20" s="192">
        <v>0.14209725881710633</v>
      </c>
      <c r="N20" s="193">
        <v>0.12272750571413897</v>
      </c>
      <c r="O20" s="194">
        <v>0.12796749764906659</v>
      </c>
      <c r="P20" s="6" t="s">
        <v>20</v>
      </c>
      <c r="Q20" s="195">
        <v>0.7574917485755589</v>
      </c>
      <c r="R20" s="195">
        <v>0.67099911504439091</v>
      </c>
      <c r="S20" s="196">
        <v>0.71424543180997491</v>
      </c>
      <c r="U20" s="26"/>
    </row>
    <row r="21" spans="1:56" x14ac:dyDescent="0.25">
      <c r="A21" s="62" t="s">
        <v>17</v>
      </c>
      <c r="B21" s="213" t="s">
        <v>31</v>
      </c>
      <c r="C21" s="191" t="s">
        <v>32</v>
      </c>
      <c r="D21" s="192">
        <v>0.17882999016070683</v>
      </c>
      <c r="E21" s="193">
        <v>9.921037585654939E-2</v>
      </c>
      <c r="F21" s="194">
        <v>-1.3182186750647923E-2</v>
      </c>
      <c r="G21" s="192">
        <v>0.43852878397424544</v>
      </c>
      <c r="H21" s="193">
        <v>0.51589071194851366</v>
      </c>
      <c r="I21" s="194">
        <v>0.70938724781293094</v>
      </c>
      <c r="J21" s="192">
        <v>0.37270912224943492</v>
      </c>
      <c r="K21" s="193">
        <v>0.32922182002238948</v>
      </c>
      <c r="L21" s="194">
        <v>0.3070094337012314</v>
      </c>
      <c r="M21" s="192">
        <v>0.25534735516003793</v>
      </c>
      <c r="N21" s="193">
        <v>0.19322547308227861</v>
      </c>
      <c r="O21" s="194">
        <v>0.13438076464115051</v>
      </c>
      <c r="P21" s="6" t="s">
        <v>20</v>
      </c>
      <c r="Q21" s="195">
        <v>0.36985439913901769</v>
      </c>
      <c r="R21" s="195">
        <v>0.4436583398740076</v>
      </c>
      <c r="S21" s="196">
        <v>0.40675636950651262</v>
      </c>
      <c r="U21" s="26"/>
    </row>
    <row r="22" spans="1:56" x14ac:dyDescent="0.25">
      <c r="A22" s="62" t="s">
        <v>17</v>
      </c>
      <c r="B22" s="213" t="s">
        <v>18</v>
      </c>
      <c r="C22" s="191" t="s">
        <v>19</v>
      </c>
      <c r="D22" s="192">
        <v>0.17232875279291129</v>
      </c>
      <c r="E22" s="193">
        <v>0.11175004498190591</v>
      </c>
      <c r="F22" s="194">
        <v>8.5806426263420235E-2</v>
      </c>
      <c r="G22" s="192">
        <v>0.2627476600580822</v>
      </c>
      <c r="H22" s="193">
        <v>0.1934111785070757</v>
      </c>
      <c r="I22" s="194">
        <v>0.16934982483801397</v>
      </c>
      <c r="J22" s="192">
        <v>0.28183821425658356</v>
      </c>
      <c r="K22" s="193">
        <v>0.25982607920253398</v>
      </c>
      <c r="L22" s="194">
        <v>0.22827484855113042</v>
      </c>
      <c r="M22" s="192">
        <v>0.24057219205701202</v>
      </c>
      <c r="N22" s="193">
        <v>0.15576675523928352</v>
      </c>
      <c r="O22" s="194">
        <v>5.8341010908492405E-2</v>
      </c>
      <c r="P22" s="6" t="s">
        <v>20</v>
      </c>
      <c r="Q22" s="195">
        <v>0.44306370226457148</v>
      </c>
      <c r="R22" s="195">
        <v>0.40324013962170052</v>
      </c>
      <c r="S22" s="196">
        <v>0.42315192094313603</v>
      </c>
      <c r="U22" s="26"/>
    </row>
    <row r="23" spans="1:56" x14ac:dyDescent="0.25">
      <c r="A23" s="62" t="s">
        <v>17</v>
      </c>
      <c r="B23" s="213" t="s">
        <v>62</v>
      </c>
      <c r="C23" s="191" t="s">
        <v>280</v>
      </c>
      <c r="D23" s="192">
        <v>7.3109916007681797E-2</v>
      </c>
      <c r="E23" s="193">
        <v>6.4446584406216326E-2</v>
      </c>
      <c r="F23" s="194">
        <v>3.792562064304511E-2</v>
      </c>
      <c r="G23" s="192">
        <v>0.28521863140802445</v>
      </c>
      <c r="H23" s="193">
        <v>0.26546146060319553</v>
      </c>
      <c r="I23" s="194">
        <v>0.31859393213658094</v>
      </c>
      <c r="J23" s="192">
        <v>0.35110679507236486</v>
      </c>
      <c r="K23" s="193">
        <v>0.31217450726989415</v>
      </c>
      <c r="L23" s="194">
        <v>0.35521149646717659</v>
      </c>
      <c r="M23" s="192">
        <v>0.38165148568879864</v>
      </c>
      <c r="N23" s="193">
        <v>0.28239304527808584</v>
      </c>
      <c r="O23" s="194">
        <v>0.22165400390096152</v>
      </c>
      <c r="P23" s="6" t="s">
        <v>20</v>
      </c>
      <c r="Q23" s="195">
        <v>0.47897549763291708</v>
      </c>
      <c r="R23" s="195">
        <v>0.43823466481531798</v>
      </c>
      <c r="S23" s="196">
        <v>0.45860508122411753</v>
      </c>
      <c r="U23" s="26"/>
      <c r="AT23" s="215"/>
      <c r="AU23" s="215"/>
      <c r="AV23" s="215"/>
      <c r="AW23" s="216"/>
      <c r="BA23" s="215"/>
      <c r="BB23" s="215"/>
      <c r="BC23" s="215"/>
      <c r="BD23" s="216"/>
    </row>
    <row r="24" spans="1:56" x14ac:dyDescent="0.25">
      <c r="A24" s="62" t="s">
        <v>17</v>
      </c>
      <c r="B24" s="213" t="s">
        <v>92</v>
      </c>
      <c r="C24" s="191" t="s">
        <v>93</v>
      </c>
      <c r="D24" s="192">
        <v>0.13562436678223835</v>
      </c>
      <c r="E24" s="193">
        <v>0.11042923782653744</v>
      </c>
      <c r="F24" s="194">
        <v>0.14684200976737488</v>
      </c>
      <c r="G24" s="192">
        <v>0.35643149992989376</v>
      </c>
      <c r="H24" s="193">
        <v>0.27989636952307417</v>
      </c>
      <c r="I24" s="194">
        <v>0.25765781857094094</v>
      </c>
      <c r="J24" s="192">
        <v>0.43733413939463261</v>
      </c>
      <c r="K24" s="193">
        <v>0.39115364804574826</v>
      </c>
      <c r="L24" s="194">
        <v>0.44640447584873016</v>
      </c>
      <c r="M24" s="192">
        <v>0.37421358800211763</v>
      </c>
      <c r="N24" s="193">
        <v>0.30670994541036994</v>
      </c>
      <c r="O24" s="194">
        <v>0.26669128840849032</v>
      </c>
      <c r="P24" s="6" t="s">
        <v>16</v>
      </c>
      <c r="Q24" s="195">
        <v>0.42646724723001678</v>
      </c>
      <c r="R24" s="195">
        <v>0.41901814702694495</v>
      </c>
      <c r="S24" s="196">
        <v>0.42274269712848089</v>
      </c>
      <c r="U24" s="26"/>
      <c r="AS24" s="217"/>
      <c r="AT24" s="217"/>
      <c r="AU24" s="217"/>
      <c r="AV24" s="217"/>
      <c r="AW24" s="217"/>
      <c r="AZ24" s="217"/>
      <c r="BA24" s="217"/>
      <c r="BB24" s="217"/>
      <c r="BC24" s="217"/>
      <c r="BD24" s="217"/>
    </row>
    <row r="25" spans="1:56" x14ac:dyDescent="0.25">
      <c r="A25" s="62" t="s">
        <v>17</v>
      </c>
      <c r="B25" s="213" t="s">
        <v>78</v>
      </c>
      <c r="C25" s="191" t="s">
        <v>79</v>
      </c>
      <c r="D25" s="192">
        <v>0.14318891637648673</v>
      </c>
      <c r="E25" s="193">
        <v>0.10165074262686873</v>
      </c>
      <c r="F25" s="194">
        <v>4.1310588158928366E-2</v>
      </c>
      <c r="G25" s="192">
        <v>0.3380014649018746</v>
      </c>
      <c r="H25" s="193">
        <v>0.28638013570467918</v>
      </c>
      <c r="I25" s="194">
        <v>0.31341219679429727</v>
      </c>
      <c r="J25" s="192">
        <v>0.48378400995654985</v>
      </c>
      <c r="K25" s="193">
        <v>0.45100040580952622</v>
      </c>
      <c r="L25" s="194">
        <v>0.43606946155202353</v>
      </c>
      <c r="M25" s="192">
        <v>0.32183820144367864</v>
      </c>
      <c r="N25" s="193">
        <v>0.26869427316170319</v>
      </c>
      <c r="O25" s="194">
        <v>0.2615958482779544</v>
      </c>
      <c r="P25" s="6" t="s">
        <v>16</v>
      </c>
      <c r="Q25" s="195">
        <v>0.40324587425064062</v>
      </c>
      <c r="R25" s="195">
        <v>0.41741668707817958</v>
      </c>
      <c r="S25" s="196">
        <v>0.4103312806644101</v>
      </c>
      <c r="U25" s="26"/>
    </row>
    <row r="26" spans="1:56" x14ac:dyDescent="0.25">
      <c r="A26" s="62" t="s">
        <v>17</v>
      </c>
      <c r="B26" s="213" t="s">
        <v>76</v>
      </c>
      <c r="C26" s="191" t="s">
        <v>77</v>
      </c>
      <c r="D26" s="192">
        <v>7.1250061293933797E-2</v>
      </c>
      <c r="E26" s="193">
        <v>7.2158557062657142E-2</v>
      </c>
      <c r="F26" s="194">
        <v>0.16213177864625256</v>
      </c>
      <c r="G26" s="192">
        <v>0.18487120006510388</v>
      </c>
      <c r="H26" s="193">
        <v>0.17720374424466037</v>
      </c>
      <c r="I26" s="194">
        <v>0.17015466470118787</v>
      </c>
      <c r="J26" s="192">
        <v>0.30202903778615092</v>
      </c>
      <c r="K26" s="193">
        <v>0.2886790807133498</v>
      </c>
      <c r="L26" s="194">
        <v>0.27937295273032658</v>
      </c>
      <c r="M26" s="192">
        <v>0.36009533576603375</v>
      </c>
      <c r="N26" s="193">
        <v>0.2990850941846202</v>
      </c>
      <c r="O26" s="194">
        <v>0.2544689956365408</v>
      </c>
      <c r="P26" s="6" t="s">
        <v>20</v>
      </c>
      <c r="Q26" s="195">
        <v>0.51705700753016204</v>
      </c>
      <c r="R26" s="195">
        <v>0.41321491953409623</v>
      </c>
      <c r="S26" s="196">
        <v>0.46513596353212916</v>
      </c>
    </row>
    <row r="27" spans="1:56" x14ac:dyDescent="0.25">
      <c r="A27" s="62" t="s">
        <v>17</v>
      </c>
      <c r="B27" s="213" t="s">
        <v>60</v>
      </c>
      <c r="C27" s="191" t="s">
        <v>61</v>
      </c>
      <c r="D27" s="192">
        <v>8.8564474201875312E-2</v>
      </c>
      <c r="E27" s="193">
        <v>4.7154568881604395E-2</v>
      </c>
      <c r="F27" s="194">
        <v>2.0010210522298823E-2</v>
      </c>
      <c r="G27" s="192">
        <v>0.26797569043557945</v>
      </c>
      <c r="H27" s="193">
        <v>0.2915363334546856</v>
      </c>
      <c r="I27" s="194">
        <v>0.35466734531660171</v>
      </c>
      <c r="J27" s="192">
        <v>0.43950658497818801</v>
      </c>
      <c r="K27" s="193">
        <v>0.37168611427908199</v>
      </c>
      <c r="L27" s="194">
        <v>0.39296868261024925</v>
      </c>
      <c r="M27" s="192">
        <v>0.27892253029537306</v>
      </c>
      <c r="N27" s="193">
        <v>0.2349013787419108</v>
      </c>
      <c r="O27" s="194">
        <v>0.22112431187305473</v>
      </c>
      <c r="P27" s="6" t="s">
        <v>16</v>
      </c>
      <c r="Q27" s="195">
        <v>0.37031957774526381</v>
      </c>
      <c r="R27" s="195">
        <v>0.50264921308024813</v>
      </c>
      <c r="S27" s="196">
        <v>0.43648439541275597</v>
      </c>
    </row>
    <row r="28" spans="1:56" x14ac:dyDescent="0.25">
      <c r="A28" s="62" t="s">
        <v>17</v>
      </c>
      <c r="B28" s="213" t="s">
        <v>43</v>
      </c>
      <c r="C28" s="191" t="s">
        <v>44</v>
      </c>
      <c r="D28" s="192">
        <v>0.1081609521196754</v>
      </c>
      <c r="E28" s="193">
        <v>4.6151381091668262E-2</v>
      </c>
      <c r="F28" s="194">
        <v>-8.3997121487070822E-2</v>
      </c>
      <c r="G28" s="192">
        <v>0.30911170147572425</v>
      </c>
      <c r="H28" s="193">
        <v>0.2655337956620395</v>
      </c>
      <c r="I28" s="194">
        <v>0.35524882319509732</v>
      </c>
      <c r="J28" s="192">
        <v>0.66400664477008853</v>
      </c>
      <c r="K28" s="193">
        <v>0.58664875065185806</v>
      </c>
      <c r="L28" s="194">
        <v>0.5064623509703059</v>
      </c>
      <c r="M28" s="192">
        <v>0.345786301638983</v>
      </c>
      <c r="N28" s="193">
        <v>0.27288886552053671</v>
      </c>
      <c r="O28" s="194">
        <v>0.18385701109801245</v>
      </c>
      <c r="P28" s="6" t="s">
        <v>20</v>
      </c>
      <c r="Q28" s="195">
        <v>0.24287149865945981</v>
      </c>
      <c r="R28" s="195">
        <v>0.38344877517076836</v>
      </c>
      <c r="S28" s="196">
        <v>0.31316013691511407</v>
      </c>
    </row>
    <row r="29" spans="1:56" x14ac:dyDescent="0.25">
      <c r="A29" s="62" t="s">
        <v>17</v>
      </c>
      <c r="B29" s="213" t="s">
        <v>26</v>
      </c>
      <c r="C29" s="191" t="s">
        <v>27</v>
      </c>
      <c r="D29" s="192">
        <v>0.1199915139259584</v>
      </c>
      <c r="E29" s="193">
        <v>2.0067296115674777E-2</v>
      </c>
      <c r="F29" s="194">
        <v>3.2633530957265284E-3</v>
      </c>
      <c r="G29" s="192">
        <v>0.24568139646706549</v>
      </c>
      <c r="H29" s="193">
        <v>0.19932623135156127</v>
      </c>
      <c r="I29" s="194">
        <v>0.24428642705897308</v>
      </c>
      <c r="J29" s="192">
        <v>0.42437159059396845</v>
      </c>
      <c r="K29" s="193">
        <v>0.37440546667289942</v>
      </c>
      <c r="L29" s="194">
        <v>0.33996342801499135</v>
      </c>
      <c r="M29" s="192">
        <v>0.26699377950629588</v>
      </c>
      <c r="N29" s="193">
        <v>0.20885210096467027</v>
      </c>
      <c r="O29" s="194">
        <v>0.12317814529320517</v>
      </c>
      <c r="P29" s="6" t="s">
        <v>20</v>
      </c>
      <c r="Q29" s="195">
        <v>0.44783069553363797</v>
      </c>
      <c r="R29" s="195">
        <v>0.55491239461060227</v>
      </c>
      <c r="S29" s="196">
        <v>0.50137154507212012</v>
      </c>
    </row>
    <row r="30" spans="1:56" x14ac:dyDescent="0.25">
      <c r="A30" s="62" t="s">
        <v>17</v>
      </c>
      <c r="B30" s="213" t="s">
        <v>23</v>
      </c>
      <c r="C30" s="191" t="s">
        <v>24</v>
      </c>
      <c r="D30" s="192">
        <v>0.18452021166965174</v>
      </c>
      <c r="E30" s="193">
        <v>0.16639773944533995</v>
      </c>
      <c r="F30" s="194">
        <v>0.16968883702011944</v>
      </c>
      <c r="G30" s="192">
        <v>0.34555844332070496</v>
      </c>
      <c r="H30" s="193">
        <v>0.33541619741962025</v>
      </c>
      <c r="I30" s="194">
        <v>0.36266397657739324</v>
      </c>
      <c r="J30" s="192">
        <v>0.36087888788619182</v>
      </c>
      <c r="K30" s="193">
        <v>0.36949303945249551</v>
      </c>
      <c r="L30" s="194">
        <v>0.32646167822157479</v>
      </c>
      <c r="M30" s="192">
        <v>0.31323188272585456</v>
      </c>
      <c r="N30" s="193">
        <v>0.23939082954769014</v>
      </c>
      <c r="O30" s="194">
        <v>0.11833541312631332</v>
      </c>
      <c r="P30" s="6" t="s">
        <v>25</v>
      </c>
      <c r="Q30" s="195">
        <v>0.43800393246382319</v>
      </c>
      <c r="R30" s="195">
        <v>0.43744274382543358</v>
      </c>
      <c r="S30" s="196">
        <v>0.43772333814462838</v>
      </c>
    </row>
    <row r="31" spans="1:56" x14ac:dyDescent="0.25">
      <c r="A31" s="62" t="s">
        <v>17</v>
      </c>
      <c r="B31" s="213" t="s">
        <v>106</v>
      </c>
      <c r="C31" s="191" t="s">
        <v>107</v>
      </c>
      <c r="D31" s="192">
        <v>0.11603569740808505</v>
      </c>
      <c r="E31" s="193">
        <v>0.11582118948420332</v>
      </c>
      <c r="F31" s="194">
        <v>0.16660838240011358</v>
      </c>
      <c r="G31" s="192">
        <v>0.28097063256147986</v>
      </c>
      <c r="H31" s="193">
        <v>0.33926961679421624</v>
      </c>
      <c r="I31" s="194">
        <v>0.40064701549976556</v>
      </c>
      <c r="J31" s="192">
        <v>0.32397841149995915</v>
      </c>
      <c r="K31" s="193">
        <v>0.33106778154662059</v>
      </c>
      <c r="L31" s="194">
        <v>0.43664568055958658</v>
      </c>
      <c r="M31" s="192">
        <v>0.31911548231775544</v>
      </c>
      <c r="N31" s="193">
        <v>0.29568809257283563</v>
      </c>
      <c r="O31" s="194">
        <v>0.29657889971684953</v>
      </c>
      <c r="P31" s="6" t="s">
        <v>16</v>
      </c>
      <c r="Q31" s="195">
        <v>0.47506679977376348</v>
      </c>
      <c r="R31" s="195">
        <v>0.53019560963088064</v>
      </c>
      <c r="S31" s="196">
        <v>0.50263120470232203</v>
      </c>
    </row>
    <row r="32" spans="1:56" x14ac:dyDescent="0.25">
      <c r="A32" s="62" t="s">
        <v>17</v>
      </c>
      <c r="B32" s="213" t="s">
        <v>126</v>
      </c>
      <c r="C32" s="191" t="s">
        <v>282</v>
      </c>
      <c r="D32" s="192">
        <v>0.23523080749288233</v>
      </c>
      <c r="E32" s="193">
        <v>0.14696198495157045</v>
      </c>
      <c r="F32" s="194">
        <v>7.0545726478886142E-2</v>
      </c>
      <c r="G32" s="192">
        <v>0.40815215672135641</v>
      </c>
      <c r="H32" s="193">
        <v>0.39784530372826765</v>
      </c>
      <c r="I32" s="194">
        <v>0.42991962734380962</v>
      </c>
      <c r="J32" s="192">
        <v>0.38779889700767373</v>
      </c>
      <c r="K32" s="193">
        <v>0.43697218132972032</v>
      </c>
      <c r="L32" s="194">
        <v>0.45051953640404269</v>
      </c>
      <c r="M32" s="192">
        <v>0.50108644898499211</v>
      </c>
      <c r="N32" s="193">
        <v>0.42930964755369205</v>
      </c>
      <c r="O32" s="194">
        <v>0.36970871040766284</v>
      </c>
      <c r="P32" s="6" t="s">
        <v>16</v>
      </c>
      <c r="Q32" s="195">
        <v>0.24154942584959654</v>
      </c>
      <c r="R32" s="195">
        <v>0.24537113567592914</v>
      </c>
      <c r="S32" s="196">
        <v>0.24346028076276283</v>
      </c>
    </row>
    <row r="33" spans="1:19" x14ac:dyDescent="0.25">
      <c r="A33" s="62" t="s">
        <v>17</v>
      </c>
      <c r="B33" s="213" t="s">
        <v>130</v>
      </c>
      <c r="C33" s="191" t="s">
        <v>131</v>
      </c>
      <c r="D33" s="192">
        <v>0.17769374694485346</v>
      </c>
      <c r="E33" s="193">
        <v>0.12684089299100856</v>
      </c>
      <c r="F33" s="194">
        <v>5.050528508223924E-2</v>
      </c>
      <c r="G33" s="192">
        <v>0.29681440682210253</v>
      </c>
      <c r="H33" s="193">
        <v>0.34880822342671658</v>
      </c>
      <c r="I33" s="194">
        <v>0.42314077926065058</v>
      </c>
      <c r="J33" s="192">
        <v>0.35278007797705613</v>
      </c>
      <c r="K33" s="193">
        <v>0.31912193869132227</v>
      </c>
      <c r="L33" s="194">
        <v>0.29111792661447933</v>
      </c>
      <c r="M33" s="192">
        <v>0.45313411858336122</v>
      </c>
      <c r="N33" s="193">
        <v>0.36515869162771242</v>
      </c>
      <c r="O33" s="194">
        <v>0.37642051891772338</v>
      </c>
      <c r="P33" s="6" t="s">
        <v>16</v>
      </c>
      <c r="Q33" s="195">
        <v>0.47001120084393117</v>
      </c>
      <c r="R33" s="195">
        <v>0.3877672658680088</v>
      </c>
      <c r="S33" s="196">
        <v>0.42888923335596996</v>
      </c>
    </row>
    <row r="34" spans="1:19" x14ac:dyDescent="0.25">
      <c r="A34" s="62" t="s">
        <v>17</v>
      </c>
      <c r="B34" s="213" t="s">
        <v>45</v>
      </c>
      <c r="C34" s="191" t="s">
        <v>46</v>
      </c>
      <c r="D34" s="192" t="s">
        <v>277</v>
      </c>
      <c r="E34" s="193" t="s">
        <v>277</v>
      </c>
      <c r="F34" s="194" t="s">
        <v>277</v>
      </c>
      <c r="G34" s="192">
        <v>0.49113161234259833</v>
      </c>
      <c r="H34" s="193">
        <v>1.7163932816693737E-2</v>
      </c>
      <c r="I34" s="194">
        <v>1.8577890589958328E-2</v>
      </c>
      <c r="J34" s="192">
        <v>0.426632232195153</v>
      </c>
      <c r="K34" s="193">
        <v>0.45161821645439615</v>
      </c>
      <c r="L34" s="194">
        <v>0.4863779423662592</v>
      </c>
      <c r="M34" s="192">
        <v>0.31913584740795564</v>
      </c>
      <c r="N34" s="193">
        <v>0.26164577615279611</v>
      </c>
      <c r="O34" s="194">
        <v>0.19006562801526988</v>
      </c>
      <c r="P34" s="6" t="s">
        <v>16</v>
      </c>
      <c r="Q34" s="195">
        <v>0.44657161748497726</v>
      </c>
      <c r="R34" s="195">
        <v>0.41895340573553169</v>
      </c>
      <c r="S34" s="196">
        <v>0.43276251161025447</v>
      </c>
    </row>
    <row r="35" spans="1:19" x14ac:dyDescent="0.25">
      <c r="A35" s="62" t="s">
        <v>17</v>
      </c>
      <c r="B35" s="213" t="s">
        <v>112</v>
      </c>
      <c r="C35" s="191" t="s">
        <v>113</v>
      </c>
      <c r="D35" s="192">
        <v>0.1241402612112693</v>
      </c>
      <c r="E35" s="193">
        <v>8.0514289907476166E-2</v>
      </c>
      <c r="F35" s="194">
        <v>4.0173914886234313E-2</v>
      </c>
      <c r="G35" s="192">
        <v>0.29057375780819877</v>
      </c>
      <c r="H35" s="193">
        <v>0.29894034337723951</v>
      </c>
      <c r="I35" s="194">
        <v>0.27243995354061468</v>
      </c>
      <c r="J35" s="192">
        <v>0.48465401152569054</v>
      </c>
      <c r="K35" s="193">
        <v>0.45898012471923638</v>
      </c>
      <c r="L35" s="194">
        <v>0.42645729159562851</v>
      </c>
      <c r="M35" s="192">
        <v>0.41676191139537444</v>
      </c>
      <c r="N35" s="193">
        <v>0.3545147084130405</v>
      </c>
      <c r="O35" s="194">
        <v>0.30844555089591252</v>
      </c>
      <c r="P35" s="6" t="s">
        <v>20</v>
      </c>
      <c r="Q35" s="195">
        <v>0.31786228689701945</v>
      </c>
      <c r="R35" s="195">
        <v>0.36884455032042107</v>
      </c>
      <c r="S35" s="196">
        <v>0.34335341860872026</v>
      </c>
    </row>
    <row r="36" spans="1:19" x14ac:dyDescent="0.25">
      <c r="A36" s="62" t="s">
        <v>17</v>
      </c>
      <c r="B36" s="213" t="s">
        <v>114</v>
      </c>
      <c r="C36" s="191" t="s">
        <v>115</v>
      </c>
      <c r="D36" s="192">
        <v>0.22585888220407044</v>
      </c>
      <c r="E36" s="193">
        <v>0.10963874682050298</v>
      </c>
      <c r="F36" s="194">
        <v>4.7513945543942546E-2</v>
      </c>
      <c r="G36" s="192">
        <v>0.6248465440114217</v>
      </c>
      <c r="H36" s="193">
        <v>0.41133032911366829</v>
      </c>
      <c r="I36" s="194">
        <v>0.33178767639118523</v>
      </c>
      <c r="J36" s="192">
        <v>0.47554970529958251</v>
      </c>
      <c r="K36" s="193">
        <v>0.37832369318817732</v>
      </c>
      <c r="L36" s="194">
        <v>0.26683906390150763</v>
      </c>
      <c r="M36" s="192">
        <v>0.59008679528687036</v>
      </c>
      <c r="N36" s="193">
        <v>0.3697392115201853</v>
      </c>
      <c r="O36" s="194">
        <v>0.31332872960858199</v>
      </c>
      <c r="P36" s="6" t="s">
        <v>20</v>
      </c>
      <c r="Q36" s="195">
        <v>0.30553827158162411</v>
      </c>
      <c r="R36" s="195">
        <v>0.2075908840172481</v>
      </c>
      <c r="S36" s="196">
        <v>0.25656457779943609</v>
      </c>
    </row>
    <row r="37" spans="1:19" x14ac:dyDescent="0.25">
      <c r="A37" s="62" t="s">
        <v>17</v>
      </c>
      <c r="B37" s="213" t="s">
        <v>74</v>
      </c>
      <c r="C37" s="191" t="s">
        <v>75</v>
      </c>
      <c r="D37" s="192">
        <v>0.13353988241211362</v>
      </c>
      <c r="E37" s="193">
        <v>5.4649834538793282E-2</v>
      </c>
      <c r="F37" s="194">
        <v>-3.328392302331519E-2</v>
      </c>
      <c r="G37" s="192">
        <v>0.30307204444609664</v>
      </c>
      <c r="H37" s="193">
        <v>0.28478380166231942</v>
      </c>
      <c r="I37" s="194">
        <v>0.28169730260224518</v>
      </c>
      <c r="J37" s="192">
        <v>0.44486156391517218</v>
      </c>
      <c r="K37" s="193">
        <v>0.39895714087699119</v>
      </c>
      <c r="L37" s="194">
        <v>0.35881580258141321</v>
      </c>
      <c r="M37" s="192">
        <v>0.33010807480136983</v>
      </c>
      <c r="N37" s="193">
        <v>0.29222955616689933</v>
      </c>
      <c r="O37" s="194">
        <v>0.254981772934674</v>
      </c>
      <c r="P37" s="6" t="s">
        <v>16</v>
      </c>
      <c r="Q37" s="195">
        <v>0.40804139385234228</v>
      </c>
      <c r="R37" s="195">
        <v>0.43577879473595299</v>
      </c>
      <c r="S37" s="196">
        <v>0.42191009429414761</v>
      </c>
    </row>
    <row r="38" spans="1:19" x14ac:dyDescent="0.25">
      <c r="A38" s="62" t="s">
        <v>13</v>
      </c>
      <c r="B38" s="213" t="s">
        <v>80</v>
      </c>
      <c r="C38" s="191" t="s">
        <v>284</v>
      </c>
      <c r="D38" s="192">
        <v>0.50693443780842218</v>
      </c>
      <c r="E38" s="193">
        <v>0.5065302175301245</v>
      </c>
      <c r="F38" s="194">
        <v>0.47057599658514937</v>
      </c>
      <c r="G38" s="192">
        <v>0.28339269545956181</v>
      </c>
      <c r="H38" s="193">
        <v>0.22747146523079639</v>
      </c>
      <c r="I38" s="194">
        <v>0.29670118307259918</v>
      </c>
      <c r="J38" s="192">
        <v>0.32091034555652914</v>
      </c>
      <c r="K38" s="193">
        <v>0.28331193030016727</v>
      </c>
      <c r="L38" s="194">
        <v>0.26713151223652448</v>
      </c>
      <c r="M38" s="192">
        <v>0.30597478027780289</v>
      </c>
      <c r="N38" s="193">
        <v>0.27022044413813551</v>
      </c>
      <c r="O38" s="194">
        <v>0.25561143497402383</v>
      </c>
      <c r="P38" s="6" t="s">
        <v>20</v>
      </c>
      <c r="Q38" s="195">
        <v>0.50045104974044352</v>
      </c>
      <c r="R38" s="195">
        <v>0.43836671604710675</v>
      </c>
      <c r="S38" s="196">
        <v>0.46940888289377514</v>
      </c>
    </row>
    <row r="39" spans="1:19" x14ac:dyDescent="0.25">
      <c r="A39" s="62" t="s">
        <v>17</v>
      </c>
      <c r="B39" s="213" t="s">
        <v>64</v>
      </c>
      <c r="C39" s="191" t="s">
        <v>65</v>
      </c>
      <c r="D39" s="192">
        <v>8.3341118400177647E-2</v>
      </c>
      <c r="E39" s="193">
        <v>4.3670385712209138E-2</v>
      </c>
      <c r="F39" s="194">
        <v>1.4789125698543426E-2</v>
      </c>
      <c r="G39" s="192">
        <v>0.26495694452519747</v>
      </c>
      <c r="H39" s="193">
        <v>0.23656253428713478</v>
      </c>
      <c r="I39" s="194">
        <v>0.30806429503069988</v>
      </c>
      <c r="J39" s="192">
        <v>0.33068094985429186</v>
      </c>
      <c r="K39" s="193">
        <v>0.32907022964225779</v>
      </c>
      <c r="L39" s="194">
        <v>0.35831038456780062</v>
      </c>
      <c r="M39" s="192">
        <v>0.37422757356973407</v>
      </c>
      <c r="N39" s="193">
        <v>0.33400398549161964</v>
      </c>
      <c r="O39" s="194">
        <v>0.21925240662338735</v>
      </c>
      <c r="P39" s="6" t="s">
        <v>20</v>
      </c>
      <c r="Q39" s="195">
        <v>0.58234848477879786</v>
      </c>
      <c r="R39" s="195">
        <v>0.48339933880337588</v>
      </c>
      <c r="S39" s="196">
        <v>0.5328739117910869</v>
      </c>
    </row>
    <row r="40" spans="1:19" x14ac:dyDescent="0.25">
      <c r="A40" s="62" t="s">
        <v>17</v>
      </c>
      <c r="B40" s="213" t="s">
        <v>122</v>
      </c>
      <c r="C40" s="191" t="s">
        <v>123</v>
      </c>
      <c r="D40" s="192">
        <v>0.15713541958787994</v>
      </c>
      <c r="E40" s="193">
        <v>0.10818469114079851</v>
      </c>
      <c r="F40" s="194">
        <v>9.0119376656818961E-2</v>
      </c>
      <c r="G40" s="192">
        <v>0.40325282941500495</v>
      </c>
      <c r="H40" s="193">
        <v>0.35987192619474329</v>
      </c>
      <c r="I40" s="194">
        <v>0.26132996828316191</v>
      </c>
      <c r="J40" s="192">
        <v>0.47928545708818354</v>
      </c>
      <c r="K40" s="193">
        <v>0.4032659513035316</v>
      </c>
      <c r="L40" s="194">
        <v>0.27561974354029289</v>
      </c>
      <c r="M40" s="192">
        <v>0.58689612853577278</v>
      </c>
      <c r="N40" s="193">
        <v>0.42854157312479851</v>
      </c>
      <c r="O40" s="194">
        <v>0.35110701582167331</v>
      </c>
      <c r="P40" s="6" t="s">
        <v>25</v>
      </c>
      <c r="Q40" s="195">
        <v>0.26746860442567677</v>
      </c>
      <c r="R40" s="195">
        <v>0.27166411064266865</v>
      </c>
      <c r="S40" s="196">
        <v>0.26956635753417268</v>
      </c>
    </row>
    <row r="41" spans="1:19" x14ac:dyDescent="0.25">
      <c r="A41" s="62" t="s">
        <v>17</v>
      </c>
      <c r="B41" s="213" t="s">
        <v>102</v>
      </c>
      <c r="C41" s="191" t="s">
        <v>103</v>
      </c>
      <c r="D41" s="192" t="s">
        <v>277</v>
      </c>
      <c r="E41" s="193" t="s">
        <v>277</v>
      </c>
      <c r="F41" s="194" t="s">
        <v>277</v>
      </c>
      <c r="G41" s="192">
        <v>0.18815569172985883</v>
      </c>
      <c r="H41" s="193">
        <v>1.6417123774399401E-2</v>
      </c>
      <c r="I41" s="194">
        <v>2.1773832898741175E-2</v>
      </c>
      <c r="J41" s="192">
        <v>0.36110675412449966</v>
      </c>
      <c r="K41" s="193">
        <v>0.3457861303292829</v>
      </c>
      <c r="L41" s="194">
        <v>0.37570338466829212</v>
      </c>
      <c r="M41" s="192">
        <v>0.40240955343516438</v>
      </c>
      <c r="N41" s="193">
        <v>0.30638760802948839</v>
      </c>
      <c r="O41" s="194">
        <v>0.30280958334242825</v>
      </c>
      <c r="P41" s="6" t="s">
        <v>20</v>
      </c>
      <c r="Q41" s="195">
        <v>0.4420664735023479</v>
      </c>
      <c r="R41" s="195">
        <v>0.41888385125079636</v>
      </c>
      <c r="S41" s="196">
        <v>0.43047516237657213</v>
      </c>
    </row>
    <row r="42" spans="1:19" x14ac:dyDescent="0.25">
      <c r="A42" s="62" t="s">
        <v>17</v>
      </c>
      <c r="B42" s="213" t="s">
        <v>70</v>
      </c>
      <c r="C42" s="191" t="s">
        <v>71</v>
      </c>
      <c r="D42" s="192">
        <v>0.19733383438296453</v>
      </c>
      <c r="E42" s="193">
        <v>0.12771524717292354</v>
      </c>
      <c r="F42" s="194">
        <v>8.3874433371614682E-2</v>
      </c>
      <c r="G42" s="192">
        <v>0.3449776292057371</v>
      </c>
      <c r="H42" s="193">
        <v>0.28388595612603706</v>
      </c>
      <c r="I42" s="194">
        <v>0.1907585333543674</v>
      </c>
      <c r="J42" s="192">
        <v>0.41672883259808363</v>
      </c>
      <c r="K42" s="193">
        <v>0.33993390724609285</v>
      </c>
      <c r="L42" s="194">
        <v>0.21942587292938534</v>
      </c>
      <c r="M42" s="192">
        <v>0.3853327678611842</v>
      </c>
      <c r="N42" s="193">
        <v>0.2771545846343787</v>
      </c>
      <c r="O42" s="194">
        <v>0.24154040211269687</v>
      </c>
      <c r="P42" s="6" t="s">
        <v>25</v>
      </c>
      <c r="Q42" s="195">
        <v>0.35563135613106722</v>
      </c>
      <c r="R42" s="195">
        <v>0.39868011652593927</v>
      </c>
      <c r="S42" s="196">
        <v>0.37715573632850324</v>
      </c>
    </row>
    <row r="43" spans="1:19" x14ac:dyDescent="0.25">
      <c r="A43" s="29" t="s">
        <v>17</v>
      </c>
      <c r="B43" s="213" t="s">
        <v>152</v>
      </c>
      <c r="C43" s="191" t="s">
        <v>153</v>
      </c>
      <c r="D43" s="192">
        <v>0.14178482605595805</v>
      </c>
      <c r="E43" s="193">
        <v>6.9862950911848923E-2</v>
      </c>
      <c r="F43" s="194">
        <v>5.0935923463184832E-2</v>
      </c>
      <c r="G43" s="192">
        <v>0.28364325008088376</v>
      </c>
      <c r="H43" s="193">
        <v>0.22529460880597604</v>
      </c>
      <c r="I43" s="194">
        <v>0.26449122012491461</v>
      </c>
      <c r="J43" s="192">
        <v>0.50043148321605657</v>
      </c>
      <c r="K43" s="193">
        <v>0.4622453906205129</v>
      </c>
      <c r="L43" s="194">
        <v>0.49721266713489359</v>
      </c>
      <c r="M43" s="192">
        <v>0.53804810023747596</v>
      </c>
      <c r="N43" s="193">
        <v>0.51181037467306778</v>
      </c>
      <c r="O43" s="194">
        <v>0.46376586045823148</v>
      </c>
      <c r="P43" s="6" t="s">
        <v>20</v>
      </c>
      <c r="Q43" s="195">
        <v>0.38082941378997187</v>
      </c>
      <c r="R43" s="195">
        <v>0.33159169215357476</v>
      </c>
      <c r="S43" s="196">
        <v>0.35621055297177329</v>
      </c>
    </row>
    <row r="44" spans="1:19" x14ac:dyDescent="0.25">
      <c r="A44" s="62" t="s">
        <v>17</v>
      </c>
      <c r="B44" s="213" t="s">
        <v>88</v>
      </c>
      <c r="C44" s="191" t="s">
        <v>89</v>
      </c>
      <c r="D44" s="192">
        <v>0.10683335823745045</v>
      </c>
      <c r="E44" s="193">
        <v>6.5519055744355278E-2</v>
      </c>
      <c r="F44" s="194">
        <v>5.0746032816740186E-2</v>
      </c>
      <c r="G44" s="192">
        <v>0.50867410884612951</v>
      </c>
      <c r="H44" s="193">
        <v>0.42755672508314646</v>
      </c>
      <c r="I44" s="194">
        <v>0.54404834027746518</v>
      </c>
      <c r="J44" s="192">
        <v>0.36254466642196215</v>
      </c>
      <c r="K44" s="193">
        <v>0.27978283532594933</v>
      </c>
      <c r="L44" s="194">
        <v>0.27477255860593069</v>
      </c>
      <c r="M44" s="192">
        <v>0.30365742222207365</v>
      </c>
      <c r="N44" s="193">
        <v>0.23487941979773849</v>
      </c>
      <c r="O44" s="194">
        <v>0.27118397761301766</v>
      </c>
      <c r="P44" s="6" t="s">
        <v>20</v>
      </c>
      <c r="Q44" s="195">
        <v>0.39109940682264355</v>
      </c>
      <c r="R44" s="195">
        <v>0.40773436746040043</v>
      </c>
      <c r="S44" s="196">
        <v>0.39941688714152201</v>
      </c>
    </row>
    <row r="45" spans="1:19" x14ac:dyDescent="0.25">
      <c r="A45" s="62" t="s">
        <v>17</v>
      </c>
      <c r="B45" s="213" t="s">
        <v>68</v>
      </c>
      <c r="C45" s="191" t="s">
        <v>285</v>
      </c>
      <c r="D45" s="192">
        <v>0.12308501417786492</v>
      </c>
      <c r="E45" s="193">
        <v>7.4348409507878299E-2</v>
      </c>
      <c r="F45" s="194">
        <v>3.5697282161371614E-3</v>
      </c>
      <c r="G45" s="192">
        <v>0.27019073630857504</v>
      </c>
      <c r="H45" s="193">
        <v>0.28598105604004942</v>
      </c>
      <c r="I45" s="194">
        <v>0.36518975835345768</v>
      </c>
      <c r="J45" s="192">
        <v>0.54327020730303111</v>
      </c>
      <c r="K45" s="193">
        <v>0.44406790559265108</v>
      </c>
      <c r="L45" s="194">
        <v>0.40746570804085441</v>
      </c>
      <c r="M45" s="192">
        <v>0.43857279582487418</v>
      </c>
      <c r="N45" s="193">
        <v>0.36433293821585527</v>
      </c>
      <c r="O45" s="194">
        <v>0.22676436591670082</v>
      </c>
      <c r="P45" s="6" t="s">
        <v>20</v>
      </c>
      <c r="Q45" s="195">
        <v>0.35040306075940891</v>
      </c>
      <c r="R45" s="195">
        <v>0.31247496732173718</v>
      </c>
      <c r="S45" s="196">
        <v>0.33143901404057308</v>
      </c>
    </row>
    <row r="46" spans="1:19" x14ac:dyDescent="0.25">
      <c r="A46" s="62" t="s">
        <v>17</v>
      </c>
      <c r="B46" s="213" t="s">
        <v>94</v>
      </c>
      <c r="C46" s="191" t="s">
        <v>95</v>
      </c>
      <c r="D46" s="192">
        <v>0.11578318575331462</v>
      </c>
      <c r="E46" s="193">
        <v>8.8994768649231865E-2</v>
      </c>
      <c r="F46" s="194">
        <v>6.4559436122163028E-2</v>
      </c>
      <c r="G46" s="192">
        <v>0.3658349375867731</v>
      </c>
      <c r="H46" s="193">
        <v>0.38556770750841363</v>
      </c>
      <c r="I46" s="194">
        <v>0.60135412709767455</v>
      </c>
      <c r="J46" s="192">
        <v>0.38199982770459812</v>
      </c>
      <c r="K46" s="193">
        <v>0.39715004565271433</v>
      </c>
      <c r="L46" s="194">
        <v>0.43235805475828093</v>
      </c>
      <c r="M46" s="192">
        <v>0.38327442111911131</v>
      </c>
      <c r="N46" s="193">
        <v>0.29108539250859267</v>
      </c>
      <c r="O46" s="194">
        <v>0.28282676631805825</v>
      </c>
      <c r="P46" s="6" t="s">
        <v>16</v>
      </c>
      <c r="Q46" s="195">
        <v>0.61488400345124872</v>
      </c>
      <c r="R46" s="195">
        <v>0.51440097005129448</v>
      </c>
      <c r="S46" s="196">
        <v>0.5646424867512716</v>
      </c>
    </row>
    <row r="47" spans="1:19" x14ac:dyDescent="0.25">
      <c r="A47" s="62" t="s">
        <v>17</v>
      </c>
      <c r="B47" s="213" t="s">
        <v>98</v>
      </c>
      <c r="C47" s="191" t="s">
        <v>99</v>
      </c>
      <c r="D47" s="192">
        <v>6.7826762261374296E-2</v>
      </c>
      <c r="E47" s="193">
        <v>2.1188240998527903E-2</v>
      </c>
      <c r="F47" s="194">
        <v>-3.6861102596795543E-2</v>
      </c>
      <c r="G47" s="192">
        <v>0.33163690823600694</v>
      </c>
      <c r="H47" s="193">
        <v>0.36078100823144921</v>
      </c>
      <c r="I47" s="194">
        <v>0.49039052293557983</v>
      </c>
      <c r="J47" s="192">
        <v>0.32872877520677019</v>
      </c>
      <c r="K47" s="193">
        <v>0.3245679365887128</v>
      </c>
      <c r="L47" s="194">
        <v>0.3301054285785926</v>
      </c>
      <c r="M47" s="192">
        <v>0.38536565071922579</v>
      </c>
      <c r="N47" s="193">
        <v>0.33281724112928057</v>
      </c>
      <c r="O47" s="194">
        <v>0.29048351500385511</v>
      </c>
      <c r="P47" s="6" t="s">
        <v>16</v>
      </c>
      <c r="Q47" s="195">
        <v>0.47947164730069175</v>
      </c>
      <c r="R47" s="195">
        <v>0.37264882781442188</v>
      </c>
      <c r="S47" s="196">
        <v>0.42606023755755684</v>
      </c>
    </row>
    <row r="48" spans="1:19" x14ac:dyDescent="0.25">
      <c r="A48" s="62" t="s">
        <v>17</v>
      </c>
      <c r="B48" s="213" t="s">
        <v>146</v>
      </c>
      <c r="C48" s="191" t="s">
        <v>286</v>
      </c>
      <c r="D48" s="192">
        <v>0.19676695608581926</v>
      </c>
      <c r="E48" s="193">
        <v>0.17584687978759447</v>
      </c>
      <c r="F48" s="194">
        <v>0.10130958062359297</v>
      </c>
      <c r="G48" s="192">
        <v>0.40885965548535746</v>
      </c>
      <c r="H48" s="193">
        <v>0.38062938788517997</v>
      </c>
      <c r="I48" s="194">
        <v>0.35424289454218372</v>
      </c>
      <c r="J48" s="192">
        <v>0.49094693943620238</v>
      </c>
      <c r="K48" s="193">
        <v>0.40715482480336967</v>
      </c>
      <c r="L48" s="194">
        <v>0.24517688467818091</v>
      </c>
      <c r="M48" s="192">
        <v>0.50102776618925526</v>
      </c>
      <c r="N48" s="193">
        <v>0.41498005009334549</v>
      </c>
      <c r="O48" s="194">
        <v>0.45371966318169815</v>
      </c>
      <c r="P48" s="6" t="s">
        <v>25</v>
      </c>
      <c r="Q48" s="195">
        <v>0.34232058738644455</v>
      </c>
      <c r="R48" s="195">
        <v>0.34511126645649715</v>
      </c>
      <c r="S48" s="196">
        <v>0.34371592692147085</v>
      </c>
    </row>
    <row r="49" spans="1:19" x14ac:dyDescent="0.25">
      <c r="A49" s="62" t="s">
        <v>17</v>
      </c>
      <c r="B49" s="213" t="s">
        <v>50</v>
      </c>
      <c r="C49" s="191" t="s">
        <v>287</v>
      </c>
      <c r="D49" s="192" t="s">
        <v>277</v>
      </c>
      <c r="E49" s="193" t="s">
        <v>277</v>
      </c>
      <c r="F49" s="194" t="s">
        <v>277</v>
      </c>
      <c r="G49" s="192">
        <v>0.22597546967109514</v>
      </c>
      <c r="H49" s="193">
        <v>0.11082294255972729</v>
      </c>
      <c r="I49" s="194">
        <v>0.13703004893153861</v>
      </c>
      <c r="J49" s="192">
        <v>0.34403576297522054</v>
      </c>
      <c r="K49" s="193">
        <v>0.34417824405716624</v>
      </c>
      <c r="L49" s="194">
        <v>0.33518879697933029</v>
      </c>
      <c r="M49" s="192">
        <v>0.23718428158703922</v>
      </c>
      <c r="N49" s="193">
        <v>0.20935666798736804</v>
      </c>
      <c r="O49" s="194">
        <v>0.19116105983409265</v>
      </c>
      <c r="P49" s="6" t="s">
        <v>20</v>
      </c>
      <c r="Q49" s="195">
        <v>0.55679046324000447</v>
      </c>
      <c r="R49" s="195">
        <v>0.50635473167590805</v>
      </c>
      <c r="S49" s="196">
        <v>0.53157259745795626</v>
      </c>
    </row>
    <row r="50" spans="1:19" x14ac:dyDescent="0.25">
      <c r="A50" s="62" t="s">
        <v>17</v>
      </c>
      <c r="B50" s="213" t="s">
        <v>52</v>
      </c>
      <c r="C50" s="191" t="s">
        <v>53</v>
      </c>
      <c r="D50" s="192">
        <v>0.1366183233322448</v>
      </c>
      <c r="E50" s="193">
        <v>9.4025644856529936E-2</v>
      </c>
      <c r="F50" s="194">
        <v>5.0094986060899398E-3</v>
      </c>
      <c r="G50" s="192">
        <v>0.32717762694037222</v>
      </c>
      <c r="H50" s="193">
        <v>0.35711438833098674</v>
      </c>
      <c r="I50" s="194">
        <v>0.50630850489753132</v>
      </c>
      <c r="J50" s="192">
        <v>0.49351212350041929</v>
      </c>
      <c r="K50" s="193">
        <v>0.3952460577416459</v>
      </c>
      <c r="L50" s="194">
        <v>0.34477784396664352</v>
      </c>
      <c r="M50" s="192">
        <v>0.25543679280049125</v>
      </c>
      <c r="N50" s="193">
        <v>0.22823348692514797</v>
      </c>
      <c r="O50" s="194">
        <v>0.19474993865121612</v>
      </c>
      <c r="P50" s="6" t="s">
        <v>20</v>
      </c>
      <c r="Q50" s="195">
        <v>0.33234114441467644</v>
      </c>
      <c r="R50" s="195">
        <v>0.49659483021081163</v>
      </c>
      <c r="S50" s="196">
        <v>0.41446798731274404</v>
      </c>
    </row>
    <row r="51" spans="1:19" x14ac:dyDescent="0.25">
      <c r="A51" s="62" t="s">
        <v>17</v>
      </c>
      <c r="B51" s="213" t="s">
        <v>72</v>
      </c>
      <c r="C51" s="191" t="s">
        <v>73</v>
      </c>
      <c r="D51" s="192">
        <v>0.14426525972111925</v>
      </c>
      <c r="E51" s="193">
        <v>5.2392523871186272E-2</v>
      </c>
      <c r="F51" s="194">
        <v>-3.3422549603138584E-2</v>
      </c>
      <c r="G51" s="192">
        <v>0.26028658326513276</v>
      </c>
      <c r="H51" s="193">
        <v>0.26145018668016962</v>
      </c>
      <c r="I51" s="194">
        <v>0.28863182213480332</v>
      </c>
      <c r="J51" s="192">
        <v>0.33578356813703397</v>
      </c>
      <c r="K51" s="193">
        <v>0.30242102453075387</v>
      </c>
      <c r="L51" s="194">
        <v>0.32549853349160401</v>
      </c>
      <c r="M51" s="192">
        <v>0.3225638689053163</v>
      </c>
      <c r="N51" s="193">
        <v>0.26424178851575597</v>
      </c>
      <c r="O51" s="194">
        <v>0.24810536059958546</v>
      </c>
      <c r="P51" s="6" t="s">
        <v>20</v>
      </c>
      <c r="Q51" s="195">
        <v>0.46791332753488096</v>
      </c>
      <c r="R51" s="195">
        <v>0.46182910324654802</v>
      </c>
      <c r="S51" s="196">
        <v>0.46487121539071452</v>
      </c>
    </row>
    <row r="52" spans="1:19" x14ac:dyDescent="0.25">
      <c r="A52" s="62" t="s">
        <v>17</v>
      </c>
      <c r="B52" s="213" t="s">
        <v>148</v>
      </c>
      <c r="C52" s="191" t="s">
        <v>149</v>
      </c>
      <c r="D52" s="192" t="s">
        <v>277</v>
      </c>
      <c r="E52" s="193" t="s">
        <v>277</v>
      </c>
      <c r="F52" s="194" t="s">
        <v>277</v>
      </c>
      <c r="G52" s="192" t="s">
        <v>277</v>
      </c>
      <c r="H52" s="193" t="s">
        <v>277</v>
      </c>
      <c r="I52" s="194" t="s">
        <v>277</v>
      </c>
      <c r="J52" s="192">
        <v>0.60927486007451015</v>
      </c>
      <c r="K52" s="193">
        <v>0.56195651541869029</v>
      </c>
      <c r="L52" s="194">
        <v>0.60677617662142691</v>
      </c>
      <c r="M52" s="192">
        <v>0.56063421541590086</v>
      </c>
      <c r="N52" s="193">
        <v>0.5128130435335696</v>
      </c>
      <c r="O52" s="194">
        <v>0.44961588423682147</v>
      </c>
      <c r="P52" s="6" t="s">
        <v>25</v>
      </c>
      <c r="Q52" s="195">
        <v>0.40992335898903787</v>
      </c>
      <c r="R52" s="195">
        <v>0.38822771852990645</v>
      </c>
      <c r="S52" s="196">
        <v>0.39907553875947216</v>
      </c>
    </row>
    <row r="53" spans="1:19" x14ac:dyDescent="0.25">
      <c r="A53" s="62" t="s">
        <v>17</v>
      </c>
      <c r="B53" s="213" t="s">
        <v>142</v>
      </c>
      <c r="C53" s="191" t="s">
        <v>143</v>
      </c>
      <c r="D53" s="192">
        <v>8.8881060306321619E-2</v>
      </c>
      <c r="E53" s="193">
        <v>6.4378006938465182E-2</v>
      </c>
      <c r="F53" s="194">
        <v>8.2894963433456995E-2</v>
      </c>
      <c r="G53" s="192">
        <v>0.25179364382106784</v>
      </c>
      <c r="H53" s="193">
        <v>0.22944059142516435</v>
      </c>
      <c r="I53" s="194">
        <v>0.22360916144370252</v>
      </c>
      <c r="J53" s="192">
        <v>0.46240729244939344</v>
      </c>
      <c r="K53" s="193">
        <v>0.38285280528808036</v>
      </c>
      <c r="L53" s="194">
        <v>0.269208916543976</v>
      </c>
      <c r="M53" s="192">
        <v>0.52825473945100831</v>
      </c>
      <c r="N53" s="193">
        <v>0.41187437468476285</v>
      </c>
      <c r="O53" s="194">
        <v>0.43178751108248281</v>
      </c>
      <c r="P53" s="6" t="s">
        <v>20</v>
      </c>
      <c r="Q53" s="195">
        <v>0.31101450140521941</v>
      </c>
      <c r="R53" s="195">
        <v>0.35505364822440744</v>
      </c>
      <c r="S53" s="196">
        <v>0.3330340748148134</v>
      </c>
    </row>
    <row r="54" spans="1:19" x14ac:dyDescent="0.25">
      <c r="A54" s="62" t="s">
        <v>28</v>
      </c>
      <c r="B54" s="213" t="s">
        <v>54</v>
      </c>
      <c r="C54" s="191" t="s">
        <v>288</v>
      </c>
      <c r="D54" s="192" t="s">
        <v>277</v>
      </c>
      <c r="E54" s="193" t="s">
        <v>277</v>
      </c>
      <c r="F54" s="194" t="s">
        <v>277</v>
      </c>
      <c r="G54" s="192" t="s">
        <v>277</v>
      </c>
      <c r="H54" s="193" t="s">
        <v>277</v>
      </c>
      <c r="I54" s="194" t="s">
        <v>277</v>
      </c>
      <c r="J54" s="192">
        <v>0.28149465968629966</v>
      </c>
      <c r="K54" s="193">
        <v>0.21273972105004982</v>
      </c>
      <c r="L54" s="194">
        <v>0.21249848845224512</v>
      </c>
      <c r="M54" s="192">
        <v>0.38826357978857529</v>
      </c>
      <c r="N54" s="193">
        <v>0.30416329862043168</v>
      </c>
      <c r="O54" s="194">
        <v>0.19494935570934546</v>
      </c>
      <c r="P54" s="6" t="s">
        <v>20</v>
      </c>
      <c r="Q54" s="195">
        <v>0.53192971714666315</v>
      </c>
      <c r="R54" s="195">
        <v>0.28889167724013659</v>
      </c>
      <c r="S54" s="196">
        <v>0.41041069719339984</v>
      </c>
    </row>
    <row r="55" spans="1:19" x14ac:dyDescent="0.25">
      <c r="A55" s="62" t="s">
        <v>17</v>
      </c>
      <c r="B55" s="213" t="s">
        <v>21</v>
      </c>
      <c r="C55" s="191" t="s">
        <v>289</v>
      </c>
      <c r="D55" s="192">
        <v>0.12810164614168251</v>
      </c>
      <c r="E55" s="193">
        <v>1.4504014733828646E-2</v>
      </c>
      <c r="F55" s="194">
        <v>-4.3281987629464141E-2</v>
      </c>
      <c r="G55" s="192">
        <v>0.26237355490803554</v>
      </c>
      <c r="H55" s="193">
        <v>0.14312911670428913</v>
      </c>
      <c r="I55" s="194">
        <v>0.10166612409700233</v>
      </c>
      <c r="J55" s="192">
        <v>0.29707342540246962</v>
      </c>
      <c r="K55" s="193">
        <v>0.23135093955572378</v>
      </c>
      <c r="L55" s="194">
        <v>0.22131457862367937</v>
      </c>
      <c r="M55" s="192">
        <v>0.23332340613330466</v>
      </c>
      <c r="N55" s="193">
        <v>0.17507228112619533</v>
      </c>
      <c r="O55" s="194">
        <v>9.451780950406749E-2</v>
      </c>
      <c r="P55" s="6" t="s">
        <v>16</v>
      </c>
      <c r="Q55" s="195">
        <v>0.39417953254389665</v>
      </c>
      <c r="R55" s="195">
        <v>0.36830374114345477</v>
      </c>
      <c r="S55" s="196">
        <v>0.38124163684367574</v>
      </c>
    </row>
    <row r="56" spans="1:19" x14ac:dyDescent="0.25">
      <c r="A56" s="62" t="s">
        <v>17</v>
      </c>
      <c r="B56" s="213" t="s">
        <v>100</v>
      </c>
      <c r="C56" s="191" t="s">
        <v>101</v>
      </c>
      <c r="D56" s="192">
        <v>0.15899581054425579</v>
      </c>
      <c r="E56" s="193">
        <v>0.13537632206599184</v>
      </c>
      <c r="F56" s="194">
        <v>7.9912840127191104E-2</v>
      </c>
      <c r="G56" s="192">
        <v>0.39616085632753656</v>
      </c>
      <c r="H56" s="193">
        <v>0.34179950417696248</v>
      </c>
      <c r="I56" s="194">
        <v>0.28900129494073962</v>
      </c>
      <c r="J56" s="192">
        <v>0.44190913802845555</v>
      </c>
      <c r="K56" s="193">
        <v>0.34490324225816871</v>
      </c>
      <c r="L56" s="194">
        <v>0.14021748494454475</v>
      </c>
      <c r="M56" s="192">
        <v>0.43812978766798027</v>
      </c>
      <c r="N56" s="193">
        <v>0.32222602104888787</v>
      </c>
      <c r="O56" s="194">
        <v>0.29919917543746355</v>
      </c>
      <c r="P56" s="6" t="s">
        <v>25</v>
      </c>
      <c r="Q56" s="195">
        <v>0.3826919970642006</v>
      </c>
      <c r="R56" s="195">
        <v>0.33577524366490319</v>
      </c>
      <c r="S56" s="196">
        <v>0.35923362036455186</v>
      </c>
    </row>
    <row r="57" spans="1:19" x14ac:dyDescent="0.25">
      <c r="A57" s="62" t="s">
        <v>17</v>
      </c>
      <c r="B57" s="213" t="s">
        <v>132</v>
      </c>
      <c r="C57" s="191" t="s">
        <v>133</v>
      </c>
      <c r="D57" s="192">
        <v>0.10181028734417642</v>
      </c>
      <c r="E57" s="193">
        <v>-9.217538644388068E-3</v>
      </c>
      <c r="F57" s="194">
        <v>-0.12130624616635585</v>
      </c>
      <c r="G57" s="192">
        <v>0.41644544015746865</v>
      </c>
      <c r="H57" s="193">
        <v>0.44980841499882163</v>
      </c>
      <c r="I57" s="194">
        <v>0.56510596842889593</v>
      </c>
      <c r="J57" s="192">
        <v>0.54494583111868944</v>
      </c>
      <c r="K57" s="193">
        <v>0.51340946471532367</v>
      </c>
      <c r="L57" s="194">
        <v>0.5156739625348099</v>
      </c>
      <c r="M57" s="192">
        <v>0.43070895019117977</v>
      </c>
      <c r="N57" s="193">
        <v>0.38347941277801412</v>
      </c>
      <c r="O57" s="194">
        <v>0.38230918407862602</v>
      </c>
      <c r="P57" s="6" t="s">
        <v>20</v>
      </c>
      <c r="Q57" s="195">
        <v>0.31272796211044701</v>
      </c>
      <c r="R57" s="195">
        <v>0.38191795528903699</v>
      </c>
      <c r="S57" s="196">
        <v>0.347322958699742</v>
      </c>
    </row>
    <row r="58" spans="1:19" x14ac:dyDescent="0.25">
      <c r="A58" s="62" t="s">
        <v>13</v>
      </c>
      <c r="B58" s="213" t="s">
        <v>140</v>
      </c>
      <c r="C58" s="191" t="s">
        <v>290</v>
      </c>
      <c r="D58" s="192">
        <v>0.23734795127533795</v>
      </c>
      <c r="E58" s="193">
        <v>0.13299919436795193</v>
      </c>
      <c r="F58" s="194">
        <v>0.17147324258797869</v>
      </c>
      <c r="G58" s="192">
        <v>0.36250069114789829</v>
      </c>
      <c r="H58" s="193">
        <v>0.28507545009694585</v>
      </c>
      <c r="I58" s="194">
        <v>0.3075582067553212</v>
      </c>
      <c r="J58" s="192">
        <v>0.46511820847237623</v>
      </c>
      <c r="K58" s="193">
        <v>0.4111067030749343</v>
      </c>
      <c r="L58" s="194">
        <v>0.36142320898643432</v>
      </c>
      <c r="M58" s="192">
        <v>0.44739262624823289</v>
      </c>
      <c r="N58" s="193">
        <v>0.43167895704981118</v>
      </c>
      <c r="O58" s="194">
        <v>0.4223108870704671</v>
      </c>
      <c r="P58" s="6" t="s">
        <v>20</v>
      </c>
      <c r="Q58" s="195">
        <v>0.24334186680088454</v>
      </c>
      <c r="R58" s="195">
        <v>0.28610741779451593</v>
      </c>
      <c r="S58" s="196">
        <v>0.26472464229770021</v>
      </c>
    </row>
    <row r="59" spans="1:19" x14ac:dyDescent="0.25">
      <c r="A59" s="62" t="s">
        <v>17</v>
      </c>
      <c r="B59" s="213" t="s">
        <v>118</v>
      </c>
      <c r="C59" s="191" t="s">
        <v>119</v>
      </c>
      <c r="D59" s="192">
        <v>0.21386135622328487</v>
      </c>
      <c r="E59" s="193">
        <v>0.1812793265106358</v>
      </c>
      <c r="F59" s="194">
        <v>0.13124259667500063</v>
      </c>
      <c r="G59" s="192">
        <v>0.43457900531260707</v>
      </c>
      <c r="H59" s="193">
        <v>0.50209558660743614</v>
      </c>
      <c r="I59" s="194">
        <v>0.62973137178797667</v>
      </c>
      <c r="J59" s="192">
        <v>1.0944189058211615</v>
      </c>
      <c r="K59" s="193">
        <v>1.0222411952413348</v>
      </c>
      <c r="L59" s="194">
        <v>0.90086582382599567</v>
      </c>
      <c r="M59" s="192">
        <v>0.5172507717894711</v>
      </c>
      <c r="N59" s="193">
        <v>0.46196222120560326</v>
      </c>
      <c r="O59" s="194">
        <v>0.32293064941477029</v>
      </c>
      <c r="P59" s="6" t="s">
        <v>25</v>
      </c>
      <c r="Q59" s="195">
        <v>0.18091944547716524</v>
      </c>
      <c r="R59" s="195">
        <v>0.27362798613764283</v>
      </c>
      <c r="S59" s="196">
        <v>0.22727371580740402</v>
      </c>
    </row>
    <row r="60" spans="1:19" x14ac:dyDescent="0.25">
      <c r="A60" s="62" t="s">
        <v>17</v>
      </c>
      <c r="B60" s="213" t="s">
        <v>128</v>
      </c>
      <c r="C60" s="191" t="s">
        <v>129</v>
      </c>
      <c r="D60" s="192">
        <v>0.16511936017788775</v>
      </c>
      <c r="E60" s="193">
        <v>0.14672205933759935</v>
      </c>
      <c r="F60" s="194">
        <v>0.22194443311135797</v>
      </c>
      <c r="G60" s="192">
        <v>0.27896023769371059</v>
      </c>
      <c r="H60" s="193">
        <v>0.24714220326316094</v>
      </c>
      <c r="I60" s="194">
        <v>0.22266713332493163</v>
      </c>
      <c r="J60" s="192">
        <v>0.43306520609227628</v>
      </c>
      <c r="K60" s="193">
        <v>0.38641464464800701</v>
      </c>
      <c r="L60" s="194">
        <v>0.40320834089642055</v>
      </c>
      <c r="M60" s="192">
        <v>0.50110484672421085</v>
      </c>
      <c r="N60" s="193">
        <v>0.36924075756602398</v>
      </c>
      <c r="O60" s="194">
        <v>0.37795293860044238</v>
      </c>
      <c r="P60" s="6" t="s">
        <v>25</v>
      </c>
      <c r="Q60" s="195">
        <v>0.4900222673756397</v>
      </c>
      <c r="R60" s="195">
        <v>0.36765811925722758</v>
      </c>
      <c r="S60" s="196">
        <v>0.42884019331643364</v>
      </c>
    </row>
    <row r="61" spans="1:19" x14ac:dyDescent="0.25">
      <c r="A61" s="62" t="s">
        <v>17</v>
      </c>
      <c r="B61" s="213" t="s">
        <v>58</v>
      </c>
      <c r="C61" s="191" t="s">
        <v>59</v>
      </c>
      <c r="D61" s="192">
        <v>0.11788319756168611</v>
      </c>
      <c r="E61" s="193">
        <v>4.3917778878309374E-2</v>
      </c>
      <c r="F61" s="194">
        <v>-4.7743287790530262E-2</v>
      </c>
      <c r="G61" s="192">
        <v>0.29218958021632419</v>
      </c>
      <c r="H61" s="193">
        <v>0.32836392224945299</v>
      </c>
      <c r="I61" s="194">
        <v>0.38662566970279288</v>
      </c>
      <c r="J61" s="192">
        <v>0.41876206454909037</v>
      </c>
      <c r="K61" s="193">
        <v>0.38524437690518953</v>
      </c>
      <c r="L61" s="194">
        <v>0.42140168110893611</v>
      </c>
      <c r="M61" s="192">
        <v>0.39027577233013822</v>
      </c>
      <c r="N61" s="193">
        <v>0.34618693170574699</v>
      </c>
      <c r="O61" s="194">
        <v>0.20872573459757171</v>
      </c>
      <c r="P61" s="6" t="s">
        <v>20</v>
      </c>
      <c r="Q61" s="195">
        <v>0.49644579900240382</v>
      </c>
      <c r="R61" s="195">
        <v>0.43266504318807086</v>
      </c>
      <c r="S61" s="196">
        <v>0.46455542109523734</v>
      </c>
    </row>
    <row r="62" spans="1:19" x14ac:dyDescent="0.25">
      <c r="A62" s="62" t="s">
        <v>17</v>
      </c>
      <c r="B62" s="213" t="s">
        <v>144</v>
      </c>
      <c r="C62" s="191" t="s">
        <v>145</v>
      </c>
      <c r="D62" s="192">
        <v>0.16580490654413066</v>
      </c>
      <c r="E62" s="193">
        <v>0.13950702421229214</v>
      </c>
      <c r="F62" s="194">
        <v>6.8312242286593577E-2</v>
      </c>
      <c r="G62" s="192">
        <v>0.2863644639284848</v>
      </c>
      <c r="H62" s="193">
        <v>0.30694831457633032</v>
      </c>
      <c r="I62" s="194">
        <v>0.23714211753948472</v>
      </c>
      <c r="J62" s="192">
        <v>0.37325265413399655</v>
      </c>
      <c r="K62" s="193">
        <v>0.3359851715226132</v>
      </c>
      <c r="L62" s="194">
        <v>0.28875425588765891</v>
      </c>
      <c r="M62" s="192">
        <v>0.46876042083506625</v>
      </c>
      <c r="N62" s="193">
        <v>0.45295124193825609</v>
      </c>
      <c r="O62" s="194">
        <v>0.43689940328370314</v>
      </c>
      <c r="P62" s="6" t="s">
        <v>20</v>
      </c>
      <c r="Q62" s="195">
        <v>0.40451511959668829</v>
      </c>
      <c r="R62" s="195">
        <v>0.40717676531153663</v>
      </c>
      <c r="S62" s="196">
        <v>0.40584594245411243</v>
      </c>
    </row>
    <row r="63" spans="1:19" x14ac:dyDescent="0.25">
      <c r="A63" s="62" t="s">
        <v>17</v>
      </c>
      <c r="B63" s="213" t="s">
        <v>33</v>
      </c>
      <c r="C63" s="191" t="s">
        <v>34</v>
      </c>
      <c r="D63" s="192">
        <v>5.9280892634241404E-2</v>
      </c>
      <c r="E63" s="193">
        <v>7.7864912666491426E-2</v>
      </c>
      <c r="F63" s="194">
        <v>0.20214656414324222</v>
      </c>
      <c r="G63" s="192">
        <v>3.481587464883347E-2</v>
      </c>
      <c r="H63" s="193">
        <v>4.1545996314099318E-2</v>
      </c>
      <c r="I63" s="194">
        <v>3.391638803663314E-2</v>
      </c>
      <c r="J63" s="192">
        <v>8.7118791805570708E-2</v>
      </c>
      <c r="K63" s="193">
        <v>0.12047487774142529</v>
      </c>
      <c r="L63" s="194">
        <v>0.14831929031177918</v>
      </c>
      <c r="M63" s="192">
        <v>0.33564969577288767</v>
      </c>
      <c r="N63" s="193">
        <v>0.19568882352163558</v>
      </c>
      <c r="O63" s="194">
        <v>0.15334171143604944</v>
      </c>
      <c r="P63" s="6" t="s">
        <v>20</v>
      </c>
      <c r="Q63" s="195">
        <v>0.55074408564720345</v>
      </c>
      <c r="R63" s="195">
        <v>0.46005547728622309</v>
      </c>
      <c r="S63" s="196">
        <v>0.50539978146671327</v>
      </c>
    </row>
    <row r="64" spans="1:19" x14ac:dyDescent="0.25">
      <c r="A64" s="62" t="s">
        <v>47</v>
      </c>
      <c r="B64" s="213" t="s">
        <v>48</v>
      </c>
      <c r="C64" s="191" t="s">
        <v>49</v>
      </c>
      <c r="D64" s="192" t="s">
        <v>277</v>
      </c>
      <c r="E64" s="193" t="s">
        <v>277</v>
      </c>
      <c r="F64" s="194" t="s">
        <v>277</v>
      </c>
      <c r="G64" s="192">
        <v>0.4346519552171898</v>
      </c>
      <c r="H64" s="193">
        <v>6.4331846745039806E-2</v>
      </c>
      <c r="I64" s="194">
        <v>3.6494940955584872E-2</v>
      </c>
      <c r="J64" s="192">
        <v>0.24390407420956906</v>
      </c>
      <c r="K64" s="193">
        <v>0.20445605533739292</v>
      </c>
      <c r="L64" s="194">
        <v>0.27572998200592097</v>
      </c>
      <c r="M64" s="192">
        <v>0.25425191472406267</v>
      </c>
      <c r="N64" s="193">
        <v>0.15754783726177937</v>
      </c>
      <c r="O64" s="194">
        <v>0.19406206658529396</v>
      </c>
      <c r="P64" s="6" t="s">
        <v>20</v>
      </c>
      <c r="Q64" s="195">
        <v>0.55564885986472379</v>
      </c>
      <c r="R64" s="195">
        <v>0.47831838871448024</v>
      </c>
      <c r="S64" s="196">
        <v>0.51698362428960198</v>
      </c>
    </row>
    <row r="65" spans="1:20" x14ac:dyDescent="0.25">
      <c r="A65" s="62" t="s">
        <v>17</v>
      </c>
      <c r="B65" s="213" t="s">
        <v>134</v>
      </c>
      <c r="C65" s="191" t="s">
        <v>135</v>
      </c>
      <c r="D65" s="192">
        <v>0.43673803930436411</v>
      </c>
      <c r="E65" s="193">
        <v>4.9985991878732934E-2</v>
      </c>
      <c r="F65" s="194">
        <v>8.397983661652576E-3</v>
      </c>
      <c r="G65" s="192">
        <v>0.31828668657655945</v>
      </c>
      <c r="H65" s="193">
        <v>0.31294942362235267</v>
      </c>
      <c r="I65" s="194">
        <v>0.30735787944386816</v>
      </c>
      <c r="J65" s="192">
        <v>0.33897725363106945</v>
      </c>
      <c r="K65" s="193">
        <v>0.32354792645876368</v>
      </c>
      <c r="L65" s="194">
        <v>0.29354206592146548</v>
      </c>
      <c r="M65" s="192">
        <v>0.42553998380227731</v>
      </c>
      <c r="N65" s="193">
        <v>0.36758541078712204</v>
      </c>
      <c r="O65" s="194">
        <v>0.39087780614422263</v>
      </c>
      <c r="P65" s="6" t="s">
        <v>20</v>
      </c>
      <c r="Q65" s="195">
        <v>0.44670240675740286</v>
      </c>
      <c r="R65" s="195">
        <v>0.38804681660399987</v>
      </c>
      <c r="S65" s="196">
        <v>0.41737461168070134</v>
      </c>
    </row>
    <row r="66" spans="1:20" x14ac:dyDescent="0.25">
      <c r="A66" s="62" t="s">
        <v>17</v>
      </c>
      <c r="B66" s="213" t="s">
        <v>35</v>
      </c>
      <c r="C66" s="191" t="s">
        <v>36</v>
      </c>
      <c r="D66" s="192">
        <v>0.1270669734194172</v>
      </c>
      <c r="E66" s="193">
        <v>7.4938602624682757E-2</v>
      </c>
      <c r="F66" s="194">
        <v>2.6198977029980162E-2</v>
      </c>
      <c r="G66" s="192">
        <v>0.1997758621025835</v>
      </c>
      <c r="H66" s="193">
        <v>0.20533059259981976</v>
      </c>
      <c r="I66" s="194">
        <v>0.19008221265454428</v>
      </c>
      <c r="J66" s="192">
        <v>0.28587288169352404</v>
      </c>
      <c r="K66" s="193">
        <v>0.26790538308799045</v>
      </c>
      <c r="L66" s="194">
        <v>0.24720781303019299</v>
      </c>
      <c r="M66" s="192">
        <v>0.35394418590499044</v>
      </c>
      <c r="N66" s="193">
        <v>0.25742554885680868</v>
      </c>
      <c r="O66" s="194">
        <v>0.15179301120903849</v>
      </c>
      <c r="P66" s="6" t="s">
        <v>20</v>
      </c>
      <c r="Q66" s="195">
        <v>0.44016400765470121</v>
      </c>
      <c r="R66" s="195">
        <v>0.36507206894149091</v>
      </c>
      <c r="S66" s="196">
        <v>0.40261803829809606</v>
      </c>
    </row>
    <row r="67" spans="1:20" x14ac:dyDescent="0.25">
      <c r="A67" s="62" t="s">
        <v>17</v>
      </c>
      <c r="B67" s="213" t="s">
        <v>136</v>
      </c>
      <c r="C67" s="191" t="s">
        <v>137</v>
      </c>
      <c r="D67" s="192">
        <v>0.27625564976267331</v>
      </c>
      <c r="E67" s="193">
        <v>0.20239837622411666</v>
      </c>
      <c r="F67" s="194">
        <v>0.13128813463886058</v>
      </c>
      <c r="G67" s="192">
        <v>0.42540959627325098</v>
      </c>
      <c r="H67" s="193">
        <v>0.35481782920563482</v>
      </c>
      <c r="I67" s="194">
        <v>0.30243890134196161</v>
      </c>
      <c r="J67" s="192">
        <v>0.48789853793614135</v>
      </c>
      <c r="K67" s="193">
        <v>0.38635718340951347</v>
      </c>
      <c r="L67" s="194">
        <v>0.26379268158797448</v>
      </c>
      <c r="M67" s="192">
        <v>0.56467276044727543</v>
      </c>
      <c r="N67" s="193">
        <v>0.42390915001180973</v>
      </c>
      <c r="O67" s="194">
        <v>0.38807699479496205</v>
      </c>
      <c r="P67" s="6" t="s">
        <v>20</v>
      </c>
      <c r="Q67" s="195">
        <v>0.31854541031847489</v>
      </c>
      <c r="R67" s="195">
        <v>0.2786652804289505</v>
      </c>
      <c r="S67" s="196">
        <v>0.29860534537371269</v>
      </c>
    </row>
    <row r="68" spans="1:20" x14ac:dyDescent="0.25">
      <c r="A68" s="62" t="s">
        <v>17</v>
      </c>
      <c r="B68" s="213" t="s">
        <v>82</v>
      </c>
      <c r="C68" s="191" t="s">
        <v>83</v>
      </c>
      <c r="D68" s="192">
        <v>6.9484818145900323E-2</v>
      </c>
      <c r="E68" s="193">
        <v>2.4488481713739071E-2</v>
      </c>
      <c r="F68" s="194">
        <v>-3.6119633325081502E-2</v>
      </c>
      <c r="G68" s="192">
        <v>0.25446238883630584</v>
      </c>
      <c r="H68" s="193">
        <v>0.24141779383105474</v>
      </c>
      <c r="I68" s="194">
        <v>0.24584653826920727</v>
      </c>
      <c r="J68" s="192">
        <v>0.36445756530642703</v>
      </c>
      <c r="K68" s="193">
        <v>0.3469715446839679</v>
      </c>
      <c r="L68" s="194">
        <v>0.32573436566139563</v>
      </c>
      <c r="M68" s="192">
        <v>0.32813915864432752</v>
      </c>
      <c r="N68" s="193">
        <v>0.28301952518647139</v>
      </c>
      <c r="O68" s="194">
        <v>0.26228750795971773</v>
      </c>
      <c r="P68" s="6" t="s">
        <v>16</v>
      </c>
      <c r="Q68" s="195">
        <v>0.50801589503604228</v>
      </c>
      <c r="R68" s="195">
        <v>0.4531023544936727</v>
      </c>
      <c r="S68" s="196">
        <v>0.48055912476485751</v>
      </c>
    </row>
    <row r="69" spans="1:20" x14ac:dyDescent="0.25">
      <c r="A69" s="62" t="s">
        <v>17</v>
      </c>
      <c r="B69" s="218" t="s">
        <v>37</v>
      </c>
      <c r="C69" s="197" t="s">
        <v>38</v>
      </c>
      <c r="D69" s="198">
        <v>0.16279996227741739</v>
      </c>
      <c r="E69" s="199">
        <v>8.3259567781144933E-2</v>
      </c>
      <c r="F69" s="200">
        <v>2.7625519514038188E-2</v>
      </c>
      <c r="G69" s="198">
        <v>0.30722748110898973</v>
      </c>
      <c r="H69" s="199">
        <v>0.26392661948566548</v>
      </c>
      <c r="I69" s="200">
        <v>0.48313667748590988</v>
      </c>
      <c r="J69" s="198">
        <v>0.31017683121574169</v>
      </c>
      <c r="K69" s="199">
        <v>0.25916135492478432</v>
      </c>
      <c r="L69" s="200">
        <v>0.25271075874059068</v>
      </c>
      <c r="M69" s="198">
        <v>0.29564968352496507</v>
      </c>
      <c r="N69" s="199">
        <v>0.22863287274152441</v>
      </c>
      <c r="O69" s="200">
        <v>0.16719136955412503</v>
      </c>
      <c r="P69" s="7" t="s">
        <v>20</v>
      </c>
      <c r="Q69" s="184">
        <v>0.47385015020217874</v>
      </c>
      <c r="R69" s="184">
        <v>0.43886387078530253</v>
      </c>
      <c r="S69" s="201">
        <v>0.45635701049374067</v>
      </c>
    </row>
    <row r="70" spans="1:20" x14ac:dyDescent="0.25">
      <c r="A70" s="211"/>
      <c r="B70" s="265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4"/>
      <c r="R70" s="34"/>
      <c r="S70" s="266"/>
      <c r="T70" s="177" t="s">
        <v>190</v>
      </c>
    </row>
    <row r="71" spans="1:20" x14ac:dyDescent="0.25">
      <c r="A71" s="7"/>
      <c r="B71" s="262" t="s">
        <v>201</v>
      </c>
      <c r="C71" s="209"/>
      <c r="D71" s="65">
        <f t="shared" ref="D71:I71" si="0">AVERAGE(D1:D69)</f>
        <v>0.15635103598217925</v>
      </c>
      <c r="E71" s="65">
        <f t="shared" si="0"/>
        <v>9.9308370916055461E-2</v>
      </c>
      <c r="F71" s="65">
        <f t="shared" si="0"/>
        <v>6.9124856951511451E-2</v>
      </c>
      <c r="G71" s="65">
        <f t="shared" si="0"/>
        <v>0.31160868353622861</v>
      </c>
      <c r="H71" s="65">
        <f t="shared" si="0"/>
        <v>0.27503339398336735</v>
      </c>
      <c r="I71" s="65">
        <f t="shared" si="0"/>
        <v>0.31810083393922561</v>
      </c>
      <c r="J71" s="65">
        <f t="shared" ref="J71:N71" si="1">AVERAGE(J3:J69)</f>
        <v>0.3953087356009034</v>
      </c>
      <c r="K71" s="65">
        <f t="shared" si="1"/>
        <v>0.36014722461735649</v>
      </c>
      <c r="L71" s="65">
        <f t="shared" si="1"/>
        <v>0.34567759098488882</v>
      </c>
      <c r="M71" s="65">
        <f t="shared" si="1"/>
        <v>0.38106429064037317</v>
      </c>
      <c r="N71" s="65">
        <f t="shared" si="1"/>
        <v>0.31255322775310151</v>
      </c>
      <c r="O71" s="65">
        <f>AVERAGE(O3:O69)</f>
        <v>0.27727437629623769</v>
      </c>
      <c r="P71" s="182"/>
      <c r="Q71" s="184">
        <f>AVERAGE(Q3:Q69)</f>
        <v>0.43598482267536715</v>
      </c>
      <c r="R71" s="184">
        <f t="shared" ref="R71:S71" si="2">AVERAGE(R3:R69)</f>
        <v>0.40937117282637703</v>
      </c>
      <c r="S71" s="184">
        <f t="shared" si="2"/>
        <v>0.42267799775087211</v>
      </c>
      <c r="T71" s="263">
        <f>COUNT(S3:S69)</f>
        <v>67</v>
      </c>
    </row>
    <row r="72" spans="1:20" x14ac:dyDescent="0.25">
      <c r="B72" s="220"/>
      <c r="S72" s="221"/>
    </row>
    <row r="73" spans="1:20" x14ac:dyDescent="0.25">
      <c r="B73" s="220"/>
    </row>
    <row r="74" spans="1:20" x14ac:dyDescent="0.25">
      <c r="B74" s="220"/>
      <c r="S74" s="221"/>
    </row>
    <row r="75" spans="1:20" x14ac:dyDescent="0.25">
      <c r="B75" s="220"/>
      <c r="S75" s="221"/>
    </row>
    <row r="76" spans="1:20" x14ac:dyDescent="0.25">
      <c r="B76" s="220"/>
      <c r="S76" s="221"/>
    </row>
    <row r="77" spans="1:20" x14ac:dyDescent="0.25">
      <c r="B77" s="220"/>
      <c r="S77" s="221"/>
    </row>
    <row r="79" spans="1:20" x14ac:dyDescent="0.25">
      <c r="B79" s="220"/>
      <c r="M79" s="214"/>
      <c r="N79" s="214"/>
      <c r="S79" s="174"/>
    </row>
    <row r="81" spans="18:18" x14ac:dyDescent="0.25">
      <c r="R81" s="222"/>
    </row>
  </sheetData>
  <mergeCells count="4">
    <mergeCell ref="D1:F1"/>
    <mergeCell ref="G1:I1"/>
    <mergeCell ref="J1:L1"/>
    <mergeCell ref="M1:O1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T19"/>
  <sheetViews>
    <sheetView zoomScale="85" zoomScaleNormal="85" zoomScalePageLayoutView="85" workbookViewId="0"/>
  </sheetViews>
  <sheetFormatPr defaultColWidth="8.85546875" defaultRowHeight="15" outlineLevelCol="1" x14ac:dyDescent="0.25"/>
  <cols>
    <col min="1" max="1" width="8.85546875" style="1"/>
    <col min="2" max="2" width="18.85546875" style="1" customWidth="1"/>
    <col min="3" max="3" width="34.42578125" style="1" customWidth="1"/>
    <col min="4" max="9" width="8.42578125" style="1" hidden="1" customWidth="1" outlineLevel="1"/>
    <col min="10" max="10" width="8.85546875" style="1" collapsed="1"/>
    <col min="11" max="15" width="8.85546875" style="1"/>
    <col min="16" max="16" width="11.85546875" style="1" customWidth="1"/>
    <col min="17" max="17" width="20" style="1" customWidth="1"/>
    <col min="18" max="18" width="22.7109375" style="1" customWidth="1"/>
    <col min="19" max="19" width="22.85546875" style="1" customWidth="1"/>
    <col min="20" max="16384" width="8.85546875" style="1"/>
  </cols>
  <sheetData>
    <row r="1" spans="1:19" x14ac:dyDescent="0.25">
      <c r="A1" s="177"/>
      <c r="B1" s="32"/>
      <c r="C1" s="177"/>
      <c r="D1" s="301" t="s">
        <v>0</v>
      </c>
      <c r="E1" s="301"/>
      <c r="F1" s="302"/>
      <c r="G1" s="303" t="s">
        <v>1</v>
      </c>
      <c r="H1" s="301"/>
      <c r="I1" s="302"/>
      <c r="J1" s="303" t="s">
        <v>2</v>
      </c>
      <c r="K1" s="301"/>
      <c r="L1" s="302"/>
      <c r="M1" s="303" t="s">
        <v>3</v>
      </c>
      <c r="N1" s="301"/>
      <c r="O1" s="302"/>
      <c r="P1" s="211"/>
      <c r="Q1" s="34"/>
      <c r="R1" s="34"/>
      <c r="S1" s="179"/>
    </row>
    <row r="2" spans="1:19" x14ac:dyDescent="0.25">
      <c r="A2" s="180" t="s">
        <v>4</v>
      </c>
      <c r="B2" s="181" t="s">
        <v>5</v>
      </c>
      <c r="C2" s="180" t="s">
        <v>6</v>
      </c>
      <c r="D2" s="182" t="s">
        <v>7</v>
      </c>
      <c r="E2" s="182" t="s">
        <v>8</v>
      </c>
      <c r="F2" s="182" t="s">
        <v>9</v>
      </c>
      <c r="G2" s="7" t="s">
        <v>7</v>
      </c>
      <c r="H2" s="182" t="s">
        <v>8</v>
      </c>
      <c r="I2" s="182" t="s">
        <v>9</v>
      </c>
      <c r="J2" s="7" t="s">
        <v>7</v>
      </c>
      <c r="K2" s="182" t="s">
        <v>8</v>
      </c>
      <c r="L2" s="182" t="s">
        <v>9</v>
      </c>
      <c r="M2" s="7" t="s">
        <v>7</v>
      </c>
      <c r="N2" s="182" t="s">
        <v>8</v>
      </c>
      <c r="O2" s="182" t="s">
        <v>9</v>
      </c>
      <c r="P2" s="7" t="s">
        <v>291</v>
      </c>
      <c r="Q2" s="184" t="s">
        <v>10</v>
      </c>
      <c r="R2" s="184" t="s">
        <v>11</v>
      </c>
      <c r="S2" s="66" t="s">
        <v>12</v>
      </c>
    </row>
    <row r="3" spans="1:19" x14ac:dyDescent="0.25">
      <c r="A3" s="6" t="s">
        <v>17</v>
      </c>
      <c r="B3" s="191" t="s">
        <v>56</v>
      </c>
      <c r="C3" s="191" t="s">
        <v>275</v>
      </c>
      <c r="D3" s="192">
        <v>0.1360380755316305</v>
      </c>
      <c r="E3" s="193">
        <v>7.8587768625501167E-2</v>
      </c>
      <c r="F3" s="194">
        <v>-3.5508719124795772E-2</v>
      </c>
      <c r="G3" s="192">
        <v>0.39379626473460322</v>
      </c>
      <c r="H3" s="193">
        <v>0.39388515075721725</v>
      </c>
      <c r="I3" s="194">
        <v>0.54403511254249959</v>
      </c>
      <c r="J3" s="192">
        <v>0.35145046534342983</v>
      </c>
      <c r="K3" s="193">
        <v>0.316891226591069</v>
      </c>
      <c r="L3" s="194">
        <v>0.3084457954497461</v>
      </c>
      <c r="M3" s="192">
        <v>0.31532813103775792</v>
      </c>
      <c r="N3" s="193">
        <v>0.26793738470261463</v>
      </c>
      <c r="O3" s="194">
        <v>0.20591611771024093</v>
      </c>
      <c r="P3" s="6" t="s">
        <v>16</v>
      </c>
      <c r="Q3" s="195">
        <v>0.49618779174499289</v>
      </c>
      <c r="R3" s="195">
        <v>0.4495869200259684</v>
      </c>
      <c r="S3" s="196">
        <v>0.47288735588548064</v>
      </c>
    </row>
    <row r="4" spans="1:19" x14ac:dyDescent="0.25">
      <c r="A4" s="6" t="s">
        <v>17</v>
      </c>
      <c r="B4" s="191" t="s">
        <v>124</v>
      </c>
      <c r="C4" s="191" t="s">
        <v>276</v>
      </c>
      <c r="D4" s="192">
        <v>0.41687737397872449</v>
      </c>
      <c r="E4" s="193">
        <v>0.49176284110286667</v>
      </c>
      <c r="F4" s="194">
        <v>0.75167141926580783</v>
      </c>
      <c r="G4" s="192">
        <v>0.40917430350969608</v>
      </c>
      <c r="H4" s="193">
        <v>0.44226656383549168</v>
      </c>
      <c r="I4" s="194">
        <v>0.64369899112253026</v>
      </c>
      <c r="J4" s="192">
        <v>0.51832370003577422</v>
      </c>
      <c r="K4" s="193">
        <v>0.47940141478333087</v>
      </c>
      <c r="L4" s="194">
        <v>0.56077959548944178</v>
      </c>
      <c r="M4" s="192">
        <v>0.36900204940241388</v>
      </c>
      <c r="N4" s="193">
        <v>0.36180462819859371</v>
      </c>
      <c r="O4" s="194">
        <v>0.36636457034087944</v>
      </c>
      <c r="P4" s="6" t="s">
        <v>16</v>
      </c>
      <c r="Q4" s="195">
        <v>0.60041350184519449</v>
      </c>
      <c r="R4" s="195">
        <v>0.6687202495242357</v>
      </c>
      <c r="S4" s="196">
        <v>0.63456687568471515</v>
      </c>
    </row>
    <row r="5" spans="1:19" x14ac:dyDescent="0.25">
      <c r="A5" s="6" t="s">
        <v>17</v>
      </c>
      <c r="B5" s="191" t="s">
        <v>138</v>
      </c>
      <c r="C5" s="191" t="s">
        <v>139</v>
      </c>
      <c r="D5" s="192">
        <v>0.15435779467968078</v>
      </c>
      <c r="E5" s="193">
        <v>8.0920063382661542E-2</v>
      </c>
      <c r="F5" s="194">
        <v>2.1539636408654524E-2</v>
      </c>
      <c r="G5" s="192">
        <v>0.52429528089608635</v>
      </c>
      <c r="H5" s="193">
        <v>0.52209894097671694</v>
      </c>
      <c r="I5" s="194">
        <v>0.55613664655118789</v>
      </c>
      <c r="J5" s="192">
        <v>0.46988284992942453</v>
      </c>
      <c r="K5" s="193">
        <v>0.44317264478185958</v>
      </c>
      <c r="L5" s="194">
        <v>0.51018067436938364</v>
      </c>
      <c r="M5" s="192">
        <v>0.43136261172471224</v>
      </c>
      <c r="N5" s="193">
        <v>0.37136874686682164</v>
      </c>
      <c r="O5" s="194">
        <v>0.40389058872344463</v>
      </c>
      <c r="P5" s="6" t="s">
        <v>16</v>
      </c>
      <c r="Q5" s="195">
        <v>0.26081973866478408</v>
      </c>
      <c r="R5" s="195">
        <v>0.34592707263085037</v>
      </c>
      <c r="S5" s="196">
        <v>0.30337340564781723</v>
      </c>
    </row>
    <row r="6" spans="1:19" x14ac:dyDescent="0.25">
      <c r="A6" s="6" t="s">
        <v>17</v>
      </c>
      <c r="B6" s="191" t="s">
        <v>92</v>
      </c>
      <c r="C6" s="191" t="s">
        <v>93</v>
      </c>
      <c r="D6" s="192">
        <v>0.13562436678223835</v>
      </c>
      <c r="E6" s="193">
        <v>0.11042923782653744</v>
      </c>
      <c r="F6" s="194">
        <v>0.14684200976737488</v>
      </c>
      <c r="G6" s="192">
        <v>0.35643149992989376</v>
      </c>
      <c r="H6" s="193">
        <v>0.27989636952307417</v>
      </c>
      <c r="I6" s="194">
        <v>0.25765781857094094</v>
      </c>
      <c r="J6" s="192">
        <v>0.43733413939463261</v>
      </c>
      <c r="K6" s="193">
        <v>0.39115364804574826</v>
      </c>
      <c r="L6" s="194">
        <v>0.44640447584873016</v>
      </c>
      <c r="M6" s="192">
        <v>0.37421358800211763</v>
      </c>
      <c r="N6" s="193">
        <v>0.30670994541036994</v>
      </c>
      <c r="O6" s="194">
        <v>0.26669128840849032</v>
      </c>
      <c r="P6" s="6" t="s">
        <v>16</v>
      </c>
      <c r="Q6" s="195">
        <v>0.42646724723001678</v>
      </c>
      <c r="R6" s="195">
        <v>0.41901814702694495</v>
      </c>
      <c r="S6" s="196">
        <v>0.42274269712848089</v>
      </c>
    </row>
    <row r="7" spans="1:19" x14ac:dyDescent="0.25">
      <c r="A7" s="6" t="s">
        <v>17</v>
      </c>
      <c r="B7" s="191" t="s">
        <v>78</v>
      </c>
      <c r="C7" s="191" t="s">
        <v>79</v>
      </c>
      <c r="D7" s="192">
        <v>0.14318891637648673</v>
      </c>
      <c r="E7" s="193">
        <v>0.10165074262686873</v>
      </c>
      <c r="F7" s="194">
        <v>4.1310588158928366E-2</v>
      </c>
      <c r="G7" s="192">
        <v>0.3380014649018746</v>
      </c>
      <c r="H7" s="193">
        <v>0.28638013570467918</v>
      </c>
      <c r="I7" s="194">
        <v>0.31341219679429727</v>
      </c>
      <c r="J7" s="192">
        <v>0.48378400995654985</v>
      </c>
      <c r="K7" s="193">
        <v>0.45100040580952622</v>
      </c>
      <c r="L7" s="194">
        <v>0.43606946155202353</v>
      </c>
      <c r="M7" s="192">
        <v>0.32183820144367864</v>
      </c>
      <c r="N7" s="193">
        <v>0.26869427316170319</v>
      </c>
      <c r="O7" s="194">
        <v>0.2615958482779544</v>
      </c>
      <c r="P7" s="6" t="s">
        <v>16</v>
      </c>
      <c r="Q7" s="195">
        <v>0.40324587425064062</v>
      </c>
      <c r="R7" s="195">
        <v>0.41741668707817958</v>
      </c>
      <c r="S7" s="196">
        <v>0.4103312806644101</v>
      </c>
    </row>
    <row r="8" spans="1:19" x14ac:dyDescent="0.25">
      <c r="A8" s="6" t="s">
        <v>17</v>
      </c>
      <c r="B8" s="191" t="s">
        <v>60</v>
      </c>
      <c r="C8" s="191" t="s">
        <v>61</v>
      </c>
      <c r="D8" s="192">
        <v>8.8564474201875312E-2</v>
      </c>
      <c r="E8" s="193">
        <v>4.7154568881604395E-2</v>
      </c>
      <c r="F8" s="194">
        <v>2.0010210522298823E-2</v>
      </c>
      <c r="G8" s="192">
        <v>0.26797569043557945</v>
      </c>
      <c r="H8" s="193">
        <v>0.2915363334546856</v>
      </c>
      <c r="I8" s="194">
        <v>0.35466734531660171</v>
      </c>
      <c r="J8" s="192">
        <v>0.43950658497818801</v>
      </c>
      <c r="K8" s="193">
        <v>0.37168611427908199</v>
      </c>
      <c r="L8" s="194">
        <v>0.39296868261024925</v>
      </c>
      <c r="M8" s="192">
        <v>0.27892253029537306</v>
      </c>
      <c r="N8" s="193">
        <v>0.2349013787419108</v>
      </c>
      <c r="O8" s="194">
        <v>0.22112431187305473</v>
      </c>
      <c r="P8" s="6" t="s">
        <v>16</v>
      </c>
      <c r="Q8" s="195">
        <v>0.37031957774526381</v>
      </c>
      <c r="R8" s="195">
        <v>0.50264921308024813</v>
      </c>
      <c r="S8" s="196">
        <v>0.43648439541275597</v>
      </c>
    </row>
    <row r="9" spans="1:19" x14ac:dyDescent="0.25">
      <c r="A9" s="6" t="s">
        <v>17</v>
      </c>
      <c r="B9" s="191" t="s">
        <v>106</v>
      </c>
      <c r="C9" s="191" t="s">
        <v>107</v>
      </c>
      <c r="D9" s="192">
        <v>0.11603569740808505</v>
      </c>
      <c r="E9" s="193">
        <v>0.11582118948420332</v>
      </c>
      <c r="F9" s="194">
        <v>0.16660838240011358</v>
      </c>
      <c r="G9" s="192">
        <v>0.28097063256147986</v>
      </c>
      <c r="H9" s="193">
        <v>0.33926961679421624</v>
      </c>
      <c r="I9" s="194">
        <v>0.40064701549976556</v>
      </c>
      <c r="J9" s="192">
        <v>0.32397841149995915</v>
      </c>
      <c r="K9" s="193">
        <v>0.33106778154662059</v>
      </c>
      <c r="L9" s="194">
        <v>0.43664568055958658</v>
      </c>
      <c r="M9" s="192">
        <v>0.31911548231775544</v>
      </c>
      <c r="N9" s="193">
        <v>0.29568809257283563</v>
      </c>
      <c r="O9" s="194">
        <v>0.29657889971684953</v>
      </c>
      <c r="P9" s="6" t="s">
        <v>16</v>
      </c>
      <c r="Q9" s="195">
        <v>0.47506679977376348</v>
      </c>
      <c r="R9" s="195">
        <v>0.53019560963088064</v>
      </c>
      <c r="S9" s="196">
        <v>0.50263120470232203</v>
      </c>
    </row>
    <row r="10" spans="1:19" x14ac:dyDescent="0.25">
      <c r="A10" s="6" t="s">
        <v>17</v>
      </c>
      <c r="B10" s="191" t="s">
        <v>126</v>
      </c>
      <c r="C10" s="191" t="s">
        <v>282</v>
      </c>
      <c r="D10" s="192">
        <v>0.23523080749288233</v>
      </c>
      <c r="E10" s="193">
        <v>0.14696198495157045</v>
      </c>
      <c r="F10" s="194">
        <v>7.0545726478886142E-2</v>
      </c>
      <c r="G10" s="192">
        <v>0.40815215672135641</v>
      </c>
      <c r="H10" s="193">
        <v>0.39784530372826765</v>
      </c>
      <c r="I10" s="194">
        <v>0.42991962734380962</v>
      </c>
      <c r="J10" s="192">
        <v>0.38779889700767373</v>
      </c>
      <c r="K10" s="193">
        <v>0.43697218132972032</v>
      </c>
      <c r="L10" s="194">
        <v>0.45051953640404269</v>
      </c>
      <c r="M10" s="192">
        <v>0.50108644898499211</v>
      </c>
      <c r="N10" s="193">
        <v>0.42930964755369205</v>
      </c>
      <c r="O10" s="194">
        <v>0.36970871040766284</v>
      </c>
      <c r="P10" s="6" t="s">
        <v>16</v>
      </c>
      <c r="Q10" s="195">
        <v>0.24154942584959654</v>
      </c>
      <c r="R10" s="195">
        <v>0.24537113567592914</v>
      </c>
      <c r="S10" s="196">
        <v>0.24346028076276283</v>
      </c>
    </row>
    <row r="11" spans="1:19" x14ac:dyDescent="0.25">
      <c r="A11" s="6" t="s">
        <v>17</v>
      </c>
      <c r="B11" s="191" t="s">
        <v>130</v>
      </c>
      <c r="C11" s="191" t="s">
        <v>131</v>
      </c>
      <c r="D11" s="192">
        <v>0.17769374694485346</v>
      </c>
      <c r="E11" s="193">
        <v>0.12684089299100856</v>
      </c>
      <c r="F11" s="194">
        <v>5.050528508223924E-2</v>
      </c>
      <c r="G11" s="192">
        <v>0.29681440682210253</v>
      </c>
      <c r="H11" s="193">
        <v>0.34880822342671658</v>
      </c>
      <c r="I11" s="194">
        <v>0.42314077926065058</v>
      </c>
      <c r="J11" s="192">
        <v>0.35278007797705613</v>
      </c>
      <c r="K11" s="193">
        <v>0.31912193869132227</v>
      </c>
      <c r="L11" s="194">
        <v>0.29111792661447933</v>
      </c>
      <c r="M11" s="192">
        <v>0.45313411858336122</v>
      </c>
      <c r="N11" s="193">
        <v>0.36515869162771242</v>
      </c>
      <c r="O11" s="194">
        <v>0.37642051891772338</v>
      </c>
      <c r="P11" s="6" t="s">
        <v>16</v>
      </c>
      <c r="Q11" s="195">
        <v>0.47001120084393117</v>
      </c>
      <c r="R11" s="195">
        <v>0.3877672658680088</v>
      </c>
      <c r="S11" s="196">
        <v>0.42888923335596996</v>
      </c>
    </row>
    <row r="12" spans="1:19" x14ac:dyDescent="0.25">
      <c r="A12" s="6" t="s">
        <v>17</v>
      </c>
      <c r="B12" s="191" t="s">
        <v>45</v>
      </c>
      <c r="C12" s="191" t="s">
        <v>46</v>
      </c>
      <c r="D12" s="192" t="s">
        <v>277</v>
      </c>
      <c r="E12" s="193" t="s">
        <v>277</v>
      </c>
      <c r="F12" s="194" t="s">
        <v>277</v>
      </c>
      <c r="G12" s="192">
        <v>0.49113161234259833</v>
      </c>
      <c r="H12" s="193">
        <v>1.7163932816693737E-2</v>
      </c>
      <c r="I12" s="194">
        <v>1.8577890589958328E-2</v>
      </c>
      <c r="J12" s="192">
        <v>0.426632232195153</v>
      </c>
      <c r="K12" s="193">
        <v>0.45161821645439615</v>
      </c>
      <c r="L12" s="194">
        <v>0.4863779423662592</v>
      </c>
      <c r="M12" s="192">
        <v>0.31913584740795564</v>
      </c>
      <c r="N12" s="193">
        <v>0.26164577615279611</v>
      </c>
      <c r="O12" s="194">
        <v>0.19006562801526988</v>
      </c>
      <c r="P12" s="6" t="s">
        <v>16</v>
      </c>
      <c r="Q12" s="195">
        <v>0.44657161748497726</v>
      </c>
      <c r="R12" s="195">
        <v>0.41895340573553169</v>
      </c>
      <c r="S12" s="196">
        <v>0.43276251161025447</v>
      </c>
    </row>
    <row r="13" spans="1:19" x14ac:dyDescent="0.25">
      <c r="A13" s="6" t="s">
        <v>17</v>
      </c>
      <c r="B13" s="191" t="s">
        <v>74</v>
      </c>
      <c r="C13" s="191" t="s">
        <v>75</v>
      </c>
      <c r="D13" s="192">
        <v>0.13353988241211362</v>
      </c>
      <c r="E13" s="193">
        <v>5.4649834538793282E-2</v>
      </c>
      <c r="F13" s="194">
        <v>-3.328392302331519E-2</v>
      </c>
      <c r="G13" s="192">
        <v>0.30307204444609664</v>
      </c>
      <c r="H13" s="193">
        <v>0.28478380166231942</v>
      </c>
      <c r="I13" s="194">
        <v>0.28169730260224518</v>
      </c>
      <c r="J13" s="192">
        <v>0.44486156391517218</v>
      </c>
      <c r="K13" s="193">
        <v>0.39895714087699119</v>
      </c>
      <c r="L13" s="194">
        <v>0.35881580258141321</v>
      </c>
      <c r="M13" s="192">
        <v>0.33010807480136983</v>
      </c>
      <c r="N13" s="193">
        <v>0.29222955616689933</v>
      </c>
      <c r="O13" s="194">
        <v>0.254981772934674</v>
      </c>
      <c r="P13" s="6" t="s">
        <v>16</v>
      </c>
      <c r="Q13" s="195">
        <v>0.40804139385234228</v>
      </c>
      <c r="R13" s="195">
        <v>0.43577879473595299</v>
      </c>
      <c r="S13" s="196">
        <v>0.42191009429414761</v>
      </c>
    </row>
    <row r="14" spans="1:19" x14ac:dyDescent="0.25">
      <c r="A14" s="6" t="s">
        <v>17</v>
      </c>
      <c r="B14" s="191" t="s">
        <v>94</v>
      </c>
      <c r="C14" s="191" t="s">
        <v>95</v>
      </c>
      <c r="D14" s="192">
        <v>0.11578318575331462</v>
      </c>
      <c r="E14" s="193">
        <v>8.8994768649231865E-2</v>
      </c>
      <c r="F14" s="194">
        <v>6.4559436122163028E-2</v>
      </c>
      <c r="G14" s="192">
        <v>0.3658349375867731</v>
      </c>
      <c r="H14" s="193">
        <v>0.38556770750841363</v>
      </c>
      <c r="I14" s="194">
        <v>0.60135412709767455</v>
      </c>
      <c r="J14" s="192">
        <v>0.38199982770459812</v>
      </c>
      <c r="K14" s="193">
        <v>0.39715004565271433</v>
      </c>
      <c r="L14" s="194">
        <v>0.43235805475828093</v>
      </c>
      <c r="M14" s="192">
        <v>0.38327442111911131</v>
      </c>
      <c r="N14" s="193">
        <v>0.29108539250859267</v>
      </c>
      <c r="O14" s="194">
        <v>0.28282676631805825</v>
      </c>
      <c r="P14" s="6" t="s">
        <v>16</v>
      </c>
      <c r="Q14" s="195">
        <v>0.61488400345124872</v>
      </c>
      <c r="R14" s="195">
        <v>0.51440097005129448</v>
      </c>
      <c r="S14" s="196">
        <v>0.5646424867512716</v>
      </c>
    </row>
    <row r="15" spans="1:19" x14ac:dyDescent="0.25">
      <c r="A15" s="6" t="s">
        <v>17</v>
      </c>
      <c r="B15" s="191" t="s">
        <v>98</v>
      </c>
      <c r="C15" s="191" t="s">
        <v>99</v>
      </c>
      <c r="D15" s="192">
        <v>6.7826762261374296E-2</v>
      </c>
      <c r="E15" s="193">
        <v>2.1188240998527903E-2</v>
      </c>
      <c r="F15" s="194">
        <v>-3.6861102596795543E-2</v>
      </c>
      <c r="G15" s="192">
        <v>0.33163690823600694</v>
      </c>
      <c r="H15" s="193">
        <v>0.36078100823144921</v>
      </c>
      <c r="I15" s="194">
        <v>0.49039052293557983</v>
      </c>
      <c r="J15" s="192">
        <v>0.32872877520677019</v>
      </c>
      <c r="K15" s="193">
        <v>0.3245679365887128</v>
      </c>
      <c r="L15" s="194">
        <v>0.3301054285785926</v>
      </c>
      <c r="M15" s="192">
        <v>0.38536565071922579</v>
      </c>
      <c r="N15" s="193">
        <v>0.33281724112928057</v>
      </c>
      <c r="O15" s="194">
        <v>0.29048351500385511</v>
      </c>
      <c r="P15" s="6" t="s">
        <v>16</v>
      </c>
      <c r="Q15" s="195">
        <v>0.47947164730069175</v>
      </c>
      <c r="R15" s="195">
        <v>0.37264882781442188</v>
      </c>
      <c r="S15" s="196">
        <v>0.42606023755755684</v>
      </c>
    </row>
    <row r="16" spans="1:19" x14ac:dyDescent="0.25">
      <c r="A16" s="6" t="s">
        <v>17</v>
      </c>
      <c r="B16" s="191" t="s">
        <v>21</v>
      </c>
      <c r="C16" s="191" t="s">
        <v>289</v>
      </c>
      <c r="D16" s="192">
        <v>0.12810164614168251</v>
      </c>
      <c r="E16" s="193">
        <v>1.4504014733828646E-2</v>
      </c>
      <c r="F16" s="194">
        <v>-4.3281987629464141E-2</v>
      </c>
      <c r="G16" s="192">
        <v>0.26237355490803554</v>
      </c>
      <c r="H16" s="193">
        <v>0.14312911670428913</v>
      </c>
      <c r="I16" s="194">
        <v>0.10166612409700233</v>
      </c>
      <c r="J16" s="192">
        <v>0.29707342540246962</v>
      </c>
      <c r="K16" s="193">
        <v>0.23135093955572378</v>
      </c>
      <c r="L16" s="194">
        <v>0.22131457862367937</v>
      </c>
      <c r="M16" s="192">
        <v>0.23332340613330466</v>
      </c>
      <c r="N16" s="193">
        <v>0.17507228112619533</v>
      </c>
      <c r="O16" s="194">
        <v>9.451780950406749E-2</v>
      </c>
      <c r="P16" s="6" t="s">
        <v>16</v>
      </c>
      <c r="Q16" s="195">
        <v>0.39417953254389665</v>
      </c>
      <c r="R16" s="195">
        <v>0.36830374114345477</v>
      </c>
      <c r="S16" s="196">
        <v>0.38124163684367574</v>
      </c>
    </row>
    <row r="17" spans="1:20" x14ac:dyDescent="0.25">
      <c r="A17" s="7" t="s">
        <v>17</v>
      </c>
      <c r="B17" s="197" t="s">
        <v>82</v>
      </c>
      <c r="C17" s="197" t="s">
        <v>83</v>
      </c>
      <c r="D17" s="198">
        <v>6.9484818145900323E-2</v>
      </c>
      <c r="E17" s="199">
        <v>2.4488481713739071E-2</v>
      </c>
      <c r="F17" s="200">
        <v>-3.6119633325081502E-2</v>
      </c>
      <c r="G17" s="198">
        <v>0.25446238883630584</v>
      </c>
      <c r="H17" s="199">
        <v>0.24141779383105474</v>
      </c>
      <c r="I17" s="200">
        <v>0.24584653826920727</v>
      </c>
      <c r="J17" s="198">
        <v>0.36445756530642703</v>
      </c>
      <c r="K17" s="199">
        <v>0.3469715446839679</v>
      </c>
      <c r="L17" s="200">
        <v>0.32573436566139563</v>
      </c>
      <c r="M17" s="198">
        <v>0.32813915864432752</v>
      </c>
      <c r="N17" s="199">
        <v>0.28301952518647139</v>
      </c>
      <c r="O17" s="200">
        <v>0.26228750795971773</v>
      </c>
      <c r="P17" s="7" t="s">
        <v>16</v>
      </c>
      <c r="Q17" s="184">
        <v>0.50801589503604228</v>
      </c>
      <c r="R17" s="184">
        <v>0.4531023544936727</v>
      </c>
      <c r="S17" s="201">
        <v>0.48055912476485751</v>
      </c>
    </row>
    <row r="18" spans="1:20" x14ac:dyDescent="0.25">
      <c r="A18" s="211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177" t="s">
        <v>190</v>
      </c>
    </row>
    <row r="19" spans="1:20" x14ac:dyDescent="0.25">
      <c r="A19" s="7"/>
      <c r="B19" s="182" t="s">
        <v>201</v>
      </c>
      <c r="C19" s="182"/>
      <c r="D19" s="65">
        <f t="shared" ref="D19:N19" si="0">AVERAGE(D3:D17)</f>
        <v>0.15131053915077447</v>
      </c>
      <c r="E19" s="65">
        <f t="shared" si="0"/>
        <v>0.10742533075049594</v>
      </c>
      <c r="F19" s="65">
        <f t="shared" si="0"/>
        <v>8.2038380607643888E-2</v>
      </c>
      <c r="G19" s="65">
        <f t="shared" si="0"/>
        <v>0.35227487645789923</v>
      </c>
      <c r="H19" s="65">
        <f t="shared" si="0"/>
        <v>0.31565533326368567</v>
      </c>
      <c r="I19" s="65">
        <f t="shared" si="0"/>
        <v>0.37752320257293009</v>
      </c>
      <c r="J19" s="65">
        <f t="shared" si="0"/>
        <v>0.40057283505688512</v>
      </c>
      <c r="K19" s="65">
        <f t="shared" si="0"/>
        <v>0.37940554531138571</v>
      </c>
      <c r="L19" s="65">
        <f t="shared" si="0"/>
        <v>0.39918920009782022</v>
      </c>
      <c r="M19" s="65">
        <f t="shared" si="0"/>
        <v>0.35622331470783036</v>
      </c>
      <c r="N19" s="65">
        <f t="shared" si="0"/>
        <v>0.30249617074043267</v>
      </c>
      <c r="O19" s="65">
        <f>AVERAGE(O3:O17)</f>
        <v>0.27623025694079623</v>
      </c>
      <c r="P19" s="182"/>
      <c r="Q19" s="184">
        <f>AVERAGE(Q3:Q17)</f>
        <v>0.43968301650782554</v>
      </c>
      <c r="R19" s="184">
        <f>AVERAGE(R3:R17)</f>
        <v>0.43532269296770498</v>
      </c>
      <c r="S19" s="184">
        <f>AVERAGE(S3:S17)</f>
        <v>0.43750285473776529</v>
      </c>
      <c r="T19" s="263">
        <f>COUNT(S3:S17)</f>
        <v>15</v>
      </c>
    </row>
  </sheetData>
  <mergeCells count="4">
    <mergeCell ref="D1:F1"/>
    <mergeCell ref="G1:I1"/>
    <mergeCell ref="J1:L1"/>
    <mergeCell ref="M1:O1"/>
  </mergeCell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T16"/>
  <sheetViews>
    <sheetView zoomScale="85" zoomScaleNormal="85" zoomScalePageLayoutView="85" workbookViewId="0"/>
  </sheetViews>
  <sheetFormatPr defaultColWidth="8.85546875" defaultRowHeight="15" outlineLevelCol="1" x14ac:dyDescent="0.25"/>
  <cols>
    <col min="1" max="1" width="8.85546875" style="1"/>
    <col min="2" max="2" width="17.42578125" style="1" customWidth="1"/>
    <col min="3" max="3" width="31.140625" style="1" customWidth="1"/>
    <col min="4" max="9" width="0" style="1" hidden="1" customWidth="1" outlineLevel="1"/>
    <col min="10" max="10" width="8.85546875" style="1" collapsed="1"/>
    <col min="11" max="16" width="8.85546875" style="1"/>
    <col min="17" max="17" width="17.85546875" style="1" customWidth="1"/>
    <col min="18" max="18" width="20.7109375" style="1" customWidth="1"/>
    <col min="19" max="19" width="22.7109375" style="1" customWidth="1"/>
    <col min="20" max="16384" width="8.85546875" style="1"/>
  </cols>
  <sheetData>
    <row r="1" spans="1:20" x14ac:dyDescent="0.25">
      <c r="A1" s="207"/>
      <c r="B1" s="208"/>
      <c r="C1" s="207"/>
      <c r="D1" s="301" t="s">
        <v>0</v>
      </c>
      <c r="E1" s="301"/>
      <c r="F1" s="302"/>
      <c r="G1" s="303" t="s">
        <v>1</v>
      </c>
      <c r="H1" s="301"/>
      <c r="I1" s="302"/>
      <c r="J1" s="303" t="s">
        <v>2</v>
      </c>
      <c r="K1" s="301"/>
      <c r="L1" s="302"/>
      <c r="M1" s="303" t="s">
        <v>3</v>
      </c>
      <c r="N1" s="301"/>
      <c r="O1" s="302"/>
      <c r="P1" s="207"/>
      <c r="Q1" s="204"/>
      <c r="R1" s="204"/>
      <c r="S1" s="205"/>
    </row>
    <row r="2" spans="1:20" x14ac:dyDescent="0.25">
      <c r="A2" s="180" t="s">
        <v>4</v>
      </c>
      <c r="B2" s="181" t="s">
        <v>5</v>
      </c>
      <c r="C2" s="180" t="s">
        <v>6</v>
      </c>
      <c r="D2" s="182" t="s">
        <v>7</v>
      </c>
      <c r="E2" s="182" t="s">
        <v>8</v>
      </c>
      <c r="F2" s="182" t="s">
        <v>9</v>
      </c>
      <c r="G2" s="7" t="s">
        <v>7</v>
      </c>
      <c r="H2" s="182" t="s">
        <v>8</v>
      </c>
      <c r="I2" s="182" t="s">
        <v>9</v>
      </c>
      <c r="J2" s="7" t="s">
        <v>7</v>
      </c>
      <c r="K2" s="182" t="s">
        <v>8</v>
      </c>
      <c r="L2" s="182" t="s">
        <v>9</v>
      </c>
      <c r="M2" s="7" t="s">
        <v>7</v>
      </c>
      <c r="N2" s="182" t="s">
        <v>8</v>
      </c>
      <c r="O2" s="182" t="s">
        <v>9</v>
      </c>
      <c r="P2" s="180" t="s">
        <v>291</v>
      </c>
      <c r="Q2" s="184" t="s">
        <v>10</v>
      </c>
      <c r="R2" s="184" t="s">
        <v>11</v>
      </c>
      <c r="S2" s="66" t="s">
        <v>12</v>
      </c>
    </row>
    <row r="3" spans="1:20" x14ac:dyDescent="0.25">
      <c r="A3" s="6" t="s">
        <v>17</v>
      </c>
      <c r="B3" s="191" t="s">
        <v>110</v>
      </c>
      <c r="C3" s="191" t="s">
        <v>111</v>
      </c>
      <c r="D3" s="192">
        <v>0.18768132226608938</v>
      </c>
      <c r="E3" s="193">
        <v>0.15351540111971934</v>
      </c>
      <c r="F3" s="194">
        <v>0.13823567055701522</v>
      </c>
      <c r="G3" s="192">
        <v>0.34595858068461194</v>
      </c>
      <c r="H3" s="193">
        <v>0.28048376542163489</v>
      </c>
      <c r="I3" s="194">
        <v>0.24871311692339965</v>
      </c>
      <c r="J3" s="192">
        <v>0.30251159842086112</v>
      </c>
      <c r="K3" s="193">
        <v>0.30420011226731675</v>
      </c>
      <c r="L3" s="194">
        <v>0.3241243518633582</v>
      </c>
      <c r="M3" s="192">
        <v>0.43564871274253963</v>
      </c>
      <c r="N3" s="193">
        <v>0.36309843941993736</v>
      </c>
      <c r="O3" s="194">
        <v>0.31182391230008305</v>
      </c>
      <c r="P3" s="190" t="s">
        <v>25</v>
      </c>
      <c r="Q3" s="195">
        <v>0.46761104219459193</v>
      </c>
      <c r="R3" s="195">
        <v>0.38777795970467538</v>
      </c>
      <c r="S3" s="196">
        <v>0.42769450094963368</v>
      </c>
    </row>
    <row r="4" spans="1:20" x14ac:dyDescent="0.25">
      <c r="A4" s="6" t="s">
        <v>17</v>
      </c>
      <c r="B4" s="191" t="s">
        <v>154</v>
      </c>
      <c r="C4" s="191" t="s">
        <v>278</v>
      </c>
      <c r="D4" s="192" t="s">
        <v>277</v>
      </c>
      <c r="E4" s="193" t="s">
        <v>277</v>
      </c>
      <c r="F4" s="194" t="s">
        <v>277</v>
      </c>
      <c r="G4" s="192">
        <v>0.35375967078017329</v>
      </c>
      <c r="H4" s="193">
        <v>1.0552839577091851E-2</v>
      </c>
      <c r="I4" s="194">
        <v>3.1240079991868225E-3</v>
      </c>
      <c r="J4" s="192">
        <v>0.39410576226841959</v>
      </c>
      <c r="K4" s="193">
        <v>0.45466096807182249</v>
      </c>
      <c r="L4" s="194">
        <v>0.26185868821298147</v>
      </c>
      <c r="M4" s="192">
        <v>0.42082738458091962</v>
      </c>
      <c r="N4" s="193">
        <v>0.4010353681899857</v>
      </c>
      <c r="O4" s="194">
        <v>0.51597742774113875</v>
      </c>
      <c r="P4" s="190" t="s">
        <v>25</v>
      </c>
      <c r="Q4" s="195">
        <v>0.32503172948703102</v>
      </c>
      <c r="R4" s="195">
        <v>0.4042226293264673</v>
      </c>
      <c r="S4" s="196">
        <v>0.36462717940674916</v>
      </c>
    </row>
    <row r="5" spans="1:20" x14ac:dyDescent="0.25">
      <c r="A5" s="6" t="s">
        <v>17</v>
      </c>
      <c r="B5" s="191" t="s">
        <v>86</v>
      </c>
      <c r="C5" s="191" t="s">
        <v>87</v>
      </c>
      <c r="D5" s="192">
        <v>2.9224142093809226E-2</v>
      </c>
      <c r="E5" s="193">
        <v>1.1642440151940782E-2</v>
      </c>
      <c r="F5" s="194">
        <v>1.5910640524974921E-2</v>
      </c>
      <c r="G5" s="192">
        <v>9.2298340455845257E-2</v>
      </c>
      <c r="H5" s="193">
        <v>0.11615459934372988</v>
      </c>
      <c r="I5" s="194">
        <v>0.19528088049848127</v>
      </c>
      <c r="J5" s="192">
        <v>0.53699626280255086</v>
      </c>
      <c r="K5" s="193">
        <v>0.48253393781480358</v>
      </c>
      <c r="L5" s="194">
        <v>0.37009116488995275</v>
      </c>
      <c r="M5" s="192">
        <v>0.53959691813832833</v>
      </c>
      <c r="N5" s="193">
        <v>0.30736480838863467</v>
      </c>
      <c r="O5" s="194">
        <v>0.2653713694310339</v>
      </c>
      <c r="P5" s="190" t="s">
        <v>25</v>
      </c>
      <c r="Q5" s="195">
        <v>0.33211080046104186</v>
      </c>
      <c r="R5" s="195">
        <v>0.26448379981915604</v>
      </c>
      <c r="S5" s="196">
        <v>0.29829730014009892</v>
      </c>
    </row>
    <row r="6" spans="1:20" x14ac:dyDescent="0.25">
      <c r="A6" s="6" t="s">
        <v>17</v>
      </c>
      <c r="B6" s="191" t="s">
        <v>116</v>
      </c>
      <c r="C6" s="191" t="s">
        <v>117</v>
      </c>
      <c r="D6" s="192">
        <v>2.2318713431036415E-2</v>
      </c>
      <c r="E6" s="193">
        <v>2.8887493687053938E-2</v>
      </c>
      <c r="F6" s="194">
        <v>7.7113219355987844E-3</v>
      </c>
      <c r="G6" s="192">
        <v>3.3692050799799277E-3</v>
      </c>
      <c r="H6" s="193">
        <v>4.4660144414269382E-2</v>
      </c>
      <c r="I6" s="194">
        <v>7.6914159057714954E-2</v>
      </c>
      <c r="J6" s="192">
        <v>0.12016175034414922</v>
      </c>
      <c r="K6" s="193">
        <v>0.19815544756164552</v>
      </c>
      <c r="L6" s="194">
        <v>0.25078490205838017</v>
      </c>
      <c r="M6" s="192">
        <v>0.24672523341663369</v>
      </c>
      <c r="N6" s="193">
        <v>0.24888497067279497</v>
      </c>
      <c r="O6" s="194">
        <v>0.32066953612320048</v>
      </c>
      <c r="P6" s="190" t="s">
        <v>25</v>
      </c>
      <c r="Q6" s="195">
        <v>0.44229978207561466</v>
      </c>
      <c r="R6" s="195">
        <v>0.25599888940286908</v>
      </c>
      <c r="S6" s="196">
        <v>0.3491493357392419</v>
      </c>
    </row>
    <row r="7" spans="1:20" x14ac:dyDescent="0.25">
      <c r="A7" s="6" t="s">
        <v>17</v>
      </c>
      <c r="B7" s="191" t="s">
        <v>23</v>
      </c>
      <c r="C7" s="191" t="s">
        <v>24</v>
      </c>
      <c r="D7" s="192">
        <v>0.18452021166965174</v>
      </c>
      <c r="E7" s="193">
        <v>0.16639773944533995</v>
      </c>
      <c r="F7" s="194">
        <v>0.16968883702011944</v>
      </c>
      <c r="G7" s="192">
        <v>0.34555844332070496</v>
      </c>
      <c r="H7" s="193">
        <v>0.33541619741962025</v>
      </c>
      <c r="I7" s="194">
        <v>0.36266397657739324</v>
      </c>
      <c r="J7" s="192">
        <v>0.36087888788619182</v>
      </c>
      <c r="K7" s="193">
        <v>0.36949303945249551</v>
      </c>
      <c r="L7" s="194">
        <v>0.32646167822157479</v>
      </c>
      <c r="M7" s="192">
        <v>0.31323188272585456</v>
      </c>
      <c r="N7" s="193">
        <v>0.23939082954769014</v>
      </c>
      <c r="O7" s="194">
        <v>0.11833541312631332</v>
      </c>
      <c r="P7" s="190" t="s">
        <v>25</v>
      </c>
      <c r="Q7" s="195">
        <v>0.43800393246382319</v>
      </c>
      <c r="R7" s="195">
        <v>0.43744274382543358</v>
      </c>
      <c r="S7" s="196">
        <v>0.43772333814462838</v>
      </c>
    </row>
    <row r="8" spans="1:20" x14ac:dyDescent="0.25">
      <c r="A8" s="6" t="s">
        <v>17</v>
      </c>
      <c r="B8" s="191" t="s">
        <v>122</v>
      </c>
      <c r="C8" s="191" t="s">
        <v>123</v>
      </c>
      <c r="D8" s="192">
        <v>0.15713541958787994</v>
      </c>
      <c r="E8" s="193">
        <v>0.10818469114079851</v>
      </c>
      <c r="F8" s="194">
        <v>9.0119376656818961E-2</v>
      </c>
      <c r="G8" s="192">
        <v>0.40325282941500495</v>
      </c>
      <c r="H8" s="193">
        <v>0.35987192619474329</v>
      </c>
      <c r="I8" s="194">
        <v>0.26132996828316191</v>
      </c>
      <c r="J8" s="192">
        <v>0.47928545708818354</v>
      </c>
      <c r="K8" s="193">
        <v>0.4032659513035316</v>
      </c>
      <c r="L8" s="194">
        <v>0.27561974354029289</v>
      </c>
      <c r="M8" s="192">
        <v>0.58689612853577278</v>
      </c>
      <c r="N8" s="193">
        <v>0.42854157312479851</v>
      </c>
      <c r="O8" s="194">
        <v>0.35110701582167331</v>
      </c>
      <c r="P8" s="190" t="s">
        <v>25</v>
      </c>
      <c r="Q8" s="195">
        <v>0.26746860442567677</v>
      </c>
      <c r="R8" s="195">
        <v>0.27166411064266865</v>
      </c>
      <c r="S8" s="196">
        <v>0.26956635753417268</v>
      </c>
    </row>
    <row r="9" spans="1:20" x14ac:dyDescent="0.25">
      <c r="A9" s="6" t="s">
        <v>17</v>
      </c>
      <c r="B9" s="191" t="s">
        <v>70</v>
      </c>
      <c r="C9" s="191" t="s">
        <v>71</v>
      </c>
      <c r="D9" s="192">
        <v>0.19733383438296453</v>
      </c>
      <c r="E9" s="193">
        <v>0.12771524717292354</v>
      </c>
      <c r="F9" s="194">
        <v>8.3874433371614682E-2</v>
      </c>
      <c r="G9" s="192">
        <v>0.3449776292057371</v>
      </c>
      <c r="H9" s="193">
        <v>0.28388595612603706</v>
      </c>
      <c r="I9" s="194">
        <v>0.1907585333543674</v>
      </c>
      <c r="J9" s="192">
        <v>0.41672883259808363</v>
      </c>
      <c r="K9" s="193">
        <v>0.33993390724609285</v>
      </c>
      <c r="L9" s="194">
        <v>0.21942587292938534</v>
      </c>
      <c r="M9" s="192">
        <v>0.3853327678611842</v>
      </c>
      <c r="N9" s="193">
        <v>0.2771545846343787</v>
      </c>
      <c r="O9" s="194">
        <v>0.24154040211269687</v>
      </c>
      <c r="P9" s="190" t="s">
        <v>25</v>
      </c>
      <c r="Q9" s="195">
        <v>0.35563135613106722</v>
      </c>
      <c r="R9" s="195">
        <v>0.39868011652593927</v>
      </c>
      <c r="S9" s="196">
        <v>0.37715573632850324</v>
      </c>
    </row>
    <row r="10" spans="1:20" x14ac:dyDescent="0.25">
      <c r="A10" s="6" t="s">
        <v>17</v>
      </c>
      <c r="B10" s="191" t="s">
        <v>146</v>
      </c>
      <c r="C10" s="191" t="s">
        <v>286</v>
      </c>
      <c r="D10" s="192">
        <v>0.19676695608581926</v>
      </c>
      <c r="E10" s="193">
        <v>0.17584687978759447</v>
      </c>
      <c r="F10" s="194">
        <v>0.10130958062359297</v>
      </c>
      <c r="G10" s="192">
        <v>0.40885965548535746</v>
      </c>
      <c r="H10" s="193">
        <v>0.38062938788517997</v>
      </c>
      <c r="I10" s="194">
        <v>0.35424289454218372</v>
      </c>
      <c r="J10" s="192">
        <v>0.49094693943620238</v>
      </c>
      <c r="K10" s="193">
        <v>0.40715482480336967</v>
      </c>
      <c r="L10" s="194">
        <v>0.24517688467818091</v>
      </c>
      <c r="M10" s="192">
        <v>0.50102776618925526</v>
      </c>
      <c r="N10" s="193">
        <v>0.41498005009334549</v>
      </c>
      <c r="O10" s="194">
        <v>0.45371966318169815</v>
      </c>
      <c r="P10" s="190" t="s">
        <v>25</v>
      </c>
      <c r="Q10" s="195">
        <v>0.34232058738644455</v>
      </c>
      <c r="R10" s="195">
        <v>0.34511126645649715</v>
      </c>
      <c r="S10" s="196">
        <v>0.34371592692147085</v>
      </c>
    </row>
    <row r="11" spans="1:20" x14ac:dyDescent="0.25">
      <c r="A11" s="6" t="s">
        <v>17</v>
      </c>
      <c r="B11" s="191" t="s">
        <v>148</v>
      </c>
      <c r="C11" s="191" t="s">
        <v>149</v>
      </c>
      <c r="D11" s="192" t="s">
        <v>277</v>
      </c>
      <c r="E11" s="193" t="s">
        <v>277</v>
      </c>
      <c r="F11" s="194" t="s">
        <v>277</v>
      </c>
      <c r="G11" s="192" t="s">
        <v>277</v>
      </c>
      <c r="H11" s="193" t="s">
        <v>277</v>
      </c>
      <c r="I11" s="194" t="s">
        <v>277</v>
      </c>
      <c r="J11" s="192">
        <v>0.60927486007451015</v>
      </c>
      <c r="K11" s="193">
        <v>0.56195651541869029</v>
      </c>
      <c r="L11" s="194">
        <v>0.60677617662142691</v>
      </c>
      <c r="M11" s="192">
        <v>0.56063421541590086</v>
      </c>
      <c r="N11" s="193">
        <v>0.5128130435335696</v>
      </c>
      <c r="O11" s="194">
        <v>0.44961588423682147</v>
      </c>
      <c r="P11" s="190" t="s">
        <v>25</v>
      </c>
      <c r="Q11" s="195">
        <v>0.40992335898903787</v>
      </c>
      <c r="R11" s="195">
        <v>0.38822771852990645</v>
      </c>
      <c r="S11" s="196">
        <v>0.39907553875947216</v>
      </c>
    </row>
    <row r="12" spans="1:20" x14ac:dyDescent="0.25">
      <c r="A12" s="6" t="s">
        <v>17</v>
      </c>
      <c r="B12" s="191" t="s">
        <v>100</v>
      </c>
      <c r="C12" s="191" t="s">
        <v>101</v>
      </c>
      <c r="D12" s="192">
        <v>0.15899581054425579</v>
      </c>
      <c r="E12" s="193">
        <v>0.13537632206599184</v>
      </c>
      <c r="F12" s="194">
        <v>7.9912840127191104E-2</v>
      </c>
      <c r="G12" s="192">
        <v>0.39616085632753656</v>
      </c>
      <c r="H12" s="193">
        <v>0.34179950417696248</v>
      </c>
      <c r="I12" s="194">
        <v>0.28900129494073962</v>
      </c>
      <c r="J12" s="192">
        <v>0.44190913802845555</v>
      </c>
      <c r="K12" s="193">
        <v>0.34490324225816871</v>
      </c>
      <c r="L12" s="194">
        <v>0.14021748494454475</v>
      </c>
      <c r="M12" s="192">
        <v>0.43812978766798027</v>
      </c>
      <c r="N12" s="193">
        <v>0.32222602104888787</v>
      </c>
      <c r="O12" s="194">
        <v>0.29919917543746355</v>
      </c>
      <c r="P12" s="190" t="s">
        <v>25</v>
      </c>
      <c r="Q12" s="195">
        <v>0.3826919970642006</v>
      </c>
      <c r="R12" s="195">
        <v>0.33577524366490319</v>
      </c>
      <c r="S12" s="196">
        <v>0.35923362036455186</v>
      </c>
    </row>
    <row r="13" spans="1:20" x14ac:dyDescent="0.25">
      <c r="A13" s="6" t="s">
        <v>17</v>
      </c>
      <c r="B13" s="191" t="s">
        <v>118</v>
      </c>
      <c r="C13" s="191" t="s">
        <v>119</v>
      </c>
      <c r="D13" s="192">
        <v>0.21386135622328487</v>
      </c>
      <c r="E13" s="193">
        <v>0.1812793265106358</v>
      </c>
      <c r="F13" s="194">
        <v>0.13124259667500063</v>
      </c>
      <c r="G13" s="192">
        <v>0.43457900531260707</v>
      </c>
      <c r="H13" s="193">
        <v>0.50209558660743614</v>
      </c>
      <c r="I13" s="194">
        <v>0.62973137178797667</v>
      </c>
      <c r="J13" s="192">
        <v>1.0944189058211615</v>
      </c>
      <c r="K13" s="193">
        <v>1.0222411952413348</v>
      </c>
      <c r="L13" s="194">
        <v>0.90086582382599567</v>
      </c>
      <c r="M13" s="192">
        <v>0.5172507717894711</v>
      </c>
      <c r="N13" s="193">
        <v>0.46196222120560326</v>
      </c>
      <c r="O13" s="194">
        <v>0.32293064941477029</v>
      </c>
      <c r="P13" s="190" t="s">
        <v>25</v>
      </c>
      <c r="Q13" s="195">
        <v>0.18091944547716524</v>
      </c>
      <c r="R13" s="195">
        <v>0.27362798613764283</v>
      </c>
      <c r="S13" s="196">
        <v>0.22727371580740402</v>
      </c>
    </row>
    <row r="14" spans="1:20" x14ac:dyDescent="0.25">
      <c r="A14" s="7" t="s">
        <v>17</v>
      </c>
      <c r="B14" s="197" t="s">
        <v>128</v>
      </c>
      <c r="C14" s="197" t="s">
        <v>129</v>
      </c>
      <c r="D14" s="198">
        <v>0.16511936017788775</v>
      </c>
      <c r="E14" s="199">
        <v>0.14672205933759935</v>
      </c>
      <c r="F14" s="200">
        <v>0.22194443311135797</v>
      </c>
      <c r="G14" s="198">
        <v>0.27896023769371059</v>
      </c>
      <c r="H14" s="199">
        <v>0.24714220326316094</v>
      </c>
      <c r="I14" s="200">
        <v>0.22266713332493163</v>
      </c>
      <c r="J14" s="198">
        <v>0.43306520609227628</v>
      </c>
      <c r="K14" s="199">
        <v>0.38641464464800701</v>
      </c>
      <c r="L14" s="200">
        <v>0.40320834089642055</v>
      </c>
      <c r="M14" s="198">
        <v>0.50110484672421085</v>
      </c>
      <c r="N14" s="199">
        <v>0.36924075756602398</v>
      </c>
      <c r="O14" s="200">
        <v>0.37795293860044238</v>
      </c>
      <c r="P14" s="180" t="s">
        <v>25</v>
      </c>
      <c r="Q14" s="184">
        <v>0.4900222673756397</v>
      </c>
      <c r="R14" s="184">
        <v>0.36765811925722758</v>
      </c>
      <c r="S14" s="201">
        <v>0.42884019331643364</v>
      </c>
    </row>
    <row r="15" spans="1:20" x14ac:dyDescent="0.25">
      <c r="A15" s="211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177" t="s">
        <v>190</v>
      </c>
    </row>
    <row r="16" spans="1:20" x14ac:dyDescent="0.25">
      <c r="A16" s="7"/>
      <c r="B16" s="182" t="s">
        <v>201</v>
      </c>
      <c r="C16" s="182"/>
      <c r="D16" s="65">
        <f t="shared" ref="D16:N16" si="0">AVERAGE(D3:D14)</f>
        <v>0.1512957126462679</v>
      </c>
      <c r="E16" s="65">
        <f t="shared" si="0"/>
        <v>0.12355676004195974</v>
      </c>
      <c r="F16" s="65">
        <f t="shared" si="0"/>
        <v>0.10399497306032848</v>
      </c>
      <c r="G16" s="65">
        <f t="shared" si="0"/>
        <v>0.30979404125102444</v>
      </c>
      <c r="H16" s="65">
        <f t="shared" si="0"/>
        <v>0.26388110094816963</v>
      </c>
      <c r="I16" s="65">
        <f t="shared" si="0"/>
        <v>0.257675212480867</v>
      </c>
      <c r="J16" s="65">
        <f t="shared" si="0"/>
        <v>0.47335696673842048</v>
      </c>
      <c r="K16" s="65">
        <f t="shared" si="0"/>
        <v>0.43957614884060664</v>
      </c>
      <c r="L16" s="65">
        <f t="shared" si="0"/>
        <v>0.36038425939020785</v>
      </c>
      <c r="M16" s="65">
        <f t="shared" si="0"/>
        <v>0.45386720131567099</v>
      </c>
      <c r="N16" s="65">
        <f t="shared" si="0"/>
        <v>0.36222438895213754</v>
      </c>
      <c r="O16" s="65">
        <f>AVERAGE(O3:O14)</f>
        <v>0.3356869489606113</v>
      </c>
      <c r="P16" s="182"/>
      <c r="Q16" s="184">
        <f>AVERAGE(Q3:Q14)</f>
        <v>0.3695029086276112</v>
      </c>
      <c r="R16" s="184">
        <f>AVERAGE(R3:R14)</f>
        <v>0.34422254860778218</v>
      </c>
      <c r="S16" s="184">
        <f>AVERAGE(S3:S14)</f>
        <v>0.35686272861769669</v>
      </c>
      <c r="T16" s="263">
        <f>COUNT(S3:S14)</f>
        <v>12</v>
      </c>
    </row>
  </sheetData>
  <mergeCells count="4">
    <mergeCell ref="D1:F1"/>
    <mergeCell ref="G1:I1"/>
    <mergeCell ref="J1:L1"/>
    <mergeCell ref="M1:O1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2:R215"/>
  <sheetViews>
    <sheetView zoomScale="85" zoomScaleNormal="85" zoomScalePageLayoutView="150" workbookViewId="0"/>
  </sheetViews>
  <sheetFormatPr defaultColWidth="8.85546875" defaultRowHeight="15" x14ac:dyDescent="0.25"/>
  <cols>
    <col min="1" max="1" width="8.85546875" style="1"/>
    <col min="2" max="2" width="17" style="1" customWidth="1"/>
    <col min="3" max="3" width="37.42578125" style="1" customWidth="1"/>
    <col min="4" max="4" width="11.7109375" style="1" customWidth="1"/>
    <col min="5" max="5" width="22.140625" style="1" customWidth="1"/>
    <col min="6" max="7" width="11.7109375" style="1" bestFit="1" customWidth="1"/>
    <col min="8" max="8" width="15" style="1" customWidth="1"/>
    <col min="9" max="9" width="10.28515625" style="1" customWidth="1"/>
    <col min="10" max="10" width="18.28515625" style="1" customWidth="1"/>
    <col min="11" max="11" width="19.7109375" style="1" customWidth="1"/>
    <col min="12" max="12" width="22.85546875" style="1" customWidth="1"/>
    <col min="13" max="13" width="21.42578125" style="1" customWidth="1"/>
    <col min="14" max="14" width="81.85546875" style="1" customWidth="1"/>
    <col min="15" max="15" width="93" style="1" customWidth="1"/>
    <col min="16" max="16" width="76.28515625" style="1" customWidth="1"/>
    <col min="17" max="19" width="8.85546875" style="1"/>
    <col min="20" max="20" width="9.7109375" style="1" bestFit="1" customWidth="1"/>
    <col min="21" max="16384" width="8.85546875" style="1"/>
  </cols>
  <sheetData>
    <row r="2" spans="1:16" x14ac:dyDescent="0.25">
      <c r="A2" s="119" t="s">
        <v>175</v>
      </c>
    </row>
    <row r="3" spans="1:16" x14ac:dyDescent="0.25">
      <c r="A3" s="108"/>
      <c r="B3" s="223"/>
      <c r="C3" s="112"/>
      <c r="D3" s="304" t="s">
        <v>2</v>
      </c>
      <c r="E3" s="305"/>
      <c r="F3" s="306"/>
      <c r="G3" s="304" t="s">
        <v>3</v>
      </c>
      <c r="H3" s="305"/>
      <c r="I3" s="306"/>
      <c r="J3" s="223"/>
      <c r="K3" s="110"/>
      <c r="L3" s="110"/>
      <c r="M3" s="110"/>
      <c r="N3" s="304" t="s">
        <v>392</v>
      </c>
      <c r="O3" s="305"/>
      <c r="P3" s="306"/>
    </row>
    <row r="4" spans="1:16" s="229" customFormat="1" ht="30" x14ac:dyDescent="0.25">
      <c r="A4" s="224" t="s">
        <v>4</v>
      </c>
      <c r="B4" s="225" t="s">
        <v>5</v>
      </c>
      <c r="C4" s="226" t="s">
        <v>6</v>
      </c>
      <c r="D4" s="224" t="s">
        <v>7</v>
      </c>
      <c r="E4" s="227" t="s">
        <v>8</v>
      </c>
      <c r="F4" s="226" t="s">
        <v>9</v>
      </c>
      <c r="G4" s="224" t="s">
        <v>7</v>
      </c>
      <c r="H4" s="227" t="s">
        <v>8</v>
      </c>
      <c r="I4" s="226" t="s">
        <v>9</v>
      </c>
      <c r="J4" s="225" t="s">
        <v>270</v>
      </c>
      <c r="K4" s="228" t="s">
        <v>10</v>
      </c>
      <c r="L4" s="228" t="s">
        <v>11</v>
      </c>
      <c r="M4" s="227" t="s">
        <v>12</v>
      </c>
      <c r="N4" s="224" t="s">
        <v>188</v>
      </c>
      <c r="O4" s="227" t="s">
        <v>269</v>
      </c>
      <c r="P4" s="226" t="s">
        <v>189</v>
      </c>
    </row>
    <row r="5" spans="1:16" x14ac:dyDescent="0.25">
      <c r="A5" s="6" t="s">
        <v>17</v>
      </c>
      <c r="B5" s="230" t="s">
        <v>84</v>
      </c>
      <c r="C5" s="29" t="s">
        <v>85</v>
      </c>
      <c r="D5" s="25">
        <v>0.40852838725116741</v>
      </c>
      <c r="E5" s="26">
        <v>0.38883705816528058</v>
      </c>
      <c r="F5" s="231">
        <v>0.4249574894780303</v>
      </c>
      <c r="G5" s="26">
        <v>0.35611057591843431</v>
      </c>
      <c r="H5" s="26">
        <v>0.2984516873157701</v>
      </c>
      <c r="I5" s="231">
        <v>0.26154486242045538</v>
      </c>
      <c r="J5" s="190" t="s">
        <v>20</v>
      </c>
      <c r="K5" s="195">
        <v>0.46891136525809346</v>
      </c>
      <c r="L5" s="195">
        <v>0.43543339602450093</v>
      </c>
      <c r="M5" s="219">
        <f t="shared" ref="M5:M36" si="0">AVERAGE(K5:L5)</f>
        <v>0.45217238064129717</v>
      </c>
      <c r="N5" s="162" t="s">
        <v>191</v>
      </c>
      <c r="O5" s="232" t="s">
        <v>191</v>
      </c>
      <c r="P5" s="233" t="s">
        <v>187</v>
      </c>
    </row>
    <row r="6" spans="1:16" x14ac:dyDescent="0.25">
      <c r="A6" s="6" t="s">
        <v>17</v>
      </c>
      <c r="B6" s="230" t="s">
        <v>56</v>
      </c>
      <c r="C6" s="29" t="s">
        <v>57</v>
      </c>
      <c r="D6" s="25">
        <v>0.35145046534342983</v>
      </c>
      <c r="E6" s="26">
        <v>0.316891226591069</v>
      </c>
      <c r="F6" s="231">
        <v>0.3084457954497461</v>
      </c>
      <c r="G6" s="26">
        <v>0.31532813103775792</v>
      </c>
      <c r="H6" s="26">
        <v>0.26793738470261463</v>
      </c>
      <c r="I6" s="231">
        <v>0.20591611771024093</v>
      </c>
      <c r="J6" s="190" t="s">
        <v>16</v>
      </c>
      <c r="K6" s="195">
        <v>0.49618779174499289</v>
      </c>
      <c r="L6" s="195">
        <v>0.4495869200259684</v>
      </c>
      <c r="M6" s="219">
        <f t="shared" si="0"/>
        <v>0.47288735588548064</v>
      </c>
      <c r="N6" s="162" t="s">
        <v>191</v>
      </c>
      <c r="O6" s="232" t="s">
        <v>187</v>
      </c>
      <c r="P6" s="233" t="s">
        <v>187</v>
      </c>
    </row>
    <row r="7" spans="1:16" x14ac:dyDescent="0.25">
      <c r="A7" s="6" t="s">
        <v>17</v>
      </c>
      <c r="B7" s="230" t="s">
        <v>124</v>
      </c>
      <c r="C7" s="29" t="s">
        <v>125</v>
      </c>
      <c r="D7" s="25">
        <v>0.51832370003577422</v>
      </c>
      <c r="E7" s="26">
        <v>0.47940141478333087</v>
      </c>
      <c r="F7" s="231">
        <v>0.56077959548944178</v>
      </c>
      <c r="G7" s="26">
        <v>0.36900204940241388</v>
      </c>
      <c r="H7" s="26">
        <v>0.36180462819859371</v>
      </c>
      <c r="I7" s="231">
        <v>0.36636457034087944</v>
      </c>
      <c r="J7" s="190" t="s">
        <v>16</v>
      </c>
      <c r="K7" s="195">
        <v>0.60041350184519449</v>
      </c>
      <c r="L7" s="195">
        <v>0.6687202495242357</v>
      </c>
      <c r="M7" s="219">
        <f t="shared" si="0"/>
        <v>0.63456687568471515</v>
      </c>
      <c r="N7" s="162" t="s">
        <v>191</v>
      </c>
      <c r="O7" s="232" t="s">
        <v>187</v>
      </c>
      <c r="P7" s="233" t="s">
        <v>187</v>
      </c>
    </row>
    <row r="8" spans="1:16" x14ac:dyDescent="0.25">
      <c r="A8" s="6" t="s">
        <v>17</v>
      </c>
      <c r="B8" s="230" t="s">
        <v>138</v>
      </c>
      <c r="C8" s="29" t="s">
        <v>139</v>
      </c>
      <c r="D8" s="25">
        <v>0.46988284992942453</v>
      </c>
      <c r="E8" s="26">
        <v>0.44317264478185958</v>
      </c>
      <c r="F8" s="231">
        <v>0.51018067436938364</v>
      </c>
      <c r="G8" s="26">
        <v>0.43136261172471224</v>
      </c>
      <c r="H8" s="26">
        <v>0.37136874686682164</v>
      </c>
      <c r="I8" s="231">
        <v>0.40389058872344463</v>
      </c>
      <c r="J8" s="190" t="s">
        <v>16</v>
      </c>
      <c r="K8" s="195">
        <v>0.26081973866478408</v>
      </c>
      <c r="L8" s="195">
        <v>0.34592707263085037</v>
      </c>
      <c r="M8" s="219">
        <f t="shared" si="0"/>
        <v>0.30337340564781723</v>
      </c>
      <c r="N8" s="162" t="s">
        <v>191</v>
      </c>
      <c r="O8" s="232" t="s">
        <v>191</v>
      </c>
      <c r="P8" s="233" t="s">
        <v>187</v>
      </c>
    </row>
    <row r="9" spans="1:16" x14ac:dyDescent="0.25">
      <c r="A9" s="6" t="s">
        <v>28</v>
      </c>
      <c r="B9" s="230" t="s">
        <v>120</v>
      </c>
      <c r="C9" s="29" t="s">
        <v>121</v>
      </c>
      <c r="D9" s="25">
        <v>0.27495863423121786</v>
      </c>
      <c r="E9" s="26">
        <v>0.21341414250789592</v>
      </c>
      <c r="F9" s="231">
        <v>0.24688456108555545</v>
      </c>
      <c r="G9" s="26">
        <v>0.38858673679292038</v>
      </c>
      <c r="H9" s="26">
        <v>0.31661285690725172</v>
      </c>
      <c r="I9" s="231">
        <v>0.333621744294612</v>
      </c>
      <c r="J9" s="190" t="s">
        <v>20</v>
      </c>
      <c r="K9" s="195">
        <v>0.60632168638902606</v>
      </c>
      <c r="L9" s="195">
        <v>0.45918271620219125</v>
      </c>
      <c r="M9" s="219">
        <f t="shared" si="0"/>
        <v>0.53275220129560863</v>
      </c>
      <c r="N9" s="162" t="s">
        <v>191</v>
      </c>
      <c r="O9" s="232" t="s">
        <v>187</v>
      </c>
      <c r="P9" s="233" t="s">
        <v>187</v>
      </c>
    </row>
    <row r="10" spans="1:16" x14ac:dyDescent="0.25">
      <c r="A10" s="6" t="s">
        <v>28</v>
      </c>
      <c r="B10" s="230" t="s">
        <v>90</v>
      </c>
      <c r="C10" s="29" t="s">
        <v>91</v>
      </c>
      <c r="D10" s="25">
        <v>0.15927951885262076</v>
      </c>
      <c r="E10" s="26">
        <v>9.0910013237164106E-2</v>
      </c>
      <c r="F10" s="231">
        <v>8.5435252091316041E-2</v>
      </c>
      <c r="G10" s="26">
        <v>0.24067741947724042</v>
      </c>
      <c r="H10" s="26">
        <v>0.24584781695379698</v>
      </c>
      <c r="I10" s="231">
        <v>0.2670025875884785</v>
      </c>
      <c r="J10" s="190" t="s">
        <v>20</v>
      </c>
      <c r="K10" s="195">
        <v>0.60812431301578196</v>
      </c>
      <c r="L10" s="195">
        <v>0.57722191085301255</v>
      </c>
      <c r="M10" s="219">
        <f t="shared" si="0"/>
        <v>0.59267311193439731</v>
      </c>
      <c r="N10" s="162" t="s">
        <v>191</v>
      </c>
      <c r="O10" s="232" t="s">
        <v>191</v>
      </c>
      <c r="P10" s="233" t="s">
        <v>191</v>
      </c>
    </row>
    <row r="11" spans="1:16" x14ac:dyDescent="0.25">
      <c r="A11" s="6" t="s">
        <v>17</v>
      </c>
      <c r="B11" s="230" t="s">
        <v>110</v>
      </c>
      <c r="C11" s="29" t="s">
        <v>111</v>
      </c>
      <c r="D11" s="25">
        <v>0.30251159842086112</v>
      </c>
      <c r="E11" s="26">
        <v>0.30420011226731675</v>
      </c>
      <c r="F11" s="231">
        <v>0.3241243518633582</v>
      </c>
      <c r="G11" s="26">
        <v>0.43564871274253963</v>
      </c>
      <c r="H11" s="26">
        <v>0.36309843941993736</v>
      </c>
      <c r="I11" s="231">
        <v>0.31182391230008305</v>
      </c>
      <c r="J11" s="190" t="s">
        <v>25</v>
      </c>
      <c r="K11" s="195">
        <v>0.46761104219459193</v>
      </c>
      <c r="L11" s="195">
        <v>0.38777795970467538</v>
      </c>
      <c r="M11" s="219">
        <f t="shared" si="0"/>
        <v>0.42769450094963368</v>
      </c>
      <c r="N11" s="162" t="s">
        <v>187</v>
      </c>
      <c r="O11" s="232"/>
      <c r="P11" s="233"/>
    </row>
    <row r="12" spans="1:16" x14ac:dyDescent="0.25">
      <c r="A12" s="6" t="s">
        <v>17</v>
      </c>
      <c r="B12" s="230" t="s">
        <v>104</v>
      </c>
      <c r="C12" s="29" t="s">
        <v>105</v>
      </c>
      <c r="D12" s="25">
        <v>0.34063398245917548</v>
      </c>
      <c r="E12" s="26">
        <v>0.32098111442496591</v>
      </c>
      <c r="F12" s="231">
        <v>0.36421550061972102</v>
      </c>
      <c r="G12" s="26">
        <v>0.39430714927600552</v>
      </c>
      <c r="H12" s="26">
        <v>0.32230999079549905</v>
      </c>
      <c r="I12" s="231">
        <v>0.29866218775514586</v>
      </c>
      <c r="J12" s="190" t="s">
        <v>20</v>
      </c>
      <c r="K12" s="195">
        <v>0.50009275230746719</v>
      </c>
      <c r="L12" s="195">
        <v>0.44154153595988277</v>
      </c>
      <c r="M12" s="219">
        <f t="shared" si="0"/>
        <v>0.47081714413367498</v>
      </c>
      <c r="N12" s="162" t="s">
        <v>191</v>
      </c>
      <c r="O12" s="232" t="s">
        <v>191</v>
      </c>
      <c r="P12" s="233" t="s">
        <v>187</v>
      </c>
    </row>
    <row r="13" spans="1:16" x14ac:dyDescent="0.25">
      <c r="A13" s="6" t="s">
        <v>17</v>
      </c>
      <c r="B13" s="230" t="s">
        <v>150</v>
      </c>
      <c r="C13" s="29" t="s">
        <v>151</v>
      </c>
      <c r="D13" s="25">
        <v>0.52130467789831714</v>
      </c>
      <c r="E13" s="26">
        <v>0.4668962235419255</v>
      </c>
      <c r="F13" s="231">
        <v>0.58933044301517357</v>
      </c>
      <c r="G13" s="26">
        <v>0.49444259596689688</v>
      </c>
      <c r="H13" s="26">
        <v>0.40190954441062338</v>
      </c>
      <c r="I13" s="231">
        <v>0.46380156888821589</v>
      </c>
      <c r="J13" s="190" t="s">
        <v>20</v>
      </c>
      <c r="K13" s="195">
        <v>0.41888994540802482</v>
      </c>
      <c r="L13" s="195">
        <v>0.44454217626118736</v>
      </c>
      <c r="M13" s="219">
        <f t="shared" si="0"/>
        <v>0.43171606083460612</v>
      </c>
      <c r="N13" s="162" t="s">
        <v>187</v>
      </c>
      <c r="O13" s="232"/>
      <c r="P13" s="233"/>
    </row>
    <row r="14" spans="1:16" x14ac:dyDescent="0.25">
      <c r="A14" s="6" t="s">
        <v>17</v>
      </c>
      <c r="B14" s="230" t="s">
        <v>154</v>
      </c>
      <c r="C14" s="29" t="s">
        <v>155</v>
      </c>
      <c r="D14" s="25">
        <v>0.39410576226841959</v>
      </c>
      <c r="E14" s="26">
        <v>0.45466096807182249</v>
      </c>
      <c r="F14" s="231">
        <v>0.26185868821298147</v>
      </c>
      <c r="G14" s="26">
        <v>0.42082738458091962</v>
      </c>
      <c r="H14" s="26">
        <v>0.4010353681899857</v>
      </c>
      <c r="I14" s="231">
        <v>0.51597742774113875</v>
      </c>
      <c r="J14" s="190" t="s">
        <v>25</v>
      </c>
      <c r="K14" s="195">
        <v>0.32503172948703102</v>
      </c>
      <c r="L14" s="195">
        <v>0.4042226293264673</v>
      </c>
      <c r="M14" s="219">
        <f t="shared" si="0"/>
        <v>0.36462717940674916</v>
      </c>
      <c r="N14" s="162" t="s">
        <v>187</v>
      </c>
      <c r="O14" s="232"/>
      <c r="P14" s="233"/>
    </row>
    <row r="15" spans="1:16" x14ac:dyDescent="0.25">
      <c r="A15" s="6" t="s">
        <v>17</v>
      </c>
      <c r="B15" s="230" t="s">
        <v>41</v>
      </c>
      <c r="C15" s="29" t="s">
        <v>42</v>
      </c>
      <c r="D15" s="25">
        <v>0.25780041488026467</v>
      </c>
      <c r="E15" s="26">
        <v>0.24281640131341095</v>
      </c>
      <c r="F15" s="231">
        <v>0.24143442033726328</v>
      </c>
      <c r="G15" s="26">
        <v>0.29816722553342889</v>
      </c>
      <c r="H15" s="26">
        <v>0.24307723387221908</v>
      </c>
      <c r="I15" s="231">
        <v>0.17557429043935963</v>
      </c>
      <c r="J15" s="190" t="s">
        <v>20</v>
      </c>
      <c r="K15" s="195">
        <v>0.65249483599566416</v>
      </c>
      <c r="L15" s="195">
        <v>0.51262926522356689</v>
      </c>
      <c r="M15" s="219">
        <f t="shared" si="0"/>
        <v>0.58256205060961552</v>
      </c>
      <c r="N15" s="162" t="s">
        <v>191</v>
      </c>
      <c r="O15" s="232" t="s">
        <v>191</v>
      </c>
      <c r="P15" s="233" t="s">
        <v>187</v>
      </c>
    </row>
    <row r="16" spans="1:16" x14ac:dyDescent="0.25">
      <c r="A16" s="6" t="s">
        <v>17</v>
      </c>
      <c r="B16" s="230" t="s">
        <v>96</v>
      </c>
      <c r="C16" s="29" t="s">
        <v>97</v>
      </c>
      <c r="D16" s="25">
        <v>0.46896932042010248</v>
      </c>
      <c r="E16" s="26">
        <v>0.3883725584211854</v>
      </c>
      <c r="F16" s="231">
        <v>0.36616184620407516</v>
      </c>
      <c r="G16" s="26">
        <v>0.41259866412587604</v>
      </c>
      <c r="H16" s="26">
        <v>0.35782630858515774</v>
      </c>
      <c r="I16" s="231">
        <v>0.28451948291361512</v>
      </c>
      <c r="J16" s="190" t="s">
        <v>20</v>
      </c>
      <c r="K16" s="195">
        <v>0.3624674362456104</v>
      </c>
      <c r="L16" s="195">
        <v>0.31714632172618856</v>
      </c>
      <c r="M16" s="219">
        <f t="shared" si="0"/>
        <v>0.33980687898589945</v>
      </c>
      <c r="N16" s="162" t="s">
        <v>191</v>
      </c>
      <c r="O16" s="232" t="s">
        <v>191</v>
      </c>
      <c r="P16" s="233" t="s">
        <v>391</v>
      </c>
    </row>
    <row r="17" spans="1:16" x14ac:dyDescent="0.25">
      <c r="A17" s="6" t="s">
        <v>17</v>
      </c>
      <c r="B17" s="230" t="s">
        <v>108</v>
      </c>
      <c r="C17" s="29" t="s">
        <v>109</v>
      </c>
      <c r="D17" s="25">
        <v>0.27151962696014381</v>
      </c>
      <c r="E17" s="26">
        <v>0.27807658209635211</v>
      </c>
      <c r="F17" s="231">
        <v>0.28041771368790103</v>
      </c>
      <c r="G17" s="26">
        <v>0.41043506533061025</v>
      </c>
      <c r="H17" s="26">
        <v>0.36468012457611659</v>
      </c>
      <c r="I17" s="231">
        <v>0.29867514987908433</v>
      </c>
      <c r="J17" s="190" t="s">
        <v>20</v>
      </c>
      <c r="K17" s="195">
        <v>0.64417933447166309</v>
      </c>
      <c r="L17" s="195">
        <v>0.46793185301280921</v>
      </c>
      <c r="M17" s="219">
        <f t="shared" si="0"/>
        <v>0.55605559374223612</v>
      </c>
      <c r="N17" s="162" t="s">
        <v>187</v>
      </c>
      <c r="O17" s="232"/>
      <c r="P17" s="233"/>
    </row>
    <row r="18" spans="1:16" x14ac:dyDescent="0.25">
      <c r="A18" s="6" t="s">
        <v>17</v>
      </c>
      <c r="B18" s="230" t="s">
        <v>86</v>
      </c>
      <c r="C18" s="29" t="s">
        <v>87</v>
      </c>
      <c r="D18" s="25">
        <v>0.53699626280255086</v>
      </c>
      <c r="E18" s="26">
        <v>0.48253393781480358</v>
      </c>
      <c r="F18" s="231">
        <v>0.37009116488995275</v>
      </c>
      <c r="G18" s="26">
        <v>0.53959691813832833</v>
      </c>
      <c r="H18" s="26">
        <v>0.30736480838863467</v>
      </c>
      <c r="I18" s="231">
        <v>0.2653713694310339</v>
      </c>
      <c r="J18" s="190" t="s">
        <v>25</v>
      </c>
      <c r="K18" s="195">
        <v>0.33211080046104186</v>
      </c>
      <c r="L18" s="195">
        <v>0.26448379981915604</v>
      </c>
      <c r="M18" s="219">
        <f t="shared" si="0"/>
        <v>0.29829730014009892</v>
      </c>
      <c r="N18" s="162" t="s">
        <v>187</v>
      </c>
      <c r="O18" s="232"/>
      <c r="P18" s="233"/>
    </row>
    <row r="19" spans="1:16" x14ac:dyDescent="0.25">
      <c r="A19" s="6" t="s">
        <v>17</v>
      </c>
      <c r="B19" s="230" t="s">
        <v>39</v>
      </c>
      <c r="C19" s="29" t="s">
        <v>40</v>
      </c>
      <c r="D19" s="25">
        <v>0.37662335000726122</v>
      </c>
      <c r="E19" s="26">
        <v>0.34824985162496225</v>
      </c>
      <c r="F19" s="231">
        <v>0.31317385798711783</v>
      </c>
      <c r="G19" s="26">
        <v>0.32874528641631845</v>
      </c>
      <c r="H19" s="26">
        <v>0.26742885260159971</v>
      </c>
      <c r="I19" s="231">
        <v>0.17093732545064508</v>
      </c>
      <c r="J19" s="190" t="s">
        <v>20</v>
      </c>
      <c r="K19" s="195">
        <v>0.41274867283171612</v>
      </c>
      <c r="L19" s="195">
        <v>0.391285143407889</v>
      </c>
      <c r="M19" s="219">
        <f t="shared" si="0"/>
        <v>0.40201690811980256</v>
      </c>
      <c r="N19" s="162" t="s">
        <v>187</v>
      </c>
      <c r="O19" s="232"/>
      <c r="P19" s="233"/>
    </row>
    <row r="20" spans="1:16" x14ac:dyDescent="0.25">
      <c r="A20" s="6" t="s">
        <v>17</v>
      </c>
      <c r="B20" s="230" t="s">
        <v>116</v>
      </c>
      <c r="C20" s="29" t="s">
        <v>117</v>
      </c>
      <c r="D20" s="25">
        <v>0.12016175034414922</v>
      </c>
      <c r="E20" s="26">
        <v>0.19815544756164552</v>
      </c>
      <c r="F20" s="231">
        <v>0.25078490205838017</v>
      </c>
      <c r="G20" s="26">
        <v>0.24672523341663369</v>
      </c>
      <c r="H20" s="26">
        <v>0.24888497067279497</v>
      </c>
      <c r="I20" s="231">
        <v>0.32066953612320048</v>
      </c>
      <c r="J20" s="190" t="s">
        <v>25</v>
      </c>
      <c r="K20" s="195">
        <v>0.44229978207561466</v>
      </c>
      <c r="L20" s="195">
        <v>0.25599888940286908</v>
      </c>
      <c r="M20" s="219">
        <f t="shared" si="0"/>
        <v>0.3491493357392419</v>
      </c>
      <c r="N20" s="162" t="s">
        <v>187</v>
      </c>
      <c r="O20" s="232"/>
      <c r="P20" s="233"/>
    </row>
    <row r="21" spans="1:16" x14ac:dyDescent="0.25">
      <c r="A21" s="6" t="s">
        <v>17</v>
      </c>
      <c r="B21" s="230" t="s">
        <v>66</v>
      </c>
      <c r="C21" s="29" t="s">
        <v>67</v>
      </c>
      <c r="D21" s="25">
        <v>0.32879612779474099</v>
      </c>
      <c r="E21" s="26">
        <v>0.31750067230319334</v>
      </c>
      <c r="F21" s="231">
        <v>0.32713654801419156</v>
      </c>
      <c r="G21" s="26">
        <v>0.35664872046461937</v>
      </c>
      <c r="H21" s="26">
        <v>0.2950032812588998</v>
      </c>
      <c r="I21" s="231">
        <v>0.22999603738854707</v>
      </c>
      <c r="J21" s="190" t="s">
        <v>20</v>
      </c>
      <c r="K21" s="195">
        <v>0.53705480727369825</v>
      </c>
      <c r="L21" s="195">
        <v>0.41823549190010867</v>
      </c>
      <c r="M21" s="219">
        <f t="shared" si="0"/>
        <v>0.47764514958690346</v>
      </c>
      <c r="N21" s="162" t="s">
        <v>187</v>
      </c>
      <c r="O21" s="232"/>
      <c r="P21" s="233"/>
    </row>
    <row r="22" spans="1:16" x14ac:dyDescent="0.25">
      <c r="A22" s="6" t="s">
        <v>28</v>
      </c>
      <c r="B22" s="230" t="s">
        <v>29</v>
      </c>
      <c r="C22" s="29" t="s">
        <v>30</v>
      </c>
      <c r="D22" s="25">
        <v>0.13992505424681453</v>
      </c>
      <c r="E22" s="26">
        <v>0.13020217187170288</v>
      </c>
      <c r="F22" s="231">
        <v>0.16288648858125215</v>
      </c>
      <c r="G22" s="26">
        <v>0.14209725881710633</v>
      </c>
      <c r="H22" s="26">
        <v>0.12272750571413897</v>
      </c>
      <c r="I22" s="231">
        <v>0.12796749764906659</v>
      </c>
      <c r="J22" s="190" t="s">
        <v>20</v>
      </c>
      <c r="K22" s="195">
        <v>0.7574917485755589</v>
      </c>
      <c r="L22" s="195">
        <v>0.67099911504439091</v>
      </c>
      <c r="M22" s="219">
        <f t="shared" si="0"/>
        <v>0.71424543180997491</v>
      </c>
      <c r="N22" s="162" t="s">
        <v>191</v>
      </c>
      <c r="O22" s="232" t="s">
        <v>191</v>
      </c>
      <c r="P22" s="233" t="s">
        <v>191</v>
      </c>
    </row>
    <row r="23" spans="1:16" x14ac:dyDescent="0.25">
      <c r="A23" s="6" t="s">
        <v>17</v>
      </c>
      <c r="B23" s="230" t="s">
        <v>31</v>
      </c>
      <c r="C23" s="29" t="s">
        <v>32</v>
      </c>
      <c r="D23" s="25">
        <v>0.37270912224943492</v>
      </c>
      <c r="E23" s="26">
        <v>0.32922182002238948</v>
      </c>
      <c r="F23" s="231">
        <v>0.3070094337012314</v>
      </c>
      <c r="G23" s="26">
        <v>0.25534735516003793</v>
      </c>
      <c r="H23" s="26">
        <v>0.19322547308227861</v>
      </c>
      <c r="I23" s="231">
        <v>0.13438076464115051</v>
      </c>
      <c r="J23" s="190" t="s">
        <v>20</v>
      </c>
      <c r="K23" s="195">
        <v>0.36985439913901769</v>
      </c>
      <c r="L23" s="195">
        <v>0.4436583398740076</v>
      </c>
      <c r="M23" s="219">
        <f t="shared" si="0"/>
        <v>0.40675636950651262</v>
      </c>
      <c r="N23" s="162" t="s">
        <v>191</v>
      </c>
      <c r="O23" s="232" t="s">
        <v>191</v>
      </c>
      <c r="P23" s="233" t="s">
        <v>187</v>
      </c>
    </row>
    <row r="24" spans="1:16" x14ac:dyDescent="0.25">
      <c r="A24" s="6" t="s">
        <v>17</v>
      </c>
      <c r="B24" s="230" t="s">
        <v>18</v>
      </c>
      <c r="C24" s="29" t="s">
        <v>19</v>
      </c>
      <c r="D24" s="25">
        <v>0.28183821425658356</v>
      </c>
      <c r="E24" s="26">
        <v>0.25982607920253398</v>
      </c>
      <c r="F24" s="231">
        <v>0.22827484855113042</v>
      </c>
      <c r="G24" s="26">
        <v>0.24057219205701202</v>
      </c>
      <c r="H24" s="26">
        <v>0.15576675523928352</v>
      </c>
      <c r="I24" s="231">
        <v>5.8341010908492405E-2</v>
      </c>
      <c r="J24" s="190" t="s">
        <v>20</v>
      </c>
      <c r="K24" s="195">
        <v>0.44306370226457148</v>
      </c>
      <c r="L24" s="195">
        <v>0.40324013962170052</v>
      </c>
      <c r="M24" s="219">
        <f t="shared" si="0"/>
        <v>0.42315192094313603</v>
      </c>
      <c r="N24" s="162" t="s">
        <v>191</v>
      </c>
      <c r="O24" s="232" t="s">
        <v>191</v>
      </c>
      <c r="P24" s="233" t="s">
        <v>187</v>
      </c>
    </row>
    <row r="25" spans="1:16" x14ac:dyDescent="0.25">
      <c r="A25" s="6" t="s">
        <v>17</v>
      </c>
      <c r="B25" s="230" t="s">
        <v>62</v>
      </c>
      <c r="C25" s="29" t="s">
        <v>63</v>
      </c>
      <c r="D25" s="25">
        <v>0.35110679507236486</v>
      </c>
      <c r="E25" s="26">
        <v>0.31217450726989415</v>
      </c>
      <c r="F25" s="231">
        <v>0.35521149646717659</v>
      </c>
      <c r="G25" s="26">
        <v>0.38165148568879864</v>
      </c>
      <c r="H25" s="26">
        <v>0.28239304527808584</v>
      </c>
      <c r="I25" s="231">
        <v>0.22165400390096152</v>
      </c>
      <c r="J25" s="190" t="s">
        <v>20</v>
      </c>
      <c r="K25" s="195">
        <v>0.47897549763291708</v>
      </c>
      <c r="L25" s="195">
        <v>0.43823466481531798</v>
      </c>
      <c r="M25" s="219">
        <f t="shared" si="0"/>
        <v>0.45860508122411753</v>
      </c>
      <c r="N25" s="162" t="s">
        <v>191</v>
      </c>
      <c r="O25" s="232" t="s">
        <v>191</v>
      </c>
      <c r="P25" s="233" t="s">
        <v>187</v>
      </c>
    </row>
    <row r="26" spans="1:16" x14ac:dyDescent="0.25">
      <c r="A26" s="6" t="s">
        <v>17</v>
      </c>
      <c r="B26" s="230" t="s">
        <v>92</v>
      </c>
      <c r="C26" s="29" t="s">
        <v>93</v>
      </c>
      <c r="D26" s="25">
        <v>0.43733413939463261</v>
      </c>
      <c r="E26" s="26">
        <v>0.39115364804574826</v>
      </c>
      <c r="F26" s="231">
        <v>0.44640447584873016</v>
      </c>
      <c r="G26" s="26">
        <v>0.37421358800211763</v>
      </c>
      <c r="H26" s="26">
        <v>0.30670994541036994</v>
      </c>
      <c r="I26" s="231">
        <v>0.26669128840849032</v>
      </c>
      <c r="J26" s="190" t="s">
        <v>16</v>
      </c>
      <c r="K26" s="195">
        <v>0.42646724723001678</v>
      </c>
      <c r="L26" s="195">
        <v>0.41901814702694495</v>
      </c>
      <c r="M26" s="219">
        <f t="shared" si="0"/>
        <v>0.42274269712848089</v>
      </c>
      <c r="N26" s="162" t="s">
        <v>191</v>
      </c>
      <c r="O26" s="232" t="s">
        <v>191</v>
      </c>
      <c r="P26" s="233" t="s">
        <v>187</v>
      </c>
    </row>
    <row r="27" spans="1:16" x14ac:dyDescent="0.25">
      <c r="A27" s="6" t="s">
        <v>17</v>
      </c>
      <c r="B27" s="230" t="s">
        <v>162</v>
      </c>
      <c r="C27" s="29" t="s">
        <v>163</v>
      </c>
      <c r="D27" s="25">
        <v>0.40461533610391043</v>
      </c>
      <c r="E27" s="26">
        <v>0.4919493988325403</v>
      </c>
      <c r="F27" s="231">
        <v>0.51121222094535446</v>
      </c>
      <c r="G27" s="26">
        <v>0.48581078928566912</v>
      </c>
      <c r="H27" s="26">
        <v>0.51983258301427249</v>
      </c>
      <c r="I27" s="231">
        <v>0.62011551161080236</v>
      </c>
      <c r="J27" s="190" t="s">
        <v>25</v>
      </c>
      <c r="K27" s="195">
        <v>0.40785145813997381</v>
      </c>
      <c r="L27" s="195">
        <v>0.35983788967058578</v>
      </c>
      <c r="M27" s="219">
        <f t="shared" si="0"/>
        <v>0.38384467390527977</v>
      </c>
      <c r="N27" s="162" t="s">
        <v>187</v>
      </c>
      <c r="O27" s="232"/>
      <c r="P27" s="233"/>
    </row>
    <row r="28" spans="1:16" x14ac:dyDescent="0.25">
      <c r="A28" s="6" t="s">
        <v>17</v>
      </c>
      <c r="B28" s="230" t="s">
        <v>78</v>
      </c>
      <c r="C28" s="29" t="s">
        <v>79</v>
      </c>
      <c r="D28" s="25">
        <v>0.48378400995654985</v>
      </c>
      <c r="E28" s="26">
        <v>0.45100040580952622</v>
      </c>
      <c r="F28" s="231">
        <v>0.43606946155202353</v>
      </c>
      <c r="G28" s="26">
        <v>0.32183820144367864</v>
      </c>
      <c r="H28" s="26">
        <v>0.26869427316170319</v>
      </c>
      <c r="I28" s="231">
        <v>0.2615958482779544</v>
      </c>
      <c r="J28" s="190" t="s">
        <v>16</v>
      </c>
      <c r="K28" s="195">
        <v>0.40324587425064062</v>
      </c>
      <c r="L28" s="195">
        <v>0.41741668707817958</v>
      </c>
      <c r="M28" s="219">
        <f t="shared" si="0"/>
        <v>0.4103312806644101</v>
      </c>
      <c r="N28" s="162" t="s">
        <v>191</v>
      </c>
      <c r="O28" s="232" t="s">
        <v>191</v>
      </c>
      <c r="P28" s="233" t="s">
        <v>187</v>
      </c>
    </row>
    <row r="29" spans="1:16" x14ac:dyDescent="0.25">
      <c r="A29" s="6" t="s">
        <v>17</v>
      </c>
      <c r="B29" s="230" t="s">
        <v>76</v>
      </c>
      <c r="C29" s="29" t="s">
        <v>77</v>
      </c>
      <c r="D29" s="25">
        <v>0.30202903778615092</v>
      </c>
      <c r="E29" s="26">
        <v>0.2886790807133498</v>
      </c>
      <c r="F29" s="231">
        <v>0.27937295273032658</v>
      </c>
      <c r="G29" s="26">
        <v>0.36009533576603375</v>
      </c>
      <c r="H29" s="26">
        <v>0.2990850941846202</v>
      </c>
      <c r="I29" s="231">
        <v>0.2544689956365408</v>
      </c>
      <c r="J29" s="190" t="s">
        <v>20</v>
      </c>
      <c r="K29" s="195">
        <v>0.51705700753016204</v>
      </c>
      <c r="L29" s="195">
        <v>0.41321491953409623</v>
      </c>
      <c r="M29" s="219">
        <f t="shared" si="0"/>
        <v>0.46513596353212916</v>
      </c>
      <c r="N29" s="162" t="s">
        <v>191</v>
      </c>
      <c r="O29" s="232" t="s">
        <v>191</v>
      </c>
      <c r="P29" s="233" t="s">
        <v>187</v>
      </c>
    </row>
    <row r="30" spans="1:16" x14ac:dyDescent="0.25">
      <c r="A30" s="6" t="s">
        <v>17</v>
      </c>
      <c r="B30" s="230" t="s">
        <v>60</v>
      </c>
      <c r="C30" s="29" t="s">
        <v>61</v>
      </c>
      <c r="D30" s="25">
        <v>0.43950658497818801</v>
      </c>
      <c r="E30" s="26">
        <v>0.37168611427908199</v>
      </c>
      <c r="F30" s="231">
        <v>0.39296868261024925</v>
      </c>
      <c r="G30" s="26">
        <v>0.27892253029537306</v>
      </c>
      <c r="H30" s="26">
        <v>0.2349013787419108</v>
      </c>
      <c r="I30" s="231">
        <v>0.22112431187305473</v>
      </c>
      <c r="J30" s="190" t="s">
        <v>16</v>
      </c>
      <c r="K30" s="195">
        <v>0.37031957774526381</v>
      </c>
      <c r="L30" s="195">
        <v>0.50264921308024813</v>
      </c>
      <c r="M30" s="219">
        <f t="shared" si="0"/>
        <v>0.43648439541275597</v>
      </c>
      <c r="N30" s="162" t="s">
        <v>191</v>
      </c>
      <c r="O30" s="232" t="s">
        <v>191</v>
      </c>
      <c r="P30" s="233" t="s">
        <v>187</v>
      </c>
    </row>
    <row r="31" spans="1:16" x14ac:dyDescent="0.25">
      <c r="A31" s="6" t="s">
        <v>17</v>
      </c>
      <c r="B31" s="230" t="s">
        <v>43</v>
      </c>
      <c r="C31" s="29" t="s">
        <v>44</v>
      </c>
      <c r="D31" s="25">
        <v>0.66400664477008853</v>
      </c>
      <c r="E31" s="26">
        <v>0.58664875065185806</v>
      </c>
      <c r="F31" s="231">
        <v>0.5064623509703059</v>
      </c>
      <c r="G31" s="26">
        <v>0.345786301638983</v>
      </c>
      <c r="H31" s="26">
        <v>0.27288886552053671</v>
      </c>
      <c r="I31" s="231">
        <v>0.18385701109801245</v>
      </c>
      <c r="J31" s="190" t="s">
        <v>20</v>
      </c>
      <c r="K31" s="195">
        <v>0.24287149865945981</v>
      </c>
      <c r="L31" s="195">
        <v>0.38344877517076836</v>
      </c>
      <c r="M31" s="219">
        <f t="shared" si="0"/>
        <v>0.31316013691511407</v>
      </c>
      <c r="N31" s="162" t="s">
        <v>191</v>
      </c>
      <c r="O31" s="232" t="s">
        <v>187</v>
      </c>
      <c r="P31" s="233" t="s">
        <v>187</v>
      </c>
    </row>
    <row r="32" spans="1:16" x14ac:dyDescent="0.25">
      <c r="A32" s="6" t="s">
        <v>17</v>
      </c>
      <c r="B32" s="230" t="s">
        <v>26</v>
      </c>
      <c r="C32" s="29" t="s">
        <v>27</v>
      </c>
      <c r="D32" s="25">
        <v>0.42437159059396845</v>
      </c>
      <c r="E32" s="26">
        <v>0.37440546667289942</v>
      </c>
      <c r="F32" s="231">
        <v>0.33996342801499135</v>
      </c>
      <c r="G32" s="26">
        <v>0.26699377950629588</v>
      </c>
      <c r="H32" s="26">
        <v>0.20885210096467027</v>
      </c>
      <c r="I32" s="231">
        <v>0.12317814529320517</v>
      </c>
      <c r="J32" s="190" t="s">
        <v>20</v>
      </c>
      <c r="K32" s="195">
        <v>0.44783069553363797</v>
      </c>
      <c r="L32" s="195">
        <v>0.55491239461060227</v>
      </c>
      <c r="M32" s="219">
        <f t="shared" si="0"/>
        <v>0.50137154507212012</v>
      </c>
      <c r="N32" s="162" t="s">
        <v>191</v>
      </c>
      <c r="O32" s="232" t="s">
        <v>187</v>
      </c>
      <c r="P32" s="233" t="s">
        <v>187</v>
      </c>
    </row>
    <row r="33" spans="1:16" x14ac:dyDescent="0.25">
      <c r="A33" s="6" t="s">
        <v>17</v>
      </c>
      <c r="B33" s="230" t="s">
        <v>23</v>
      </c>
      <c r="C33" s="29" t="s">
        <v>24</v>
      </c>
      <c r="D33" s="25">
        <v>0.36087888788619182</v>
      </c>
      <c r="E33" s="26">
        <v>0.36949303945249551</v>
      </c>
      <c r="F33" s="231">
        <v>0.32646167822157479</v>
      </c>
      <c r="G33" s="26">
        <v>0.31323188272585456</v>
      </c>
      <c r="H33" s="26">
        <v>0.23939082954769014</v>
      </c>
      <c r="I33" s="231">
        <v>0.11833541312631332</v>
      </c>
      <c r="J33" s="190" t="s">
        <v>25</v>
      </c>
      <c r="K33" s="195">
        <v>0.43800393246382319</v>
      </c>
      <c r="L33" s="195">
        <v>0.43744274382543358</v>
      </c>
      <c r="M33" s="219">
        <f t="shared" si="0"/>
        <v>0.43772333814462838</v>
      </c>
      <c r="N33" s="162" t="s">
        <v>191</v>
      </c>
      <c r="O33" s="232" t="s">
        <v>191</v>
      </c>
      <c r="P33" s="233" t="s">
        <v>187</v>
      </c>
    </row>
    <row r="34" spans="1:16" x14ac:dyDescent="0.25">
      <c r="A34" s="6" t="s">
        <v>17</v>
      </c>
      <c r="B34" s="230" t="s">
        <v>106</v>
      </c>
      <c r="C34" s="29" t="s">
        <v>107</v>
      </c>
      <c r="D34" s="25">
        <v>0.32397841149995915</v>
      </c>
      <c r="E34" s="26">
        <v>0.33106778154662059</v>
      </c>
      <c r="F34" s="231">
        <v>0.43664568055958658</v>
      </c>
      <c r="G34" s="26">
        <v>0.31911548231775544</v>
      </c>
      <c r="H34" s="26">
        <v>0.29568809257283563</v>
      </c>
      <c r="I34" s="231">
        <v>0.29657889971684953</v>
      </c>
      <c r="J34" s="190" t="s">
        <v>16</v>
      </c>
      <c r="K34" s="195">
        <v>0.47506679977376348</v>
      </c>
      <c r="L34" s="195">
        <v>0.53019560963088064</v>
      </c>
      <c r="M34" s="219">
        <f t="shared" si="0"/>
        <v>0.50263120470232203</v>
      </c>
      <c r="N34" s="162" t="s">
        <v>191</v>
      </c>
      <c r="O34" s="232" t="s">
        <v>191</v>
      </c>
      <c r="P34" s="233" t="s">
        <v>187</v>
      </c>
    </row>
    <row r="35" spans="1:16" x14ac:dyDescent="0.25">
      <c r="A35" s="6" t="s">
        <v>17</v>
      </c>
      <c r="B35" s="230" t="s">
        <v>126</v>
      </c>
      <c r="C35" s="29" t="s">
        <v>127</v>
      </c>
      <c r="D35" s="25">
        <v>0.38779889700767373</v>
      </c>
      <c r="E35" s="26">
        <v>0.43697218132972032</v>
      </c>
      <c r="F35" s="231">
        <v>0.45051953640404269</v>
      </c>
      <c r="G35" s="26">
        <v>0.50108644898499211</v>
      </c>
      <c r="H35" s="26">
        <v>0.42930964755369205</v>
      </c>
      <c r="I35" s="231">
        <v>0.36970871040766284</v>
      </c>
      <c r="J35" s="190" t="s">
        <v>16</v>
      </c>
      <c r="K35" s="195">
        <v>0.24154942584959654</v>
      </c>
      <c r="L35" s="195">
        <v>0.24537113567592914</v>
      </c>
      <c r="M35" s="219">
        <f t="shared" si="0"/>
        <v>0.24346028076276283</v>
      </c>
      <c r="N35" s="162" t="s">
        <v>191</v>
      </c>
      <c r="O35" s="232" t="s">
        <v>191</v>
      </c>
      <c r="P35" s="233" t="s">
        <v>187</v>
      </c>
    </row>
    <row r="36" spans="1:16" x14ac:dyDescent="0.25">
      <c r="A36" s="6" t="s">
        <v>17</v>
      </c>
      <c r="B36" s="230" t="s">
        <v>130</v>
      </c>
      <c r="C36" s="29" t="s">
        <v>131</v>
      </c>
      <c r="D36" s="25">
        <v>0.35278007797705613</v>
      </c>
      <c r="E36" s="26">
        <v>0.31912193869132227</v>
      </c>
      <c r="F36" s="231">
        <v>0.29111792661447933</v>
      </c>
      <c r="G36" s="26">
        <v>0.45313411858336122</v>
      </c>
      <c r="H36" s="26">
        <v>0.36515869162771242</v>
      </c>
      <c r="I36" s="231">
        <v>0.37642051891772338</v>
      </c>
      <c r="J36" s="190" t="s">
        <v>16</v>
      </c>
      <c r="K36" s="195">
        <v>0.47001120084393117</v>
      </c>
      <c r="L36" s="195">
        <v>0.3877672658680088</v>
      </c>
      <c r="M36" s="219">
        <f t="shared" si="0"/>
        <v>0.42888923335596996</v>
      </c>
      <c r="N36" s="162" t="s">
        <v>191</v>
      </c>
      <c r="O36" s="232" t="s">
        <v>191</v>
      </c>
      <c r="P36" s="233" t="s">
        <v>187</v>
      </c>
    </row>
    <row r="37" spans="1:16" x14ac:dyDescent="0.25">
      <c r="A37" s="6" t="s">
        <v>17</v>
      </c>
      <c r="B37" s="230" t="s">
        <v>45</v>
      </c>
      <c r="C37" s="29" t="s">
        <v>46</v>
      </c>
      <c r="D37" s="25">
        <v>0.426632232195153</v>
      </c>
      <c r="E37" s="26">
        <v>0.45161821645439615</v>
      </c>
      <c r="F37" s="231">
        <v>0.4863779423662592</v>
      </c>
      <c r="G37" s="26">
        <v>0.31913584740795564</v>
      </c>
      <c r="H37" s="26">
        <v>0.26164577615279611</v>
      </c>
      <c r="I37" s="231">
        <v>0.19006562801526988</v>
      </c>
      <c r="J37" s="190" t="s">
        <v>16</v>
      </c>
      <c r="K37" s="195">
        <v>0.44657161748497726</v>
      </c>
      <c r="L37" s="195">
        <v>0.41895340573553169</v>
      </c>
      <c r="M37" s="219">
        <f t="shared" ref="M37:M68" si="1">AVERAGE(K37:L37)</f>
        <v>0.43276251161025447</v>
      </c>
      <c r="N37" s="162" t="s">
        <v>191</v>
      </c>
      <c r="O37" s="232" t="s">
        <v>191</v>
      </c>
      <c r="P37" s="233" t="s">
        <v>191</v>
      </c>
    </row>
    <row r="38" spans="1:16" x14ac:dyDescent="0.25">
      <c r="A38" s="6" t="s">
        <v>13</v>
      </c>
      <c r="B38" s="230" t="s">
        <v>14</v>
      </c>
      <c r="C38" s="29" t="s">
        <v>15</v>
      </c>
      <c r="D38" s="25">
        <v>-4.674465E-3</v>
      </c>
      <c r="E38" s="26">
        <v>-6.6960766690640034E-3</v>
      </c>
      <c r="F38" s="231">
        <v>-9.3261777546763736E-2</v>
      </c>
      <c r="G38" s="26">
        <v>8.5507840000000005E-3</v>
      </c>
      <c r="H38" s="26">
        <v>3.7980670103905878E-2</v>
      </c>
      <c r="I38" s="231">
        <v>1.7182847733024732E-2</v>
      </c>
      <c r="J38" s="190" t="s">
        <v>16</v>
      </c>
      <c r="K38" s="195">
        <v>-0.23094181554924745</v>
      </c>
      <c r="L38" s="195">
        <v>-3.0111230018030455E-2</v>
      </c>
      <c r="M38" s="219">
        <f t="shared" si="1"/>
        <v>-0.13052652278363897</v>
      </c>
      <c r="N38" s="162" t="s">
        <v>191</v>
      </c>
      <c r="O38" s="232" t="s">
        <v>187</v>
      </c>
      <c r="P38" s="233" t="s">
        <v>187</v>
      </c>
    </row>
    <row r="39" spans="1:16" x14ac:dyDescent="0.25">
      <c r="A39" s="6" t="s">
        <v>17</v>
      </c>
      <c r="B39" s="230" t="s">
        <v>156</v>
      </c>
      <c r="C39" s="29" t="s">
        <v>157</v>
      </c>
      <c r="D39" s="25">
        <v>0.25758773413723518</v>
      </c>
      <c r="E39" s="26">
        <v>6.9583590660012495E-4</v>
      </c>
      <c r="F39" s="231">
        <v>0</v>
      </c>
      <c r="G39" s="26">
        <v>0.52906597778392628</v>
      </c>
      <c r="H39" s="26">
        <v>0.55016819820167862</v>
      </c>
      <c r="I39" s="231">
        <v>0.55580005743065963</v>
      </c>
      <c r="J39" s="190" t="s">
        <v>25</v>
      </c>
      <c r="K39" s="195">
        <v>0.39117864992624912</v>
      </c>
      <c r="L39" s="195">
        <v>0.42218395026348254</v>
      </c>
      <c r="M39" s="219">
        <f t="shared" si="1"/>
        <v>0.40668130009486581</v>
      </c>
      <c r="N39" s="162" t="s">
        <v>187</v>
      </c>
      <c r="O39" s="232"/>
      <c r="P39" s="233"/>
    </row>
    <row r="40" spans="1:16" x14ac:dyDescent="0.25">
      <c r="A40" s="6" t="s">
        <v>17</v>
      </c>
      <c r="B40" s="230" t="s">
        <v>112</v>
      </c>
      <c r="C40" s="29" t="s">
        <v>113</v>
      </c>
      <c r="D40" s="25">
        <v>0.48465401152569054</v>
      </c>
      <c r="E40" s="26">
        <v>0.45898012471923638</v>
      </c>
      <c r="F40" s="231">
        <v>0.42645729159562851</v>
      </c>
      <c r="G40" s="26">
        <v>0.41676191139537444</v>
      </c>
      <c r="H40" s="26">
        <v>0.3545147084130405</v>
      </c>
      <c r="I40" s="231">
        <v>0.30844555089591252</v>
      </c>
      <c r="J40" s="190" t="s">
        <v>20</v>
      </c>
      <c r="K40" s="195">
        <v>0.31786228689701945</v>
      </c>
      <c r="L40" s="195">
        <v>0.36884455032042107</v>
      </c>
      <c r="M40" s="219">
        <f t="shared" si="1"/>
        <v>0.34335341860872026</v>
      </c>
      <c r="N40" s="162" t="s">
        <v>191</v>
      </c>
      <c r="O40" s="232" t="s">
        <v>191</v>
      </c>
      <c r="P40" s="233" t="s">
        <v>187</v>
      </c>
    </row>
    <row r="41" spans="1:16" x14ac:dyDescent="0.25">
      <c r="A41" s="6" t="s">
        <v>17</v>
      </c>
      <c r="B41" s="230" t="s">
        <v>114</v>
      </c>
      <c r="C41" s="29" t="s">
        <v>115</v>
      </c>
      <c r="D41" s="25">
        <v>0.47554970529958251</v>
      </c>
      <c r="E41" s="26">
        <v>0.37832369318817732</v>
      </c>
      <c r="F41" s="231">
        <v>0.26683906390150763</v>
      </c>
      <c r="G41" s="26">
        <v>0.59008679528687036</v>
      </c>
      <c r="H41" s="26">
        <v>0.3697392115201853</v>
      </c>
      <c r="I41" s="231">
        <v>0.31332872960858199</v>
      </c>
      <c r="J41" s="190" t="s">
        <v>20</v>
      </c>
      <c r="K41" s="195">
        <v>0.30553827158162411</v>
      </c>
      <c r="L41" s="195">
        <v>0.2075908840172481</v>
      </c>
      <c r="M41" s="219">
        <f t="shared" si="1"/>
        <v>0.25656457779943609</v>
      </c>
      <c r="N41" s="162" t="s">
        <v>191</v>
      </c>
      <c r="O41" s="232" t="s">
        <v>191</v>
      </c>
      <c r="P41" s="233" t="s">
        <v>187</v>
      </c>
    </row>
    <row r="42" spans="1:16" x14ac:dyDescent="0.25">
      <c r="A42" s="6" t="s">
        <v>17</v>
      </c>
      <c r="B42" s="230" t="s">
        <v>74</v>
      </c>
      <c r="C42" s="29" t="s">
        <v>75</v>
      </c>
      <c r="D42" s="25">
        <v>0.44486156391517218</v>
      </c>
      <c r="E42" s="26">
        <v>0.39895714087699119</v>
      </c>
      <c r="F42" s="231">
        <v>0.35881580258141321</v>
      </c>
      <c r="G42" s="26">
        <v>0.33010807480136983</v>
      </c>
      <c r="H42" s="26">
        <v>0.29222955616689933</v>
      </c>
      <c r="I42" s="231">
        <v>0.254981772934674</v>
      </c>
      <c r="J42" s="190" t="s">
        <v>16</v>
      </c>
      <c r="K42" s="195">
        <v>0.40804139385234228</v>
      </c>
      <c r="L42" s="195">
        <v>0.43577879473595299</v>
      </c>
      <c r="M42" s="219">
        <f t="shared" si="1"/>
        <v>0.42191009429414761</v>
      </c>
      <c r="N42" s="162" t="s">
        <v>191</v>
      </c>
      <c r="O42" s="232" t="s">
        <v>187</v>
      </c>
      <c r="P42" s="233" t="s">
        <v>187</v>
      </c>
    </row>
    <row r="43" spans="1:16" x14ac:dyDescent="0.25">
      <c r="A43" s="6" t="s">
        <v>17</v>
      </c>
      <c r="B43" s="230" t="s">
        <v>164</v>
      </c>
      <c r="C43" s="29" t="s">
        <v>165</v>
      </c>
      <c r="D43" s="25">
        <v>0.74954795250442996</v>
      </c>
      <c r="E43" s="26">
        <v>0.73440226503866357</v>
      </c>
      <c r="F43" s="231">
        <v>0.7635883092770348</v>
      </c>
      <c r="G43" s="26">
        <v>0.80377334606451989</v>
      </c>
      <c r="H43" s="26">
        <v>0.81258305210991399</v>
      </c>
      <c r="I43" s="231">
        <v>0.78986221408167789</v>
      </c>
      <c r="J43" s="190" t="s">
        <v>25</v>
      </c>
      <c r="K43" s="195">
        <v>0.20858870685385533</v>
      </c>
      <c r="L43" s="195">
        <v>0.23094443549930466</v>
      </c>
      <c r="M43" s="219">
        <f t="shared" si="1"/>
        <v>0.21976657117657999</v>
      </c>
      <c r="N43" s="162" t="s">
        <v>187</v>
      </c>
      <c r="O43" s="232"/>
      <c r="P43" s="233"/>
    </row>
    <row r="44" spans="1:16" x14ac:dyDescent="0.25">
      <c r="A44" s="6" t="s">
        <v>13</v>
      </c>
      <c r="B44" s="230" t="s">
        <v>80</v>
      </c>
      <c r="C44" s="29" t="s">
        <v>81</v>
      </c>
      <c r="D44" s="25">
        <v>0.32091034555652914</v>
      </c>
      <c r="E44" s="26">
        <v>0.28331193030016727</v>
      </c>
      <c r="F44" s="231">
        <v>0.26713151223652448</v>
      </c>
      <c r="G44" s="26">
        <v>0.30597478027780289</v>
      </c>
      <c r="H44" s="26">
        <v>0.27022044413813551</v>
      </c>
      <c r="I44" s="231">
        <v>0.25561143497402383</v>
      </c>
      <c r="J44" s="190" t="s">
        <v>20</v>
      </c>
      <c r="K44" s="195">
        <v>0.50045104974044352</v>
      </c>
      <c r="L44" s="195">
        <v>0.43836671604710675</v>
      </c>
      <c r="M44" s="219">
        <f t="shared" si="1"/>
        <v>0.46940888289377514</v>
      </c>
      <c r="N44" s="162" t="s">
        <v>191</v>
      </c>
      <c r="O44" s="232" t="s">
        <v>191</v>
      </c>
      <c r="P44" s="233" t="s">
        <v>187</v>
      </c>
    </row>
    <row r="45" spans="1:16" x14ac:dyDescent="0.25">
      <c r="A45" s="6" t="s">
        <v>17</v>
      </c>
      <c r="B45" s="230" t="s">
        <v>64</v>
      </c>
      <c r="C45" s="29" t="s">
        <v>65</v>
      </c>
      <c r="D45" s="25">
        <v>0.33068094985429186</v>
      </c>
      <c r="E45" s="26">
        <v>0.32907022964225779</v>
      </c>
      <c r="F45" s="231">
        <v>0.35831038456780062</v>
      </c>
      <c r="G45" s="26">
        <v>0.37422757356973407</v>
      </c>
      <c r="H45" s="26">
        <v>0.33400398549161964</v>
      </c>
      <c r="I45" s="231">
        <v>0.21925240662338735</v>
      </c>
      <c r="J45" s="190" t="s">
        <v>20</v>
      </c>
      <c r="K45" s="195">
        <v>0.58234848477879786</v>
      </c>
      <c r="L45" s="195">
        <v>0.48339933880337588</v>
      </c>
      <c r="M45" s="219">
        <f t="shared" si="1"/>
        <v>0.5328739117910869</v>
      </c>
      <c r="N45" s="162" t="s">
        <v>191</v>
      </c>
      <c r="O45" s="232" t="s">
        <v>191</v>
      </c>
      <c r="P45" s="233" t="s">
        <v>187</v>
      </c>
    </row>
    <row r="46" spans="1:16" x14ac:dyDescent="0.25">
      <c r="A46" s="6" t="s">
        <v>17</v>
      </c>
      <c r="B46" s="230" t="s">
        <v>122</v>
      </c>
      <c r="C46" s="29" t="s">
        <v>123</v>
      </c>
      <c r="D46" s="25">
        <v>0.47928545708818354</v>
      </c>
      <c r="E46" s="26">
        <v>0.4032659513035316</v>
      </c>
      <c r="F46" s="231">
        <v>0.27561974354029289</v>
      </c>
      <c r="G46" s="26">
        <v>0.58689612853577278</v>
      </c>
      <c r="H46" s="26">
        <v>0.42854157312479851</v>
      </c>
      <c r="I46" s="231">
        <v>0.35110701582167331</v>
      </c>
      <c r="J46" s="190" t="s">
        <v>25</v>
      </c>
      <c r="K46" s="195">
        <v>0.26746860442567677</v>
      </c>
      <c r="L46" s="195">
        <v>0.27166411064266865</v>
      </c>
      <c r="M46" s="219">
        <f t="shared" si="1"/>
        <v>0.26956635753417268</v>
      </c>
      <c r="N46" s="162" t="s">
        <v>187</v>
      </c>
      <c r="O46" s="232"/>
      <c r="P46" s="233"/>
    </row>
    <row r="47" spans="1:16" x14ac:dyDescent="0.25">
      <c r="A47" s="6" t="s">
        <v>17</v>
      </c>
      <c r="B47" s="230" t="s">
        <v>102</v>
      </c>
      <c r="C47" s="29" t="s">
        <v>103</v>
      </c>
      <c r="D47" s="25">
        <v>0.36110675412449966</v>
      </c>
      <c r="E47" s="26">
        <v>0.3457861303292829</v>
      </c>
      <c r="F47" s="231">
        <v>0.37570338466829212</v>
      </c>
      <c r="G47" s="26">
        <v>0.40240955343516438</v>
      </c>
      <c r="H47" s="26">
        <v>0.30638760802948839</v>
      </c>
      <c r="I47" s="231">
        <v>0.30280958334242825</v>
      </c>
      <c r="J47" s="190" t="s">
        <v>20</v>
      </c>
      <c r="K47" s="195">
        <v>0.4420664735023479</v>
      </c>
      <c r="L47" s="195">
        <v>0.41888385125079636</v>
      </c>
      <c r="M47" s="219">
        <f t="shared" si="1"/>
        <v>0.43047516237657213</v>
      </c>
      <c r="N47" s="162" t="s">
        <v>187</v>
      </c>
      <c r="O47" s="232"/>
      <c r="P47" s="233"/>
    </row>
    <row r="48" spans="1:16" x14ac:dyDescent="0.25">
      <c r="A48" s="6" t="s">
        <v>17</v>
      </c>
      <c r="B48" s="230" t="s">
        <v>70</v>
      </c>
      <c r="C48" s="29" t="s">
        <v>71</v>
      </c>
      <c r="D48" s="25">
        <v>0.41672883259808363</v>
      </c>
      <c r="E48" s="26">
        <v>0.33993390724609285</v>
      </c>
      <c r="F48" s="231">
        <v>0.21942587292938534</v>
      </c>
      <c r="G48" s="26">
        <v>0.3853327678611842</v>
      </c>
      <c r="H48" s="26">
        <v>0.2771545846343787</v>
      </c>
      <c r="I48" s="231">
        <v>0.24154040211269687</v>
      </c>
      <c r="J48" s="190" t="s">
        <v>25</v>
      </c>
      <c r="K48" s="195">
        <v>0.35563135613106722</v>
      </c>
      <c r="L48" s="195">
        <v>0.39868011652593927</v>
      </c>
      <c r="M48" s="219">
        <f t="shared" si="1"/>
        <v>0.37715573632850324</v>
      </c>
      <c r="N48" s="162" t="s">
        <v>191</v>
      </c>
      <c r="O48" s="232" t="s">
        <v>191</v>
      </c>
      <c r="P48" s="233" t="s">
        <v>191</v>
      </c>
    </row>
    <row r="49" spans="1:16" x14ac:dyDescent="0.25">
      <c r="A49" s="6" t="s">
        <v>17</v>
      </c>
      <c r="B49" s="230" t="s">
        <v>152</v>
      </c>
      <c r="C49" s="29" t="s">
        <v>153</v>
      </c>
      <c r="D49" s="25">
        <v>0.50043148321605657</v>
      </c>
      <c r="E49" s="26">
        <v>0.4622453906205129</v>
      </c>
      <c r="F49" s="231">
        <v>0.49721266713489359</v>
      </c>
      <c r="G49" s="26">
        <v>0.53804810023747596</v>
      </c>
      <c r="H49" s="26">
        <v>0.51181037467306778</v>
      </c>
      <c r="I49" s="231">
        <v>0.46376586045823148</v>
      </c>
      <c r="J49" s="190" t="s">
        <v>20</v>
      </c>
      <c r="K49" s="195">
        <v>0.38082941378997187</v>
      </c>
      <c r="L49" s="195">
        <v>0.33159169215357476</v>
      </c>
      <c r="M49" s="219">
        <f t="shared" si="1"/>
        <v>0.35621055297177329</v>
      </c>
      <c r="N49" s="162" t="s">
        <v>187</v>
      </c>
      <c r="O49" s="232"/>
      <c r="P49" s="233"/>
    </row>
    <row r="50" spans="1:16" x14ac:dyDescent="0.25">
      <c r="A50" s="6" t="s">
        <v>17</v>
      </c>
      <c r="B50" s="230" t="s">
        <v>158</v>
      </c>
      <c r="C50" s="29" t="s">
        <v>159</v>
      </c>
      <c r="D50" s="25">
        <v>0.49327153122851675</v>
      </c>
      <c r="E50" s="26">
        <v>0.4701683743438233</v>
      </c>
      <c r="F50" s="231">
        <v>0.56091247289352431</v>
      </c>
      <c r="G50" s="26">
        <v>0.65700616884767815</v>
      </c>
      <c r="H50" s="26">
        <v>0.65672386758125989</v>
      </c>
      <c r="I50" s="231">
        <v>0.57537007158449982</v>
      </c>
      <c r="J50" s="190" t="s">
        <v>25</v>
      </c>
      <c r="K50" s="195">
        <v>0.51522684731820123</v>
      </c>
      <c r="L50" s="195">
        <v>0.42624935832753902</v>
      </c>
      <c r="M50" s="219">
        <f t="shared" si="1"/>
        <v>0.4707381028228701</v>
      </c>
      <c r="N50" s="162" t="s">
        <v>187</v>
      </c>
      <c r="O50" s="232"/>
      <c r="P50" s="233"/>
    </row>
    <row r="51" spans="1:16" x14ac:dyDescent="0.25">
      <c r="A51" s="6" t="s">
        <v>17</v>
      </c>
      <c r="B51" s="230" t="s">
        <v>88</v>
      </c>
      <c r="C51" s="29" t="s">
        <v>89</v>
      </c>
      <c r="D51" s="25">
        <v>0.36254466642196215</v>
      </c>
      <c r="E51" s="26">
        <v>0.27978283532594933</v>
      </c>
      <c r="F51" s="231">
        <v>0.27477255860593069</v>
      </c>
      <c r="G51" s="26">
        <v>0.30365742222207365</v>
      </c>
      <c r="H51" s="26">
        <v>0.23487941979773849</v>
      </c>
      <c r="I51" s="231">
        <v>0.27118397761301766</v>
      </c>
      <c r="J51" s="190" t="s">
        <v>20</v>
      </c>
      <c r="K51" s="195">
        <v>0.39109940682264355</v>
      </c>
      <c r="L51" s="195">
        <v>0.40773436746040043</v>
      </c>
      <c r="M51" s="219">
        <f t="shared" si="1"/>
        <v>0.39941688714152201</v>
      </c>
      <c r="N51" s="162" t="s">
        <v>191</v>
      </c>
      <c r="O51" s="232" t="s">
        <v>191</v>
      </c>
      <c r="P51" s="233" t="s">
        <v>187</v>
      </c>
    </row>
    <row r="52" spans="1:16" x14ac:dyDescent="0.25">
      <c r="A52" s="6" t="s">
        <v>17</v>
      </c>
      <c r="B52" s="230" t="s">
        <v>68</v>
      </c>
      <c r="C52" s="29" t="s">
        <v>69</v>
      </c>
      <c r="D52" s="25">
        <v>0.54327020730303111</v>
      </c>
      <c r="E52" s="26">
        <v>0.44406790559265108</v>
      </c>
      <c r="F52" s="231">
        <v>0.40746570804085441</v>
      </c>
      <c r="G52" s="26">
        <v>0.43857279582487418</v>
      </c>
      <c r="H52" s="26">
        <v>0.36433293821585527</v>
      </c>
      <c r="I52" s="231">
        <v>0.22676436591670082</v>
      </c>
      <c r="J52" s="190" t="s">
        <v>20</v>
      </c>
      <c r="K52" s="195">
        <v>0.35040306075940891</v>
      </c>
      <c r="L52" s="195">
        <v>0.31247496732173718</v>
      </c>
      <c r="M52" s="219">
        <f t="shared" si="1"/>
        <v>0.33143901404057308</v>
      </c>
      <c r="N52" s="162" t="s">
        <v>191</v>
      </c>
      <c r="O52" s="232" t="s">
        <v>187</v>
      </c>
      <c r="P52" s="233" t="s">
        <v>187</v>
      </c>
    </row>
    <row r="53" spans="1:16" x14ac:dyDescent="0.25">
      <c r="A53" s="6" t="s">
        <v>17</v>
      </c>
      <c r="B53" s="230" t="s">
        <v>94</v>
      </c>
      <c r="C53" s="29" t="s">
        <v>95</v>
      </c>
      <c r="D53" s="25">
        <v>0.38199982770459812</v>
      </c>
      <c r="E53" s="26">
        <v>0.39715004565271433</v>
      </c>
      <c r="F53" s="231">
        <v>0.43235805475828093</v>
      </c>
      <c r="G53" s="26">
        <v>0.38327442111911131</v>
      </c>
      <c r="H53" s="26">
        <v>0.29108539250859267</v>
      </c>
      <c r="I53" s="231">
        <v>0.28282676631805825</v>
      </c>
      <c r="J53" s="190" t="s">
        <v>16</v>
      </c>
      <c r="K53" s="195">
        <v>0.61488400345124872</v>
      </c>
      <c r="L53" s="195">
        <v>0.51440097005129448</v>
      </c>
      <c r="M53" s="219">
        <f t="shared" si="1"/>
        <v>0.5646424867512716</v>
      </c>
      <c r="N53" s="162" t="s">
        <v>191</v>
      </c>
      <c r="O53" s="232" t="s">
        <v>191</v>
      </c>
      <c r="P53" s="233" t="s">
        <v>187</v>
      </c>
    </row>
    <row r="54" spans="1:16" x14ac:dyDescent="0.25">
      <c r="A54" s="6" t="s">
        <v>17</v>
      </c>
      <c r="B54" s="230" t="s">
        <v>98</v>
      </c>
      <c r="C54" s="29" t="s">
        <v>99</v>
      </c>
      <c r="D54" s="25">
        <v>0.32872877520677019</v>
      </c>
      <c r="E54" s="26">
        <v>0.3245679365887128</v>
      </c>
      <c r="F54" s="231">
        <v>0.3301054285785926</v>
      </c>
      <c r="G54" s="26">
        <v>0.38536565071922579</v>
      </c>
      <c r="H54" s="26">
        <v>0.33281724112928057</v>
      </c>
      <c r="I54" s="231">
        <v>0.29048351500385511</v>
      </c>
      <c r="J54" s="190" t="s">
        <v>16</v>
      </c>
      <c r="K54" s="195">
        <v>0.47947164730069175</v>
      </c>
      <c r="L54" s="195">
        <v>0.37264882781442188</v>
      </c>
      <c r="M54" s="219">
        <f t="shared" si="1"/>
        <v>0.42606023755755684</v>
      </c>
      <c r="N54" s="162" t="s">
        <v>191</v>
      </c>
      <c r="O54" s="232" t="s">
        <v>191</v>
      </c>
      <c r="P54" s="233" t="s">
        <v>187</v>
      </c>
    </row>
    <row r="55" spans="1:16" x14ac:dyDescent="0.25">
      <c r="A55" s="6" t="s">
        <v>17</v>
      </c>
      <c r="B55" s="230" t="s">
        <v>146</v>
      </c>
      <c r="C55" s="29" t="s">
        <v>147</v>
      </c>
      <c r="D55" s="25">
        <v>0.49094693943620238</v>
      </c>
      <c r="E55" s="26">
        <v>0.40715482480336967</v>
      </c>
      <c r="F55" s="231">
        <v>0.24517688467818091</v>
      </c>
      <c r="G55" s="26">
        <v>0.50102776618925526</v>
      </c>
      <c r="H55" s="26">
        <v>0.41498005009334549</v>
      </c>
      <c r="I55" s="231">
        <v>0.45371966318169815</v>
      </c>
      <c r="J55" s="190" t="s">
        <v>25</v>
      </c>
      <c r="K55" s="195">
        <v>0.34232058738644455</v>
      </c>
      <c r="L55" s="195">
        <v>0.34511126645649715</v>
      </c>
      <c r="M55" s="219">
        <f t="shared" si="1"/>
        <v>0.34371592692147085</v>
      </c>
      <c r="N55" s="162" t="s">
        <v>187</v>
      </c>
      <c r="O55" s="232"/>
      <c r="P55" s="233"/>
    </row>
    <row r="56" spans="1:16" x14ac:dyDescent="0.25">
      <c r="A56" s="6" t="s">
        <v>17</v>
      </c>
      <c r="B56" s="230" t="s">
        <v>50</v>
      </c>
      <c r="C56" s="29" t="s">
        <v>51</v>
      </c>
      <c r="D56" s="25">
        <v>0.34403576297522054</v>
      </c>
      <c r="E56" s="26">
        <v>0.34417824405716624</v>
      </c>
      <c r="F56" s="231">
        <v>0.33518879697933029</v>
      </c>
      <c r="G56" s="26">
        <v>0.23718428158703922</v>
      </c>
      <c r="H56" s="26">
        <v>0.20935666798736804</v>
      </c>
      <c r="I56" s="231">
        <v>0.19116105983409265</v>
      </c>
      <c r="J56" s="190" t="s">
        <v>20</v>
      </c>
      <c r="K56" s="195">
        <v>0.55679046324000447</v>
      </c>
      <c r="L56" s="195">
        <v>0.50635473167590805</v>
      </c>
      <c r="M56" s="219">
        <f t="shared" si="1"/>
        <v>0.53157259745795626</v>
      </c>
      <c r="N56" s="162" t="s">
        <v>191</v>
      </c>
      <c r="O56" s="232" t="s">
        <v>191</v>
      </c>
      <c r="P56" s="233" t="s">
        <v>187</v>
      </c>
    </row>
    <row r="57" spans="1:16" x14ac:dyDescent="0.25">
      <c r="A57" s="6" t="s">
        <v>17</v>
      </c>
      <c r="B57" s="230" t="s">
        <v>52</v>
      </c>
      <c r="C57" s="29" t="s">
        <v>53</v>
      </c>
      <c r="D57" s="25">
        <v>0.49351212350041929</v>
      </c>
      <c r="E57" s="26">
        <v>0.3952460577416459</v>
      </c>
      <c r="F57" s="231">
        <v>0.34477784396664352</v>
      </c>
      <c r="G57" s="26">
        <v>0.25543679280049125</v>
      </c>
      <c r="H57" s="26">
        <v>0.22823348692514797</v>
      </c>
      <c r="I57" s="231">
        <v>0.19474993865121612</v>
      </c>
      <c r="J57" s="190" t="s">
        <v>20</v>
      </c>
      <c r="K57" s="195">
        <v>0.33234114441467644</v>
      </c>
      <c r="L57" s="195">
        <v>0.49659483021081163</v>
      </c>
      <c r="M57" s="219">
        <f t="shared" si="1"/>
        <v>0.41446798731274404</v>
      </c>
      <c r="N57" s="162" t="s">
        <v>191</v>
      </c>
      <c r="O57" s="232" t="s">
        <v>187</v>
      </c>
      <c r="P57" s="233" t="s">
        <v>187</v>
      </c>
    </row>
    <row r="58" spans="1:16" x14ac:dyDescent="0.25">
      <c r="A58" s="6" t="s">
        <v>17</v>
      </c>
      <c r="B58" s="230" t="s">
        <v>72</v>
      </c>
      <c r="C58" s="29" t="s">
        <v>73</v>
      </c>
      <c r="D58" s="25">
        <v>0.33578356813703397</v>
      </c>
      <c r="E58" s="26">
        <v>0.30242102453075387</v>
      </c>
      <c r="F58" s="231">
        <v>0.32549853349160401</v>
      </c>
      <c r="G58" s="26">
        <v>0.3225638689053163</v>
      </c>
      <c r="H58" s="26">
        <v>0.26424178851575597</v>
      </c>
      <c r="I58" s="231">
        <v>0.24810536059958546</v>
      </c>
      <c r="J58" s="190" t="s">
        <v>20</v>
      </c>
      <c r="K58" s="195">
        <v>0.46791332753488096</v>
      </c>
      <c r="L58" s="195">
        <v>0.46182910324654802</v>
      </c>
      <c r="M58" s="219">
        <f t="shared" si="1"/>
        <v>0.46487121539071452</v>
      </c>
      <c r="N58" s="162" t="s">
        <v>191</v>
      </c>
      <c r="O58" s="232" t="s">
        <v>191</v>
      </c>
      <c r="P58" s="233" t="s">
        <v>187</v>
      </c>
    </row>
    <row r="59" spans="1:16" x14ac:dyDescent="0.25">
      <c r="A59" s="6" t="s">
        <v>17</v>
      </c>
      <c r="B59" s="230" t="s">
        <v>148</v>
      </c>
      <c r="C59" s="29" t="s">
        <v>149</v>
      </c>
      <c r="D59" s="25">
        <v>0.60927486007451015</v>
      </c>
      <c r="E59" s="26">
        <v>0.56195651541869029</v>
      </c>
      <c r="F59" s="231">
        <v>0.60677617662142691</v>
      </c>
      <c r="G59" s="26">
        <v>0.56063421541590086</v>
      </c>
      <c r="H59" s="26">
        <v>0.5128130435335696</v>
      </c>
      <c r="I59" s="231">
        <v>0.44961588423682147</v>
      </c>
      <c r="J59" s="190" t="s">
        <v>25</v>
      </c>
      <c r="K59" s="195">
        <v>0.40992335898903787</v>
      </c>
      <c r="L59" s="195">
        <v>0.38822771852990645</v>
      </c>
      <c r="M59" s="219">
        <f t="shared" si="1"/>
        <v>0.39907553875947216</v>
      </c>
      <c r="N59" s="162" t="s">
        <v>187</v>
      </c>
      <c r="O59" s="232"/>
      <c r="P59" s="233"/>
    </row>
    <row r="60" spans="1:16" x14ac:dyDescent="0.25">
      <c r="A60" s="6" t="s">
        <v>17</v>
      </c>
      <c r="B60" s="230" t="s">
        <v>142</v>
      </c>
      <c r="C60" s="29" t="s">
        <v>143</v>
      </c>
      <c r="D60" s="25">
        <v>0.46240729244939344</v>
      </c>
      <c r="E60" s="26">
        <v>0.38285280528808036</v>
      </c>
      <c r="F60" s="231">
        <v>0.269208916543976</v>
      </c>
      <c r="G60" s="26">
        <v>0.52825473945100831</v>
      </c>
      <c r="H60" s="26">
        <v>0.41187437468476285</v>
      </c>
      <c r="I60" s="231">
        <v>0.43178751108248281</v>
      </c>
      <c r="J60" s="190" t="s">
        <v>20</v>
      </c>
      <c r="K60" s="195">
        <v>0.31101450140521941</v>
      </c>
      <c r="L60" s="195">
        <v>0.35505364822440744</v>
      </c>
      <c r="M60" s="219">
        <f t="shared" si="1"/>
        <v>0.3330340748148134</v>
      </c>
      <c r="N60" s="162" t="s">
        <v>191</v>
      </c>
      <c r="O60" s="232" t="s">
        <v>187</v>
      </c>
      <c r="P60" s="233" t="s">
        <v>187</v>
      </c>
    </row>
    <row r="61" spans="1:16" x14ac:dyDescent="0.25">
      <c r="A61" s="6" t="s">
        <v>28</v>
      </c>
      <c r="B61" s="230" t="s">
        <v>54</v>
      </c>
      <c r="C61" s="29" t="s">
        <v>55</v>
      </c>
      <c r="D61" s="25">
        <v>0.28149465968629966</v>
      </c>
      <c r="E61" s="26">
        <v>0.21273972105004982</v>
      </c>
      <c r="F61" s="231">
        <v>0.21249848845224512</v>
      </c>
      <c r="G61" s="26">
        <v>0.38826357978857529</v>
      </c>
      <c r="H61" s="26">
        <v>0.30416329862043168</v>
      </c>
      <c r="I61" s="231">
        <v>0.19494935570934546</v>
      </c>
      <c r="J61" s="190" t="s">
        <v>20</v>
      </c>
      <c r="K61" s="195">
        <v>0.53192971714666315</v>
      </c>
      <c r="L61" s="195">
        <v>0.28889167724013659</v>
      </c>
      <c r="M61" s="219">
        <f t="shared" si="1"/>
        <v>0.41041069719339984</v>
      </c>
      <c r="N61" s="162" t="s">
        <v>191</v>
      </c>
      <c r="O61" s="232" t="s">
        <v>191</v>
      </c>
      <c r="P61" s="233" t="s">
        <v>191</v>
      </c>
    </row>
    <row r="62" spans="1:16" x14ac:dyDescent="0.25">
      <c r="A62" s="6" t="s">
        <v>17</v>
      </c>
      <c r="B62" s="230" t="s">
        <v>21</v>
      </c>
      <c r="C62" s="29" t="s">
        <v>22</v>
      </c>
      <c r="D62" s="25">
        <v>0.29707342540246962</v>
      </c>
      <c r="E62" s="26">
        <v>0.23135093955572378</v>
      </c>
      <c r="F62" s="231">
        <v>0.22131457862367937</v>
      </c>
      <c r="G62" s="26">
        <v>0.23332340613330466</v>
      </c>
      <c r="H62" s="26">
        <v>0.17507228112619533</v>
      </c>
      <c r="I62" s="231">
        <v>9.451780950406749E-2</v>
      </c>
      <c r="J62" s="190" t="s">
        <v>16</v>
      </c>
      <c r="K62" s="195">
        <v>0.39417953254389665</v>
      </c>
      <c r="L62" s="195">
        <v>0.36830374114345477</v>
      </c>
      <c r="M62" s="219">
        <f t="shared" si="1"/>
        <v>0.38124163684367574</v>
      </c>
      <c r="N62" s="162" t="s">
        <v>191</v>
      </c>
      <c r="O62" s="232" t="s">
        <v>191</v>
      </c>
      <c r="P62" s="233" t="s">
        <v>187</v>
      </c>
    </row>
    <row r="63" spans="1:16" x14ac:dyDescent="0.25">
      <c r="A63" s="6" t="s">
        <v>17</v>
      </c>
      <c r="B63" s="230" t="s">
        <v>100</v>
      </c>
      <c r="C63" s="29" t="s">
        <v>101</v>
      </c>
      <c r="D63" s="25">
        <v>0.44190913802845555</v>
      </c>
      <c r="E63" s="26">
        <v>0.34490324225816871</v>
      </c>
      <c r="F63" s="231">
        <v>0.14021748494454475</v>
      </c>
      <c r="G63" s="26">
        <v>0.43812978766798027</v>
      </c>
      <c r="H63" s="26">
        <v>0.32222602104888787</v>
      </c>
      <c r="I63" s="231">
        <v>0.29919917543746355</v>
      </c>
      <c r="J63" s="190" t="s">
        <v>25</v>
      </c>
      <c r="K63" s="195">
        <v>0.3826919970642006</v>
      </c>
      <c r="L63" s="195">
        <v>0.33577524366490319</v>
      </c>
      <c r="M63" s="219">
        <f t="shared" si="1"/>
        <v>0.35923362036455186</v>
      </c>
      <c r="N63" s="162" t="s">
        <v>191</v>
      </c>
      <c r="O63" s="232" t="s">
        <v>191</v>
      </c>
      <c r="P63" s="233" t="s">
        <v>191</v>
      </c>
    </row>
    <row r="64" spans="1:16" x14ac:dyDescent="0.25">
      <c r="A64" s="6" t="s">
        <v>17</v>
      </c>
      <c r="B64" s="230" t="s">
        <v>132</v>
      </c>
      <c r="C64" s="29" t="s">
        <v>133</v>
      </c>
      <c r="D64" s="25">
        <v>0.54494583111868944</v>
      </c>
      <c r="E64" s="26">
        <v>0.51340946471532367</v>
      </c>
      <c r="F64" s="231">
        <v>0.5156739625348099</v>
      </c>
      <c r="G64" s="26">
        <v>0.43070895019117977</v>
      </c>
      <c r="H64" s="26">
        <v>0.38347941277801412</v>
      </c>
      <c r="I64" s="231">
        <v>0.38230918407862602</v>
      </c>
      <c r="J64" s="190" t="s">
        <v>20</v>
      </c>
      <c r="K64" s="195">
        <v>0.31272796211044701</v>
      </c>
      <c r="L64" s="195">
        <v>0.38191795528903699</v>
      </c>
      <c r="M64" s="219">
        <f t="shared" si="1"/>
        <v>0.347322958699742</v>
      </c>
      <c r="N64" s="162" t="s">
        <v>191</v>
      </c>
      <c r="O64" s="232" t="s">
        <v>191</v>
      </c>
      <c r="P64" s="233" t="s">
        <v>187</v>
      </c>
    </row>
    <row r="65" spans="1:16" x14ac:dyDescent="0.25">
      <c r="A65" s="6" t="s">
        <v>13</v>
      </c>
      <c r="B65" s="230" t="s">
        <v>140</v>
      </c>
      <c r="C65" s="29" t="s">
        <v>141</v>
      </c>
      <c r="D65" s="25">
        <v>0.46511820847237623</v>
      </c>
      <c r="E65" s="26">
        <v>0.4111067030749343</v>
      </c>
      <c r="F65" s="231">
        <v>0.36142320898643432</v>
      </c>
      <c r="G65" s="26">
        <v>0.44739262624823289</v>
      </c>
      <c r="H65" s="26">
        <v>0.43167895704981118</v>
      </c>
      <c r="I65" s="231">
        <v>0.4223108870704671</v>
      </c>
      <c r="J65" s="190" t="s">
        <v>20</v>
      </c>
      <c r="K65" s="195">
        <v>0.24334186680088454</v>
      </c>
      <c r="L65" s="195">
        <v>0.28610741779451593</v>
      </c>
      <c r="M65" s="219">
        <f t="shared" si="1"/>
        <v>0.26472464229770021</v>
      </c>
      <c r="N65" s="162" t="s">
        <v>191</v>
      </c>
      <c r="O65" s="232" t="s">
        <v>187</v>
      </c>
      <c r="P65" s="233" t="s">
        <v>187</v>
      </c>
    </row>
    <row r="66" spans="1:16" x14ac:dyDescent="0.25">
      <c r="A66" s="6" t="s">
        <v>17</v>
      </c>
      <c r="B66" s="230" t="s">
        <v>118</v>
      </c>
      <c r="C66" s="29" t="s">
        <v>119</v>
      </c>
      <c r="D66" s="25">
        <v>1.0944189058211615</v>
      </c>
      <c r="E66" s="26">
        <v>1.0222411952413348</v>
      </c>
      <c r="F66" s="231">
        <v>0.90086582382599567</v>
      </c>
      <c r="G66" s="26">
        <v>0.5172507717894711</v>
      </c>
      <c r="H66" s="26">
        <v>0.46196222120560326</v>
      </c>
      <c r="I66" s="231">
        <v>0.32293064941477029</v>
      </c>
      <c r="J66" s="190" t="s">
        <v>25</v>
      </c>
      <c r="K66" s="195">
        <v>0.18091944547716524</v>
      </c>
      <c r="L66" s="195">
        <v>0.27362798613764283</v>
      </c>
      <c r="M66" s="219">
        <f t="shared" si="1"/>
        <v>0.22727371580740402</v>
      </c>
      <c r="N66" s="162" t="s">
        <v>187</v>
      </c>
      <c r="O66" s="232"/>
      <c r="P66" s="233"/>
    </row>
    <row r="67" spans="1:16" x14ac:dyDescent="0.25">
      <c r="A67" s="6" t="s">
        <v>17</v>
      </c>
      <c r="B67" s="230" t="s">
        <v>128</v>
      </c>
      <c r="C67" s="29" t="s">
        <v>129</v>
      </c>
      <c r="D67" s="25">
        <v>0.43306520609227628</v>
      </c>
      <c r="E67" s="26">
        <v>0.38641464464800701</v>
      </c>
      <c r="F67" s="231">
        <v>0.40320834089642055</v>
      </c>
      <c r="G67" s="26">
        <v>0.50110484672421085</v>
      </c>
      <c r="H67" s="26">
        <v>0.36924075756602398</v>
      </c>
      <c r="I67" s="231">
        <v>0.37795293860044238</v>
      </c>
      <c r="J67" s="190" t="s">
        <v>25</v>
      </c>
      <c r="K67" s="195">
        <v>0.4900222673756397</v>
      </c>
      <c r="L67" s="195">
        <v>0.36765811925722758</v>
      </c>
      <c r="M67" s="219">
        <f t="shared" si="1"/>
        <v>0.42884019331643364</v>
      </c>
      <c r="N67" s="162" t="s">
        <v>193</v>
      </c>
      <c r="O67" s="232" t="s">
        <v>187</v>
      </c>
      <c r="P67" s="233" t="s">
        <v>187</v>
      </c>
    </row>
    <row r="68" spans="1:16" x14ac:dyDescent="0.25">
      <c r="A68" s="6" t="s">
        <v>17</v>
      </c>
      <c r="B68" s="230" t="s">
        <v>160</v>
      </c>
      <c r="C68" s="29" t="s">
        <v>161</v>
      </c>
      <c r="D68" s="25">
        <v>0.32623954864133342</v>
      </c>
      <c r="E68" s="26">
        <v>0.44122673034338467</v>
      </c>
      <c r="F68" s="231">
        <v>0.52125052161187901</v>
      </c>
      <c r="G68" s="26">
        <v>0.45269186121677479</v>
      </c>
      <c r="H68" s="26">
        <v>0.53906066881553749</v>
      </c>
      <c r="I68" s="231">
        <v>0.59548729984520832</v>
      </c>
      <c r="J68" s="190" t="s">
        <v>25</v>
      </c>
      <c r="K68" s="195">
        <v>0.28782325785167373</v>
      </c>
      <c r="L68" s="195">
        <v>0.26766314618420867</v>
      </c>
      <c r="M68" s="219">
        <f t="shared" si="1"/>
        <v>0.27774320201794123</v>
      </c>
      <c r="N68" s="162" t="s">
        <v>191</v>
      </c>
      <c r="O68" s="232" t="s">
        <v>187</v>
      </c>
      <c r="P68" s="233"/>
    </row>
    <row r="69" spans="1:16" x14ac:dyDescent="0.25">
      <c r="A69" s="6" t="s">
        <v>17</v>
      </c>
      <c r="B69" s="230" t="s">
        <v>58</v>
      </c>
      <c r="C69" s="29" t="s">
        <v>59</v>
      </c>
      <c r="D69" s="25">
        <v>0.41876206454909037</v>
      </c>
      <c r="E69" s="26">
        <v>0.38524437690518953</v>
      </c>
      <c r="F69" s="231">
        <v>0.42140168110893611</v>
      </c>
      <c r="G69" s="26">
        <v>0.39027577233013822</v>
      </c>
      <c r="H69" s="26">
        <v>0.34618693170574699</v>
      </c>
      <c r="I69" s="231">
        <v>0.20872573459757171</v>
      </c>
      <c r="J69" s="190" t="s">
        <v>20</v>
      </c>
      <c r="K69" s="195">
        <v>0.49644579900240382</v>
      </c>
      <c r="L69" s="195">
        <v>0.43266504318807086</v>
      </c>
      <c r="M69" s="219">
        <f t="shared" ref="M69:M78" si="2">AVERAGE(K69:L69)</f>
        <v>0.46455542109523734</v>
      </c>
      <c r="N69" s="162" t="s">
        <v>191</v>
      </c>
      <c r="O69" s="232" t="s">
        <v>191</v>
      </c>
      <c r="P69" s="233" t="s">
        <v>187</v>
      </c>
    </row>
    <row r="70" spans="1:16" x14ac:dyDescent="0.25">
      <c r="A70" s="6" t="s">
        <v>17</v>
      </c>
      <c r="B70" s="230" t="s">
        <v>144</v>
      </c>
      <c r="C70" s="29" t="s">
        <v>145</v>
      </c>
      <c r="D70" s="25">
        <v>0.37325265413399655</v>
      </c>
      <c r="E70" s="26">
        <v>0.3359851715226132</v>
      </c>
      <c r="F70" s="231">
        <v>0.28875425588765891</v>
      </c>
      <c r="G70" s="26">
        <v>0.46876042083506625</v>
      </c>
      <c r="H70" s="26">
        <v>0.45295124193825609</v>
      </c>
      <c r="I70" s="231">
        <v>0.43689940328370314</v>
      </c>
      <c r="J70" s="190" t="s">
        <v>20</v>
      </c>
      <c r="K70" s="195">
        <v>0.40451511959668829</v>
      </c>
      <c r="L70" s="195">
        <v>0.40717676531153663</v>
      </c>
      <c r="M70" s="219">
        <f t="shared" si="2"/>
        <v>0.40584594245411243</v>
      </c>
      <c r="N70" s="162" t="s">
        <v>187</v>
      </c>
      <c r="O70" s="232"/>
      <c r="P70" s="233"/>
    </row>
    <row r="71" spans="1:16" x14ac:dyDescent="0.25">
      <c r="A71" s="6" t="s">
        <v>17</v>
      </c>
      <c r="B71" s="230" t="s">
        <v>33</v>
      </c>
      <c r="C71" s="29" t="s">
        <v>34</v>
      </c>
      <c r="D71" s="25">
        <v>8.7118791805570708E-2</v>
      </c>
      <c r="E71" s="26">
        <v>0.12047487774142529</v>
      </c>
      <c r="F71" s="231">
        <v>0.14831929031177918</v>
      </c>
      <c r="G71" s="26">
        <v>0.33564969577288767</v>
      </c>
      <c r="H71" s="26">
        <v>0.19568882352163558</v>
      </c>
      <c r="I71" s="231">
        <v>0.15334171143604944</v>
      </c>
      <c r="J71" s="190" t="s">
        <v>20</v>
      </c>
      <c r="K71" s="195">
        <v>0.55074408564720345</v>
      </c>
      <c r="L71" s="195">
        <v>0.46005547728622309</v>
      </c>
      <c r="M71" s="219">
        <f t="shared" si="2"/>
        <v>0.50539978146671327</v>
      </c>
      <c r="N71" s="162" t="s">
        <v>191</v>
      </c>
      <c r="O71" s="232" t="s">
        <v>191</v>
      </c>
      <c r="P71" s="233" t="s">
        <v>191</v>
      </c>
    </row>
    <row r="72" spans="1:16" x14ac:dyDescent="0.25">
      <c r="A72" s="6" t="s">
        <v>47</v>
      </c>
      <c r="B72" s="230" t="s">
        <v>48</v>
      </c>
      <c r="C72" s="29" t="s">
        <v>49</v>
      </c>
      <c r="D72" s="25">
        <v>0.24390407420956906</v>
      </c>
      <c r="E72" s="26">
        <v>0.20445605533739292</v>
      </c>
      <c r="F72" s="231">
        <v>0.27572998200592097</v>
      </c>
      <c r="G72" s="26">
        <v>0.25425191472406267</v>
      </c>
      <c r="H72" s="26">
        <v>0.15754783726177937</v>
      </c>
      <c r="I72" s="231">
        <v>0.19406206658529396</v>
      </c>
      <c r="J72" s="190" t="s">
        <v>20</v>
      </c>
      <c r="K72" s="195">
        <v>0.55564885986472379</v>
      </c>
      <c r="L72" s="195">
        <v>0.47831838871448024</v>
      </c>
      <c r="M72" s="219">
        <f t="shared" si="2"/>
        <v>0.51698362428960198</v>
      </c>
      <c r="N72" s="162" t="s">
        <v>191</v>
      </c>
      <c r="O72" s="232" t="s">
        <v>191</v>
      </c>
      <c r="P72" s="233" t="s">
        <v>191</v>
      </c>
    </row>
    <row r="73" spans="1:16" x14ac:dyDescent="0.25">
      <c r="A73" s="6" t="s">
        <v>17</v>
      </c>
      <c r="B73" s="230" t="s">
        <v>134</v>
      </c>
      <c r="C73" s="29" t="s">
        <v>135</v>
      </c>
      <c r="D73" s="25">
        <v>0.33897725363106945</v>
      </c>
      <c r="E73" s="26">
        <v>0.32354792645876368</v>
      </c>
      <c r="F73" s="231">
        <v>0.29354206592146548</v>
      </c>
      <c r="G73" s="26">
        <v>0.42553998380227731</v>
      </c>
      <c r="H73" s="26">
        <v>0.36758541078712204</v>
      </c>
      <c r="I73" s="231">
        <v>0.39087780614422263</v>
      </c>
      <c r="J73" s="190" t="s">
        <v>20</v>
      </c>
      <c r="K73" s="195">
        <v>0.44670240675740286</v>
      </c>
      <c r="L73" s="195">
        <v>0.38804681660399987</v>
      </c>
      <c r="M73" s="219">
        <f t="shared" si="2"/>
        <v>0.41737461168070134</v>
      </c>
      <c r="N73" s="162" t="s">
        <v>191</v>
      </c>
      <c r="O73" s="232" t="s">
        <v>187</v>
      </c>
      <c r="P73" s="233" t="s">
        <v>187</v>
      </c>
    </row>
    <row r="74" spans="1:16" x14ac:dyDescent="0.25">
      <c r="A74" s="6" t="s">
        <v>17</v>
      </c>
      <c r="B74" s="230" t="s">
        <v>35</v>
      </c>
      <c r="C74" s="29" t="s">
        <v>36</v>
      </c>
      <c r="D74" s="25">
        <v>0.28587288169352404</v>
      </c>
      <c r="E74" s="26">
        <v>0.26790538308799045</v>
      </c>
      <c r="F74" s="231">
        <v>0.24720781303019299</v>
      </c>
      <c r="G74" s="26">
        <v>0.35394418590499044</v>
      </c>
      <c r="H74" s="26">
        <v>0.25742554885680868</v>
      </c>
      <c r="I74" s="231">
        <v>0.15179301120903849</v>
      </c>
      <c r="J74" s="190" t="s">
        <v>20</v>
      </c>
      <c r="K74" s="195">
        <v>0.44016400765470121</v>
      </c>
      <c r="L74" s="195">
        <v>0.36507206894149091</v>
      </c>
      <c r="M74" s="219">
        <f t="shared" si="2"/>
        <v>0.40261803829809606</v>
      </c>
      <c r="N74" s="162" t="s">
        <v>191</v>
      </c>
      <c r="O74" s="232" t="s">
        <v>191</v>
      </c>
      <c r="P74" s="233" t="s">
        <v>187</v>
      </c>
    </row>
    <row r="75" spans="1:16" x14ac:dyDescent="0.25">
      <c r="A75" s="6" t="s">
        <v>17</v>
      </c>
      <c r="B75" s="230" t="s">
        <v>136</v>
      </c>
      <c r="C75" s="29" t="s">
        <v>137</v>
      </c>
      <c r="D75" s="25">
        <v>0.48789853793614135</v>
      </c>
      <c r="E75" s="26">
        <v>0.38635718340951347</v>
      </c>
      <c r="F75" s="231">
        <v>0.26379268158797448</v>
      </c>
      <c r="G75" s="26">
        <v>0.56467276044727543</v>
      </c>
      <c r="H75" s="26">
        <v>0.42390915001180973</v>
      </c>
      <c r="I75" s="231">
        <v>0.38807699479496205</v>
      </c>
      <c r="J75" s="190" t="s">
        <v>20</v>
      </c>
      <c r="K75" s="195">
        <v>0.31854541031847489</v>
      </c>
      <c r="L75" s="195">
        <v>0.2786652804289505</v>
      </c>
      <c r="M75" s="219">
        <f t="shared" si="2"/>
        <v>0.29860534537371269</v>
      </c>
      <c r="N75" s="162" t="s">
        <v>191</v>
      </c>
      <c r="O75" s="232" t="s">
        <v>187</v>
      </c>
      <c r="P75" s="233" t="s">
        <v>187</v>
      </c>
    </row>
    <row r="76" spans="1:16" x14ac:dyDescent="0.25">
      <c r="A76" s="6" t="s">
        <v>17</v>
      </c>
      <c r="B76" s="230" t="s">
        <v>166</v>
      </c>
      <c r="C76" s="29" t="s">
        <v>167</v>
      </c>
      <c r="D76" s="25">
        <v>0.39519620768388386</v>
      </c>
      <c r="E76" s="26">
        <v>1.9045882096037338E-2</v>
      </c>
      <c r="F76" s="231">
        <v>-7.1392780178833695E-4</v>
      </c>
      <c r="G76" s="26">
        <v>0.59745504582525577</v>
      </c>
      <c r="H76" s="26">
        <v>0.76093748395992888</v>
      </c>
      <c r="I76" s="231">
        <v>0.82408791487308353</v>
      </c>
      <c r="J76" s="190" t="s">
        <v>25</v>
      </c>
      <c r="K76" s="195">
        <v>-8.1227540823024219E-2</v>
      </c>
      <c r="L76" s="195">
        <v>0.26444004406536764</v>
      </c>
      <c r="M76" s="219">
        <f t="shared" si="2"/>
        <v>9.1606251621171711E-2</v>
      </c>
      <c r="N76" s="162" t="s">
        <v>187</v>
      </c>
      <c r="O76" s="232"/>
      <c r="P76" s="233"/>
    </row>
    <row r="77" spans="1:16" x14ac:dyDescent="0.25">
      <c r="A77" s="6" t="s">
        <v>17</v>
      </c>
      <c r="B77" s="230" t="s">
        <v>82</v>
      </c>
      <c r="C77" s="29" t="s">
        <v>83</v>
      </c>
      <c r="D77" s="25">
        <v>0.36445756530642703</v>
      </c>
      <c r="E77" s="26">
        <v>0.3469715446839679</v>
      </c>
      <c r="F77" s="231">
        <v>0.32573436566139563</v>
      </c>
      <c r="G77" s="26">
        <v>0.32813915864432752</v>
      </c>
      <c r="H77" s="26">
        <v>0.28301952518647139</v>
      </c>
      <c r="I77" s="231">
        <v>0.26228750795971773</v>
      </c>
      <c r="J77" s="190" t="s">
        <v>16</v>
      </c>
      <c r="K77" s="195">
        <v>0.50801589503604228</v>
      </c>
      <c r="L77" s="195">
        <v>0.4531023544936727</v>
      </c>
      <c r="M77" s="219">
        <f t="shared" si="2"/>
        <v>0.48055912476485751</v>
      </c>
      <c r="N77" s="162" t="s">
        <v>191</v>
      </c>
      <c r="O77" s="232" t="s">
        <v>191</v>
      </c>
      <c r="P77" s="233" t="s">
        <v>187</v>
      </c>
    </row>
    <row r="78" spans="1:16" x14ac:dyDescent="0.25">
      <c r="A78" s="7" t="s">
        <v>17</v>
      </c>
      <c r="B78" s="234" t="s">
        <v>37</v>
      </c>
      <c r="C78" s="182" t="s">
        <v>38</v>
      </c>
      <c r="D78" s="64">
        <v>0.31017683121574169</v>
      </c>
      <c r="E78" s="65">
        <v>0.25916135492478432</v>
      </c>
      <c r="F78" s="235">
        <v>0.25271075874059068</v>
      </c>
      <c r="G78" s="65">
        <v>0.29564968352496507</v>
      </c>
      <c r="H78" s="65">
        <v>0.22863287274152441</v>
      </c>
      <c r="I78" s="235">
        <v>0.16719136955412503</v>
      </c>
      <c r="J78" s="180" t="s">
        <v>20</v>
      </c>
      <c r="K78" s="184">
        <v>0.47385015020217874</v>
      </c>
      <c r="L78" s="184">
        <v>0.43886387078530253</v>
      </c>
      <c r="M78" s="236">
        <f t="shared" si="2"/>
        <v>0.45635701049374067</v>
      </c>
      <c r="N78" s="237" t="s">
        <v>191</v>
      </c>
      <c r="O78" s="238" t="s">
        <v>191</v>
      </c>
      <c r="P78" s="239" t="s">
        <v>187</v>
      </c>
    </row>
    <row r="80" spans="1:16" x14ac:dyDescent="0.25">
      <c r="D80" s="99">
        <f t="shared" ref="D80:G80" si="3">AVERAGE(D5:D78)</f>
        <v>0.39334417743999778</v>
      </c>
      <c r="E80" s="99">
        <f t="shared" si="3"/>
        <v>0.35514400620614689</v>
      </c>
      <c r="F80" s="99">
        <f t="shared" si="3"/>
        <v>0.34355927588333501</v>
      </c>
      <c r="G80" s="99">
        <f t="shared" si="3"/>
        <v>0.39277920872876793</v>
      </c>
      <c r="H80" s="99">
        <f>AVERAGE(H5:H78)</f>
        <v>0.33538314571951749</v>
      </c>
      <c r="I80" s="99">
        <f>AVERAGE(I5:I78)</f>
        <v>0.30480120444603886</v>
      </c>
      <c r="M80" s="240">
        <f>AVERAGE(M5:M78)</f>
        <v>0.40593620848869599</v>
      </c>
    </row>
    <row r="81" spans="1:16" x14ac:dyDescent="0.25">
      <c r="A81" s="119" t="s">
        <v>272</v>
      </c>
    </row>
    <row r="82" spans="1:16" x14ac:dyDescent="0.25">
      <c r="A82" s="241"/>
      <c r="B82" s="72"/>
      <c r="C82" s="242"/>
      <c r="D82" s="304" t="s">
        <v>2</v>
      </c>
      <c r="E82" s="305"/>
      <c r="F82" s="306"/>
      <c r="G82" s="304" t="s">
        <v>3</v>
      </c>
      <c r="H82" s="305"/>
      <c r="I82" s="305"/>
      <c r="J82" s="72"/>
      <c r="K82" s="242"/>
      <c r="L82" s="242"/>
      <c r="M82" s="242"/>
      <c r="N82" s="304" t="s">
        <v>392</v>
      </c>
      <c r="O82" s="305"/>
      <c r="P82" s="306"/>
    </row>
    <row r="83" spans="1:16" s="229" customFormat="1" ht="30" x14ac:dyDescent="0.25">
      <c r="A83" s="243" t="s">
        <v>4</v>
      </c>
      <c r="B83" s="244" t="s">
        <v>5</v>
      </c>
      <c r="C83" s="244" t="s">
        <v>6</v>
      </c>
      <c r="D83" s="245" t="s">
        <v>7</v>
      </c>
      <c r="E83" s="245" t="s">
        <v>8</v>
      </c>
      <c r="F83" s="245" t="s">
        <v>9</v>
      </c>
      <c r="G83" s="243" t="s">
        <v>7</v>
      </c>
      <c r="H83" s="245" t="s">
        <v>8</v>
      </c>
      <c r="I83" s="245" t="s">
        <v>9</v>
      </c>
      <c r="J83" s="244" t="s">
        <v>270</v>
      </c>
      <c r="K83" s="246" t="s">
        <v>10</v>
      </c>
      <c r="L83" s="246" t="s">
        <v>11</v>
      </c>
      <c r="M83" s="245" t="s">
        <v>12</v>
      </c>
      <c r="N83" s="243" t="s">
        <v>188</v>
      </c>
      <c r="O83" s="245" t="s">
        <v>269</v>
      </c>
      <c r="P83" s="247" t="s">
        <v>189</v>
      </c>
    </row>
    <row r="84" spans="1:16" x14ac:dyDescent="0.25">
      <c r="A84" s="6" t="s">
        <v>17</v>
      </c>
      <c r="B84" s="230" t="s">
        <v>84</v>
      </c>
      <c r="C84" s="29" t="s">
        <v>85</v>
      </c>
      <c r="D84" s="25">
        <v>0.40852838725116741</v>
      </c>
      <c r="E84" s="26">
        <v>0.38883705816528058</v>
      </c>
      <c r="F84" s="231">
        <v>0.4249574894780303</v>
      </c>
      <c r="G84" s="26">
        <v>0.35611057591843431</v>
      </c>
      <c r="H84" s="26">
        <v>0.2984516873157701</v>
      </c>
      <c r="I84" s="26">
        <v>0.26154486242045538</v>
      </c>
      <c r="J84" s="190" t="s">
        <v>20</v>
      </c>
      <c r="K84" s="195">
        <v>0.46891136525809346</v>
      </c>
      <c r="L84" s="195">
        <v>0.43543339602450093</v>
      </c>
      <c r="M84" s="219">
        <v>0.45217238064129717</v>
      </c>
      <c r="N84" s="166" t="s">
        <v>191</v>
      </c>
      <c r="O84" s="102" t="s">
        <v>191</v>
      </c>
      <c r="P84" s="248" t="s">
        <v>187</v>
      </c>
    </row>
    <row r="85" spans="1:16" x14ac:dyDescent="0.25">
      <c r="A85" s="6" t="s">
        <v>17</v>
      </c>
      <c r="B85" s="230" t="s">
        <v>56</v>
      </c>
      <c r="C85" s="29" t="s">
        <v>57</v>
      </c>
      <c r="D85" s="25">
        <v>0.35145046534342983</v>
      </c>
      <c r="E85" s="26">
        <v>0.316891226591069</v>
      </c>
      <c r="F85" s="231">
        <v>0.3084457954497461</v>
      </c>
      <c r="G85" s="26">
        <v>0.31532813103775792</v>
      </c>
      <c r="H85" s="26">
        <v>0.26793738470261463</v>
      </c>
      <c r="I85" s="26">
        <v>0.20591611771024093</v>
      </c>
      <c r="J85" s="190" t="s">
        <v>16</v>
      </c>
      <c r="K85" s="195">
        <v>0.49618779174499289</v>
      </c>
      <c r="L85" s="195">
        <v>0.4495869200259684</v>
      </c>
      <c r="M85" s="219">
        <v>0.47288735588548064</v>
      </c>
      <c r="N85" s="166" t="s">
        <v>191</v>
      </c>
      <c r="O85" s="102" t="s">
        <v>187</v>
      </c>
      <c r="P85" s="248" t="s">
        <v>187</v>
      </c>
    </row>
    <row r="86" spans="1:16" x14ac:dyDescent="0.25">
      <c r="A86" s="6" t="s">
        <v>17</v>
      </c>
      <c r="B86" s="230" t="s">
        <v>124</v>
      </c>
      <c r="C86" s="29" t="s">
        <v>125</v>
      </c>
      <c r="D86" s="25">
        <v>0.51832370003577422</v>
      </c>
      <c r="E86" s="26">
        <v>0.47940141478333087</v>
      </c>
      <c r="F86" s="231">
        <v>0.56077959548944178</v>
      </c>
      <c r="G86" s="26">
        <v>0.36900204940241388</v>
      </c>
      <c r="H86" s="26">
        <v>0.36180462819859371</v>
      </c>
      <c r="I86" s="26">
        <v>0.36636457034087944</v>
      </c>
      <c r="J86" s="190" t="s">
        <v>16</v>
      </c>
      <c r="K86" s="195">
        <v>0.60041350184519449</v>
      </c>
      <c r="L86" s="195">
        <v>0.6687202495242357</v>
      </c>
      <c r="M86" s="219">
        <v>0.63456687568471515</v>
      </c>
      <c r="N86" s="166" t="s">
        <v>191</v>
      </c>
      <c r="O86" s="102" t="s">
        <v>187</v>
      </c>
      <c r="P86" s="248" t="s">
        <v>187</v>
      </c>
    </row>
    <row r="87" spans="1:16" x14ac:dyDescent="0.25">
      <c r="A87" s="6" t="s">
        <v>17</v>
      </c>
      <c r="B87" s="230" t="s">
        <v>138</v>
      </c>
      <c r="C87" s="29" t="s">
        <v>139</v>
      </c>
      <c r="D87" s="25">
        <v>0.46988284992942453</v>
      </c>
      <c r="E87" s="26">
        <v>0.44317264478185958</v>
      </c>
      <c r="F87" s="231">
        <v>0.51018067436938364</v>
      </c>
      <c r="G87" s="26">
        <v>0.43136261172471224</v>
      </c>
      <c r="H87" s="26">
        <v>0.37136874686682164</v>
      </c>
      <c r="I87" s="26">
        <v>0.40389058872344463</v>
      </c>
      <c r="J87" s="190" t="s">
        <v>16</v>
      </c>
      <c r="K87" s="195">
        <v>0.26081973866478408</v>
      </c>
      <c r="L87" s="195">
        <v>0.34592707263085037</v>
      </c>
      <c r="M87" s="219">
        <v>0.30337340564781723</v>
      </c>
      <c r="N87" s="166" t="s">
        <v>191</v>
      </c>
      <c r="O87" s="102" t="s">
        <v>191</v>
      </c>
      <c r="P87" s="248" t="s">
        <v>187</v>
      </c>
    </row>
    <row r="88" spans="1:16" x14ac:dyDescent="0.25">
      <c r="A88" s="6" t="s">
        <v>28</v>
      </c>
      <c r="B88" s="230" t="s">
        <v>120</v>
      </c>
      <c r="C88" s="29" t="s">
        <v>121</v>
      </c>
      <c r="D88" s="25">
        <v>0.27495863423121786</v>
      </c>
      <c r="E88" s="26">
        <v>0.21341414250789592</v>
      </c>
      <c r="F88" s="231">
        <v>0.24688456108555545</v>
      </c>
      <c r="G88" s="26">
        <v>0.38858673679292038</v>
      </c>
      <c r="H88" s="26">
        <v>0.31661285690725172</v>
      </c>
      <c r="I88" s="26">
        <v>0.333621744294612</v>
      </c>
      <c r="J88" s="190" t="s">
        <v>20</v>
      </c>
      <c r="K88" s="195">
        <v>0.60632168638902606</v>
      </c>
      <c r="L88" s="195">
        <v>0.45918271620219125</v>
      </c>
      <c r="M88" s="219">
        <v>0.53275220129560863</v>
      </c>
      <c r="N88" s="166" t="s">
        <v>191</v>
      </c>
      <c r="O88" s="102" t="s">
        <v>187</v>
      </c>
      <c r="P88" s="248" t="s">
        <v>187</v>
      </c>
    </row>
    <row r="89" spans="1:16" x14ac:dyDescent="0.25">
      <c r="A89" s="6" t="s">
        <v>28</v>
      </c>
      <c r="B89" s="230" t="s">
        <v>90</v>
      </c>
      <c r="C89" s="29" t="s">
        <v>91</v>
      </c>
      <c r="D89" s="25">
        <v>0.15927951885262076</v>
      </c>
      <c r="E89" s="26">
        <v>9.0910013237164064E-2</v>
      </c>
      <c r="F89" s="231">
        <v>8.5435252091316041E-2</v>
      </c>
      <c r="G89" s="26">
        <v>0.24067741947724042</v>
      </c>
      <c r="H89" s="26">
        <v>0.24584781695379698</v>
      </c>
      <c r="I89" s="26">
        <v>0.2670025875884785</v>
      </c>
      <c r="J89" s="190" t="s">
        <v>20</v>
      </c>
      <c r="K89" s="195">
        <v>0.60812431301578196</v>
      </c>
      <c r="L89" s="195">
        <v>0.57722191085301255</v>
      </c>
      <c r="M89" s="219">
        <v>0.59267311193439731</v>
      </c>
      <c r="N89" s="166" t="s">
        <v>191</v>
      </c>
      <c r="O89" s="102" t="s">
        <v>191</v>
      </c>
      <c r="P89" s="248" t="s">
        <v>191</v>
      </c>
    </row>
    <row r="90" spans="1:16" x14ac:dyDescent="0.25">
      <c r="A90" s="6" t="s">
        <v>17</v>
      </c>
      <c r="B90" s="230" t="s">
        <v>104</v>
      </c>
      <c r="C90" s="29" t="s">
        <v>105</v>
      </c>
      <c r="D90" s="25">
        <v>0.34063398245917548</v>
      </c>
      <c r="E90" s="26">
        <v>0.32098111442496591</v>
      </c>
      <c r="F90" s="231">
        <v>0.36421550061972102</v>
      </c>
      <c r="G90" s="26">
        <v>0.39430714927600552</v>
      </c>
      <c r="H90" s="26">
        <v>0.32230999079549905</v>
      </c>
      <c r="I90" s="26">
        <v>0.29866218775514586</v>
      </c>
      <c r="J90" s="190" t="s">
        <v>20</v>
      </c>
      <c r="K90" s="195">
        <v>0.50009275230746719</v>
      </c>
      <c r="L90" s="195">
        <v>0.44154153595988277</v>
      </c>
      <c r="M90" s="219">
        <v>0.47081714413367498</v>
      </c>
      <c r="N90" s="166" t="s">
        <v>191</v>
      </c>
      <c r="O90" s="102" t="s">
        <v>191</v>
      </c>
      <c r="P90" s="248" t="s">
        <v>187</v>
      </c>
    </row>
    <row r="91" spans="1:16" x14ac:dyDescent="0.25">
      <c r="A91" s="6" t="s">
        <v>17</v>
      </c>
      <c r="B91" s="230" t="s">
        <v>41</v>
      </c>
      <c r="C91" s="29" t="s">
        <v>42</v>
      </c>
      <c r="D91" s="25">
        <v>0.25780041488026467</v>
      </c>
      <c r="E91" s="26">
        <v>0.24281640131341095</v>
      </c>
      <c r="F91" s="231">
        <v>0.24143442033726328</v>
      </c>
      <c r="G91" s="26">
        <v>0.29816722553342889</v>
      </c>
      <c r="H91" s="26">
        <v>0.24307723387221908</v>
      </c>
      <c r="I91" s="26">
        <v>0.17557429043935963</v>
      </c>
      <c r="J91" s="190" t="s">
        <v>20</v>
      </c>
      <c r="K91" s="195">
        <v>0.65249483599566416</v>
      </c>
      <c r="L91" s="195">
        <v>0.51262926522356689</v>
      </c>
      <c r="M91" s="219">
        <v>0.58256205060961552</v>
      </c>
      <c r="N91" s="166" t="s">
        <v>191</v>
      </c>
      <c r="O91" s="102" t="s">
        <v>191</v>
      </c>
      <c r="P91" s="248" t="s">
        <v>187</v>
      </c>
    </row>
    <row r="92" spans="1:16" x14ac:dyDescent="0.25">
      <c r="A92" s="6" t="s">
        <v>17</v>
      </c>
      <c r="B92" s="230" t="s">
        <v>96</v>
      </c>
      <c r="C92" s="29" t="s">
        <v>97</v>
      </c>
      <c r="D92" s="25">
        <v>0.46896932042010248</v>
      </c>
      <c r="E92" s="26">
        <v>0.3883725584211854</v>
      </c>
      <c r="F92" s="231">
        <v>0.36616184620407516</v>
      </c>
      <c r="G92" s="26">
        <v>0.41259866412587604</v>
      </c>
      <c r="H92" s="26">
        <v>0.35782630858515774</v>
      </c>
      <c r="I92" s="26">
        <v>0.28451948291361512</v>
      </c>
      <c r="J92" s="190" t="s">
        <v>20</v>
      </c>
      <c r="K92" s="195">
        <v>0.3624674362456104</v>
      </c>
      <c r="L92" s="195">
        <v>0.31714632172618856</v>
      </c>
      <c r="M92" s="219">
        <v>0.33980687898589945</v>
      </c>
      <c r="N92" s="166" t="s">
        <v>191</v>
      </c>
      <c r="O92" s="102" t="s">
        <v>191</v>
      </c>
      <c r="P92" s="248" t="s">
        <v>187</v>
      </c>
    </row>
    <row r="93" spans="1:16" x14ac:dyDescent="0.25">
      <c r="A93" s="6" t="s">
        <v>28</v>
      </c>
      <c r="B93" s="230" t="s">
        <v>29</v>
      </c>
      <c r="C93" s="29" t="s">
        <v>30</v>
      </c>
      <c r="D93" s="25">
        <v>0.13992505424681453</v>
      </c>
      <c r="E93" s="26">
        <v>0.13020217187170288</v>
      </c>
      <c r="F93" s="231">
        <v>0.16288648858125215</v>
      </c>
      <c r="G93" s="26">
        <v>0.14209725881710633</v>
      </c>
      <c r="H93" s="26">
        <v>0.12272750571413897</v>
      </c>
      <c r="I93" s="26">
        <v>0.12796749764906659</v>
      </c>
      <c r="J93" s="190" t="s">
        <v>20</v>
      </c>
      <c r="K93" s="195">
        <v>0.7574917485755589</v>
      </c>
      <c r="L93" s="195">
        <v>0.67099911504439091</v>
      </c>
      <c r="M93" s="219">
        <v>0.71424543180997491</v>
      </c>
      <c r="N93" s="166" t="s">
        <v>191</v>
      </c>
      <c r="O93" s="102" t="s">
        <v>191</v>
      </c>
      <c r="P93" s="248" t="s">
        <v>191</v>
      </c>
    </row>
    <row r="94" spans="1:16" x14ac:dyDescent="0.25">
      <c r="A94" s="6" t="s">
        <v>17</v>
      </c>
      <c r="B94" s="230" t="s">
        <v>31</v>
      </c>
      <c r="C94" s="29" t="s">
        <v>32</v>
      </c>
      <c r="D94" s="25">
        <v>0.37270912224943492</v>
      </c>
      <c r="E94" s="26">
        <v>0.32922182002238948</v>
      </c>
      <c r="F94" s="231">
        <v>0.3070094337012314</v>
      </c>
      <c r="G94" s="26">
        <v>0.25534735516003793</v>
      </c>
      <c r="H94" s="26">
        <v>0.19322547308227861</v>
      </c>
      <c r="I94" s="26">
        <v>0.13438076464115051</v>
      </c>
      <c r="J94" s="190" t="s">
        <v>20</v>
      </c>
      <c r="K94" s="195">
        <v>0.36985439913901769</v>
      </c>
      <c r="L94" s="195">
        <v>0.4436583398740076</v>
      </c>
      <c r="M94" s="219">
        <v>0.40675636950651262</v>
      </c>
      <c r="N94" s="166" t="s">
        <v>191</v>
      </c>
      <c r="O94" s="102" t="s">
        <v>191</v>
      </c>
      <c r="P94" s="248" t="s">
        <v>187</v>
      </c>
    </row>
    <row r="95" spans="1:16" x14ac:dyDescent="0.25">
      <c r="A95" s="6" t="s">
        <v>17</v>
      </c>
      <c r="B95" s="230" t="s">
        <v>18</v>
      </c>
      <c r="C95" s="29" t="s">
        <v>19</v>
      </c>
      <c r="D95" s="25">
        <v>0.28183821425658356</v>
      </c>
      <c r="E95" s="26">
        <v>0.25982607920253398</v>
      </c>
      <c r="F95" s="231">
        <v>0.22827484855113042</v>
      </c>
      <c r="G95" s="26">
        <v>0.24057219205701202</v>
      </c>
      <c r="H95" s="26">
        <v>0.15576675523928352</v>
      </c>
      <c r="I95" s="26">
        <v>5.8341010908492405E-2</v>
      </c>
      <c r="J95" s="190" t="s">
        <v>20</v>
      </c>
      <c r="K95" s="195">
        <v>0.44306370226457148</v>
      </c>
      <c r="L95" s="195">
        <v>0.40324013962170052</v>
      </c>
      <c r="M95" s="219">
        <v>0.42315192094313603</v>
      </c>
      <c r="N95" s="166" t="s">
        <v>191</v>
      </c>
      <c r="O95" s="102" t="s">
        <v>191</v>
      </c>
      <c r="P95" s="248" t="s">
        <v>187</v>
      </c>
    </row>
    <row r="96" spans="1:16" x14ac:dyDescent="0.25">
      <c r="A96" s="6" t="s">
        <v>17</v>
      </c>
      <c r="B96" s="230" t="s">
        <v>62</v>
      </c>
      <c r="C96" s="29" t="s">
        <v>63</v>
      </c>
      <c r="D96" s="25">
        <v>0.35110679507236486</v>
      </c>
      <c r="E96" s="26">
        <v>0.31217450726989415</v>
      </c>
      <c r="F96" s="231">
        <v>0.35521149646717659</v>
      </c>
      <c r="G96" s="26">
        <v>0.38165148568879864</v>
      </c>
      <c r="H96" s="26">
        <v>0.28239304527808584</v>
      </c>
      <c r="I96" s="26">
        <v>0.22165400390096152</v>
      </c>
      <c r="J96" s="190" t="s">
        <v>20</v>
      </c>
      <c r="K96" s="195">
        <v>0.47897549763291708</v>
      </c>
      <c r="L96" s="195">
        <v>0.43823466481531798</v>
      </c>
      <c r="M96" s="219">
        <v>0.45860508122411753</v>
      </c>
      <c r="N96" s="166" t="s">
        <v>191</v>
      </c>
      <c r="O96" s="102" t="s">
        <v>191</v>
      </c>
      <c r="P96" s="248" t="s">
        <v>187</v>
      </c>
    </row>
    <row r="97" spans="1:16" x14ac:dyDescent="0.25">
      <c r="A97" s="6" t="s">
        <v>17</v>
      </c>
      <c r="B97" s="230" t="s">
        <v>92</v>
      </c>
      <c r="C97" s="29" t="s">
        <v>93</v>
      </c>
      <c r="D97" s="25">
        <v>0.43733413939463261</v>
      </c>
      <c r="E97" s="26">
        <v>0.39115364804574826</v>
      </c>
      <c r="F97" s="231">
        <v>0.44640447584873016</v>
      </c>
      <c r="G97" s="26">
        <v>0.37421358800211763</v>
      </c>
      <c r="H97" s="26">
        <v>0.30670994541036994</v>
      </c>
      <c r="I97" s="26">
        <v>0.26669128840849032</v>
      </c>
      <c r="J97" s="190" t="s">
        <v>16</v>
      </c>
      <c r="K97" s="195">
        <v>0.42646724723001678</v>
      </c>
      <c r="L97" s="195">
        <v>0.41901814702694495</v>
      </c>
      <c r="M97" s="219">
        <v>0.42274269712848089</v>
      </c>
      <c r="N97" s="166" t="s">
        <v>191</v>
      </c>
      <c r="O97" s="102" t="s">
        <v>191</v>
      </c>
      <c r="P97" s="248" t="s">
        <v>187</v>
      </c>
    </row>
    <row r="98" spans="1:16" x14ac:dyDescent="0.25">
      <c r="A98" s="6" t="s">
        <v>17</v>
      </c>
      <c r="B98" s="230" t="s">
        <v>78</v>
      </c>
      <c r="C98" s="29" t="s">
        <v>79</v>
      </c>
      <c r="D98" s="25">
        <v>0.48378400995654985</v>
      </c>
      <c r="E98" s="26">
        <v>0.45100040580952622</v>
      </c>
      <c r="F98" s="231">
        <v>0.43606946155202353</v>
      </c>
      <c r="G98" s="26">
        <v>0.32183820144367864</v>
      </c>
      <c r="H98" s="26">
        <v>0.26869427316170319</v>
      </c>
      <c r="I98" s="26">
        <v>0.2615958482779544</v>
      </c>
      <c r="J98" s="190" t="s">
        <v>16</v>
      </c>
      <c r="K98" s="195">
        <v>0.40324587425064062</v>
      </c>
      <c r="L98" s="195">
        <v>0.41741668707817958</v>
      </c>
      <c r="M98" s="219">
        <v>0.4103312806644101</v>
      </c>
      <c r="N98" s="166" t="s">
        <v>191</v>
      </c>
      <c r="O98" s="102" t="s">
        <v>191</v>
      </c>
      <c r="P98" s="248" t="s">
        <v>187</v>
      </c>
    </row>
    <row r="99" spans="1:16" x14ac:dyDescent="0.25">
      <c r="A99" s="6" t="s">
        <v>17</v>
      </c>
      <c r="B99" s="230" t="s">
        <v>76</v>
      </c>
      <c r="C99" s="29" t="s">
        <v>77</v>
      </c>
      <c r="D99" s="25">
        <v>0.30202903778615092</v>
      </c>
      <c r="E99" s="26">
        <v>0.2886790807133498</v>
      </c>
      <c r="F99" s="231">
        <v>0.27937295273032658</v>
      </c>
      <c r="G99" s="26">
        <v>0.36009533576603375</v>
      </c>
      <c r="H99" s="26">
        <v>0.2990850941846202</v>
      </c>
      <c r="I99" s="26">
        <v>0.2544689956365408</v>
      </c>
      <c r="J99" s="190" t="s">
        <v>20</v>
      </c>
      <c r="K99" s="195">
        <v>0.51705700753016204</v>
      </c>
      <c r="L99" s="195">
        <v>0.41321491953409623</v>
      </c>
      <c r="M99" s="219">
        <v>0.46513596353212916</v>
      </c>
      <c r="N99" s="166" t="s">
        <v>191</v>
      </c>
      <c r="O99" s="102" t="s">
        <v>191</v>
      </c>
      <c r="P99" s="248" t="s">
        <v>187</v>
      </c>
    </row>
    <row r="100" spans="1:16" x14ac:dyDescent="0.25">
      <c r="A100" s="6" t="s">
        <v>17</v>
      </c>
      <c r="B100" s="230" t="s">
        <v>60</v>
      </c>
      <c r="C100" s="29" t="s">
        <v>61</v>
      </c>
      <c r="D100" s="25">
        <v>0.43950658497818801</v>
      </c>
      <c r="E100" s="26">
        <v>0.37168611427908199</v>
      </c>
      <c r="F100" s="231">
        <v>0.39296868261024925</v>
      </c>
      <c r="G100" s="26">
        <v>0.27892253029537306</v>
      </c>
      <c r="H100" s="26">
        <v>0.2349013787419108</v>
      </c>
      <c r="I100" s="26">
        <v>0.22112431187305473</v>
      </c>
      <c r="J100" s="190" t="s">
        <v>16</v>
      </c>
      <c r="K100" s="195">
        <v>0.37031957774526381</v>
      </c>
      <c r="L100" s="195">
        <v>0.50264921308024813</v>
      </c>
      <c r="M100" s="219">
        <v>0.43648439541275597</v>
      </c>
      <c r="N100" s="166" t="s">
        <v>191</v>
      </c>
      <c r="O100" s="102" t="s">
        <v>191</v>
      </c>
      <c r="P100" s="248" t="s">
        <v>187</v>
      </c>
    </row>
    <row r="101" spans="1:16" x14ac:dyDescent="0.25">
      <c r="A101" s="6" t="s">
        <v>17</v>
      </c>
      <c r="B101" s="230" t="s">
        <v>43</v>
      </c>
      <c r="C101" s="29" t="s">
        <v>44</v>
      </c>
      <c r="D101" s="25">
        <v>0.66400664477008853</v>
      </c>
      <c r="E101" s="26">
        <v>0.58664875065185806</v>
      </c>
      <c r="F101" s="231">
        <v>0.5064623509703059</v>
      </c>
      <c r="G101" s="26">
        <v>0.345786301638983</v>
      </c>
      <c r="H101" s="26">
        <v>0.27288886552053671</v>
      </c>
      <c r="I101" s="26">
        <v>0.18385701109801245</v>
      </c>
      <c r="J101" s="190" t="s">
        <v>20</v>
      </c>
      <c r="K101" s="195">
        <v>0.24287149865945981</v>
      </c>
      <c r="L101" s="195">
        <v>0.38344877517076836</v>
      </c>
      <c r="M101" s="219">
        <v>0.31316013691511407</v>
      </c>
      <c r="N101" s="166" t="s">
        <v>191</v>
      </c>
      <c r="O101" s="102" t="s">
        <v>187</v>
      </c>
      <c r="P101" s="248" t="s">
        <v>187</v>
      </c>
    </row>
    <row r="102" spans="1:16" x14ac:dyDescent="0.25">
      <c r="A102" s="6" t="s">
        <v>17</v>
      </c>
      <c r="B102" s="230" t="s">
        <v>26</v>
      </c>
      <c r="C102" s="29" t="s">
        <v>27</v>
      </c>
      <c r="D102" s="25">
        <v>0.42437159059396845</v>
      </c>
      <c r="E102" s="26">
        <v>0.37440546667289942</v>
      </c>
      <c r="F102" s="231">
        <v>0.33996342801499135</v>
      </c>
      <c r="G102" s="26">
        <v>0.26699377950629588</v>
      </c>
      <c r="H102" s="26">
        <v>0.20885210096467027</v>
      </c>
      <c r="I102" s="26">
        <v>0.12317814529320517</v>
      </c>
      <c r="J102" s="190" t="s">
        <v>20</v>
      </c>
      <c r="K102" s="195">
        <v>0.44783069553363797</v>
      </c>
      <c r="L102" s="195">
        <v>0.55491239461060227</v>
      </c>
      <c r="M102" s="219">
        <v>0.50137154507212012</v>
      </c>
      <c r="N102" s="166" t="s">
        <v>191</v>
      </c>
      <c r="O102" s="102" t="s">
        <v>187</v>
      </c>
      <c r="P102" s="248" t="s">
        <v>187</v>
      </c>
    </row>
    <row r="103" spans="1:16" x14ac:dyDescent="0.25">
      <c r="A103" s="6" t="s">
        <v>17</v>
      </c>
      <c r="B103" s="230" t="s">
        <v>23</v>
      </c>
      <c r="C103" s="29" t="s">
        <v>24</v>
      </c>
      <c r="D103" s="25">
        <v>0.36087888788619182</v>
      </c>
      <c r="E103" s="26">
        <v>0.36949303945249551</v>
      </c>
      <c r="F103" s="231">
        <v>0.32646167822157479</v>
      </c>
      <c r="G103" s="26">
        <v>0.31323188272585456</v>
      </c>
      <c r="H103" s="26">
        <v>0.23939082954769014</v>
      </c>
      <c r="I103" s="26">
        <v>0.11833541312631332</v>
      </c>
      <c r="J103" s="190" t="s">
        <v>25</v>
      </c>
      <c r="K103" s="195">
        <v>0.43800393246382319</v>
      </c>
      <c r="L103" s="195">
        <v>0.43744274382543358</v>
      </c>
      <c r="M103" s="219">
        <v>0.43772333814462838</v>
      </c>
      <c r="N103" s="166" t="s">
        <v>191</v>
      </c>
      <c r="O103" s="102" t="s">
        <v>191</v>
      </c>
      <c r="P103" s="248" t="s">
        <v>187</v>
      </c>
    </row>
    <row r="104" spans="1:16" x14ac:dyDescent="0.25">
      <c r="A104" s="6" t="s">
        <v>17</v>
      </c>
      <c r="B104" s="230" t="s">
        <v>106</v>
      </c>
      <c r="C104" s="29" t="s">
        <v>107</v>
      </c>
      <c r="D104" s="25">
        <v>0.32397841149995915</v>
      </c>
      <c r="E104" s="26">
        <v>0.33106778154662059</v>
      </c>
      <c r="F104" s="231">
        <v>0.43664568055958658</v>
      </c>
      <c r="G104" s="26">
        <v>0.31911548231775544</v>
      </c>
      <c r="H104" s="26">
        <v>0.29568809257283563</v>
      </c>
      <c r="I104" s="26">
        <v>0.29657889971684953</v>
      </c>
      <c r="J104" s="190" t="s">
        <v>16</v>
      </c>
      <c r="K104" s="195">
        <v>0.47506679977376348</v>
      </c>
      <c r="L104" s="195">
        <v>0.53019560963088064</v>
      </c>
      <c r="M104" s="219">
        <v>0.50263120470232203</v>
      </c>
      <c r="N104" s="166" t="s">
        <v>191</v>
      </c>
      <c r="O104" s="102" t="s">
        <v>191</v>
      </c>
      <c r="P104" s="248" t="s">
        <v>187</v>
      </c>
    </row>
    <row r="105" spans="1:16" x14ac:dyDescent="0.25">
      <c r="A105" s="6" t="s">
        <v>17</v>
      </c>
      <c r="B105" s="230" t="s">
        <v>126</v>
      </c>
      <c r="C105" s="29" t="s">
        <v>127</v>
      </c>
      <c r="D105" s="25">
        <v>0.38779889700767373</v>
      </c>
      <c r="E105" s="26">
        <v>0.43697218132972032</v>
      </c>
      <c r="F105" s="231">
        <v>0.45051953640404269</v>
      </c>
      <c r="G105" s="26">
        <v>0.50108644898499211</v>
      </c>
      <c r="H105" s="26">
        <v>0.42930964755369205</v>
      </c>
      <c r="I105" s="26">
        <v>0.36970871040766284</v>
      </c>
      <c r="J105" s="190" t="s">
        <v>16</v>
      </c>
      <c r="K105" s="195">
        <v>0.24154942584959654</v>
      </c>
      <c r="L105" s="195">
        <v>0.24537113567592914</v>
      </c>
      <c r="M105" s="219">
        <v>0.24346028076276283</v>
      </c>
      <c r="N105" s="166" t="s">
        <v>191</v>
      </c>
      <c r="O105" s="102" t="s">
        <v>191</v>
      </c>
      <c r="P105" s="248" t="s">
        <v>187</v>
      </c>
    </row>
    <row r="106" spans="1:16" x14ac:dyDescent="0.25">
      <c r="A106" s="6" t="s">
        <v>17</v>
      </c>
      <c r="B106" s="230" t="s">
        <v>130</v>
      </c>
      <c r="C106" s="29" t="s">
        <v>131</v>
      </c>
      <c r="D106" s="25">
        <v>0.35278007797705613</v>
      </c>
      <c r="E106" s="26">
        <v>0.31912193869132227</v>
      </c>
      <c r="F106" s="231">
        <v>0.29111792661447933</v>
      </c>
      <c r="G106" s="26">
        <v>0.45313411858336122</v>
      </c>
      <c r="H106" s="26">
        <v>0.36515869162771242</v>
      </c>
      <c r="I106" s="26">
        <v>0.37642051891772338</v>
      </c>
      <c r="J106" s="190" t="s">
        <v>16</v>
      </c>
      <c r="K106" s="195">
        <v>0.47001120084393117</v>
      </c>
      <c r="L106" s="195">
        <v>0.3877672658680088</v>
      </c>
      <c r="M106" s="219">
        <v>0.42888923335596996</v>
      </c>
      <c r="N106" s="166" t="s">
        <v>191</v>
      </c>
      <c r="O106" s="102" t="s">
        <v>191</v>
      </c>
      <c r="P106" s="248" t="s">
        <v>187</v>
      </c>
    </row>
    <row r="107" spans="1:16" x14ac:dyDescent="0.25">
      <c r="A107" s="6" t="s">
        <v>17</v>
      </c>
      <c r="B107" s="230" t="s">
        <v>45</v>
      </c>
      <c r="C107" s="29" t="s">
        <v>46</v>
      </c>
      <c r="D107" s="25">
        <v>0.426632232195153</v>
      </c>
      <c r="E107" s="26">
        <v>0.45161821645439615</v>
      </c>
      <c r="F107" s="231">
        <v>0.4863779423662592</v>
      </c>
      <c r="G107" s="26">
        <v>0.31913584740795564</v>
      </c>
      <c r="H107" s="26">
        <v>0.26164577615279611</v>
      </c>
      <c r="I107" s="26">
        <v>0.19006562801526988</v>
      </c>
      <c r="J107" s="190" t="s">
        <v>16</v>
      </c>
      <c r="K107" s="195">
        <v>0.44657161748497726</v>
      </c>
      <c r="L107" s="195">
        <v>0.41895340573553169</v>
      </c>
      <c r="M107" s="219">
        <v>0.43276251161025447</v>
      </c>
      <c r="N107" s="166" t="s">
        <v>191</v>
      </c>
      <c r="O107" s="102" t="s">
        <v>191</v>
      </c>
      <c r="P107" s="248" t="s">
        <v>191</v>
      </c>
    </row>
    <row r="108" spans="1:16" x14ac:dyDescent="0.25">
      <c r="A108" s="6" t="s">
        <v>13</v>
      </c>
      <c r="B108" s="230" t="s">
        <v>14</v>
      </c>
      <c r="C108" s="29" t="s">
        <v>15</v>
      </c>
      <c r="D108" s="25">
        <v>-4.674465E-3</v>
      </c>
      <c r="E108" s="26">
        <v>-6.6960766690640034E-3</v>
      </c>
      <c r="F108" s="231">
        <v>-9.3261777546763736E-2</v>
      </c>
      <c r="G108" s="26">
        <v>8.5507840000000005E-3</v>
      </c>
      <c r="H108" s="26">
        <v>3.7980670103905878E-2</v>
      </c>
      <c r="I108" s="26">
        <v>1.7182847733024732E-2</v>
      </c>
      <c r="J108" s="190" t="s">
        <v>16</v>
      </c>
      <c r="K108" s="195">
        <v>-0.23094181554924745</v>
      </c>
      <c r="L108" s="195">
        <v>-3.0111230018030455E-2</v>
      </c>
      <c r="M108" s="219">
        <v>-0.13052652278363897</v>
      </c>
      <c r="N108" s="166" t="s">
        <v>191</v>
      </c>
      <c r="O108" s="102" t="s">
        <v>187</v>
      </c>
      <c r="P108" s="248" t="s">
        <v>187</v>
      </c>
    </row>
    <row r="109" spans="1:16" x14ac:dyDescent="0.25">
      <c r="A109" s="6" t="s">
        <v>17</v>
      </c>
      <c r="B109" s="230" t="s">
        <v>112</v>
      </c>
      <c r="C109" s="29" t="s">
        <v>113</v>
      </c>
      <c r="D109" s="25">
        <v>0.48465401152569054</v>
      </c>
      <c r="E109" s="26">
        <v>0.45898012471923638</v>
      </c>
      <c r="F109" s="231">
        <v>0.42645729159562851</v>
      </c>
      <c r="G109" s="26">
        <v>0.41676191139537444</v>
      </c>
      <c r="H109" s="26">
        <v>0.3545147084130405</v>
      </c>
      <c r="I109" s="26">
        <v>0.30844555089591252</v>
      </c>
      <c r="J109" s="190" t="s">
        <v>20</v>
      </c>
      <c r="K109" s="195">
        <v>0.31786228689701945</v>
      </c>
      <c r="L109" s="195">
        <v>0.36884455032042107</v>
      </c>
      <c r="M109" s="219">
        <v>0.34335341860872026</v>
      </c>
      <c r="N109" s="166" t="s">
        <v>191</v>
      </c>
      <c r="O109" s="102" t="s">
        <v>191</v>
      </c>
      <c r="P109" s="248" t="s">
        <v>187</v>
      </c>
    </row>
    <row r="110" spans="1:16" x14ac:dyDescent="0.25">
      <c r="A110" s="6" t="s">
        <v>17</v>
      </c>
      <c r="B110" s="230" t="s">
        <v>114</v>
      </c>
      <c r="C110" s="29" t="s">
        <v>115</v>
      </c>
      <c r="D110" s="25">
        <v>0.47554970529958251</v>
      </c>
      <c r="E110" s="26">
        <v>0.37832369318817732</v>
      </c>
      <c r="F110" s="231">
        <v>0.26683906390150763</v>
      </c>
      <c r="G110" s="26">
        <v>0.59008679528687036</v>
      </c>
      <c r="H110" s="26">
        <v>0.3697392115201853</v>
      </c>
      <c r="I110" s="26">
        <v>0.31332872960858199</v>
      </c>
      <c r="J110" s="190" t="s">
        <v>20</v>
      </c>
      <c r="K110" s="195">
        <v>0.30553827158162411</v>
      </c>
      <c r="L110" s="195">
        <v>0.2075908840172481</v>
      </c>
      <c r="M110" s="219">
        <v>0.25656457779943609</v>
      </c>
      <c r="N110" s="166" t="s">
        <v>191</v>
      </c>
      <c r="O110" s="102" t="s">
        <v>191</v>
      </c>
      <c r="P110" s="248" t="s">
        <v>187</v>
      </c>
    </row>
    <row r="111" spans="1:16" x14ac:dyDescent="0.25">
      <c r="A111" s="6" t="s">
        <v>17</v>
      </c>
      <c r="B111" s="230" t="s">
        <v>74</v>
      </c>
      <c r="C111" s="29" t="s">
        <v>75</v>
      </c>
      <c r="D111" s="25">
        <v>0.44486156391517218</v>
      </c>
      <c r="E111" s="26">
        <v>0.39895714087699119</v>
      </c>
      <c r="F111" s="231">
        <v>0.35881580258141321</v>
      </c>
      <c r="G111" s="26">
        <v>0.33010807480136983</v>
      </c>
      <c r="H111" s="26">
        <v>0.29222955616689933</v>
      </c>
      <c r="I111" s="26">
        <v>0.254981772934674</v>
      </c>
      <c r="J111" s="190" t="s">
        <v>16</v>
      </c>
      <c r="K111" s="195">
        <v>0.40804139385234228</v>
      </c>
      <c r="L111" s="195">
        <v>0.43577879473595299</v>
      </c>
      <c r="M111" s="219">
        <v>0.42191009429414761</v>
      </c>
      <c r="N111" s="166" t="s">
        <v>191</v>
      </c>
      <c r="O111" s="102" t="s">
        <v>187</v>
      </c>
      <c r="P111" s="248" t="s">
        <v>187</v>
      </c>
    </row>
    <row r="112" spans="1:16" x14ac:dyDescent="0.25">
      <c r="A112" s="6" t="s">
        <v>13</v>
      </c>
      <c r="B112" s="230" t="s">
        <v>80</v>
      </c>
      <c r="C112" s="29" t="s">
        <v>81</v>
      </c>
      <c r="D112" s="25">
        <v>0.32091034555652914</v>
      </c>
      <c r="E112" s="26">
        <v>0.28331193030016727</v>
      </c>
      <c r="F112" s="231">
        <v>0.26713151223652448</v>
      </c>
      <c r="G112" s="26">
        <v>0.30597478027780289</v>
      </c>
      <c r="H112" s="26">
        <v>0.27022044413813551</v>
      </c>
      <c r="I112" s="26">
        <v>0.25561143497402383</v>
      </c>
      <c r="J112" s="190" t="s">
        <v>20</v>
      </c>
      <c r="K112" s="195">
        <v>0.50045104974044352</v>
      </c>
      <c r="L112" s="195">
        <v>0.43836671604710675</v>
      </c>
      <c r="M112" s="219">
        <v>0.46940888289377514</v>
      </c>
      <c r="N112" s="166" t="s">
        <v>191</v>
      </c>
      <c r="O112" s="102" t="s">
        <v>191</v>
      </c>
      <c r="P112" s="248" t="s">
        <v>187</v>
      </c>
    </row>
    <row r="113" spans="1:16" x14ac:dyDescent="0.25">
      <c r="A113" s="6" t="s">
        <v>17</v>
      </c>
      <c r="B113" s="230" t="s">
        <v>64</v>
      </c>
      <c r="C113" s="29" t="s">
        <v>65</v>
      </c>
      <c r="D113" s="25">
        <v>0.33068094985429186</v>
      </c>
      <c r="E113" s="26">
        <v>0.32907022964225779</v>
      </c>
      <c r="F113" s="231">
        <v>0.35831038456780062</v>
      </c>
      <c r="G113" s="26">
        <v>0.37422757356973407</v>
      </c>
      <c r="H113" s="26">
        <v>0.33400398549161964</v>
      </c>
      <c r="I113" s="26">
        <v>0.21925240662338735</v>
      </c>
      <c r="J113" s="190" t="s">
        <v>20</v>
      </c>
      <c r="K113" s="195">
        <v>0.58234848477879786</v>
      </c>
      <c r="L113" s="195">
        <v>0.48339933880337588</v>
      </c>
      <c r="M113" s="219">
        <v>0.5328739117910869</v>
      </c>
      <c r="N113" s="166" t="s">
        <v>191</v>
      </c>
      <c r="O113" s="102" t="s">
        <v>191</v>
      </c>
      <c r="P113" s="248" t="s">
        <v>187</v>
      </c>
    </row>
    <row r="114" spans="1:16" x14ac:dyDescent="0.25">
      <c r="A114" s="6" t="s">
        <v>17</v>
      </c>
      <c r="B114" s="230" t="s">
        <v>70</v>
      </c>
      <c r="C114" s="29" t="s">
        <v>71</v>
      </c>
      <c r="D114" s="25">
        <v>0.41672883259808363</v>
      </c>
      <c r="E114" s="26">
        <v>0.33993390724609285</v>
      </c>
      <c r="F114" s="231">
        <v>0.21942587292938534</v>
      </c>
      <c r="G114" s="26">
        <v>0.3853327678611842</v>
      </c>
      <c r="H114" s="26">
        <v>0.2771545846343787</v>
      </c>
      <c r="I114" s="26">
        <v>0.24154040211269687</v>
      </c>
      <c r="J114" s="190" t="s">
        <v>25</v>
      </c>
      <c r="K114" s="195">
        <v>0.35563135613106722</v>
      </c>
      <c r="L114" s="195">
        <v>0.39868011652593927</v>
      </c>
      <c r="M114" s="219">
        <v>0.37715573632850324</v>
      </c>
      <c r="N114" s="166" t="s">
        <v>191</v>
      </c>
      <c r="O114" s="102" t="s">
        <v>191</v>
      </c>
      <c r="P114" s="248" t="s">
        <v>191</v>
      </c>
    </row>
    <row r="115" spans="1:16" x14ac:dyDescent="0.25">
      <c r="A115" s="6" t="s">
        <v>17</v>
      </c>
      <c r="B115" s="230" t="s">
        <v>88</v>
      </c>
      <c r="C115" s="29" t="s">
        <v>89</v>
      </c>
      <c r="D115" s="25">
        <v>0.36254466642196215</v>
      </c>
      <c r="E115" s="26">
        <v>0.27978283532594933</v>
      </c>
      <c r="F115" s="231">
        <v>0.27477255860593069</v>
      </c>
      <c r="G115" s="26">
        <v>0.30365742222207365</v>
      </c>
      <c r="H115" s="26">
        <v>0.23487941979773849</v>
      </c>
      <c r="I115" s="26">
        <v>0.27118397761301766</v>
      </c>
      <c r="J115" s="190" t="s">
        <v>20</v>
      </c>
      <c r="K115" s="195">
        <v>0.39109940682264355</v>
      </c>
      <c r="L115" s="195">
        <v>0.40773436746040043</v>
      </c>
      <c r="M115" s="219">
        <v>0.39941688714152201</v>
      </c>
      <c r="N115" s="166" t="s">
        <v>191</v>
      </c>
      <c r="O115" s="102" t="s">
        <v>191</v>
      </c>
      <c r="P115" s="248" t="s">
        <v>187</v>
      </c>
    </row>
    <row r="116" spans="1:16" x14ac:dyDescent="0.25">
      <c r="A116" s="6" t="s">
        <v>17</v>
      </c>
      <c r="B116" s="230" t="s">
        <v>68</v>
      </c>
      <c r="C116" s="29" t="s">
        <v>69</v>
      </c>
      <c r="D116" s="25">
        <v>0.54327020730303111</v>
      </c>
      <c r="E116" s="26">
        <v>0.44406790559265108</v>
      </c>
      <c r="F116" s="231">
        <v>0.40746570804085441</v>
      </c>
      <c r="G116" s="26">
        <v>0.43857279582487418</v>
      </c>
      <c r="H116" s="26">
        <v>0.36433293821585527</v>
      </c>
      <c r="I116" s="26">
        <v>0.22676436591670082</v>
      </c>
      <c r="J116" s="190" t="s">
        <v>20</v>
      </c>
      <c r="K116" s="195">
        <v>0.35040306075940891</v>
      </c>
      <c r="L116" s="195">
        <v>0.31247496732173718</v>
      </c>
      <c r="M116" s="219">
        <v>0.33143901404057308</v>
      </c>
      <c r="N116" s="166" t="s">
        <v>191</v>
      </c>
      <c r="O116" s="102" t="s">
        <v>187</v>
      </c>
      <c r="P116" s="248" t="s">
        <v>187</v>
      </c>
    </row>
    <row r="117" spans="1:16" x14ac:dyDescent="0.25">
      <c r="A117" s="6" t="s">
        <v>17</v>
      </c>
      <c r="B117" s="230" t="s">
        <v>94</v>
      </c>
      <c r="C117" s="29" t="s">
        <v>95</v>
      </c>
      <c r="D117" s="25">
        <v>0.38199982770459812</v>
      </c>
      <c r="E117" s="26">
        <v>0.39715004565271433</v>
      </c>
      <c r="F117" s="231">
        <v>0.43235805475828093</v>
      </c>
      <c r="G117" s="26">
        <v>0.38327442111911131</v>
      </c>
      <c r="H117" s="26">
        <v>0.29108539250859267</v>
      </c>
      <c r="I117" s="26">
        <v>0.28282676631805825</v>
      </c>
      <c r="J117" s="190" t="s">
        <v>16</v>
      </c>
      <c r="K117" s="195">
        <v>0.61488400345124872</v>
      </c>
      <c r="L117" s="195">
        <v>0.51440097005129448</v>
      </c>
      <c r="M117" s="219">
        <v>0.5646424867512716</v>
      </c>
      <c r="N117" s="166" t="s">
        <v>191</v>
      </c>
      <c r="O117" s="102" t="s">
        <v>191</v>
      </c>
      <c r="P117" s="248" t="s">
        <v>187</v>
      </c>
    </row>
    <row r="118" spans="1:16" x14ac:dyDescent="0.25">
      <c r="A118" s="6" t="s">
        <v>17</v>
      </c>
      <c r="B118" s="230" t="s">
        <v>98</v>
      </c>
      <c r="C118" s="29" t="s">
        <v>99</v>
      </c>
      <c r="D118" s="25">
        <v>0.32872877520677019</v>
      </c>
      <c r="E118" s="26">
        <v>0.3245679365887128</v>
      </c>
      <c r="F118" s="231">
        <v>0.3301054285785926</v>
      </c>
      <c r="G118" s="26">
        <v>0.38536565071922579</v>
      </c>
      <c r="H118" s="26">
        <v>0.33281724112928057</v>
      </c>
      <c r="I118" s="26">
        <v>0.29048351500385511</v>
      </c>
      <c r="J118" s="190" t="s">
        <v>16</v>
      </c>
      <c r="K118" s="195">
        <v>0.47947164730069175</v>
      </c>
      <c r="L118" s="195">
        <v>0.37264882781442188</v>
      </c>
      <c r="M118" s="219">
        <v>0.42606023755755684</v>
      </c>
      <c r="N118" s="166" t="s">
        <v>191</v>
      </c>
      <c r="O118" s="102" t="s">
        <v>191</v>
      </c>
      <c r="P118" s="248" t="s">
        <v>187</v>
      </c>
    </row>
    <row r="119" spans="1:16" x14ac:dyDescent="0.25">
      <c r="A119" s="6" t="s">
        <v>17</v>
      </c>
      <c r="B119" s="230" t="s">
        <v>50</v>
      </c>
      <c r="C119" s="29" t="s">
        <v>51</v>
      </c>
      <c r="D119" s="25">
        <v>0.34403576297522054</v>
      </c>
      <c r="E119" s="26">
        <v>0.34417824405716624</v>
      </c>
      <c r="F119" s="231">
        <v>0.33518879697933029</v>
      </c>
      <c r="G119" s="26">
        <v>0.23718428158703922</v>
      </c>
      <c r="H119" s="26">
        <v>0.20935666798736804</v>
      </c>
      <c r="I119" s="26">
        <v>0.19116105983409265</v>
      </c>
      <c r="J119" s="190" t="s">
        <v>20</v>
      </c>
      <c r="K119" s="195">
        <v>0.55679046324000447</v>
      </c>
      <c r="L119" s="195">
        <v>0.50635473167590805</v>
      </c>
      <c r="M119" s="219">
        <v>0.53157259745795626</v>
      </c>
      <c r="N119" s="166" t="s">
        <v>191</v>
      </c>
      <c r="O119" s="102" t="s">
        <v>191</v>
      </c>
      <c r="P119" s="248" t="s">
        <v>187</v>
      </c>
    </row>
    <row r="120" spans="1:16" x14ac:dyDescent="0.25">
      <c r="A120" s="6" t="s">
        <v>17</v>
      </c>
      <c r="B120" s="230" t="s">
        <v>52</v>
      </c>
      <c r="C120" s="29" t="s">
        <v>53</v>
      </c>
      <c r="D120" s="25">
        <v>0.49351212350041929</v>
      </c>
      <c r="E120" s="26">
        <v>0.3952460577416459</v>
      </c>
      <c r="F120" s="231">
        <v>0.34477784396664352</v>
      </c>
      <c r="G120" s="26">
        <v>0.25543679280049125</v>
      </c>
      <c r="H120" s="26">
        <v>0.22823348692514797</v>
      </c>
      <c r="I120" s="26">
        <v>0.19474993865121612</v>
      </c>
      <c r="J120" s="190" t="s">
        <v>20</v>
      </c>
      <c r="K120" s="195">
        <v>0.33234114441467644</v>
      </c>
      <c r="L120" s="195">
        <v>0.49659483021081163</v>
      </c>
      <c r="M120" s="219">
        <v>0.41446798731274404</v>
      </c>
      <c r="N120" s="166" t="s">
        <v>191</v>
      </c>
      <c r="O120" s="102" t="s">
        <v>187</v>
      </c>
      <c r="P120" s="248" t="s">
        <v>187</v>
      </c>
    </row>
    <row r="121" spans="1:16" x14ac:dyDescent="0.25">
      <c r="A121" s="6" t="s">
        <v>17</v>
      </c>
      <c r="B121" s="230" t="s">
        <v>72</v>
      </c>
      <c r="C121" s="29" t="s">
        <v>73</v>
      </c>
      <c r="D121" s="25">
        <v>0.33578356813703397</v>
      </c>
      <c r="E121" s="26">
        <v>0.30242102453075387</v>
      </c>
      <c r="F121" s="231">
        <v>0.32549853349160401</v>
      </c>
      <c r="G121" s="26">
        <v>0.3225638689053163</v>
      </c>
      <c r="H121" s="26">
        <v>0.26424178851575597</v>
      </c>
      <c r="I121" s="26">
        <v>0.24810536059958546</v>
      </c>
      <c r="J121" s="190" t="s">
        <v>20</v>
      </c>
      <c r="K121" s="195">
        <v>0.46791332753488096</v>
      </c>
      <c r="L121" s="195">
        <v>0.46182910324654802</v>
      </c>
      <c r="M121" s="219">
        <v>0.46487121539071452</v>
      </c>
      <c r="N121" s="166" t="s">
        <v>191</v>
      </c>
      <c r="O121" s="102" t="s">
        <v>191</v>
      </c>
      <c r="P121" s="248" t="s">
        <v>187</v>
      </c>
    </row>
    <row r="122" spans="1:16" x14ac:dyDescent="0.25">
      <c r="A122" s="6" t="s">
        <v>17</v>
      </c>
      <c r="B122" s="230" t="s">
        <v>142</v>
      </c>
      <c r="C122" s="29" t="s">
        <v>143</v>
      </c>
      <c r="D122" s="25">
        <v>0.46240729244939344</v>
      </c>
      <c r="E122" s="26">
        <v>0.38285280528808036</v>
      </c>
      <c r="F122" s="231">
        <v>0.269208916543976</v>
      </c>
      <c r="G122" s="26">
        <v>0.52825473945100831</v>
      </c>
      <c r="H122" s="26">
        <v>0.41187437468476285</v>
      </c>
      <c r="I122" s="26">
        <v>0.43178751108248281</v>
      </c>
      <c r="J122" s="190" t="s">
        <v>20</v>
      </c>
      <c r="K122" s="195">
        <v>0.31101450140521941</v>
      </c>
      <c r="L122" s="195">
        <v>0.35505364822440744</v>
      </c>
      <c r="M122" s="219">
        <v>0.3330340748148134</v>
      </c>
      <c r="N122" s="166" t="s">
        <v>191</v>
      </c>
      <c r="O122" s="102" t="s">
        <v>187</v>
      </c>
      <c r="P122" s="248" t="s">
        <v>187</v>
      </c>
    </row>
    <row r="123" spans="1:16" x14ac:dyDescent="0.25">
      <c r="A123" s="6" t="s">
        <v>28</v>
      </c>
      <c r="B123" s="230" t="s">
        <v>54</v>
      </c>
      <c r="C123" s="29" t="s">
        <v>55</v>
      </c>
      <c r="D123" s="25">
        <v>0.28149465968629966</v>
      </c>
      <c r="E123" s="26">
        <v>0.21273972105004982</v>
      </c>
      <c r="F123" s="231">
        <v>0.21249848845224512</v>
      </c>
      <c r="G123" s="26">
        <v>0.38826357978857529</v>
      </c>
      <c r="H123" s="26">
        <v>0.30416329862043168</v>
      </c>
      <c r="I123" s="26">
        <v>0.19494935570934546</v>
      </c>
      <c r="J123" s="190" t="s">
        <v>20</v>
      </c>
      <c r="K123" s="195">
        <v>0.53192971714666315</v>
      </c>
      <c r="L123" s="195">
        <v>0.28889167724013659</v>
      </c>
      <c r="M123" s="219">
        <v>0.41041069719339984</v>
      </c>
      <c r="N123" s="166" t="s">
        <v>191</v>
      </c>
      <c r="O123" s="102" t="s">
        <v>191</v>
      </c>
      <c r="P123" s="248" t="s">
        <v>191</v>
      </c>
    </row>
    <row r="124" spans="1:16" x14ac:dyDescent="0.25">
      <c r="A124" s="6" t="s">
        <v>17</v>
      </c>
      <c r="B124" s="230" t="s">
        <v>21</v>
      </c>
      <c r="C124" s="29" t="s">
        <v>22</v>
      </c>
      <c r="D124" s="25">
        <v>0.29707342540246962</v>
      </c>
      <c r="E124" s="26">
        <v>0.23135093955572378</v>
      </c>
      <c r="F124" s="231">
        <v>0.22131457862367937</v>
      </c>
      <c r="G124" s="26">
        <v>0.23332340613330466</v>
      </c>
      <c r="H124" s="26">
        <v>0.17507228112619533</v>
      </c>
      <c r="I124" s="26">
        <v>9.451780950406749E-2</v>
      </c>
      <c r="J124" s="190" t="s">
        <v>16</v>
      </c>
      <c r="K124" s="195">
        <v>0.39417953254389665</v>
      </c>
      <c r="L124" s="195">
        <v>0.36830374114345477</v>
      </c>
      <c r="M124" s="219">
        <v>0.38124163684367574</v>
      </c>
      <c r="N124" s="166" t="s">
        <v>191</v>
      </c>
      <c r="O124" s="102" t="s">
        <v>191</v>
      </c>
      <c r="P124" s="248" t="s">
        <v>187</v>
      </c>
    </row>
    <row r="125" spans="1:16" x14ac:dyDescent="0.25">
      <c r="A125" s="6" t="s">
        <v>17</v>
      </c>
      <c r="B125" s="230" t="s">
        <v>100</v>
      </c>
      <c r="C125" s="29" t="s">
        <v>101</v>
      </c>
      <c r="D125" s="25">
        <v>0.44190913802845555</v>
      </c>
      <c r="E125" s="26">
        <v>0.34490324225816871</v>
      </c>
      <c r="F125" s="231">
        <v>0.14021748494454475</v>
      </c>
      <c r="G125" s="26">
        <v>0.43812978766798027</v>
      </c>
      <c r="H125" s="26">
        <v>0.32222602104888787</v>
      </c>
      <c r="I125" s="26">
        <v>0.29919917543746355</v>
      </c>
      <c r="J125" s="190" t="s">
        <v>25</v>
      </c>
      <c r="K125" s="195">
        <v>0.3826919970642006</v>
      </c>
      <c r="L125" s="195">
        <v>0.33577524366490319</v>
      </c>
      <c r="M125" s="219">
        <v>0.35923362036455186</v>
      </c>
      <c r="N125" s="166" t="s">
        <v>191</v>
      </c>
      <c r="O125" s="102" t="s">
        <v>191</v>
      </c>
      <c r="P125" s="248" t="s">
        <v>191</v>
      </c>
    </row>
    <row r="126" spans="1:16" x14ac:dyDescent="0.25">
      <c r="A126" s="6" t="s">
        <v>17</v>
      </c>
      <c r="B126" s="230" t="s">
        <v>132</v>
      </c>
      <c r="C126" s="29" t="s">
        <v>133</v>
      </c>
      <c r="D126" s="25">
        <v>0.54494583111868944</v>
      </c>
      <c r="E126" s="26">
        <v>0.51340946471532367</v>
      </c>
      <c r="F126" s="231">
        <v>0.5156739625348099</v>
      </c>
      <c r="G126" s="26">
        <v>0.43070895019117977</v>
      </c>
      <c r="H126" s="26">
        <v>0.38347941277801412</v>
      </c>
      <c r="I126" s="26">
        <v>0.38230918407862602</v>
      </c>
      <c r="J126" s="190" t="s">
        <v>20</v>
      </c>
      <c r="K126" s="195">
        <v>0.31272796211044701</v>
      </c>
      <c r="L126" s="195">
        <v>0.38191795528903699</v>
      </c>
      <c r="M126" s="219">
        <v>0.347322958699742</v>
      </c>
      <c r="N126" s="166" t="s">
        <v>191</v>
      </c>
      <c r="O126" s="102" t="s">
        <v>191</v>
      </c>
      <c r="P126" s="248" t="s">
        <v>187</v>
      </c>
    </row>
    <row r="127" spans="1:16" x14ac:dyDescent="0.25">
      <c r="A127" s="6" t="s">
        <v>13</v>
      </c>
      <c r="B127" s="230" t="s">
        <v>140</v>
      </c>
      <c r="C127" s="29" t="s">
        <v>141</v>
      </c>
      <c r="D127" s="25">
        <v>0.46511820847237623</v>
      </c>
      <c r="E127" s="26">
        <v>0.4111067030749343</v>
      </c>
      <c r="F127" s="231">
        <v>0.36142320898643432</v>
      </c>
      <c r="G127" s="26">
        <v>0.44739262624823289</v>
      </c>
      <c r="H127" s="26">
        <v>0.43167895704981118</v>
      </c>
      <c r="I127" s="26">
        <v>0.4223108870704671</v>
      </c>
      <c r="J127" s="190" t="s">
        <v>20</v>
      </c>
      <c r="K127" s="195">
        <v>0.24334186680088454</v>
      </c>
      <c r="L127" s="195">
        <v>0.28610741779451593</v>
      </c>
      <c r="M127" s="219">
        <v>0.26472464229770021</v>
      </c>
      <c r="N127" s="166" t="s">
        <v>191</v>
      </c>
      <c r="O127" s="102" t="s">
        <v>187</v>
      </c>
      <c r="P127" s="248" t="s">
        <v>187</v>
      </c>
    </row>
    <row r="128" spans="1:16" x14ac:dyDescent="0.25">
      <c r="A128" s="6" t="s">
        <v>17</v>
      </c>
      <c r="B128" s="230" t="s">
        <v>128</v>
      </c>
      <c r="C128" s="29" t="s">
        <v>129</v>
      </c>
      <c r="D128" s="25">
        <v>0.43306520609227628</v>
      </c>
      <c r="E128" s="26">
        <v>0.38641464464800701</v>
      </c>
      <c r="F128" s="231">
        <v>0.40320834089642055</v>
      </c>
      <c r="G128" s="26">
        <v>0.50110484672421085</v>
      </c>
      <c r="H128" s="26">
        <v>0.36924075756602398</v>
      </c>
      <c r="I128" s="26">
        <v>0.37795293860044238</v>
      </c>
      <c r="J128" s="190" t="s">
        <v>25</v>
      </c>
      <c r="K128" s="195">
        <v>0.4900222673756397</v>
      </c>
      <c r="L128" s="195">
        <v>0.36765811925722758</v>
      </c>
      <c r="M128" s="219">
        <v>0.42884019331643364</v>
      </c>
      <c r="N128" s="166" t="s">
        <v>193</v>
      </c>
      <c r="O128" s="102" t="s">
        <v>187</v>
      </c>
      <c r="P128" s="248" t="s">
        <v>187</v>
      </c>
    </row>
    <row r="129" spans="1:16" x14ac:dyDescent="0.25">
      <c r="A129" s="6" t="s">
        <v>17</v>
      </c>
      <c r="B129" s="230" t="s">
        <v>160</v>
      </c>
      <c r="C129" s="29" t="s">
        <v>161</v>
      </c>
      <c r="D129" s="25">
        <v>0.32623954864133342</v>
      </c>
      <c r="E129" s="26">
        <v>0.44122673034338467</v>
      </c>
      <c r="F129" s="231">
        <v>0.52125052161187901</v>
      </c>
      <c r="G129" s="26">
        <v>0.45269186121677479</v>
      </c>
      <c r="H129" s="26">
        <v>0.53906066881553749</v>
      </c>
      <c r="I129" s="26">
        <v>0.59548729984520832</v>
      </c>
      <c r="J129" s="190" t="s">
        <v>25</v>
      </c>
      <c r="K129" s="195">
        <v>0.28782325785167373</v>
      </c>
      <c r="L129" s="195">
        <v>0.26766314618420867</v>
      </c>
      <c r="M129" s="219">
        <v>0.27774320201794123</v>
      </c>
      <c r="N129" s="166" t="s">
        <v>191</v>
      </c>
      <c r="O129" s="102" t="s">
        <v>187</v>
      </c>
      <c r="P129" s="248"/>
    </row>
    <row r="130" spans="1:16" x14ac:dyDescent="0.25">
      <c r="A130" s="6" t="s">
        <v>17</v>
      </c>
      <c r="B130" s="230" t="s">
        <v>58</v>
      </c>
      <c r="C130" s="29" t="s">
        <v>59</v>
      </c>
      <c r="D130" s="25">
        <v>0.41876206454909037</v>
      </c>
      <c r="E130" s="26">
        <v>0.38524437690518953</v>
      </c>
      <c r="F130" s="231">
        <v>0.42140168110893611</v>
      </c>
      <c r="G130" s="26">
        <v>0.39027577233013822</v>
      </c>
      <c r="H130" s="26">
        <v>0.34618693170574699</v>
      </c>
      <c r="I130" s="26">
        <v>0.20872573459757171</v>
      </c>
      <c r="J130" s="190" t="s">
        <v>20</v>
      </c>
      <c r="K130" s="195">
        <v>0.49644579900240382</v>
      </c>
      <c r="L130" s="195">
        <v>0.43266504318807086</v>
      </c>
      <c r="M130" s="219">
        <v>0.46455542109523734</v>
      </c>
      <c r="N130" s="166" t="s">
        <v>191</v>
      </c>
      <c r="O130" s="102" t="s">
        <v>191</v>
      </c>
      <c r="P130" s="248" t="s">
        <v>187</v>
      </c>
    </row>
    <row r="131" spans="1:16" x14ac:dyDescent="0.25">
      <c r="A131" s="6" t="s">
        <v>17</v>
      </c>
      <c r="B131" s="230" t="s">
        <v>33</v>
      </c>
      <c r="C131" s="29" t="s">
        <v>34</v>
      </c>
      <c r="D131" s="25">
        <v>8.7118791805570708E-2</v>
      </c>
      <c r="E131" s="26">
        <v>0.12047487774142529</v>
      </c>
      <c r="F131" s="231">
        <v>0.14831929031177918</v>
      </c>
      <c r="G131" s="26">
        <v>0.33564969577288767</v>
      </c>
      <c r="H131" s="26">
        <v>0.19568882352163558</v>
      </c>
      <c r="I131" s="26">
        <v>0.15334171143604944</v>
      </c>
      <c r="J131" s="190" t="s">
        <v>20</v>
      </c>
      <c r="K131" s="195">
        <v>0.55074408564720345</v>
      </c>
      <c r="L131" s="195">
        <v>0.46005547728622309</v>
      </c>
      <c r="M131" s="219">
        <v>0.50539978146671327</v>
      </c>
      <c r="N131" s="166" t="s">
        <v>191</v>
      </c>
      <c r="O131" s="102" t="s">
        <v>191</v>
      </c>
      <c r="P131" s="248" t="s">
        <v>191</v>
      </c>
    </row>
    <row r="132" spans="1:16" x14ac:dyDescent="0.25">
      <c r="A132" s="6" t="s">
        <v>47</v>
      </c>
      <c r="B132" s="230" t="s">
        <v>48</v>
      </c>
      <c r="C132" s="29" t="s">
        <v>49</v>
      </c>
      <c r="D132" s="25">
        <v>0.24390407420956906</v>
      </c>
      <c r="E132" s="26">
        <v>0.20445605533739292</v>
      </c>
      <c r="F132" s="231">
        <v>0.27572998200592097</v>
      </c>
      <c r="G132" s="26">
        <v>0.25425191472406267</v>
      </c>
      <c r="H132" s="26">
        <v>0.15754783726177937</v>
      </c>
      <c r="I132" s="26">
        <v>0.19406206658529396</v>
      </c>
      <c r="J132" s="190" t="s">
        <v>20</v>
      </c>
      <c r="K132" s="195">
        <v>0.55564885986472379</v>
      </c>
      <c r="L132" s="195">
        <v>0.47831838871448024</v>
      </c>
      <c r="M132" s="219">
        <v>0.51698362428960198</v>
      </c>
      <c r="N132" s="166" t="s">
        <v>191</v>
      </c>
      <c r="O132" s="102" t="s">
        <v>191</v>
      </c>
      <c r="P132" s="248" t="s">
        <v>191</v>
      </c>
    </row>
    <row r="133" spans="1:16" x14ac:dyDescent="0.25">
      <c r="A133" s="6" t="s">
        <v>17</v>
      </c>
      <c r="B133" s="230" t="s">
        <v>134</v>
      </c>
      <c r="C133" s="29" t="s">
        <v>135</v>
      </c>
      <c r="D133" s="25">
        <v>0.33897725363106945</v>
      </c>
      <c r="E133" s="26">
        <v>0.32354792645876368</v>
      </c>
      <c r="F133" s="231">
        <v>0.29354206592146548</v>
      </c>
      <c r="G133" s="26">
        <v>0.42553998380227731</v>
      </c>
      <c r="H133" s="26">
        <v>0.36758541078712204</v>
      </c>
      <c r="I133" s="26">
        <v>0.39087780614422263</v>
      </c>
      <c r="J133" s="190" t="s">
        <v>20</v>
      </c>
      <c r="K133" s="195">
        <v>0.44670240675740286</v>
      </c>
      <c r="L133" s="195">
        <v>0.38804681660399987</v>
      </c>
      <c r="M133" s="219">
        <v>0.41737461168070134</v>
      </c>
      <c r="N133" s="166" t="s">
        <v>191</v>
      </c>
      <c r="O133" s="102" t="s">
        <v>187</v>
      </c>
      <c r="P133" s="248" t="s">
        <v>187</v>
      </c>
    </row>
    <row r="134" spans="1:16" x14ac:dyDescent="0.25">
      <c r="A134" s="6" t="s">
        <v>17</v>
      </c>
      <c r="B134" s="230" t="s">
        <v>35</v>
      </c>
      <c r="C134" s="29" t="s">
        <v>36</v>
      </c>
      <c r="D134" s="25">
        <v>0.28587288169352404</v>
      </c>
      <c r="E134" s="26">
        <v>0.26790538308799045</v>
      </c>
      <c r="F134" s="231">
        <v>0.24720781303019299</v>
      </c>
      <c r="G134" s="26">
        <v>0.35394418590499044</v>
      </c>
      <c r="H134" s="26">
        <v>0.25742554885680868</v>
      </c>
      <c r="I134" s="26">
        <v>0.15179301120903849</v>
      </c>
      <c r="J134" s="190" t="s">
        <v>20</v>
      </c>
      <c r="K134" s="195">
        <v>0.44016400765470121</v>
      </c>
      <c r="L134" s="195">
        <v>0.36507206894149091</v>
      </c>
      <c r="M134" s="219">
        <v>0.40261803829809606</v>
      </c>
      <c r="N134" s="166" t="s">
        <v>191</v>
      </c>
      <c r="O134" s="102" t="s">
        <v>191</v>
      </c>
      <c r="P134" s="248" t="s">
        <v>187</v>
      </c>
    </row>
    <row r="135" spans="1:16" x14ac:dyDescent="0.25">
      <c r="A135" s="6" t="s">
        <v>17</v>
      </c>
      <c r="B135" s="230" t="s">
        <v>136</v>
      </c>
      <c r="C135" s="29" t="s">
        <v>137</v>
      </c>
      <c r="D135" s="25">
        <v>0.48789853793614135</v>
      </c>
      <c r="E135" s="26">
        <v>0.38635718340951347</v>
      </c>
      <c r="F135" s="231">
        <v>0.26379268158797448</v>
      </c>
      <c r="G135" s="26">
        <v>0.56467276044727543</v>
      </c>
      <c r="H135" s="26">
        <v>0.42390915001180973</v>
      </c>
      <c r="I135" s="26">
        <v>0.38807699479496205</v>
      </c>
      <c r="J135" s="190" t="s">
        <v>20</v>
      </c>
      <c r="K135" s="195">
        <v>0.31854541031847489</v>
      </c>
      <c r="L135" s="195">
        <v>0.2786652804289505</v>
      </c>
      <c r="M135" s="219">
        <v>0.29860534537371269</v>
      </c>
      <c r="N135" s="166" t="s">
        <v>191</v>
      </c>
      <c r="O135" s="102" t="s">
        <v>187</v>
      </c>
      <c r="P135" s="248" t="s">
        <v>187</v>
      </c>
    </row>
    <row r="136" spans="1:16" x14ac:dyDescent="0.25">
      <c r="A136" s="6" t="s">
        <v>17</v>
      </c>
      <c r="B136" s="230" t="s">
        <v>82</v>
      </c>
      <c r="C136" s="29" t="s">
        <v>83</v>
      </c>
      <c r="D136" s="25">
        <v>0.36445756530642703</v>
      </c>
      <c r="E136" s="26">
        <v>0.3469715446839679</v>
      </c>
      <c r="F136" s="231">
        <v>0.32573436566139563</v>
      </c>
      <c r="G136" s="26">
        <v>0.32813915864432752</v>
      </c>
      <c r="H136" s="26">
        <v>0.28301952518647139</v>
      </c>
      <c r="I136" s="26">
        <v>0.26228750795971773</v>
      </c>
      <c r="J136" s="190" t="s">
        <v>16</v>
      </c>
      <c r="K136" s="195">
        <v>0.50801589503604228</v>
      </c>
      <c r="L136" s="195">
        <v>0.4531023544936727</v>
      </c>
      <c r="M136" s="219">
        <v>0.48055912476485751</v>
      </c>
      <c r="N136" s="166" t="s">
        <v>191</v>
      </c>
      <c r="O136" s="102" t="s">
        <v>191</v>
      </c>
      <c r="P136" s="248" t="s">
        <v>187</v>
      </c>
    </row>
    <row r="137" spans="1:16" x14ac:dyDescent="0.25">
      <c r="A137" s="7" t="s">
        <v>17</v>
      </c>
      <c r="B137" s="234" t="s">
        <v>37</v>
      </c>
      <c r="C137" s="182" t="s">
        <v>38</v>
      </c>
      <c r="D137" s="64">
        <v>0.31017683121574169</v>
      </c>
      <c r="E137" s="65">
        <v>0.25916135492478432</v>
      </c>
      <c r="F137" s="235">
        <v>0.25271075874059068</v>
      </c>
      <c r="G137" s="65">
        <v>0.29564968352496507</v>
      </c>
      <c r="H137" s="65">
        <v>0.22863287274152441</v>
      </c>
      <c r="I137" s="65">
        <v>0.16719136955412503</v>
      </c>
      <c r="J137" s="180" t="s">
        <v>20</v>
      </c>
      <c r="K137" s="184">
        <v>0.47385015020217874</v>
      </c>
      <c r="L137" s="184">
        <v>0.43886387078530253</v>
      </c>
      <c r="M137" s="236">
        <v>0.45635701049374067</v>
      </c>
      <c r="N137" s="210" t="s">
        <v>191</v>
      </c>
      <c r="O137" s="209" t="s">
        <v>191</v>
      </c>
      <c r="P137" s="249" t="s">
        <v>187</v>
      </c>
    </row>
    <row r="139" spans="1:16" x14ac:dyDescent="0.25">
      <c r="D139" s="99">
        <f t="shared" ref="D139:H139" si="4">AVERAGE(D84:D137)</f>
        <v>0.37123174367612594</v>
      </c>
      <c r="E139" s="99">
        <f t="shared" si="4"/>
        <v>0.33658306904658974</v>
      </c>
      <c r="F139" s="99">
        <f t="shared" si="4"/>
        <v>0.32743260618457171</v>
      </c>
      <c r="G139" s="99">
        <f t="shared" si="4"/>
        <v>0.35526765267827404</v>
      </c>
      <c r="H139" s="99">
        <f t="shared" si="4"/>
        <v>0.29220844622704656</v>
      </c>
      <c r="I139" s="99">
        <f>AVERAGE(I84:I137)</f>
        <v>0.25614727726823872</v>
      </c>
      <c r="M139" s="250">
        <f>AVERAGE(M84:M137)</f>
        <v>0.42087550561478659</v>
      </c>
    </row>
    <row r="140" spans="1:16" x14ac:dyDescent="0.25">
      <c r="A140" s="119" t="s">
        <v>204</v>
      </c>
    </row>
    <row r="141" spans="1:16" x14ac:dyDescent="0.25">
      <c r="A141" s="241"/>
      <c r="B141" s="72"/>
      <c r="C141" s="242"/>
      <c r="D141" s="304" t="s">
        <v>2</v>
      </c>
      <c r="E141" s="305"/>
      <c r="F141" s="306"/>
      <c r="G141" s="304" t="s">
        <v>3</v>
      </c>
      <c r="H141" s="305"/>
      <c r="I141" s="305"/>
      <c r="J141" s="72"/>
      <c r="K141" s="242"/>
      <c r="L141" s="242"/>
      <c r="M141" s="242"/>
      <c r="N141" s="304" t="s">
        <v>392</v>
      </c>
      <c r="O141" s="305"/>
      <c r="P141" s="306"/>
    </row>
    <row r="142" spans="1:16" s="229" customFormat="1" ht="30" x14ac:dyDescent="0.25">
      <c r="A142" s="243" t="s">
        <v>4</v>
      </c>
      <c r="B142" s="244" t="s">
        <v>5</v>
      </c>
      <c r="C142" s="244" t="s">
        <v>6</v>
      </c>
      <c r="D142" s="245" t="s">
        <v>7</v>
      </c>
      <c r="E142" s="245" t="s">
        <v>8</v>
      </c>
      <c r="F142" s="245" t="s">
        <v>9</v>
      </c>
      <c r="G142" s="243" t="s">
        <v>7</v>
      </c>
      <c r="H142" s="245" t="s">
        <v>8</v>
      </c>
      <c r="I142" s="245" t="s">
        <v>9</v>
      </c>
      <c r="J142" s="244" t="s">
        <v>270</v>
      </c>
      <c r="K142" s="246" t="s">
        <v>10</v>
      </c>
      <c r="L142" s="246" t="s">
        <v>11</v>
      </c>
      <c r="M142" s="245" t="s">
        <v>12</v>
      </c>
      <c r="N142" s="243" t="s">
        <v>188</v>
      </c>
      <c r="O142" s="245" t="s">
        <v>269</v>
      </c>
      <c r="P142" s="247" t="s">
        <v>189</v>
      </c>
    </row>
    <row r="143" spans="1:16" x14ac:dyDescent="0.25">
      <c r="A143" s="6" t="s">
        <v>17</v>
      </c>
      <c r="B143" s="230" t="s">
        <v>84</v>
      </c>
      <c r="C143" s="29" t="s">
        <v>85</v>
      </c>
      <c r="D143" s="25">
        <v>0.40852838725116741</v>
      </c>
      <c r="E143" s="26">
        <v>0.38883705816528058</v>
      </c>
      <c r="F143" s="231">
        <v>0.4249574894780303</v>
      </c>
      <c r="G143" s="26">
        <v>0.35611057591843431</v>
      </c>
      <c r="H143" s="26">
        <v>0.2984516873157701</v>
      </c>
      <c r="I143" s="26">
        <v>0.26154486242045538</v>
      </c>
      <c r="J143" s="190" t="s">
        <v>20</v>
      </c>
      <c r="K143" s="195">
        <v>0.46891136525809346</v>
      </c>
      <c r="L143" s="195">
        <v>0.43543339602450093</v>
      </c>
      <c r="M143" s="219">
        <v>0.45217238064129717</v>
      </c>
      <c r="N143" s="166" t="s">
        <v>191</v>
      </c>
      <c r="O143" s="102" t="s">
        <v>191</v>
      </c>
      <c r="P143" s="248" t="s">
        <v>187</v>
      </c>
    </row>
    <row r="144" spans="1:16" x14ac:dyDescent="0.25">
      <c r="A144" s="6" t="s">
        <v>17</v>
      </c>
      <c r="B144" s="230" t="s">
        <v>138</v>
      </c>
      <c r="C144" s="29" t="s">
        <v>139</v>
      </c>
      <c r="D144" s="25">
        <v>0.46988284992942453</v>
      </c>
      <c r="E144" s="26">
        <v>0.44317264478185958</v>
      </c>
      <c r="F144" s="231">
        <v>0.51018067436938364</v>
      </c>
      <c r="G144" s="26">
        <v>0.43136261172471224</v>
      </c>
      <c r="H144" s="26">
        <v>0.37136874686682164</v>
      </c>
      <c r="I144" s="26">
        <v>0.40389058872344463</v>
      </c>
      <c r="J144" s="190" t="s">
        <v>16</v>
      </c>
      <c r="K144" s="195">
        <v>0.26081973866478408</v>
      </c>
      <c r="L144" s="195">
        <v>0.34592707263085037</v>
      </c>
      <c r="M144" s="219">
        <v>0.30337340564781723</v>
      </c>
      <c r="N144" s="166" t="s">
        <v>191</v>
      </c>
      <c r="O144" s="102" t="s">
        <v>191</v>
      </c>
      <c r="P144" s="248" t="s">
        <v>187</v>
      </c>
    </row>
    <row r="145" spans="1:16" x14ac:dyDescent="0.25">
      <c r="A145" s="6" t="s">
        <v>28</v>
      </c>
      <c r="B145" s="230" t="s">
        <v>90</v>
      </c>
      <c r="C145" s="29" t="s">
        <v>91</v>
      </c>
      <c r="D145" s="25">
        <v>0.15927951885262076</v>
      </c>
      <c r="E145" s="26">
        <v>9.0910013237164064E-2</v>
      </c>
      <c r="F145" s="231">
        <v>8.5435252091316041E-2</v>
      </c>
      <c r="G145" s="26">
        <v>0.24067741947724042</v>
      </c>
      <c r="H145" s="26">
        <v>0.24584781695379698</v>
      </c>
      <c r="I145" s="26">
        <v>0.2670025875884785</v>
      </c>
      <c r="J145" s="190" t="s">
        <v>20</v>
      </c>
      <c r="K145" s="195">
        <v>0.60812431301578196</v>
      </c>
      <c r="L145" s="195">
        <v>0.57722191085301255</v>
      </c>
      <c r="M145" s="219">
        <v>0.59267311193439731</v>
      </c>
      <c r="N145" s="166" t="s">
        <v>191</v>
      </c>
      <c r="O145" s="102" t="s">
        <v>191</v>
      </c>
      <c r="P145" s="248" t="s">
        <v>191</v>
      </c>
    </row>
    <row r="146" spans="1:16" x14ac:dyDescent="0.25">
      <c r="A146" s="6" t="s">
        <v>17</v>
      </c>
      <c r="B146" s="230" t="s">
        <v>104</v>
      </c>
      <c r="C146" s="29" t="s">
        <v>105</v>
      </c>
      <c r="D146" s="25">
        <v>0.34063398245917548</v>
      </c>
      <c r="E146" s="26">
        <v>0.32098111442496591</v>
      </c>
      <c r="F146" s="231">
        <v>0.36421550061972102</v>
      </c>
      <c r="G146" s="26">
        <v>0.39430714927600552</v>
      </c>
      <c r="H146" s="26">
        <v>0.32230999079549905</v>
      </c>
      <c r="I146" s="26">
        <v>0.29866218775514586</v>
      </c>
      <c r="J146" s="190" t="s">
        <v>20</v>
      </c>
      <c r="K146" s="195">
        <v>0.50009275230746719</v>
      </c>
      <c r="L146" s="195">
        <v>0.44154153595988277</v>
      </c>
      <c r="M146" s="219">
        <v>0.47081714413367498</v>
      </c>
      <c r="N146" s="166" t="s">
        <v>191</v>
      </c>
      <c r="O146" s="102" t="s">
        <v>191</v>
      </c>
      <c r="P146" s="248" t="s">
        <v>187</v>
      </c>
    </row>
    <row r="147" spans="1:16" x14ac:dyDescent="0.25">
      <c r="A147" s="6" t="s">
        <v>17</v>
      </c>
      <c r="B147" s="230" t="s">
        <v>41</v>
      </c>
      <c r="C147" s="29" t="s">
        <v>42</v>
      </c>
      <c r="D147" s="25">
        <v>0.25780041488026467</v>
      </c>
      <c r="E147" s="26">
        <v>0.24281640131341095</v>
      </c>
      <c r="F147" s="231">
        <v>0.24143442033726328</v>
      </c>
      <c r="G147" s="26">
        <v>0.29816722553342889</v>
      </c>
      <c r="H147" s="26">
        <v>0.24307723387221908</v>
      </c>
      <c r="I147" s="26">
        <v>0.17557429043935963</v>
      </c>
      <c r="J147" s="190" t="s">
        <v>20</v>
      </c>
      <c r="K147" s="195">
        <v>0.65249483599566416</v>
      </c>
      <c r="L147" s="195">
        <v>0.51262926522356689</v>
      </c>
      <c r="M147" s="219">
        <v>0.58256205060961552</v>
      </c>
      <c r="N147" s="166" t="s">
        <v>191</v>
      </c>
      <c r="O147" s="102" t="s">
        <v>191</v>
      </c>
      <c r="P147" s="248" t="s">
        <v>187</v>
      </c>
    </row>
    <row r="148" spans="1:16" x14ac:dyDescent="0.25">
      <c r="A148" s="6" t="s">
        <v>17</v>
      </c>
      <c r="B148" s="230" t="s">
        <v>96</v>
      </c>
      <c r="C148" s="29" t="s">
        <v>97</v>
      </c>
      <c r="D148" s="25">
        <v>0.46896932042010248</v>
      </c>
      <c r="E148" s="26">
        <v>0.3883725584211854</v>
      </c>
      <c r="F148" s="231">
        <v>0.36616184620407516</v>
      </c>
      <c r="G148" s="26">
        <v>0.41259866412587604</v>
      </c>
      <c r="H148" s="26">
        <v>0.35782630858515774</v>
      </c>
      <c r="I148" s="26">
        <v>0.28451948291361512</v>
      </c>
      <c r="J148" s="190" t="s">
        <v>20</v>
      </c>
      <c r="K148" s="195">
        <v>0.3624674362456104</v>
      </c>
      <c r="L148" s="195">
        <v>0.31714632172618856</v>
      </c>
      <c r="M148" s="219">
        <v>0.33980687898589945</v>
      </c>
      <c r="N148" s="166" t="s">
        <v>191</v>
      </c>
      <c r="O148" s="102" t="s">
        <v>191</v>
      </c>
      <c r="P148" s="248" t="s">
        <v>187</v>
      </c>
    </row>
    <row r="149" spans="1:16" x14ac:dyDescent="0.25">
      <c r="A149" s="6" t="s">
        <v>28</v>
      </c>
      <c r="B149" s="230" t="s">
        <v>29</v>
      </c>
      <c r="C149" s="29" t="s">
        <v>30</v>
      </c>
      <c r="D149" s="25">
        <v>0.13992505424681453</v>
      </c>
      <c r="E149" s="26">
        <v>0.13020217187170288</v>
      </c>
      <c r="F149" s="231">
        <v>0.16288648858125215</v>
      </c>
      <c r="G149" s="26">
        <v>0.14209725881710633</v>
      </c>
      <c r="H149" s="26">
        <v>0.12272750571413897</v>
      </c>
      <c r="I149" s="26">
        <v>0.12796749764906659</v>
      </c>
      <c r="J149" s="190" t="s">
        <v>20</v>
      </c>
      <c r="K149" s="195">
        <v>0.7574917485755589</v>
      </c>
      <c r="L149" s="195">
        <v>0.67099911504439091</v>
      </c>
      <c r="M149" s="219">
        <v>0.71424543180997491</v>
      </c>
      <c r="N149" s="166" t="s">
        <v>191</v>
      </c>
      <c r="O149" s="102" t="s">
        <v>191</v>
      </c>
      <c r="P149" s="248" t="s">
        <v>191</v>
      </c>
    </row>
    <row r="150" spans="1:16" x14ac:dyDescent="0.25">
      <c r="A150" s="6" t="s">
        <v>17</v>
      </c>
      <c r="B150" s="230" t="s">
        <v>31</v>
      </c>
      <c r="C150" s="29" t="s">
        <v>32</v>
      </c>
      <c r="D150" s="25">
        <v>0.37270912224943492</v>
      </c>
      <c r="E150" s="26">
        <v>0.32922182002238948</v>
      </c>
      <c r="F150" s="231">
        <v>0.3070094337012314</v>
      </c>
      <c r="G150" s="26">
        <v>0.25534735516003793</v>
      </c>
      <c r="H150" s="26">
        <v>0.19322547308227861</v>
      </c>
      <c r="I150" s="26">
        <v>0.13438076464115051</v>
      </c>
      <c r="J150" s="190" t="s">
        <v>20</v>
      </c>
      <c r="K150" s="195">
        <v>0.36985439913901769</v>
      </c>
      <c r="L150" s="195">
        <v>0.4436583398740076</v>
      </c>
      <c r="M150" s="219">
        <v>0.40675636950651262</v>
      </c>
      <c r="N150" s="166" t="s">
        <v>191</v>
      </c>
      <c r="O150" s="102" t="s">
        <v>191</v>
      </c>
      <c r="P150" s="248" t="s">
        <v>187</v>
      </c>
    </row>
    <row r="151" spans="1:16" x14ac:dyDescent="0.25">
      <c r="A151" s="6" t="s">
        <v>17</v>
      </c>
      <c r="B151" s="230" t="s">
        <v>18</v>
      </c>
      <c r="C151" s="29" t="s">
        <v>19</v>
      </c>
      <c r="D151" s="25">
        <v>0.28183821425658356</v>
      </c>
      <c r="E151" s="26">
        <v>0.25982607920253398</v>
      </c>
      <c r="F151" s="231">
        <v>0.22827484855113042</v>
      </c>
      <c r="G151" s="26">
        <v>0.24057219205701202</v>
      </c>
      <c r="H151" s="26">
        <v>0.15576675523928352</v>
      </c>
      <c r="I151" s="26">
        <v>5.8341010908492405E-2</v>
      </c>
      <c r="J151" s="190" t="s">
        <v>20</v>
      </c>
      <c r="K151" s="195">
        <v>0.44306370226457148</v>
      </c>
      <c r="L151" s="195">
        <v>0.40324013962170052</v>
      </c>
      <c r="M151" s="219">
        <v>0.42315192094313603</v>
      </c>
      <c r="N151" s="166" t="s">
        <v>191</v>
      </c>
      <c r="O151" s="102" t="s">
        <v>191</v>
      </c>
      <c r="P151" s="248" t="s">
        <v>187</v>
      </c>
    </row>
    <row r="152" spans="1:16" x14ac:dyDescent="0.25">
      <c r="A152" s="6" t="s">
        <v>17</v>
      </c>
      <c r="B152" s="230" t="s">
        <v>62</v>
      </c>
      <c r="C152" s="29" t="s">
        <v>63</v>
      </c>
      <c r="D152" s="25">
        <v>0.35110679507236486</v>
      </c>
      <c r="E152" s="26">
        <v>0.31217450726989415</v>
      </c>
      <c r="F152" s="231">
        <v>0.35521149646717659</v>
      </c>
      <c r="G152" s="26">
        <v>0.38165148568879864</v>
      </c>
      <c r="H152" s="26">
        <v>0.28239304527808584</v>
      </c>
      <c r="I152" s="26">
        <v>0.22165400390096152</v>
      </c>
      <c r="J152" s="190" t="s">
        <v>20</v>
      </c>
      <c r="K152" s="195">
        <v>0.47897549763291708</v>
      </c>
      <c r="L152" s="195">
        <v>0.43823466481531798</v>
      </c>
      <c r="M152" s="219">
        <v>0.45860508122411753</v>
      </c>
      <c r="N152" s="166" t="s">
        <v>191</v>
      </c>
      <c r="O152" s="102" t="s">
        <v>191</v>
      </c>
      <c r="P152" s="248" t="s">
        <v>187</v>
      </c>
    </row>
    <row r="153" spans="1:16" x14ac:dyDescent="0.25">
      <c r="A153" s="6" t="s">
        <v>17</v>
      </c>
      <c r="B153" s="230" t="s">
        <v>92</v>
      </c>
      <c r="C153" s="29" t="s">
        <v>93</v>
      </c>
      <c r="D153" s="25">
        <v>0.43733413939463261</v>
      </c>
      <c r="E153" s="26">
        <v>0.39115364804574826</v>
      </c>
      <c r="F153" s="231">
        <v>0.44640447584873016</v>
      </c>
      <c r="G153" s="26">
        <v>0.37421358800211763</v>
      </c>
      <c r="H153" s="26">
        <v>0.30670994541036994</v>
      </c>
      <c r="I153" s="26">
        <v>0.26669128840849032</v>
      </c>
      <c r="J153" s="190" t="s">
        <v>16</v>
      </c>
      <c r="K153" s="195">
        <v>0.42646724723001678</v>
      </c>
      <c r="L153" s="195">
        <v>0.41901814702694495</v>
      </c>
      <c r="M153" s="219">
        <v>0.42274269712848089</v>
      </c>
      <c r="N153" s="166" t="s">
        <v>191</v>
      </c>
      <c r="O153" s="102" t="s">
        <v>191</v>
      </c>
      <c r="P153" s="248" t="s">
        <v>187</v>
      </c>
    </row>
    <row r="154" spans="1:16" x14ac:dyDescent="0.25">
      <c r="A154" s="6" t="s">
        <v>17</v>
      </c>
      <c r="B154" s="230" t="s">
        <v>78</v>
      </c>
      <c r="C154" s="29" t="s">
        <v>79</v>
      </c>
      <c r="D154" s="25">
        <v>0.48378400995654985</v>
      </c>
      <c r="E154" s="26">
        <v>0.45100040580952622</v>
      </c>
      <c r="F154" s="231">
        <v>0.43606946155202353</v>
      </c>
      <c r="G154" s="26">
        <v>0.32183820144367864</v>
      </c>
      <c r="H154" s="26">
        <v>0.26869427316170319</v>
      </c>
      <c r="I154" s="26">
        <v>0.2615958482779544</v>
      </c>
      <c r="J154" s="190" t="s">
        <v>16</v>
      </c>
      <c r="K154" s="195">
        <v>0.40324587425064062</v>
      </c>
      <c r="L154" s="195">
        <v>0.41741668707817958</v>
      </c>
      <c r="M154" s="219">
        <v>0.4103312806644101</v>
      </c>
      <c r="N154" s="166" t="s">
        <v>191</v>
      </c>
      <c r="O154" s="102" t="s">
        <v>191</v>
      </c>
      <c r="P154" s="248" t="s">
        <v>187</v>
      </c>
    </row>
    <row r="155" spans="1:16" x14ac:dyDescent="0.25">
      <c r="A155" s="6" t="s">
        <v>17</v>
      </c>
      <c r="B155" s="230" t="s">
        <v>76</v>
      </c>
      <c r="C155" s="29" t="s">
        <v>77</v>
      </c>
      <c r="D155" s="25">
        <v>0.30202903778615092</v>
      </c>
      <c r="E155" s="26">
        <v>0.2886790807133498</v>
      </c>
      <c r="F155" s="231">
        <v>0.27937295273032658</v>
      </c>
      <c r="G155" s="26">
        <v>0.36009533576603375</v>
      </c>
      <c r="H155" s="26">
        <v>0.2990850941846202</v>
      </c>
      <c r="I155" s="26">
        <v>0.2544689956365408</v>
      </c>
      <c r="J155" s="190" t="s">
        <v>20</v>
      </c>
      <c r="K155" s="195">
        <v>0.51705700753016204</v>
      </c>
      <c r="L155" s="195">
        <v>0.41321491953409623</v>
      </c>
      <c r="M155" s="219">
        <v>0.46513596353212916</v>
      </c>
      <c r="N155" s="166" t="s">
        <v>191</v>
      </c>
      <c r="O155" s="102" t="s">
        <v>191</v>
      </c>
      <c r="P155" s="248" t="s">
        <v>187</v>
      </c>
    </row>
    <row r="156" spans="1:16" x14ac:dyDescent="0.25">
      <c r="A156" s="6" t="s">
        <v>17</v>
      </c>
      <c r="B156" s="230" t="s">
        <v>60</v>
      </c>
      <c r="C156" s="29" t="s">
        <v>61</v>
      </c>
      <c r="D156" s="25">
        <v>0.43950658497818801</v>
      </c>
      <c r="E156" s="26">
        <v>0.37168611427908199</v>
      </c>
      <c r="F156" s="231">
        <v>0.39296868261024925</v>
      </c>
      <c r="G156" s="26">
        <v>0.27892253029537306</v>
      </c>
      <c r="H156" s="26">
        <v>0.2349013787419108</v>
      </c>
      <c r="I156" s="26">
        <v>0.22112431187305473</v>
      </c>
      <c r="J156" s="190" t="s">
        <v>16</v>
      </c>
      <c r="K156" s="195">
        <v>0.37031957774526381</v>
      </c>
      <c r="L156" s="195">
        <v>0.50264921308024813</v>
      </c>
      <c r="M156" s="219">
        <v>0.43648439541275597</v>
      </c>
      <c r="N156" s="166" t="s">
        <v>191</v>
      </c>
      <c r="O156" s="102" t="s">
        <v>191</v>
      </c>
      <c r="P156" s="248" t="s">
        <v>187</v>
      </c>
    </row>
    <row r="157" spans="1:16" x14ac:dyDescent="0.25">
      <c r="A157" s="6" t="s">
        <v>17</v>
      </c>
      <c r="B157" s="230" t="s">
        <v>23</v>
      </c>
      <c r="C157" s="29" t="s">
        <v>24</v>
      </c>
      <c r="D157" s="25">
        <v>0.36087888788619182</v>
      </c>
      <c r="E157" s="26">
        <v>0.36949303945249551</v>
      </c>
      <c r="F157" s="231">
        <v>0.32646167822157479</v>
      </c>
      <c r="G157" s="26">
        <v>0.31323188272585456</v>
      </c>
      <c r="H157" s="26">
        <v>0.23939082954769014</v>
      </c>
      <c r="I157" s="26">
        <v>0.11833541312631332</v>
      </c>
      <c r="J157" s="190" t="s">
        <v>25</v>
      </c>
      <c r="K157" s="195">
        <v>0.43800393246382319</v>
      </c>
      <c r="L157" s="195">
        <v>0.43744274382543358</v>
      </c>
      <c r="M157" s="219">
        <v>0.43772333814462838</v>
      </c>
      <c r="N157" s="166" t="s">
        <v>191</v>
      </c>
      <c r="O157" s="102" t="s">
        <v>191</v>
      </c>
      <c r="P157" s="248" t="s">
        <v>187</v>
      </c>
    </row>
    <row r="158" spans="1:16" x14ac:dyDescent="0.25">
      <c r="A158" s="6" t="s">
        <v>17</v>
      </c>
      <c r="B158" s="230" t="s">
        <v>106</v>
      </c>
      <c r="C158" s="29" t="s">
        <v>107</v>
      </c>
      <c r="D158" s="25">
        <v>0.32397841149995915</v>
      </c>
      <c r="E158" s="26">
        <v>0.33106778154662059</v>
      </c>
      <c r="F158" s="231">
        <v>0.43664568055958658</v>
      </c>
      <c r="G158" s="26">
        <v>0.31911548231775544</v>
      </c>
      <c r="H158" s="26">
        <v>0.29568809257283563</v>
      </c>
      <c r="I158" s="26">
        <v>0.29657889971684953</v>
      </c>
      <c r="J158" s="190" t="s">
        <v>16</v>
      </c>
      <c r="K158" s="195">
        <v>0.47506679977376348</v>
      </c>
      <c r="L158" s="195">
        <v>0.53019560963088064</v>
      </c>
      <c r="M158" s="219">
        <v>0.50263120470232203</v>
      </c>
      <c r="N158" s="166" t="s">
        <v>191</v>
      </c>
      <c r="O158" s="102" t="s">
        <v>191</v>
      </c>
      <c r="P158" s="248" t="s">
        <v>187</v>
      </c>
    </row>
    <row r="159" spans="1:16" x14ac:dyDescent="0.25">
      <c r="A159" s="6" t="s">
        <v>17</v>
      </c>
      <c r="B159" s="230" t="s">
        <v>126</v>
      </c>
      <c r="C159" s="29" t="s">
        <v>127</v>
      </c>
      <c r="D159" s="25">
        <v>0.38779889700767373</v>
      </c>
      <c r="E159" s="26">
        <v>0.43697218132972032</v>
      </c>
      <c r="F159" s="231">
        <v>0.45051953640404269</v>
      </c>
      <c r="G159" s="26">
        <v>0.50108644898499211</v>
      </c>
      <c r="H159" s="26">
        <v>0.42930964755369205</v>
      </c>
      <c r="I159" s="26">
        <v>0.36970871040766284</v>
      </c>
      <c r="J159" s="190" t="s">
        <v>16</v>
      </c>
      <c r="K159" s="195">
        <v>0.24154942584959654</v>
      </c>
      <c r="L159" s="195">
        <v>0.24537113567592914</v>
      </c>
      <c r="M159" s="219">
        <v>0.24346028076276283</v>
      </c>
      <c r="N159" s="166" t="s">
        <v>191</v>
      </c>
      <c r="O159" s="102" t="s">
        <v>191</v>
      </c>
      <c r="P159" s="248" t="s">
        <v>187</v>
      </c>
    </row>
    <row r="160" spans="1:16" x14ac:dyDescent="0.25">
      <c r="A160" s="6" t="s">
        <v>17</v>
      </c>
      <c r="B160" s="230" t="s">
        <v>130</v>
      </c>
      <c r="C160" s="29" t="s">
        <v>131</v>
      </c>
      <c r="D160" s="25">
        <v>0.35278007797705613</v>
      </c>
      <c r="E160" s="26">
        <v>0.31912193869132227</v>
      </c>
      <c r="F160" s="231">
        <v>0.29111792661447933</v>
      </c>
      <c r="G160" s="26">
        <v>0.45313411858336122</v>
      </c>
      <c r="H160" s="26">
        <v>0.36515869162771242</v>
      </c>
      <c r="I160" s="26">
        <v>0.37642051891772338</v>
      </c>
      <c r="J160" s="190" t="s">
        <v>16</v>
      </c>
      <c r="K160" s="195">
        <v>0.47001120084393117</v>
      </c>
      <c r="L160" s="195">
        <v>0.3877672658680088</v>
      </c>
      <c r="M160" s="219">
        <v>0.42888923335596996</v>
      </c>
      <c r="N160" s="166" t="s">
        <v>191</v>
      </c>
      <c r="O160" s="102" t="s">
        <v>191</v>
      </c>
      <c r="P160" s="248" t="s">
        <v>187</v>
      </c>
    </row>
    <row r="161" spans="1:16" x14ac:dyDescent="0.25">
      <c r="A161" s="6" t="s">
        <v>17</v>
      </c>
      <c r="B161" s="230" t="s">
        <v>45</v>
      </c>
      <c r="C161" s="29" t="s">
        <v>46</v>
      </c>
      <c r="D161" s="25">
        <v>0.426632232195153</v>
      </c>
      <c r="E161" s="26">
        <v>0.45161821645439615</v>
      </c>
      <c r="F161" s="231">
        <v>0.4863779423662592</v>
      </c>
      <c r="G161" s="26">
        <v>0.31913584740795564</v>
      </c>
      <c r="H161" s="26">
        <v>0.26164577615279611</v>
      </c>
      <c r="I161" s="26">
        <v>0.19006562801526988</v>
      </c>
      <c r="J161" s="190" t="s">
        <v>16</v>
      </c>
      <c r="K161" s="195">
        <v>0.44657161748497726</v>
      </c>
      <c r="L161" s="195">
        <v>0.41895340573553169</v>
      </c>
      <c r="M161" s="219">
        <v>0.43276251161025447</v>
      </c>
      <c r="N161" s="166" t="s">
        <v>191</v>
      </c>
      <c r="O161" s="102" t="s">
        <v>191</v>
      </c>
      <c r="P161" s="248" t="s">
        <v>191</v>
      </c>
    </row>
    <row r="162" spans="1:16" x14ac:dyDescent="0.25">
      <c r="A162" s="6" t="s">
        <v>17</v>
      </c>
      <c r="B162" s="230" t="s">
        <v>112</v>
      </c>
      <c r="C162" s="29" t="s">
        <v>113</v>
      </c>
      <c r="D162" s="25">
        <v>0.48465401152569054</v>
      </c>
      <c r="E162" s="26">
        <v>0.45898012471923638</v>
      </c>
      <c r="F162" s="231">
        <v>0.42645729159562851</v>
      </c>
      <c r="G162" s="26">
        <v>0.41676191139537444</v>
      </c>
      <c r="H162" s="26">
        <v>0.3545147084130405</v>
      </c>
      <c r="I162" s="26">
        <v>0.30844555089591252</v>
      </c>
      <c r="J162" s="190" t="s">
        <v>20</v>
      </c>
      <c r="K162" s="195">
        <v>0.31786228689701945</v>
      </c>
      <c r="L162" s="195">
        <v>0.36884455032042107</v>
      </c>
      <c r="M162" s="219">
        <v>0.34335341860872026</v>
      </c>
      <c r="N162" s="166" t="s">
        <v>191</v>
      </c>
      <c r="O162" s="102" t="s">
        <v>191</v>
      </c>
      <c r="P162" s="248" t="s">
        <v>187</v>
      </c>
    </row>
    <row r="163" spans="1:16" x14ac:dyDescent="0.25">
      <c r="A163" s="6" t="s">
        <v>17</v>
      </c>
      <c r="B163" s="230" t="s">
        <v>114</v>
      </c>
      <c r="C163" s="29" t="s">
        <v>115</v>
      </c>
      <c r="D163" s="25">
        <v>0.47554970529958251</v>
      </c>
      <c r="E163" s="26">
        <v>0.37832369318817732</v>
      </c>
      <c r="F163" s="231">
        <v>0.26683906390150763</v>
      </c>
      <c r="G163" s="26">
        <v>0.59008679528687036</v>
      </c>
      <c r="H163" s="26">
        <v>0.3697392115201853</v>
      </c>
      <c r="I163" s="26">
        <v>0.31332872960858199</v>
      </c>
      <c r="J163" s="190" t="s">
        <v>20</v>
      </c>
      <c r="K163" s="195">
        <v>0.30553827158162411</v>
      </c>
      <c r="L163" s="195">
        <v>0.2075908840172481</v>
      </c>
      <c r="M163" s="219">
        <v>0.25656457779943609</v>
      </c>
      <c r="N163" s="166" t="s">
        <v>191</v>
      </c>
      <c r="O163" s="102" t="s">
        <v>191</v>
      </c>
      <c r="P163" s="248" t="s">
        <v>187</v>
      </c>
    </row>
    <row r="164" spans="1:16" x14ac:dyDescent="0.25">
      <c r="A164" s="6" t="s">
        <v>13</v>
      </c>
      <c r="B164" s="230" t="s">
        <v>80</v>
      </c>
      <c r="C164" s="29" t="s">
        <v>81</v>
      </c>
      <c r="D164" s="25">
        <v>0.32091034555652914</v>
      </c>
      <c r="E164" s="26">
        <v>0.28331193030016727</v>
      </c>
      <c r="F164" s="231">
        <v>0.26713151223652448</v>
      </c>
      <c r="G164" s="26">
        <v>0.30597478027780289</v>
      </c>
      <c r="H164" s="26">
        <v>0.27022044413813551</v>
      </c>
      <c r="I164" s="26">
        <v>0.25561143497402383</v>
      </c>
      <c r="J164" s="190" t="s">
        <v>20</v>
      </c>
      <c r="K164" s="195">
        <v>0.50045104974044352</v>
      </c>
      <c r="L164" s="195">
        <v>0.43836671604710675</v>
      </c>
      <c r="M164" s="219">
        <v>0.46940888289377514</v>
      </c>
      <c r="N164" s="166" t="s">
        <v>191</v>
      </c>
      <c r="O164" s="102" t="s">
        <v>191</v>
      </c>
      <c r="P164" s="248" t="s">
        <v>187</v>
      </c>
    </row>
    <row r="165" spans="1:16" x14ac:dyDescent="0.25">
      <c r="A165" s="6" t="s">
        <v>17</v>
      </c>
      <c r="B165" s="230" t="s">
        <v>64</v>
      </c>
      <c r="C165" s="29" t="s">
        <v>65</v>
      </c>
      <c r="D165" s="25">
        <v>0.33068094985429186</v>
      </c>
      <c r="E165" s="26">
        <v>0.32907022964225779</v>
      </c>
      <c r="F165" s="231">
        <v>0.35831038456780062</v>
      </c>
      <c r="G165" s="26">
        <v>0.37422757356973407</v>
      </c>
      <c r="H165" s="26">
        <v>0.33400398549161964</v>
      </c>
      <c r="I165" s="26">
        <v>0.21925240662338735</v>
      </c>
      <c r="J165" s="190" t="s">
        <v>20</v>
      </c>
      <c r="K165" s="195">
        <v>0.58234848477879786</v>
      </c>
      <c r="L165" s="195">
        <v>0.48339933880337588</v>
      </c>
      <c r="M165" s="219">
        <v>0.5328739117910869</v>
      </c>
      <c r="N165" s="166" t="s">
        <v>191</v>
      </c>
      <c r="O165" s="102" t="s">
        <v>191</v>
      </c>
      <c r="P165" s="248" t="s">
        <v>187</v>
      </c>
    </row>
    <row r="166" spans="1:16" x14ac:dyDescent="0.25">
      <c r="A166" s="6" t="s">
        <v>17</v>
      </c>
      <c r="B166" s="230" t="s">
        <v>70</v>
      </c>
      <c r="C166" s="29" t="s">
        <v>71</v>
      </c>
      <c r="D166" s="25">
        <v>0.41672883259808363</v>
      </c>
      <c r="E166" s="26">
        <v>0.33993390724609285</v>
      </c>
      <c r="F166" s="231">
        <v>0.21942587292938534</v>
      </c>
      <c r="G166" s="26">
        <v>0.3853327678611842</v>
      </c>
      <c r="H166" s="26">
        <v>0.2771545846343787</v>
      </c>
      <c r="I166" s="26">
        <v>0.24154040211269687</v>
      </c>
      <c r="J166" s="190" t="s">
        <v>25</v>
      </c>
      <c r="K166" s="195">
        <v>0.35563135613106722</v>
      </c>
      <c r="L166" s="195">
        <v>0.39868011652593927</v>
      </c>
      <c r="M166" s="219">
        <v>0.37715573632850324</v>
      </c>
      <c r="N166" s="166" t="s">
        <v>191</v>
      </c>
      <c r="O166" s="102" t="s">
        <v>191</v>
      </c>
      <c r="P166" s="248" t="s">
        <v>191</v>
      </c>
    </row>
    <row r="167" spans="1:16" x14ac:dyDescent="0.25">
      <c r="A167" s="6" t="s">
        <v>17</v>
      </c>
      <c r="B167" s="230" t="s">
        <v>88</v>
      </c>
      <c r="C167" s="29" t="s">
        <v>89</v>
      </c>
      <c r="D167" s="25">
        <v>0.36254466642196215</v>
      </c>
      <c r="E167" s="26">
        <v>0.27978283532594933</v>
      </c>
      <c r="F167" s="231">
        <v>0.27477255860593069</v>
      </c>
      <c r="G167" s="26">
        <v>0.30365742222207365</v>
      </c>
      <c r="H167" s="26">
        <v>0.23487941979773849</v>
      </c>
      <c r="I167" s="26">
        <v>0.27118397761301766</v>
      </c>
      <c r="J167" s="190" t="s">
        <v>20</v>
      </c>
      <c r="K167" s="195">
        <v>0.39109940682264355</v>
      </c>
      <c r="L167" s="195">
        <v>0.40773436746040043</v>
      </c>
      <c r="M167" s="219">
        <v>0.39941688714152201</v>
      </c>
      <c r="N167" s="166" t="s">
        <v>191</v>
      </c>
      <c r="O167" s="102" t="s">
        <v>191</v>
      </c>
      <c r="P167" s="248" t="s">
        <v>187</v>
      </c>
    </row>
    <row r="168" spans="1:16" x14ac:dyDescent="0.25">
      <c r="A168" s="6" t="s">
        <v>17</v>
      </c>
      <c r="B168" s="230" t="s">
        <v>94</v>
      </c>
      <c r="C168" s="29" t="s">
        <v>95</v>
      </c>
      <c r="D168" s="25">
        <v>0.38199982770459812</v>
      </c>
      <c r="E168" s="26">
        <v>0.39715004565271433</v>
      </c>
      <c r="F168" s="231">
        <v>0.43235805475828093</v>
      </c>
      <c r="G168" s="26">
        <v>0.38327442111911131</v>
      </c>
      <c r="H168" s="26">
        <v>0.29108539250859267</v>
      </c>
      <c r="I168" s="26">
        <v>0.28282676631805825</v>
      </c>
      <c r="J168" s="190" t="s">
        <v>16</v>
      </c>
      <c r="K168" s="195">
        <v>0.61488400345124872</v>
      </c>
      <c r="L168" s="195">
        <v>0.51440097005129448</v>
      </c>
      <c r="M168" s="219">
        <v>0.5646424867512716</v>
      </c>
      <c r="N168" s="166" t="s">
        <v>191</v>
      </c>
      <c r="O168" s="102" t="s">
        <v>191</v>
      </c>
      <c r="P168" s="248" t="s">
        <v>187</v>
      </c>
    </row>
    <row r="169" spans="1:16" x14ac:dyDescent="0.25">
      <c r="A169" s="6" t="s">
        <v>17</v>
      </c>
      <c r="B169" s="230" t="s">
        <v>98</v>
      </c>
      <c r="C169" s="29" t="s">
        <v>99</v>
      </c>
      <c r="D169" s="25">
        <v>0.32872877520677019</v>
      </c>
      <c r="E169" s="26">
        <v>0.3245679365887128</v>
      </c>
      <c r="F169" s="231">
        <v>0.3301054285785926</v>
      </c>
      <c r="G169" s="26">
        <v>0.38536565071922579</v>
      </c>
      <c r="H169" s="26">
        <v>0.33281724112928057</v>
      </c>
      <c r="I169" s="26">
        <v>0.29048351500385511</v>
      </c>
      <c r="J169" s="190" t="s">
        <v>16</v>
      </c>
      <c r="K169" s="195">
        <v>0.47947164730069175</v>
      </c>
      <c r="L169" s="195">
        <v>0.37264882781442188</v>
      </c>
      <c r="M169" s="219">
        <v>0.42606023755755684</v>
      </c>
      <c r="N169" s="166" t="s">
        <v>191</v>
      </c>
      <c r="O169" s="102" t="s">
        <v>191</v>
      </c>
      <c r="P169" s="248" t="s">
        <v>187</v>
      </c>
    </row>
    <row r="170" spans="1:16" x14ac:dyDescent="0.25">
      <c r="A170" s="6" t="s">
        <v>17</v>
      </c>
      <c r="B170" s="230" t="s">
        <v>50</v>
      </c>
      <c r="C170" s="29" t="s">
        <v>51</v>
      </c>
      <c r="D170" s="25">
        <v>0.34403576297522054</v>
      </c>
      <c r="E170" s="26">
        <v>0.34417824405716624</v>
      </c>
      <c r="F170" s="231">
        <v>0.33518879697933029</v>
      </c>
      <c r="G170" s="26">
        <v>0.23718428158703922</v>
      </c>
      <c r="H170" s="26">
        <v>0.20935666798736804</v>
      </c>
      <c r="I170" s="26">
        <v>0.19116105983409265</v>
      </c>
      <c r="J170" s="190" t="s">
        <v>20</v>
      </c>
      <c r="K170" s="195">
        <v>0.55679046324000447</v>
      </c>
      <c r="L170" s="195">
        <v>0.50635473167590805</v>
      </c>
      <c r="M170" s="219">
        <v>0.53157259745795626</v>
      </c>
      <c r="N170" s="166" t="s">
        <v>191</v>
      </c>
      <c r="O170" s="102" t="s">
        <v>191</v>
      </c>
      <c r="P170" s="248" t="s">
        <v>187</v>
      </c>
    </row>
    <row r="171" spans="1:16" x14ac:dyDescent="0.25">
      <c r="A171" s="6" t="s">
        <v>17</v>
      </c>
      <c r="B171" s="230" t="s">
        <v>72</v>
      </c>
      <c r="C171" s="29" t="s">
        <v>73</v>
      </c>
      <c r="D171" s="25">
        <v>0.33578356813703397</v>
      </c>
      <c r="E171" s="26">
        <v>0.30242102453075387</v>
      </c>
      <c r="F171" s="231">
        <v>0.32549853349160401</v>
      </c>
      <c r="G171" s="26">
        <v>0.3225638689053163</v>
      </c>
      <c r="H171" s="26">
        <v>0.26424178851575597</v>
      </c>
      <c r="I171" s="26">
        <v>0.24810536059958546</v>
      </c>
      <c r="J171" s="190" t="s">
        <v>20</v>
      </c>
      <c r="K171" s="195">
        <v>0.46791332753488096</v>
      </c>
      <c r="L171" s="195">
        <v>0.46182910324654802</v>
      </c>
      <c r="M171" s="219">
        <v>0.46487121539071452</v>
      </c>
      <c r="N171" s="166" t="s">
        <v>191</v>
      </c>
      <c r="O171" s="102" t="s">
        <v>191</v>
      </c>
      <c r="P171" s="248" t="s">
        <v>187</v>
      </c>
    </row>
    <row r="172" spans="1:16" x14ac:dyDescent="0.25">
      <c r="A172" s="6" t="s">
        <v>28</v>
      </c>
      <c r="B172" s="230" t="s">
        <v>54</v>
      </c>
      <c r="C172" s="29" t="s">
        <v>55</v>
      </c>
      <c r="D172" s="25">
        <v>0.28149465968629966</v>
      </c>
      <c r="E172" s="26">
        <v>0.21273972105004982</v>
      </c>
      <c r="F172" s="231">
        <v>0.21249848845224512</v>
      </c>
      <c r="G172" s="26">
        <v>0.38826357978857529</v>
      </c>
      <c r="H172" s="26">
        <v>0.30416329862043168</v>
      </c>
      <c r="I172" s="26">
        <v>0.19494935570934546</v>
      </c>
      <c r="J172" s="190" t="s">
        <v>20</v>
      </c>
      <c r="K172" s="195">
        <v>0.53192971714666315</v>
      </c>
      <c r="L172" s="195">
        <v>0.28889167724013659</v>
      </c>
      <c r="M172" s="219">
        <v>0.41041069719339984</v>
      </c>
      <c r="N172" s="166" t="s">
        <v>191</v>
      </c>
      <c r="O172" s="102" t="s">
        <v>191</v>
      </c>
      <c r="P172" s="248" t="s">
        <v>191</v>
      </c>
    </row>
    <row r="173" spans="1:16" x14ac:dyDescent="0.25">
      <c r="A173" s="6" t="s">
        <v>17</v>
      </c>
      <c r="B173" s="230" t="s">
        <v>21</v>
      </c>
      <c r="C173" s="29" t="s">
        <v>22</v>
      </c>
      <c r="D173" s="25">
        <v>0.29707342540246962</v>
      </c>
      <c r="E173" s="26">
        <v>0.23135093955572378</v>
      </c>
      <c r="F173" s="231">
        <v>0.22131457862367937</v>
      </c>
      <c r="G173" s="26">
        <v>0.23332340613330466</v>
      </c>
      <c r="H173" s="26">
        <v>0.17507228112619533</v>
      </c>
      <c r="I173" s="26">
        <v>9.451780950406749E-2</v>
      </c>
      <c r="J173" s="190" t="s">
        <v>16</v>
      </c>
      <c r="K173" s="195">
        <v>0.39417953254389665</v>
      </c>
      <c r="L173" s="195">
        <v>0.36830374114345477</v>
      </c>
      <c r="M173" s="219">
        <v>0.38124163684367574</v>
      </c>
      <c r="N173" s="166" t="s">
        <v>191</v>
      </c>
      <c r="O173" s="102" t="s">
        <v>191</v>
      </c>
      <c r="P173" s="248" t="s">
        <v>187</v>
      </c>
    </row>
    <row r="174" spans="1:16" x14ac:dyDescent="0.25">
      <c r="A174" s="6" t="s">
        <v>17</v>
      </c>
      <c r="B174" s="230" t="s">
        <v>100</v>
      </c>
      <c r="C174" s="29" t="s">
        <v>101</v>
      </c>
      <c r="D174" s="25">
        <v>0.44190913802845555</v>
      </c>
      <c r="E174" s="26">
        <v>0.34490324225816871</v>
      </c>
      <c r="F174" s="231">
        <v>0.14021748494454475</v>
      </c>
      <c r="G174" s="26">
        <v>0.43812978766798027</v>
      </c>
      <c r="H174" s="26">
        <v>0.32222602104888787</v>
      </c>
      <c r="I174" s="26">
        <v>0.29919917543746355</v>
      </c>
      <c r="J174" s="190" t="s">
        <v>25</v>
      </c>
      <c r="K174" s="195">
        <v>0.3826919970642006</v>
      </c>
      <c r="L174" s="195">
        <v>0.33577524366490319</v>
      </c>
      <c r="M174" s="219">
        <v>0.35923362036455186</v>
      </c>
      <c r="N174" s="166" t="s">
        <v>191</v>
      </c>
      <c r="O174" s="102" t="s">
        <v>191</v>
      </c>
      <c r="P174" s="248" t="s">
        <v>191</v>
      </c>
    </row>
    <row r="175" spans="1:16" x14ac:dyDescent="0.25">
      <c r="A175" s="6" t="s">
        <v>17</v>
      </c>
      <c r="B175" s="230" t="s">
        <v>132</v>
      </c>
      <c r="C175" s="29" t="s">
        <v>133</v>
      </c>
      <c r="D175" s="25">
        <v>0.54494583111868944</v>
      </c>
      <c r="E175" s="26">
        <v>0.51340946471532367</v>
      </c>
      <c r="F175" s="231">
        <v>0.5156739625348099</v>
      </c>
      <c r="G175" s="26">
        <v>0.43070895019117977</v>
      </c>
      <c r="H175" s="26">
        <v>0.38347941277801412</v>
      </c>
      <c r="I175" s="26">
        <v>0.38230918407862602</v>
      </c>
      <c r="J175" s="190" t="s">
        <v>20</v>
      </c>
      <c r="K175" s="195">
        <v>0.31272796211044701</v>
      </c>
      <c r="L175" s="195">
        <v>0.38191795528903699</v>
      </c>
      <c r="M175" s="219">
        <v>0.347322958699742</v>
      </c>
      <c r="N175" s="166" t="s">
        <v>191</v>
      </c>
      <c r="O175" s="102" t="s">
        <v>191</v>
      </c>
      <c r="P175" s="248" t="s">
        <v>187</v>
      </c>
    </row>
    <row r="176" spans="1:16" x14ac:dyDescent="0.25">
      <c r="A176" s="6" t="s">
        <v>17</v>
      </c>
      <c r="B176" s="230" t="s">
        <v>58</v>
      </c>
      <c r="C176" s="29" t="s">
        <v>59</v>
      </c>
      <c r="D176" s="25">
        <v>0.41876206454909037</v>
      </c>
      <c r="E176" s="26">
        <v>0.38524437690518953</v>
      </c>
      <c r="F176" s="231">
        <v>0.42140168110893611</v>
      </c>
      <c r="G176" s="26">
        <v>0.39027577233013822</v>
      </c>
      <c r="H176" s="26">
        <v>0.34618693170574699</v>
      </c>
      <c r="I176" s="26">
        <v>0.20872573459757171</v>
      </c>
      <c r="J176" s="190" t="s">
        <v>20</v>
      </c>
      <c r="K176" s="195">
        <v>0.49644579900240382</v>
      </c>
      <c r="L176" s="195">
        <v>0.43266504318807086</v>
      </c>
      <c r="M176" s="219">
        <v>0.46455542109523734</v>
      </c>
      <c r="N176" s="166" t="s">
        <v>191</v>
      </c>
      <c r="O176" s="102" t="s">
        <v>191</v>
      </c>
      <c r="P176" s="248" t="s">
        <v>187</v>
      </c>
    </row>
    <row r="177" spans="1:18" x14ac:dyDescent="0.25">
      <c r="A177" s="6" t="s">
        <v>17</v>
      </c>
      <c r="B177" s="230" t="s">
        <v>33</v>
      </c>
      <c r="C177" s="29" t="s">
        <v>34</v>
      </c>
      <c r="D177" s="25">
        <v>8.7118791805570708E-2</v>
      </c>
      <c r="E177" s="26">
        <v>0.12047487774142529</v>
      </c>
      <c r="F177" s="231">
        <v>0.14831929031177918</v>
      </c>
      <c r="G177" s="26">
        <v>0.33564969577288767</v>
      </c>
      <c r="H177" s="26">
        <v>0.19568882352163558</v>
      </c>
      <c r="I177" s="26">
        <v>0.15334171143604944</v>
      </c>
      <c r="J177" s="190" t="s">
        <v>20</v>
      </c>
      <c r="K177" s="195">
        <v>0.55074408564720345</v>
      </c>
      <c r="L177" s="195">
        <v>0.46005547728622309</v>
      </c>
      <c r="M177" s="219">
        <v>0.50539978146671327</v>
      </c>
      <c r="N177" s="166" t="s">
        <v>191</v>
      </c>
      <c r="O177" s="102" t="s">
        <v>191</v>
      </c>
      <c r="P177" s="248" t="s">
        <v>191</v>
      </c>
    </row>
    <row r="178" spans="1:18" x14ac:dyDescent="0.25">
      <c r="A178" s="6" t="s">
        <v>47</v>
      </c>
      <c r="B178" s="230" t="s">
        <v>48</v>
      </c>
      <c r="C178" s="29" t="s">
        <v>49</v>
      </c>
      <c r="D178" s="25">
        <v>0.24390407420956906</v>
      </c>
      <c r="E178" s="26">
        <v>0.20445605533739292</v>
      </c>
      <c r="F178" s="231">
        <v>0.27572998200592097</v>
      </c>
      <c r="G178" s="26">
        <v>0.25425191472406267</v>
      </c>
      <c r="H178" s="26">
        <v>0.15754783726177937</v>
      </c>
      <c r="I178" s="26">
        <v>0.19406206658529396</v>
      </c>
      <c r="J178" s="190" t="s">
        <v>20</v>
      </c>
      <c r="K178" s="195">
        <v>0.55564885986472379</v>
      </c>
      <c r="L178" s="195">
        <v>0.47831838871448024</v>
      </c>
      <c r="M178" s="219">
        <v>0.51698362428960198</v>
      </c>
      <c r="N178" s="166" t="s">
        <v>191</v>
      </c>
      <c r="O178" s="102" t="s">
        <v>191</v>
      </c>
      <c r="P178" s="248" t="s">
        <v>191</v>
      </c>
    </row>
    <row r="179" spans="1:18" x14ac:dyDescent="0.25">
      <c r="A179" s="6" t="s">
        <v>17</v>
      </c>
      <c r="B179" s="230" t="s">
        <v>35</v>
      </c>
      <c r="C179" s="29" t="s">
        <v>36</v>
      </c>
      <c r="D179" s="25">
        <v>0.28587288169352404</v>
      </c>
      <c r="E179" s="26">
        <v>0.26790538308799045</v>
      </c>
      <c r="F179" s="231">
        <v>0.24720781303019299</v>
      </c>
      <c r="G179" s="26">
        <v>0.35394418590499044</v>
      </c>
      <c r="H179" s="26">
        <v>0.25742554885680868</v>
      </c>
      <c r="I179" s="26">
        <v>0.15179301120903849</v>
      </c>
      <c r="J179" s="190" t="s">
        <v>20</v>
      </c>
      <c r="K179" s="195">
        <v>0.44016400765470121</v>
      </c>
      <c r="L179" s="195">
        <v>0.36507206894149091</v>
      </c>
      <c r="M179" s="219">
        <v>0.40261803829809606</v>
      </c>
      <c r="N179" s="166" t="s">
        <v>191</v>
      </c>
      <c r="O179" s="102" t="s">
        <v>191</v>
      </c>
      <c r="P179" s="248" t="s">
        <v>187</v>
      </c>
    </row>
    <row r="180" spans="1:18" x14ac:dyDescent="0.25">
      <c r="A180" s="6" t="s">
        <v>17</v>
      </c>
      <c r="B180" s="230" t="s">
        <v>82</v>
      </c>
      <c r="C180" s="29" t="s">
        <v>83</v>
      </c>
      <c r="D180" s="25">
        <v>0.36445756530642703</v>
      </c>
      <c r="E180" s="26">
        <v>0.3469715446839679</v>
      </c>
      <c r="F180" s="231">
        <v>0.32573436566139563</v>
      </c>
      <c r="G180" s="26">
        <v>0.32813915864432752</v>
      </c>
      <c r="H180" s="26">
        <v>0.28301952518647139</v>
      </c>
      <c r="I180" s="26">
        <v>0.26228750795971773</v>
      </c>
      <c r="J180" s="190" t="s">
        <v>16</v>
      </c>
      <c r="K180" s="195">
        <v>0.50801589503604228</v>
      </c>
      <c r="L180" s="195">
        <v>0.4531023544936727</v>
      </c>
      <c r="M180" s="219">
        <v>0.48055912476485751</v>
      </c>
      <c r="N180" s="166" t="s">
        <v>191</v>
      </c>
      <c r="O180" s="102" t="s">
        <v>191</v>
      </c>
      <c r="P180" s="248" t="s">
        <v>187</v>
      </c>
    </row>
    <row r="181" spans="1:18" x14ac:dyDescent="0.25">
      <c r="A181" s="7" t="s">
        <v>17</v>
      </c>
      <c r="B181" s="234" t="s">
        <v>37</v>
      </c>
      <c r="C181" s="182" t="s">
        <v>38</v>
      </c>
      <c r="D181" s="64">
        <v>0.31017683121574169</v>
      </c>
      <c r="E181" s="65">
        <v>0.25916135492478432</v>
      </c>
      <c r="F181" s="235">
        <v>0.25271075874059068</v>
      </c>
      <c r="G181" s="65">
        <v>0.29564968352496507</v>
      </c>
      <c r="H181" s="65">
        <v>0.22863287274152441</v>
      </c>
      <c r="I181" s="65">
        <v>0.16719136955412503</v>
      </c>
      <c r="J181" s="180" t="s">
        <v>20</v>
      </c>
      <c r="K181" s="184">
        <v>0.47385015020217874</v>
      </c>
      <c r="L181" s="184">
        <v>0.43886387078530253</v>
      </c>
      <c r="M181" s="236">
        <v>0.45635701049374067</v>
      </c>
      <c r="N181" s="210" t="s">
        <v>194</v>
      </c>
      <c r="O181" s="209" t="s">
        <v>191</v>
      </c>
      <c r="P181" s="249" t="s">
        <v>187</v>
      </c>
    </row>
    <row r="182" spans="1:18" x14ac:dyDescent="0.25">
      <c r="B182" s="251"/>
      <c r="D182" s="102"/>
      <c r="E182" s="102"/>
      <c r="F182" s="102"/>
      <c r="G182" s="102"/>
      <c r="H182" s="102"/>
      <c r="I182" s="102"/>
      <c r="K182" s="250"/>
      <c r="L182" s="250"/>
      <c r="M182" s="240"/>
      <c r="O182" s="99"/>
      <c r="Q182" s="99"/>
      <c r="R182" s="99"/>
    </row>
    <row r="183" spans="1:18" x14ac:dyDescent="0.25">
      <c r="D183" s="99">
        <f t="shared" ref="D183:G183" si="5">AVERAGE(D143:D181)</f>
        <v>0.35442891401525917</v>
      </c>
      <c r="E183" s="99">
        <f t="shared" si="5"/>
        <v>0.32414471042420229</v>
      </c>
      <c r="F183" s="99">
        <f t="shared" si="5"/>
        <v>0.32278465872734696</v>
      </c>
      <c r="G183" s="99">
        <f t="shared" si="5"/>
        <v>0.34734438412645952</v>
      </c>
      <c r="H183" s="99">
        <f>AVERAGE(H143:H181)</f>
        <v>0.27910344332410186</v>
      </c>
      <c r="I183" s="99">
        <f>AVERAGE(I143:I181)</f>
        <v>0.23894469284550099</v>
      </c>
      <c r="M183" s="240">
        <f>AVERAGE(M143:M181)</f>
        <v>0.44140837297385432</v>
      </c>
    </row>
    <row r="184" spans="1:18" x14ac:dyDescent="0.25">
      <c r="A184" s="119" t="s">
        <v>206</v>
      </c>
    </row>
    <row r="185" spans="1:18" x14ac:dyDescent="0.25">
      <c r="A185" s="241"/>
      <c r="B185" s="72"/>
      <c r="C185" s="242"/>
      <c r="D185" s="304" t="s">
        <v>2</v>
      </c>
      <c r="E185" s="305"/>
      <c r="F185" s="306"/>
      <c r="G185" s="304" t="s">
        <v>3</v>
      </c>
      <c r="H185" s="305"/>
      <c r="I185" s="305"/>
      <c r="J185" s="72"/>
      <c r="K185" s="242"/>
      <c r="L185" s="242"/>
      <c r="M185" s="242"/>
      <c r="N185" s="304" t="s">
        <v>392</v>
      </c>
      <c r="O185" s="305"/>
      <c r="P185" s="306"/>
    </row>
    <row r="186" spans="1:18" s="229" customFormat="1" ht="30" x14ac:dyDescent="0.25">
      <c r="A186" s="243" t="s">
        <v>4</v>
      </c>
      <c r="B186" s="244" t="s">
        <v>5</v>
      </c>
      <c r="C186" s="244" t="s">
        <v>6</v>
      </c>
      <c r="D186" s="245" t="s">
        <v>7</v>
      </c>
      <c r="E186" s="245" t="s">
        <v>8</v>
      </c>
      <c r="F186" s="245" t="s">
        <v>9</v>
      </c>
      <c r="G186" s="243" t="s">
        <v>7</v>
      </c>
      <c r="H186" s="245" t="s">
        <v>8</v>
      </c>
      <c r="I186" s="245" t="s">
        <v>9</v>
      </c>
      <c r="J186" s="244" t="s">
        <v>270</v>
      </c>
      <c r="K186" s="246" t="s">
        <v>10</v>
      </c>
      <c r="L186" s="246" t="s">
        <v>11</v>
      </c>
      <c r="M186" s="245" t="s">
        <v>12</v>
      </c>
      <c r="N186" s="243" t="s">
        <v>188</v>
      </c>
      <c r="O186" s="245" t="s">
        <v>269</v>
      </c>
      <c r="P186" s="247" t="s">
        <v>189</v>
      </c>
    </row>
    <row r="187" spans="1:18" x14ac:dyDescent="0.25">
      <c r="A187" s="6" t="s">
        <v>28</v>
      </c>
      <c r="B187" s="230" t="s">
        <v>90</v>
      </c>
      <c r="C187" s="29" t="s">
        <v>91</v>
      </c>
      <c r="D187" s="25">
        <v>0.15927951885262076</v>
      </c>
      <c r="E187" s="26">
        <v>9.0910013237164064E-2</v>
      </c>
      <c r="F187" s="231">
        <v>8.5435252091316041E-2</v>
      </c>
      <c r="G187" s="26">
        <v>0.24067741947724042</v>
      </c>
      <c r="H187" s="26">
        <v>0.24584781695379698</v>
      </c>
      <c r="I187" s="26">
        <v>0.2670025875884785</v>
      </c>
      <c r="J187" s="190" t="s">
        <v>20</v>
      </c>
      <c r="K187" s="195">
        <v>0.60812431301578196</v>
      </c>
      <c r="L187" s="195">
        <v>0.57722191085301255</v>
      </c>
      <c r="M187" s="219">
        <v>0.59267311193439731</v>
      </c>
      <c r="N187" s="166" t="s">
        <v>191</v>
      </c>
      <c r="O187" s="102" t="s">
        <v>191</v>
      </c>
      <c r="P187" s="248" t="s">
        <v>191</v>
      </c>
    </row>
    <row r="188" spans="1:18" x14ac:dyDescent="0.25">
      <c r="A188" s="6" t="s">
        <v>28</v>
      </c>
      <c r="B188" s="230" t="s">
        <v>29</v>
      </c>
      <c r="C188" s="29" t="s">
        <v>30</v>
      </c>
      <c r="D188" s="25">
        <v>0.13992505424681453</v>
      </c>
      <c r="E188" s="26">
        <v>0.13020217187170288</v>
      </c>
      <c r="F188" s="231">
        <v>0.16288648858125215</v>
      </c>
      <c r="G188" s="26">
        <v>0.14209725881710633</v>
      </c>
      <c r="H188" s="26">
        <v>0.12272750571413897</v>
      </c>
      <c r="I188" s="26">
        <v>0.12796749764906659</v>
      </c>
      <c r="J188" s="190" t="s">
        <v>20</v>
      </c>
      <c r="K188" s="195">
        <v>0.7574917485755589</v>
      </c>
      <c r="L188" s="195">
        <v>0.67099911504439091</v>
      </c>
      <c r="M188" s="219">
        <v>0.71424543180997491</v>
      </c>
      <c r="N188" s="166" t="s">
        <v>191</v>
      </c>
      <c r="O188" s="102" t="s">
        <v>191</v>
      </c>
      <c r="P188" s="248" t="s">
        <v>191</v>
      </c>
    </row>
    <row r="189" spans="1:18" x14ac:dyDescent="0.25">
      <c r="A189" s="6" t="s">
        <v>17</v>
      </c>
      <c r="B189" s="230" t="s">
        <v>45</v>
      </c>
      <c r="C189" s="29" t="s">
        <v>46</v>
      </c>
      <c r="D189" s="25">
        <v>0.426632232195153</v>
      </c>
      <c r="E189" s="26">
        <v>0.45161821645439615</v>
      </c>
      <c r="F189" s="231">
        <v>0.4863779423662592</v>
      </c>
      <c r="G189" s="26">
        <v>0.31913584740795564</v>
      </c>
      <c r="H189" s="26">
        <v>0.26164577615279611</v>
      </c>
      <c r="I189" s="26">
        <v>0.19006562801526988</v>
      </c>
      <c r="J189" s="190" t="s">
        <v>16</v>
      </c>
      <c r="K189" s="195">
        <v>0.44657161748497726</v>
      </c>
      <c r="L189" s="195">
        <v>0.41895340573553169</v>
      </c>
      <c r="M189" s="219">
        <v>0.43276251161025447</v>
      </c>
      <c r="N189" s="166" t="s">
        <v>191</v>
      </c>
      <c r="O189" s="102" t="s">
        <v>191</v>
      </c>
      <c r="P189" s="248" t="s">
        <v>191</v>
      </c>
    </row>
    <row r="190" spans="1:18" x14ac:dyDescent="0.25">
      <c r="A190" s="6" t="s">
        <v>17</v>
      </c>
      <c r="B190" s="230" t="s">
        <v>70</v>
      </c>
      <c r="C190" s="29" t="s">
        <v>71</v>
      </c>
      <c r="D190" s="25">
        <v>0.41672883259808363</v>
      </c>
      <c r="E190" s="26">
        <v>0.33993390724609285</v>
      </c>
      <c r="F190" s="231">
        <v>0.21942587292938534</v>
      </c>
      <c r="G190" s="26">
        <v>0.3853327678611842</v>
      </c>
      <c r="H190" s="26">
        <v>0.2771545846343787</v>
      </c>
      <c r="I190" s="26">
        <v>0.24154040211269687</v>
      </c>
      <c r="J190" s="190" t="s">
        <v>25</v>
      </c>
      <c r="K190" s="195">
        <v>0.35563135613106722</v>
      </c>
      <c r="L190" s="195">
        <v>0.39868011652593927</v>
      </c>
      <c r="M190" s="219">
        <v>0.37715573632850324</v>
      </c>
      <c r="N190" s="166" t="s">
        <v>191</v>
      </c>
      <c r="O190" s="102" t="s">
        <v>191</v>
      </c>
      <c r="P190" s="248" t="s">
        <v>191</v>
      </c>
    </row>
    <row r="191" spans="1:18" x14ac:dyDescent="0.25">
      <c r="A191" s="6" t="s">
        <v>28</v>
      </c>
      <c r="B191" s="230" t="s">
        <v>54</v>
      </c>
      <c r="C191" s="29" t="s">
        <v>55</v>
      </c>
      <c r="D191" s="25">
        <v>0.28149465968629966</v>
      </c>
      <c r="E191" s="26">
        <v>0.21273972105004982</v>
      </c>
      <c r="F191" s="231">
        <v>0.21249848845224512</v>
      </c>
      <c r="G191" s="26">
        <v>0.38826357978857529</v>
      </c>
      <c r="H191" s="26">
        <v>0.30416329862043168</v>
      </c>
      <c r="I191" s="26">
        <v>0.19494935570934546</v>
      </c>
      <c r="J191" s="190" t="s">
        <v>20</v>
      </c>
      <c r="K191" s="195">
        <v>0.53192971714666315</v>
      </c>
      <c r="L191" s="195">
        <v>0.28889167724013659</v>
      </c>
      <c r="M191" s="219">
        <v>0.41041069719339984</v>
      </c>
      <c r="N191" s="166" t="s">
        <v>191</v>
      </c>
      <c r="O191" s="102" t="s">
        <v>191</v>
      </c>
      <c r="P191" s="248" t="s">
        <v>191</v>
      </c>
    </row>
    <row r="192" spans="1:18" x14ac:dyDescent="0.25">
      <c r="A192" s="6" t="s">
        <v>17</v>
      </c>
      <c r="B192" s="230" t="s">
        <v>100</v>
      </c>
      <c r="C192" s="29" t="s">
        <v>101</v>
      </c>
      <c r="D192" s="25">
        <v>0.44190913802845555</v>
      </c>
      <c r="E192" s="26">
        <v>0.34490324225816871</v>
      </c>
      <c r="F192" s="231">
        <v>0.14021748494454475</v>
      </c>
      <c r="G192" s="26">
        <v>0.43812978766798027</v>
      </c>
      <c r="H192" s="26">
        <v>0.32222602104888787</v>
      </c>
      <c r="I192" s="26">
        <v>0.29919917543746355</v>
      </c>
      <c r="J192" s="190" t="s">
        <v>25</v>
      </c>
      <c r="K192" s="195">
        <v>0.3826919970642006</v>
      </c>
      <c r="L192" s="195">
        <v>0.33577524366490319</v>
      </c>
      <c r="M192" s="219">
        <v>0.35923362036455186</v>
      </c>
      <c r="N192" s="166" t="s">
        <v>191</v>
      </c>
      <c r="O192" s="102" t="s">
        <v>191</v>
      </c>
      <c r="P192" s="248" t="s">
        <v>191</v>
      </c>
    </row>
    <row r="193" spans="1:17" x14ac:dyDescent="0.25">
      <c r="A193" s="6" t="s">
        <v>17</v>
      </c>
      <c r="B193" s="230" t="s">
        <v>33</v>
      </c>
      <c r="C193" s="29" t="s">
        <v>34</v>
      </c>
      <c r="D193" s="25">
        <v>8.7118791805570708E-2</v>
      </c>
      <c r="E193" s="26">
        <v>0.12047487774142529</v>
      </c>
      <c r="F193" s="231">
        <v>0.14831929031177918</v>
      </c>
      <c r="G193" s="26">
        <v>0.33564969577288767</v>
      </c>
      <c r="H193" s="26">
        <v>0.19568882352163558</v>
      </c>
      <c r="I193" s="26">
        <v>0.15334171143604944</v>
      </c>
      <c r="J193" s="190" t="s">
        <v>20</v>
      </c>
      <c r="K193" s="195">
        <v>0.55074408564720345</v>
      </c>
      <c r="L193" s="195">
        <v>0.46005547728622309</v>
      </c>
      <c r="M193" s="219">
        <v>0.50539978146671327</v>
      </c>
      <c r="N193" s="166" t="s">
        <v>191</v>
      </c>
      <c r="O193" s="102" t="s">
        <v>191</v>
      </c>
      <c r="P193" s="248" t="s">
        <v>191</v>
      </c>
    </row>
    <row r="194" spans="1:17" x14ac:dyDescent="0.25">
      <c r="A194" s="7" t="s">
        <v>47</v>
      </c>
      <c r="B194" s="234" t="s">
        <v>48</v>
      </c>
      <c r="C194" s="182" t="s">
        <v>49</v>
      </c>
      <c r="D194" s="64">
        <v>0.24390407420956906</v>
      </c>
      <c r="E194" s="65">
        <v>0.20445605533739292</v>
      </c>
      <c r="F194" s="235">
        <v>0.27572998200592097</v>
      </c>
      <c r="G194" s="65">
        <v>0.25425191472406267</v>
      </c>
      <c r="H194" s="65">
        <v>0.15754783726177937</v>
      </c>
      <c r="I194" s="65">
        <v>0.19406206658529396</v>
      </c>
      <c r="J194" s="180" t="s">
        <v>20</v>
      </c>
      <c r="K194" s="184">
        <v>0.55564885986472379</v>
      </c>
      <c r="L194" s="184">
        <v>0.47831838871448024</v>
      </c>
      <c r="M194" s="236">
        <v>0.51698362428960198</v>
      </c>
      <c r="N194" s="210" t="s">
        <v>191</v>
      </c>
      <c r="O194" s="209" t="s">
        <v>191</v>
      </c>
      <c r="P194" s="249" t="s">
        <v>191</v>
      </c>
    </row>
    <row r="196" spans="1:17" x14ac:dyDescent="0.25">
      <c r="D196" s="99">
        <f t="shared" ref="D196:G196" si="6">AVERAGE(D187:D194)</f>
        <v>0.27462403770282084</v>
      </c>
      <c r="E196" s="99">
        <f t="shared" si="6"/>
        <v>0.23690477564954907</v>
      </c>
      <c r="F196" s="99">
        <f t="shared" si="6"/>
        <v>0.21636135021033784</v>
      </c>
      <c r="G196" s="99">
        <f t="shared" si="6"/>
        <v>0.31294228393962409</v>
      </c>
      <c r="H196" s="99">
        <f>AVERAGE(H187:H194)</f>
        <v>0.23587520798848066</v>
      </c>
      <c r="I196" s="99">
        <f>AVERAGE(I187:I194)</f>
        <v>0.20851605306670801</v>
      </c>
      <c r="M196" s="240">
        <f>AVERAGE(M187:M194)</f>
        <v>0.48860806437467458</v>
      </c>
      <c r="N196" s="240"/>
      <c r="P196" s="240"/>
    </row>
    <row r="197" spans="1:17" x14ac:dyDescent="0.25">
      <c r="A197" s="119" t="s">
        <v>273</v>
      </c>
    </row>
    <row r="198" spans="1:17" x14ac:dyDescent="0.25">
      <c r="A198" s="267"/>
      <c r="B198" s="104" t="s">
        <v>195</v>
      </c>
      <c r="C198" s="104"/>
      <c r="D198" s="104"/>
      <c r="E198" s="104"/>
      <c r="F198" s="105"/>
    </row>
    <row r="199" spans="1:17" x14ac:dyDescent="0.25">
      <c r="A199" s="20"/>
      <c r="B199" s="50" t="s">
        <v>8</v>
      </c>
      <c r="C199" s="50" t="s">
        <v>192</v>
      </c>
      <c r="D199" s="50" t="s">
        <v>172</v>
      </c>
      <c r="E199" s="50" t="s">
        <v>271</v>
      </c>
      <c r="F199" s="16"/>
    </row>
    <row r="200" spans="1:17" x14ac:dyDescent="0.25">
      <c r="A200" s="44">
        <f>COUNT(I5:I78)</f>
        <v>74</v>
      </c>
      <c r="B200" s="4">
        <f>H80</f>
        <v>0.33538314571951749</v>
      </c>
      <c r="C200" s="4">
        <f>I80</f>
        <v>0.30480120444603886</v>
      </c>
      <c r="D200" s="5">
        <f>M80</f>
        <v>0.40593620848869599</v>
      </c>
      <c r="E200" s="60"/>
      <c r="F200" s="43"/>
      <c r="P200" s="99"/>
      <c r="Q200" s="99"/>
    </row>
    <row r="201" spans="1:17" x14ac:dyDescent="0.25">
      <c r="A201" s="44">
        <f>COUNT(I84:I137)</f>
        <v>54</v>
      </c>
      <c r="B201" s="4">
        <f>H139</f>
        <v>0.29220844622704656</v>
      </c>
      <c r="C201" s="4">
        <f>I139</f>
        <v>0.25614727726823872</v>
      </c>
      <c r="D201" s="5">
        <f>M139</f>
        <v>0.42087550561478659</v>
      </c>
      <c r="E201" s="60">
        <f>A200-A201</f>
        <v>20</v>
      </c>
      <c r="F201" s="55"/>
      <c r="L201" s="252"/>
      <c r="M201" s="252"/>
      <c r="N201" s="252"/>
      <c r="O201" s="252"/>
      <c r="P201" s="99"/>
      <c r="Q201" s="99"/>
    </row>
    <row r="202" spans="1:17" x14ac:dyDescent="0.25">
      <c r="A202" s="44">
        <f>COUNT(I143:I181)</f>
        <v>39</v>
      </c>
      <c r="B202" s="4">
        <f>H183</f>
        <v>0.27910344332410186</v>
      </c>
      <c r="C202" s="4">
        <f>I183</f>
        <v>0.23894469284550099</v>
      </c>
      <c r="D202" s="5">
        <f>M183</f>
        <v>0.44140837297385432</v>
      </c>
      <c r="E202" s="60">
        <f>A201-A202</f>
        <v>15</v>
      </c>
      <c r="F202" s="55"/>
      <c r="L202" s="252"/>
      <c r="M202" s="252"/>
      <c r="N202" s="252"/>
      <c r="O202" s="252"/>
      <c r="P202" s="99"/>
      <c r="Q202" s="99"/>
    </row>
    <row r="203" spans="1:17" x14ac:dyDescent="0.25">
      <c r="A203" s="20">
        <f>COUNT(I187:I194)</f>
        <v>8</v>
      </c>
      <c r="B203" s="14">
        <f>H196</f>
        <v>0.23587520798848066</v>
      </c>
      <c r="C203" s="14">
        <f>I196</f>
        <v>0.20851605306670801</v>
      </c>
      <c r="D203" s="45">
        <f>M196</f>
        <v>0.48860806437467458</v>
      </c>
      <c r="E203" s="50">
        <f>A202-A203</f>
        <v>31</v>
      </c>
      <c r="F203" s="268"/>
      <c r="L203" s="252"/>
      <c r="M203" s="252"/>
      <c r="N203" s="252"/>
      <c r="O203" s="252"/>
      <c r="P203" s="99"/>
      <c r="Q203" s="99"/>
    </row>
    <row r="207" spans="1:17" x14ac:dyDescent="0.25">
      <c r="H207" s="99"/>
    </row>
    <row r="215" ht="15" customHeight="1" x14ac:dyDescent="0.25"/>
  </sheetData>
  <mergeCells count="12">
    <mergeCell ref="N3:P3"/>
    <mergeCell ref="N82:P82"/>
    <mergeCell ref="N141:P141"/>
    <mergeCell ref="N185:P185"/>
    <mergeCell ref="D185:F185"/>
    <mergeCell ref="G185:I185"/>
    <mergeCell ref="D3:F3"/>
    <mergeCell ref="G3:I3"/>
    <mergeCell ref="D82:F82"/>
    <mergeCell ref="G82:I82"/>
    <mergeCell ref="D141:F141"/>
    <mergeCell ref="G141:I141"/>
  </mergeCells>
  <conditionalFormatting sqref="B182">
    <cfRule type="duplicateValues" dxfId="3" priority="1"/>
  </conditionalFormatting>
  <pageMargins left="0.7" right="0.7" top="0.75" bottom="0.75" header="0.3" footer="0.3"/>
  <pageSetup paperSize="9" orientation="landscape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T107"/>
  <sheetViews>
    <sheetView zoomScaleNormal="10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ColWidth="8.85546875" defaultRowHeight="15" outlineLevelCol="1" x14ac:dyDescent="0.25"/>
  <cols>
    <col min="1" max="1" width="14.28515625" style="1" customWidth="1"/>
    <col min="2" max="2" width="18.28515625" style="1" customWidth="1"/>
    <col min="3" max="3" width="28.85546875" style="1" customWidth="1"/>
    <col min="4" max="6" width="9.140625" style="1" hidden="1" customWidth="1" outlineLevel="1"/>
    <col min="7" max="7" width="14.140625" style="1" hidden="1" customWidth="1" outlineLevel="1"/>
    <col min="8" max="8" width="13.42578125" style="1" hidden="1" customWidth="1" outlineLevel="1"/>
    <col min="9" max="9" width="10.42578125" style="1" hidden="1" customWidth="1" outlineLevel="1"/>
    <col min="10" max="10" width="14.28515625" style="1" customWidth="1" collapsed="1"/>
    <col min="11" max="11" width="9.140625" style="1" customWidth="1"/>
    <col min="12" max="12" width="12.28515625" style="1" customWidth="1"/>
    <col min="13" max="15" width="8.85546875" style="1"/>
    <col min="16" max="16" width="12.7109375" style="1" customWidth="1"/>
    <col min="17" max="17" width="21.140625" style="1" customWidth="1"/>
    <col min="18" max="18" width="19.42578125" style="1" customWidth="1"/>
    <col min="19" max="19" width="21.85546875" style="1" customWidth="1"/>
    <col min="20" max="16384" width="8.85546875" style="1"/>
  </cols>
  <sheetData>
    <row r="1" spans="1:20" x14ac:dyDescent="0.25">
      <c r="A1" s="209"/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</row>
    <row r="2" spans="1:20" x14ac:dyDescent="0.25">
      <c r="A2" s="211"/>
      <c r="B2" s="32"/>
      <c r="C2" s="32"/>
      <c r="D2" s="303" t="s">
        <v>0</v>
      </c>
      <c r="E2" s="301"/>
      <c r="F2" s="302"/>
      <c r="G2" s="303" t="s">
        <v>1</v>
      </c>
      <c r="H2" s="301"/>
      <c r="I2" s="302"/>
      <c r="J2" s="303" t="s">
        <v>2</v>
      </c>
      <c r="K2" s="301"/>
      <c r="L2" s="302"/>
      <c r="M2" s="303" t="s">
        <v>3</v>
      </c>
      <c r="N2" s="301"/>
      <c r="O2" s="302"/>
      <c r="P2" s="211"/>
      <c r="Q2" s="34"/>
      <c r="R2" s="34"/>
      <c r="S2" s="179"/>
      <c r="T2" s="166"/>
    </row>
    <row r="3" spans="1:20" x14ac:dyDescent="0.25">
      <c r="A3" s="7" t="s">
        <v>4</v>
      </c>
      <c r="B3" s="181" t="s">
        <v>5</v>
      </c>
      <c r="C3" s="182" t="s">
        <v>6</v>
      </c>
      <c r="D3" s="7" t="s">
        <v>7</v>
      </c>
      <c r="E3" s="182" t="s">
        <v>8</v>
      </c>
      <c r="F3" s="182" t="s">
        <v>9</v>
      </c>
      <c r="G3" s="7" t="s">
        <v>7</v>
      </c>
      <c r="H3" s="182" t="s">
        <v>8</v>
      </c>
      <c r="I3" s="182" t="s">
        <v>9</v>
      </c>
      <c r="J3" s="7" t="s">
        <v>7</v>
      </c>
      <c r="K3" s="182" t="s">
        <v>8</v>
      </c>
      <c r="L3" s="182" t="s">
        <v>9</v>
      </c>
      <c r="M3" s="7" t="s">
        <v>7</v>
      </c>
      <c r="N3" s="182" t="s">
        <v>8</v>
      </c>
      <c r="O3" s="182" t="s">
        <v>9</v>
      </c>
      <c r="P3" s="7" t="s">
        <v>291</v>
      </c>
      <c r="Q3" s="184" t="s">
        <v>10</v>
      </c>
      <c r="R3" s="184" t="s">
        <v>11</v>
      </c>
      <c r="S3" s="253" t="s">
        <v>12</v>
      </c>
      <c r="T3" s="166"/>
    </row>
    <row r="4" spans="1:20" x14ac:dyDescent="0.25">
      <c r="A4" s="29"/>
      <c r="B4" s="254"/>
      <c r="C4" s="29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4"/>
      <c r="R4" s="34"/>
      <c r="S4" s="255"/>
      <c r="T4" s="102"/>
    </row>
    <row r="5" spans="1:20" x14ac:dyDescent="0.25">
      <c r="A5" s="256" t="s">
        <v>208</v>
      </c>
      <c r="B5" s="181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4"/>
      <c r="R5" s="184"/>
      <c r="S5" s="181"/>
      <c r="T5" s="102"/>
    </row>
    <row r="6" spans="1:20" x14ac:dyDescent="0.25">
      <c r="A6" s="62" t="s">
        <v>28</v>
      </c>
      <c r="B6" s="191" t="s">
        <v>120</v>
      </c>
      <c r="C6" s="191" t="s">
        <v>121</v>
      </c>
      <c r="D6" s="192">
        <v>0.14905826139223052</v>
      </c>
      <c r="E6" s="193">
        <v>3.499554967655158E-3</v>
      </c>
      <c r="F6" s="194">
        <v>1.3292816477914544E-2</v>
      </c>
      <c r="G6" s="192">
        <v>0.21225877758746292</v>
      </c>
      <c r="H6" s="193">
        <v>0.16557402219205722</v>
      </c>
      <c r="I6" s="194">
        <v>0.25099379098540053</v>
      </c>
      <c r="J6" s="192">
        <v>0.27495863423121786</v>
      </c>
      <c r="K6" s="193">
        <v>0.21341414250789592</v>
      </c>
      <c r="L6" s="194">
        <v>0.24688456108555545</v>
      </c>
      <c r="M6" s="192">
        <v>0.38858673679292038</v>
      </c>
      <c r="N6" s="193">
        <v>0.31661285690725172</v>
      </c>
      <c r="O6" s="194">
        <v>0.333621744294612</v>
      </c>
      <c r="P6" s="6" t="s">
        <v>20</v>
      </c>
      <c r="Q6" s="203">
        <v>0.60632168638902606</v>
      </c>
      <c r="R6" s="203">
        <v>0.45918271620219125</v>
      </c>
      <c r="S6" s="257">
        <v>0.53275220129560863</v>
      </c>
      <c r="T6" s="166"/>
    </row>
    <row r="7" spans="1:20" x14ac:dyDescent="0.25">
      <c r="A7" s="62" t="s">
        <v>28</v>
      </c>
      <c r="B7" s="191" t="s">
        <v>90</v>
      </c>
      <c r="C7" s="191" t="s">
        <v>91</v>
      </c>
      <c r="D7" s="192" t="s">
        <v>277</v>
      </c>
      <c r="E7" s="193" t="s">
        <v>277</v>
      </c>
      <c r="F7" s="194" t="s">
        <v>277</v>
      </c>
      <c r="G7" s="192" t="s">
        <v>277</v>
      </c>
      <c r="H7" s="193" t="s">
        <v>277</v>
      </c>
      <c r="I7" s="194" t="s">
        <v>277</v>
      </c>
      <c r="J7" s="192">
        <v>0.15927951885262076</v>
      </c>
      <c r="K7" s="193">
        <v>9.0910013237164064E-2</v>
      </c>
      <c r="L7" s="194">
        <v>8.5435252091316041E-2</v>
      </c>
      <c r="M7" s="192">
        <v>0.24067741947724042</v>
      </c>
      <c r="N7" s="193">
        <v>0.24584781695379698</v>
      </c>
      <c r="O7" s="194">
        <v>0.2670025875884785</v>
      </c>
      <c r="P7" s="6" t="s">
        <v>20</v>
      </c>
      <c r="Q7" s="203">
        <v>0.60812431301578196</v>
      </c>
      <c r="R7" s="203">
        <v>0.57722191085301255</v>
      </c>
      <c r="S7" s="257">
        <v>0.59267311193439731</v>
      </c>
      <c r="T7" s="166"/>
    </row>
    <row r="8" spans="1:20" x14ac:dyDescent="0.25">
      <c r="A8" s="62" t="s">
        <v>28</v>
      </c>
      <c r="B8" s="191" t="s">
        <v>29</v>
      </c>
      <c r="C8" s="191" t="s">
        <v>30</v>
      </c>
      <c r="D8" s="192" t="s">
        <v>277</v>
      </c>
      <c r="E8" s="193" t="s">
        <v>277</v>
      </c>
      <c r="F8" s="194" t="s">
        <v>277</v>
      </c>
      <c r="G8" s="192">
        <v>0.11273221960884545</v>
      </c>
      <c r="H8" s="193">
        <v>1.0961848465288091E-2</v>
      </c>
      <c r="I8" s="194">
        <v>1.2711943419001646E-2</v>
      </c>
      <c r="J8" s="192">
        <v>0.13992505424681453</v>
      </c>
      <c r="K8" s="193">
        <v>0.13020217187170288</v>
      </c>
      <c r="L8" s="194">
        <v>0.16288648858125215</v>
      </c>
      <c r="M8" s="192">
        <v>0.14209725881710633</v>
      </c>
      <c r="N8" s="193">
        <v>0.12272750571413897</v>
      </c>
      <c r="O8" s="194">
        <v>0.12796749764906659</v>
      </c>
      <c r="P8" s="6" t="s">
        <v>20</v>
      </c>
      <c r="Q8" s="203">
        <v>0.7574917485755589</v>
      </c>
      <c r="R8" s="203">
        <v>0.67099911504439091</v>
      </c>
      <c r="S8" s="257">
        <v>0.71424543180997491</v>
      </c>
      <c r="T8" s="166"/>
    </row>
    <row r="9" spans="1:20" x14ac:dyDescent="0.25">
      <c r="A9" s="62" t="s">
        <v>28</v>
      </c>
      <c r="B9" s="191" t="s">
        <v>54</v>
      </c>
      <c r="C9" s="191" t="s">
        <v>288</v>
      </c>
      <c r="D9" s="192" t="s">
        <v>277</v>
      </c>
      <c r="E9" s="193" t="s">
        <v>277</v>
      </c>
      <c r="F9" s="194" t="s">
        <v>277</v>
      </c>
      <c r="G9" s="192" t="s">
        <v>277</v>
      </c>
      <c r="H9" s="193" t="s">
        <v>277</v>
      </c>
      <c r="I9" s="194" t="s">
        <v>277</v>
      </c>
      <c r="J9" s="192">
        <v>0.28149465968629966</v>
      </c>
      <c r="K9" s="193">
        <v>0.21273972105004982</v>
      </c>
      <c r="L9" s="194">
        <v>0.21249848845224512</v>
      </c>
      <c r="M9" s="192">
        <v>0.38826357978857529</v>
      </c>
      <c r="N9" s="193">
        <v>0.30416329862043168</v>
      </c>
      <c r="O9" s="194">
        <v>0.19494935570934546</v>
      </c>
      <c r="P9" s="6" t="s">
        <v>20</v>
      </c>
      <c r="Q9" s="203">
        <v>0.53192971714666315</v>
      </c>
      <c r="R9" s="203">
        <v>0.28889167724013659</v>
      </c>
      <c r="S9" s="257">
        <v>0.41041069719339984</v>
      </c>
      <c r="T9" s="166"/>
    </row>
    <row r="10" spans="1:20" x14ac:dyDescent="0.25">
      <c r="A10" s="182" t="s">
        <v>47</v>
      </c>
      <c r="B10" s="197" t="s">
        <v>48</v>
      </c>
      <c r="C10" s="197" t="s">
        <v>49</v>
      </c>
      <c r="D10" s="198" t="s">
        <v>277</v>
      </c>
      <c r="E10" s="199" t="s">
        <v>277</v>
      </c>
      <c r="F10" s="200" t="s">
        <v>277</v>
      </c>
      <c r="G10" s="198">
        <v>0.4346519552171898</v>
      </c>
      <c r="H10" s="199">
        <v>6.4331846745039806E-2</v>
      </c>
      <c r="I10" s="200">
        <v>3.6494940955584872E-2</v>
      </c>
      <c r="J10" s="198">
        <v>0.24390407420956906</v>
      </c>
      <c r="K10" s="199">
        <v>0.20445605533739292</v>
      </c>
      <c r="L10" s="200">
        <v>0.27572998200592097</v>
      </c>
      <c r="M10" s="198">
        <v>0.25425191472406267</v>
      </c>
      <c r="N10" s="199">
        <v>0.15754783726177937</v>
      </c>
      <c r="O10" s="200">
        <v>0.19406206658529396</v>
      </c>
      <c r="P10" s="7" t="s">
        <v>20</v>
      </c>
      <c r="Q10" s="184">
        <v>0.55564885986472379</v>
      </c>
      <c r="R10" s="184">
        <v>0.47831838871448024</v>
      </c>
      <c r="S10" s="201">
        <v>0.51698362428960198</v>
      </c>
    </row>
    <row r="11" spans="1:20" x14ac:dyDescent="0.25">
      <c r="A11" s="29"/>
      <c r="B11" s="202"/>
      <c r="C11" s="202"/>
      <c r="D11" s="193"/>
      <c r="E11" s="193"/>
      <c r="F11" s="193"/>
      <c r="G11" s="193"/>
      <c r="H11" s="193"/>
      <c r="I11" s="193"/>
      <c r="J11" s="193"/>
      <c r="K11" s="193"/>
      <c r="L11" s="193"/>
      <c r="M11" s="193"/>
      <c r="N11" s="193"/>
      <c r="O11" s="193"/>
      <c r="P11" s="29"/>
      <c r="Q11" s="195"/>
      <c r="R11" s="195"/>
      <c r="S11" s="219"/>
      <c r="T11" s="258" t="s">
        <v>190</v>
      </c>
    </row>
    <row r="12" spans="1:20" x14ac:dyDescent="0.25">
      <c r="A12" s="29"/>
      <c r="B12" s="202" t="s">
        <v>201</v>
      </c>
      <c r="C12" s="29"/>
      <c r="D12" s="63">
        <f t="shared" ref="D12:O12" si="0">AVERAGE(D6:D10)</f>
        <v>0.14905826139223052</v>
      </c>
      <c r="E12" s="63">
        <f t="shared" si="0"/>
        <v>3.499554967655158E-3</v>
      </c>
      <c r="F12" s="63">
        <f t="shared" si="0"/>
        <v>1.3292816477914544E-2</v>
      </c>
      <c r="G12" s="63">
        <f t="shared" si="0"/>
        <v>0.25321431747116607</v>
      </c>
      <c r="H12" s="63">
        <f t="shared" si="0"/>
        <v>8.0289239134128373E-2</v>
      </c>
      <c r="I12" s="63">
        <f t="shared" si="0"/>
        <v>0.10006689178666235</v>
      </c>
      <c r="J12" s="63">
        <f t="shared" si="0"/>
        <v>0.21991238824530437</v>
      </c>
      <c r="K12" s="63">
        <f t="shared" si="0"/>
        <v>0.17034442080084111</v>
      </c>
      <c r="L12" s="63">
        <f t="shared" si="0"/>
        <v>0.19668695444325796</v>
      </c>
      <c r="M12" s="63">
        <f t="shared" si="0"/>
        <v>0.28277538191998108</v>
      </c>
      <c r="N12" s="63">
        <f t="shared" si="0"/>
        <v>0.22937986309147976</v>
      </c>
      <c r="O12" s="63">
        <f t="shared" si="0"/>
        <v>0.22352065036535929</v>
      </c>
      <c r="P12" s="257"/>
      <c r="Q12" s="257">
        <f>AVERAGE(Q6:Q10)</f>
        <v>0.61190326499835079</v>
      </c>
      <c r="R12" s="257">
        <f>AVERAGE(R6:R10)</f>
        <v>0.49492276161084237</v>
      </c>
      <c r="S12" s="257">
        <f>AVERAGE(S6:S10)</f>
        <v>0.55341301330459647</v>
      </c>
      <c r="T12" s="1">
        <f>COUNT(S6:S10)</f>
        <v>5</v>
      </c>
    </row>
    <row r="13" spans="1:20" x14ac:dyDescent="0.25">
      <c r="A13" s="29"/>
      <c r="B13" s="202"/>
      <c r="C13" s="29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257"/>
      <c r="Q13" s="257"/>
      <c r="R13" s="257"/>
      <c r="S13" s="257"/>
    </row>
    <row r="14" spans="1:20" x14ac:dyDescent="0.25">
      <c r="A14" s="256" t="s">
        <v>209</v>
      </c>
      <c r="B14" s="182"/>
      <c r="C14" s="182"/>
      <c r="D14" s="182"/>
      <c r="E14" s="182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</row>
    <row r="15" spans="1:20" x14ac:dyDescent="0.25">
      <c r="A15" s="29" t="s">
        <v>13</v>
      </c>
      <c r="B15" s="191" t="s">
        <v>14</v>
      </c>
      <c r="C15" s="191" t="s">
        <v>15</v>
      </c>
      <c r="D15" s="192" t="s">
        <v>277</v>
      </c>
      <c r="E15" s="193" t="s">
        <v>277</v>
      </c>
      <c r="F15" s="194" t="s">
        <v>277</v>
      </c>
      <c r="G15" s="192">
        <v>-6.7248670000000005E-4</v>
      </c>
      <c r="H15" s="193">
        <v>1.5895888647267313E-2</v>
      </c>
      <c r="I15" s="194">
        <v>4.3896314492141673E-2</v>
      </c>
      <c r="J15" s="192">
        <v>-4.674465E-3</v>
      </c>
      <c r="K15" s="193">
        <v>-6.6960766690640034E-3</v>
      </c>
      <c r="L15" s="194">
        <v>-9.3261777546763736E-2</v>
      </c>
      <c r="M15" s="192">
        <v>8.5507840000000005E-3</v>
      </c>
      <c r="N15" s="193">
        <v>3.7980670103905878E-2</v>
      </c>
      <c r="O15" s="194">
        <v>1.7182847733024732E-2</v>
      </c>
      <c r="P15" s="6" t="s">
        <v>16</v>
      </c>
      <c r="Q15" s="195">
        <v>-0.23094181554924745</v>
      </c>
      <c r="R15" s="195">
        <v>-3.0111230018030455E-2</v>
      </c>
      <c r="S15" s="189">
        <v>-0.13052652278363897</v>
      </c>
    </row>
    <row r="16" spans="1:20" x14ac:dyDescent="0.25">
      <c r="A16" s="29" t="s">
        <v>13</v>
      </c>
      <c r="B16" s="191" t="s">
        <v>80</v>
      </c>
      <c r="C16" s="191" t="s">
        <v>284</v>
      </c>
      <c r="D16" s="192">
        <v>0.50693443780842218</v>
      </c>
      <c r="E16" s="193">
        <v>0.5065302175301245</v>
      </c>
      <c r="F16" s="194">
        <v>0.47057599658514937</v>
      </c>
      <c r="G16" s="192">
        <v>0.28339269545956181</v>
      </c>
      <c r="H16" s="193">
        <v>0.22747146523079639</v>
      </c>
      <c r="I16" s="194">
        <v>0.29670118307259918</v>
      </c>
      <c r="J16" s="192">
        <v>0.32091034555652914</v>
      </c>
      <c r="K16" s="193">
        <v>0.28331193030016727</v>
      </c>
      <c r="L16" s="194">
        <v>0.26713151223652448</v>
      </c>
      <c r="M16" s="192">
        <v>0.30597478027780289</v>
      </c>
      <c r="N16" s="193">
        <v>0.27022044413813551</v>
      </c>
      <c r="O16" s="194">
        <v>0.25561143497402383</v>
      </c>
      <c r="P16" s="6" t="s">
        <v>20</v>
      </c>
      <c r="Q16" s="195">
        <v>0.50045104974044352</v>
      </c>
      <c r="R16" s="195">
        <v>0.43836671604710675</v>
      </c>
      <c r="S16" s="196">
        <v>0.46940888289377514</v>
      </c>
    </row>
    <row r="17" spans="1:20" x14ac:dyDescent="0.25">
      <c r="A17" s="182" t="s">
        <v>13</v>
      </c>
      <c r="B17" s="197" t="s">
        <v>140</v>
      </c>
      <c r="C17" s="197" t="s">
        <v>290</v>
      </c>
      <c r="D17" s="198">
        <v>0.23734795127533795</v>
      </c>
      <c r="E17" s="199">
        <v>0.13299919436795193</v>
      </c>
      <c r="F17" s="200">
        <v>0.17147324258797869</v>
      </c>
      <c r="G17" s="198">
        <v>0.36250069114789829</v>
      </c>
      <c r="H17" s="199">
        <v>0.28507545009694585</v>
      </c>
      <c r="I17" s="200">
        <v>0.3075582067553212</v>
      </c>
      <c r="J17" s="198">
        <v>0.46511820847237623</v>
      </c>
      <c r="K17" s="199">
        <v>0.4111067030749343</v>
      </c>
      <c r="L17" s="200">
        <v>0.36142320898643432</v>
      </c>
      <c r="M17" s="198">
        <v>0.44739262624823289</v>
      </c>
      <c r="N17" s="199">
        <v>0.43167895704981118</v>
      </c>
      <c r="O17" s="200">
        <v>0.4223108870704671</v>
      </c>
      <c r="P17" s="7" t="s">
        <v>20</v>
      </c>
      <c r="Q17" s="184">
        <v>0.24334186680088454</v>
      </c>
      <c r="R17" s="184">
        <v>0.28610741779451593</v>
      </c>
      <c r="S17" s="201">
        <v>0.26472464229770021</v>
      </c>
    </row>
    <row r="18" spans="1:20" x14ac:dyDescent="0.25">
      <c r="A18" s="29"/>
      <c r="B18" s="202"/>
      <c r="C18" s="202"/>
      <c r="D18" s="193"/>
      <c r="E18" s="193"/>
      <c r="F18" s="193"/>
      <c r="G18" s="193"/>
      <c r="H18" s="193"/>
      <c r="I18" s="193"/>
      <c r="J18" s="193"/>
      <c r="K18" s="193"/>
      <c r="L18" s="193"/>
      <c r="M18" s="193"/>
      <c r="N18" s="193"/>
      <c r="O18" s="193"/>
      <c r="P18" s="29"/>
      <c r="Q18" s="195"/>
      <c r="R18" s="195"/>
      <c r="S18" s="219"/>
      <c r="T18" s="259" t="s">
        <v>190</v>
      </c>
    </row>
    <row r="19" spans="1:20" x14ac:dyDescent="0.25">
      <c r="A19" s="29"/>
      <c r="B19" s="29" t="s">
        <v>201</v>
      </c>
      <c r="C19" s="62"/>
      <c r="D19" s="63">
        <f t="shared" ref="D19:G19" si="1">AVERAGE(D15:D17)</f>
        <v>0.37214119454188005</v>
      </c>
      <c r="E19" s="63">
        <f t="shared" si="1"/>
        <v>0.31976470594903822</v>
      </c>
      <c r="F19" s="63">
        <f t="shared" si="1"/>
        <v>0.32102461958656403</v>
      </c>
      <c r="G19" s="63">
        <f t="shared" si="1"/>
        <v>0.21507363330248672</v>
      </c>
      <c r="H19" s="63">
        <f>AVERAGE(H15:H17)</f>
        <v>0.17614760132500318</v>
      </c>
      <c r="I19" s="63">
        <f>AVERAGE(I15:I17)</f>
        <v>0.2160519014400207</v>
      </c>
      <c r="J19" s="63">
        <f t="shared" ref="J19:L19" si="2">AVERAGE(J15:J17)</f>
        <v>0.26045136300963512</v>
      </c>
      <c r="K19" s="63">
        <f t="shared" si="2"/>
        <v>0.22924085223534585</v>
      </c>
      <c r="L19" s="63">
        <f t="shared" si="2"/>
        <v>0.17843098122539836</v>
      </c>
      <c r="M19" s="63">
        <f t="shared" ref="M19" si="3">AVERAGE(M15:M17)</f>
        <v>0.25397273017534522</v>
      </c>
      <c r="N19" s="63">
        <f t="shared" ref="N19" si="4">AVERAGE(N15:N17)</f>
        <v>0.2466266904306175</v>
      </c>
      <c r="O19" s="63">
        <f t="shared" ref="O19" si="5">AVERAGE(O15:O17)</f>
        <v>0.2317017232591719</v>
      </c>
      <c r="P19" s="62"/>
      <c r="Q19" s="203">
        <f t="shared" ref="Q19" si="6">AVERAGE(Q15:Q17)</f>
        <v>0.17095036699736021</v>
      </c>
      <c r="R19" s="203">
        <f t="shared" ref="R19" si="7">AVERAGE(R15:R17)</f>
        <v>0.23145430127453073</v>
      </c>
      <c r="S19" s="203">
        <f t="shared" ref="S19" si="8">AVERAGE(S15:S17)</f>
        <v>0.20120233413594546</v>
      </c>
      <c r="T19" s="1">
        <f>COUNT(S15:S17)</f>
        <v>3</v>
      </c>
    </row>
    <row r="20" spans="1:20" x14ac:dyDescent="0.25">
      <c r="A20" s="62"/>
      <c r="B20" s="62"/>
      <c r="C20" s="62"/>
      <c r="D20" s="62"/>
      <c r="E20" s="62"/>
      <c r="F20" s="62"/>
      <c r="G20" s="62"/>
      <c r="H20" s="63"/>
      <c r="I20" s="63"/>
      <c r="J20" s="62"/>
      <c r="K20" s="62"/>
      <c r="L20" s="257"/>
      <c r="M20" s="62"/>
      <c r="N20" s="62"/>
      <c r="O20" s="62"/>
      <c r="P20" s="62"/>
      <c r="Q20" s="62"/>
      <c r="R20" s="62"/>
      <c r="S20" s="62"/>
    </row>
    <row r="21" spans="1:20" x14ac:dyDescent="0.25">
      <c r="A21" s="256" t="s">
        <v>274</v>
      </c>
      <c r="B21" s="182"/>
      <c r="C21" s="182"/>
      <c r="D21" s="182"/>
      <c r="E21" s="182"/>
      <c r="F21" s="182"/>
      <c r="G21" s="182"/>
      <c r="H21" s="65"/>
      <c r="I21" s="65"/>
      <c r="J21" s="182"/>
      <c r="K21" s="182"/>
      <c r="L21" s="62"/>
      <c r="M21" s="62"/>
      <c r="N21" s="62"/>
      <c r="O21" s="62"/>
      <c r="P21" s="62"/>
      <c r="Q21" s="62"/>
      <c r="R21" s="62"/>
      <c r="S21" s="219"/>
      <c r="T21" s="258" t="s">
        <v>190</v>
      </c>
    </row>
    <row r="22" spans="1:20" x14ac:dyDescent="0.25">
      <c r="A22" s="112"/>
      <c r="B22" s="112" t="s">
        <v>201</v>
      </c>
      <c r="C22" s="112"/>
      <c r="D22" s="63">
        <f t="shared" ref="D22:O22" si="9">AVERAGE(D15:D17,D3:D9)</f>
        <v>0.29778021682533024</v>
      </c>
      <c r="E22" s="63">
        <f t="shared" si="9"/>
        <v>0.21434298895524387</v>
      </c>
      <c r="F22" s="260">
        <f t="shared" si="9"/>
        <v>0.21844735188368089</v>
      </c>
      <c r="G22" s="63">
        <f t="shared" si="9"/>
        <v>0.1940423794207537</v>
      </c>
      <c r="H22" s="63">
        <f t="shared" si="9"/>
        <v>0.14099573492647097</v>
      </c>
      <c r="I22" s="260">
        <f t="shared" si="9"/>
        <v>0.18237228774489284</v>
      </c>
      <c r="J22" s="63">
        <f t="shared" si="9"/>
        <v>0.23385885086369404</v>
      </c>
      <c r="K22" s="63">
        <f t="shared" si="9"/>
        <v>0.1907126579104072</v>
      </c>
      <c r="L22" s="260">
        <f t="shared" si="9"/>
        <v>0.17757110484093769</v>
      </c>
      <c r="M22" s="109">
        <f t="shared" si="9"/>
        <v>0.27450616934312544</v>
      </c>
      <c r="N22" s="109">
        <f t="shared" si="9"/>
        <v>0.24703307849821027</v>
      </c>
      <c r="O22" s="260">
        <f t="shared" si="9"/>
        <v>0.23123519357414546</v>
      </c>
      <c r="P22" s="110"/>
      <c r="Q22" s="111">
        <f>AVERAGE(Q15:Q17,Q6:Q10)</f>
        <v>0.44654592824797934</v>
      </c>
      <c r="R22" s="111">
        <f>AVERAGE(R15:R17,R6:R10)</f>
        <v>0.39612208898472545</v>
      </c>
      <c r="S22" s="261">
        <f>AVERAGE(S15:S17,S6:S10)</f>
        <v>0.4213340086163524</v>
      </c>
      <c r="T22" s="102">
        <f>COUNT(S15:S17,S6:S10)</f>
        <v>8</v>
      </c>
    </row>
    <row r="23" spans="1:20" x14ac:dyDescent="0.25">
      <c r="A23" s="32"/>
      <c r="B23" s="32"/>
      <c r="C23" s="32"/>
      <c r="D23" s="32"/>
      <c r="E23" s="32"/>
      <c r="F23" s="32"/>
      <c r="G23" s="32"/>
      <c r="H23" s="33"/>
      <c r="I23" s="33"/>
      <c r="J23" s="32"/>
      <c r="K23" s="32"/>
      <c r="L23" s="219"/>
      <c r="M23" s="29"/>
      <c r="N23" s="62"/>
      <c r="O23" s="62"/>
      <c r="P23" s="62"/>
      <c r="Q23" s="62"/>
      <c r="R23" s="62"/>
      <c r="S23" s="62"/>
    </row>
    <row r="24" spans="1:20" x14ac:dyDescent="0.25">
      <c r="A24" s="256" t="s">
        <v>17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</row>
    <row r="25" spans="1:20" x14ac:dyDescent="0.25">
      <c r="A25" s="62" t="s">
        <v>17</v>
      </c>
      <c r="B25" s="185" t="s">
        <v>84</v>
      </c>
      <c r="C25" s="185" t="s">
        <v>85</v>
      </c>
      <c r="D25" s="186">
        <v>0.11104697463433126</v>
      </c>
      <c r="E25" s="187">
        <v>6.6396499163658779E-2</v>
      </c>
      <c r="F25" s="188">
        <v>2.6089498892008102E-2</v>
      </c>
      <c r="G25" s="186">
        <v>0.28486664947602308</v>
      </c>
      <c r="H25" s="187">
        <v>0.26596347581106727</v>
      </c>
      <c r="I25" s="188">
        <v>0.24754319073863079</v>
      </c>
      <c r="J25" s="186">
        <v>0.40852838725116741</v>
      </c>
      <c r="K25" s="187">
        <v>0.38883705816528058</v>
      </c>
      <c r="L25" s="188">
        <v>0.4249574894780303</v>
      </c>
      <c r="M25" s="186">
        <v>0.35611057591843431</v>
      </c>
      <c r="N25" s="187">
        <v>0.2984516873157701</v>
      </c>
      <c r="O25" s="188">
        <v>0.26154486242045538</v>
      </c>
      <c r="P25" s="211" t="s">
        <v>20</v>
      </c>
      <c r="Q25" s="34">
        <v>0.46891136525809346</v>
      </c>
      <c r="R25" s="34">
        <v>0.43543339602450093</v>
      </c>
      <c r="S25" s="189">
        <v>0.45217238064129717</v>
      </c>
    </row>
    <row r="26" spans="1:20" x14ac:dyDescent="0.25">
      <c r="A26" s="62" t="s">
        <v>17</v>
      </c>
      <c r="B26" s="191" t="s">
        <v>56</v>
      </c>
      <c r="C26" s="191" t="s">
        <v>275</v>
      </c>
      <c r="D26" s="192">
        <v>0.1360380755316305</v>
      </c>
      <c r="E26" s="193">
        <v>7.8587768625501167E-2</v>
      </c>
      <c r="F26" s="194">
        <v>-3.5508719124795772E-2</v>
      </c>
      <c r="G26" s="192">
        <v>0.39379626473460322</v>
      </c>
      <c r="H26" s="193">
        <v>0.39388515075721725</v>
      </c>
      <c r="I26" s="194">
        <v>0.54403511254249959</v>
      </c>
      <c r="J26" s="192">
        <v>0.35145046534342983</v>
      </c>
      <c r="K26" s="193">
        <v>0.316891226591069</v>
      </c>
      <c r="L26" s="194">
        <v>0.3084457954497461</v>
      </c>
      <c r="M26" s="192">
        <v>0.31532813103775792</v>
      </c>
      <c r="N26" s="193">
        <v>0.26793738470261463</v>
      </c>
      <c r="O26" s="194">
        <v>0.20591611771024093</v>
      </c>
      <c r="P26" s="6" t="s">
        <v>16</v>
      </c>
      <c r="Q26" s="195">
        <v>0.49618779174499289</v>
      </c>
      <c r="R26" s="195">
        <v>0.4495869200259684</v>
      </c>
      <c r="S26" s="196">
        <v>0.47288735588548064</v>
      </c>
    </row>
    <row r="27" spans="1:20" x14ac:dyDescent="0.25">
      <c r="A27" s="62" t="s">
        <v>17</v>
      </c>
      <c r="B27" s="191" t="s">
        <v>124</v>
      </c>
      <c r="C27" s="191" t="s">
        <v>276</v>
      </c>
      <c r="D27" s="192">
        <v>0.41687737397872449</v>
      </c>
      <c r="E27" s="193">
        <v>0.49176284110286667</v>
      </c>
      <c r="F27" s="194">
        <v>0.75167141926580783</v>
      </c>
      <c r="G27" s="192">
        <v>0.40917430350969608</v>
      </c>
      <c r="H27" s="193">
        <v>0.44226656383549168</v>
      </c>
      <c r="I27" s="194">
        <v>0.64369899112253026</v>
      </c>
      <c r="J27" s="192">
        <v>0.51832370003577422</v>
      </c>
      <c r="K27" s="193">
        <v>0.47940141478333087</v>
      </c>
      <c r="L27" s="194">
        <v>0.56077959548944178</v>
      </c>
      <c r="M27" s="192">
        <v>0.36900204940241388</v>
      </c>
      <c r="N27" s="193">
        <v>0.36180462819859371</v>
      </c>
      <c r="O27" s="194">
        <v>0.36636457034087944</v>
      </c>
      <c r="P27" s="6" t="s">
        <v>16</v>
      </c>
      <c r="Q27" s="195">
        <v>0.60041350184519449</v>
      </c>
      <c r="R27" s="195">
        <v>0.6687202495242357</v>
      </c>
      <c r="S27" s="196">
        <v>0.63456687568471515</v>
      </c>
    </row>
    <row r="28" spans="1:20" x14ac:dyDescent="0.25">
      <c r="A28" s="62" t="s">
        <v>17</v>
      </c>
      <c r="B28" s="191" t="s">
        <v>138</v>
      </c>
      <c r="C28" s="191" t="s">
        <v>139</v>
      </c>
      <c r="D28" s="192">
        <v>0.15435779467968078</v>
      </c>
      <c r="E28" s="193">
        <v>8.0920063382661542E-2</v>
      </c>
      <c r="F28" s="194">
        <v>2.1539636408654524E-2</v>
      </c>
      <c r="G28" s="192">
        <v>0.52429528089608635</v>
      </c>
      <c r="H28" s="193">
        <v>0.52209894097671694</v>
      </c>
      <c r="I28" s="194">
        <v>0.55613664655118789</v>
      </c>
      <c r="J28" s="192">
        <v>0.46988284992942453</v>
      </c>
      <c r="K28" s="193">
        <v>0.44317264478185958</v>
      </c>
      <c r="L28" s="194">
        <v>0.51018067436938364</v>
      </c>
      <c r="M28" s="192">
        <v>0.43136261172471224</v>
      </c>
      <c r="N28" s="193">
        <v>0.37136874686682164</v>
      </c>
      <c r="O28" s="194">
        <v>0.40389058872344463</v>
      </c>
      <c r="P28" s="6" t="s">
        <v>16</v>
      </c>
      <c r="Q28" s="195">
        <v>0.26081973866478408</v>
      </c>
      <c r="R28" s="195">
        <v>0.34592707263085037</v>
      </c>
      <c r="S28" s="196">
        <v>0.30337340564781723</v>
      </c>
    </row>
    <row r="29" spans="1:20" x14ac:dyDescent="0.25">
      <c r="A29" s="62" t="s">
        <v>17</v>
      </c>
      <c r="B29" s="191" t="s">
        <v>110</v>
      </c>
      <c r="C29" s="191" t="s">
        <v>111</v>
      </c>
      <c r="D29" s="192">
        <v>0.18768132226608938</v>
      </c>
      <c r="E29" s="193">
        <v>0.15351540111971934</v>
      </c>
      <c r="F29" s="194">
        <v>0.13823567055701522</v>
      </c>
      <c r="G29" s="192">
        <v>0.34595858068461194</v>
      </c>
      <c r="H29" s="193">
        <v>0.28048376542163489</v>
      </c>
      <c r="I29" s="194">
        <v>0.24871311692339965</v>
      </c>
      <c r="J29" s="192">
        <v>0.30251159842086112</v>
      </c>
      <c r="K29" s="193">
        <v>0.30420011226731675</v>
      </c>
      <c r="L29" s="194">
        <v>0.3241243518633582</v>
      </c>
      <c r="M29" s="192">
        <v>0.43564871274253963</v>
      </c>
      <c r="N29" s="193">
        <v>0.36309843941993736</v>
      </c>
      <c r="O29" s="194">
        <v>0.31182391230008305</v>
      </c>
      <c r="P29" s="6" t="s">
        <v>25</v>
      </c>
      <c r="Q29" s="195">
        <v>0.46761104219459193</v>
      </c>
      <c r="R29" s="195">
        <v>0.38777795970467538</v>
      </c>
      <c r="S29" s="196">
        <v>0.42769450094963368</v>
      </c>
    </row>
    <row r="30" spans="1:20" x14ac:dyDescent="0.25">
      <c r="A30" s="62" t="s">
        <v>17</v>
      </c>
      <c r="B30" s="191" t="s">
        <v>104</v>
      </c>
      <c r="C30" s="191" t="s">
        <v>105</v>
      </c>
      <c r="D30" s="192">
        <v>0.16630863841439747</v>
      </c>
      <c r="E30" s="193">
        <v>8.3300779458531302E-2</v>
      </c>
      <c r="F30" s="194">
        <v>0.15632000802409016</v>
      </c>
      <c r="G30" s="192">
        <v>0.33814481598083346</v>
      </c>
      <c r="H30" s="193">
        <v>0.31614486911374179</v>
      </c>
      <c r="I30" s="194">
        <v>0.35776002106702587</v>
      </c>
      <c r="J30" s="192">
        <v>0.34063398245917548</v>
      </c>
      <c r="K30" s="193">
        <v>0.32098111442496591</v>
      </c>
      <c r="L30" s="194">
        <v>0.36421550061972102</v>
      </c>
      <c r="M30" s="192">
        <v>0.39430714927600552</v>
      </c>
      <c r="N30" s="193">
        <v>0.32230999079549905</v>
      </c>
      <c r="O30" s="194">
        <v>0.29866218775514586</v>
      </c>
      <c r="P30" s="6" t="s">
        <v>20</v>
      </c>
      <c r="Q30" s="195">
        <v>0.50009275230746719</v>
      </c>
      <c r="R30" s="195">
        <v>0.44154153595988277</v>
      </c>
      <c r="S30" s="196">
        <v>0.47081714413367498</v>
      </c>
    </row>
    <row r="31" spans="1:20" x14ac:dyDescent="0.25">
      <c r="A31" s="62" t="s">
        <v>17</v>
      </c>
      <c r="B31" s="191" t="s">
        <v>150</v>
      </c>
      <c r="C31" s="191" t="s">
        <v>151</v>
      </c>
      <c r="D31" s="192">
        <v>0.24162131657651165</v>
      </c>
      <c r="E31" s="193">
        <v>8.2393320034264403E-2</v>
      </c>
      <c r="F31" s="194">
        <v>-8.7367068624255736E-2</v>
      </c>
      <c r="G31" s="192">
        <v>0.36514174270396044</v>
      </c>
      <c r="H31" s="193">
        <v>0.44728470569182494</v>
      </c>
      <c r="I31" s="194">
        <v>0.58550755079255878</v>
      </c>
      <c r="J31" s="192">
        <v>0.52130467789831714</v>
      </c>
      <c r="K31" s="193">
        <v>0.4668962235419255</v>
      </c>
      <c r="L31" s="194">
        <v>0.58933044301517357</v>
      </c>
      <c r="M31" s="192">
        <v>0.49444259596689688</v>
      </c>
      <c r="N31" s="193">
        <v>0.40190954441062338</v>
      </c>
      <c r="O31" s="194">
        <v>0.46380156888821589</v>
      </c>
      <c r="P31" s="6" t="s">
        <v>20</v>
      </c>
      <c r="Q31" s="195">
        <v>0.41888994540802482</v>
      </c>
      <c r="R31" s="195">
        <v>0.44454217626118736</v>
      </c>
      <c r="S31" s="196">
        <v>0.43171606083460612</v>
      </c>
    </row>
    <row r="32" spans="1:20" x14ac:dyDescent="0.25">
      <c r="A32" s="62" t="s">
        <v>17</v>
      </c>
      <c r="B32" s="191" t="s">
        <v>154</v>
      </c>
      <c r="C32" s="191" t="s">
        <v>278</v>
      </c>
      <c r="D32" s="192" t="s">
        <v>277</v>
      </c>
      <c r="E32" s="193" t="s">
        <v>277</v>
      </c>
      <c r="F32" s="194" t="s">
        <v>277</v>
      </c>
      <c r="G32" s="192">
        <v>0.35375967078017329</v>
      </c>
      <c r="H32" s="193">
        <v>1.0552839577091851E-2</v>
      </c>
      <c r="I32" s="194">
        <v>3.1240079991868225E-3</v>
      </c>
      <c r="J32" s="192">
        <v>0.39410576226841959</v>
      </c>
      <c r="K32" s="193">
        <v>0.45466096807182249</v>
      </c>
      <c r="L32" s="194">
        <v>0.26185868821298147</v>
      </c>
      <c r="M32" s="192">
        <v>0.42082738458091962</v>
      </c>
      <c r="N32" s="193">
        <v>0.4010353681899857</v>
      </c>
      <c r="O32" s="194">
        <v>0.51597742774113875</v>
      </c>
      <c r="P32" s="6" t="s">
        <v>25</v>
      </c>
      <c r="Q32" s="195">
        <v>0.32503172948703102</v>
      </c>
      <c r="R32" s="195">
        <v>0.4042226293264673</v>
      </c>
      <c r="S32" s="196">
        <v>0.36462717940674916</v>
      </c>
    </row>
    <row r="33" spans="1:19" x14ac:dyDescent="0.25">
      <c r="A33" s="62" t="s">
        <v>17</v>
      </c>
      <c r="B33" s="191" t="s">
        <v>41</v>
      </c>
      <c r="C33" s="191" t="s">
        <v>42</v>
      </c>
      <c r="D33" s="192">
        <v>8.0696684589017992E-2</v>
      </c>
      <c r="E33" s="193">
        <v>4.3017192182045985E-2</v>
      </c>
      <c r="F33" s="194">
        <v>0.12914004987008668</v>
      </c>
      <c r="G33" s="192">
        <v>0.23640081899172383</v>
      </c>
      <c r="H33" s="193">
        <v>0.28309508231254765</v>
      </c>
      <c r="I33" s="194">
        <v>0.4666655668154186</v>
      </c>
      <c r="J33" s="192">
        <v>0.25780041488026467</v>
      </c>
      <c r="K33" s="193">
        <v>0.24281640131341095</v>
      </c>
      <c r="L33" s="194">
        <v>0.24143442033726328</v>
      </c>
      <c r="M33" s="192">
        <v>0.29816722553342889</v>
      </c>
      <c r="N33" s="193">
        <v>0.24307723387221908</v>
      </c>
      <c r="O33" s="194">
        <v>0.17557429043935963</v>
      </c>
      <c r="P33" s="6" t="s">
        <v>20</v>
      </c>
      <c r="Q33" s="195">
        <v>0.65249483599566416</v>
      </c>
      <c r="R33" s="195">
        <v>0.51262926522356689</v>
      </c>
      <c r="S33" s="196">
        <v>0.58256205060961552</v>
      </c>
    </row>
    <row r="34" spans="1:19" x14ac:dyDescent="0.25">
      <c r="A34" s="62" t="s">
        <v>17</v>
      </c>
      <c r="B34" s="191" t="s">
        <v>96</v>
      </c>
      <c r="C34" s="191" t="s">
        <v>97</v>
      </c>
      <c r="D34" s="192">
        <v>0.19281222828629566</v>
      </c>
      <c r="E34" s="193">
        <v>0.12492586979263787</v>
      </c>
      <c r="F34" s="194">
        <v>8.6409614823662342E-2</v>
      </c>
      <c r="G34" s="192">
        <v>0.41073692809711004</v>
      </c>
      <c r="H34" s="193">
        <v>0.45476625633793499</v>
      </c>
      <c r="I34" s="194">
        <v>0.61883595143998993</v>
      </c>
      <c r="J34" s="192">
        <v>0.46896932042010248</v>
      </c>
      <c r="K34" s="193">
        <v>0.3883725584211854</v>
      </c>
      <c r="L34" s="194">
        <v>0.36616184620407516</v>
      </c>
      <c r="M34" s="192">
        <v>0.41259866412587604</v>
      </c>
      <c r="N34" s="193">
        <v>0.35782630858515774</v>
      </c>
      <c r="O34" s="194">
        <v>0.28451948291361512</v>
      </c>
      <c r="P34" s="6" t="s">
        <v>20</v>
      </c>
      <c r="Q34" s="195">
        <v>0.3624674362456104</v>
      </c>
      <c r="R34" s="195">
        <v>0.31714632172618856</v>
      </c>
      <c r="S34" s="196">
        <v>0.33980687898589945</v>
      </c>
    </row>
    <row r="35" spans="1:19" x14ac:dyDescent="0.25">
      <c r="A35" s="62" t="s">
        <v>17</v>
      </c>
      <c r="B35" s="191" t="s">
        <v>108</v>
      </c>
      <c r="C35" s="191" t="s">
        <v>109</v>
      </c>
      <c r="D35" s="192">
        <v>0.14158685293483292</v>
      </c>
      <c r="E35" s="193">
        <v>8.350348093441666E-2</v>
      </c>
      <c r="F35" s="194">
        <v>4.4669677625652146E-2</v>
      </c>
      <c r="G35" s="192">
        <v>0.18244182229937086</v>
      </c>
      <c r="H35" s="193">
        <v>0.24808912891058338</v>
      </c>
      <c r="I35" s="194">
        <v>0.39666475609363083</v>
      </c>
      <c r="J35" s="192">
        <v>0.27151962696014381</v>
      </c>
      <c r="K35" s="193">
        <v>0.27807658209635211</v>
      </c>
      <c r="L35" s="194">
        <v>0.28041771368790103</v>
      </c>
      <c r="M35" s="192">
        <v>0.41043506533061025</v>
      </c>
      <c r="N35" s="193">
        <v>0.36468012457611659</v>
      </c>
      <c r="O35" s="194">
        <v>0.29867514987908433</v>
      </c>
      <c r="P35" s="6" t="s">
        <v>20</v>
      </c>
      <c r="Q35" s="195">
        <v>0.64417933447166309</v>
      </c>
      <c r="R35" s="195">
        <v>0.46793185301280921</v>
      </c>
      <c r="S35" s="196">
        <v>0.55605559374223612</v>
      </c>
    </row>
    <row r="36" spans="1:19" x14ac:dyDescent="0.25">
      <c r="A36" s="62" t="s">
        <v>17</v>
      </c>
      <c r="B36" s="191" t="s">
        <v>86</v>
      </c>
      <c r="C36" s="191" t="s">
        <v>87</v>
      </c>
      <c r="D36" s="192">
        <v>2.9224142093809226E-2</v>
      </c>
      <c r="E36" s="193">
        <v>1.1642440151940782E-2</v>
      </c>
      <c r="F36" s="194">
        <v>1.5910640524974921E-2</v>
      </c>
      <c r="G36" s="192">
        <v>9.2298340455845257E-2</v>
      </c>
      <c r="H36" s="193">
        <v>0.11615459934372988</v>
      </c>
      <c r="I36" s="194">
        <v>0.19528088049848127</v>
      </c>
      <c r="J36" s="192">
        <v>0.53699626280255086</v>
      </c>
      <c r="K36" s="193">
        <v>0.48253393781480358</v>
      </c>
      <c r="L36" s="194">
        <v>0.37009116488995275</v>
      </c>
      <c r="M36" s="192">
        <v>0.53959691813832833</v>
      </c>
      <c r="N36" s="193">
        <v>0.30736480838863467</v>
      </c>
      <c r="O36" s="194">
        <v>0.2653713694310339</v>
      </c>
      <c r="P36" s="6" t="s">
        <v>25</v>
      </c>
      <c r="Q36" s="195">
        <v>0.33211080046104186</v>
      </c>
      <c r="R36" s="195">
        <v>0.26448379981915604</v>
      </c>
      <c r="S36" s="196">
        <v>0.29829730014009892</v>
      </c>
    </row>
    <row r="37" spans="1:19" x14ac:dyDescent="0.25">
      <c r="A37" s="62" t="s">
        <v>17</v>
      </c>
      <c r="B37" s="191" t="s">
        <v>39</v>
      </c>
      <c r="C37" s="191" t="s">
        <v>279</v>
      </c>
      <c r="D37" s="192">
        <v>0.105710623313147</v>
      </c>
      <c r="E37" s="193">
        <v>6.925702878581122E-2</v>
      </c>
      <c r="F37" s="194">
        <v>3.3893567782511139E-2</v>
      </c>
      <c r="G37" s="192">
        <v>0.30678275826479245</v>
      </c>
      <c r="H37" s="193">
        <v>0.278832965082701</v>
      </c>
      <c r="I37" s="194">
        <v>0.33443195746545828</v>
      </c>
      <c r="J37" s="192">
        <v>0.37662335000726122</v>
      </c>
      <c r="K37" s="193">
        <v>0.34824985162496225</v>
      </c>
      <c r="L37" s="194">
        <v>0.31317385798711783</v>
      </c>
      <c r="M37" s="192">
        <v>0.32874528641631845</v>
      </c>
      <c r="N37" s="193">
        <v>0.26742885260159971</v>
      </c>
      <c r="O37" s="194">
        <v>0.17093732545064508</v>
      </c>
      <c r="P37" s="6" t="s">
        <v>20</v>
      </c>
      <c r="Q37" s="195">
        <v>0.41274867283171612</v>
      </c>
      <c r="R37" s="195">
        <v>0.391285143407889</v>
      </c>
      <c r="S37" s="196">
        <v>0.40201690811980256</v>
      </c>
    </row>
    <row r="38" spans="1:19" x14ac:dyDescent="0.25">
      <c r="A38" s="62" t="s">
        <v>17</v>
      </c>
      <c r="B38" s="191" t="s">
        <v>116</v>
      </c>
      <c r="C38" s="191" t="s">
        <v>117</v>
      </c>
      <c r="D38" s="192">
        <v>2.2318713431036415E-2</v>
      </c>
      <c r="E38" s="193">
        <v>2.8887493687053938E-2</v>
      </c>
      <c r="F38" s="194">
        <v>7.7113219355987844E-3</v>
      </c>
      <c r="G38" s="192">
        <v>3.3692050799799277E-3</v>
      </c>
      <c r="H38" s="193">
        <v>4.4660144414269382E-2</v>
      </c>
      <c r="I38" s="194">
        <v>7.6914159057714954E-2</v>
      </c>
      <c r="J38" s="192">
        <v>0.12016175034414922</v>
      </c>
      <c r="K38" s="193">
        <v>0.19815544756164552</v>
      </c>
      <c r="L38" s="194">
        <v>0.25078490205838017</v>
      </c>
      <c r="M38" s="192">
        <v>0.24672523341663369</v>
      </c>
      <c r="N38" s="193">
        <v>0.24888497067279497</v>
      </c>
      <c r="O38" s="194">
        <v>0.32066953612320048</v>
      </c>
      <c r="P38" s="6" t="s">
        <v>25</v>
      </c>
      <c r="Q38" s="195">
        <v>0.44229978207561466</v>
      </c>
      <c r="R38" s="195">
        <v>0.25599888940286908</v>
      </c>
      <c r="S38" s="196">
        <v>0.3491493357392419</v>
      </c>
    </row>
    <row r="39" spans="1:19" x14ac:dyDescent="0.25">
      <c r="A39" s="62" t="s">
        <v>17</v>
      </c>
      <c r="B39" s="191" t="s">
        <v>66</v>
      </c>
      <c r="C39" s="191" t="s">
        <v>67</v>
      </c>
      <c r="D39" s="192">
        <v>0.15781224437290126</v>
      </c>
      <c r="E39" s="193">
        <v>9.3751175581070753E-2</v>
      </c>
      <c r="F39" s="194">
        <v>2.7178899243167853E-2</v>
      </c>
      <c r="G39" s="192">
        <v>0.21809755538542389</v>
      </c>
      <c r="H39" s="193">
        <v>0.17559492471294152</v>
      </c>
      <c r="I39" s="194">
        <v>0.2131075882248073</v>
      </c>
      <c r="J39" s="192">
        <v>0.32879612779474099</v>
      </c>
      <c r="K39" s="193">
        <v>0.31750067230319334</v>
      </c>
      <c r="L39" s="194">
        <v>0.32713654801419156</v>
      </c>
      <c r="M39" s="192">
        <v>0.35664872046461937</v>
      </c>
      <c r="N39" s="193">
        <v>0.2950032812588998</v>
      </c>
      <c r="O39" s="194">
        <v>0.22999603738854707</v>
      </c>
      <c r="P39" s="6" t="s">
        <v>20</v>
      </c>
      <c r="Q39" s="195">
        <v>0.53705480727369825</v>
      </c>
      <c r="R39" s="195">
        <v>0.41823549190010867</v>
      </c>
      <c r="S39" s="196">
        <v>0.47764514958690346</v>
      </c>
    </row>
    <row r="40" spans="1:19" x14ac:dyDescent="0.25">
      <c r="A40" s="62" t="s">
        <v>17</v>
      </c>
      <c r="B40" s="191" t="s">
        <v>31</v>
      </c>
      <c r="C40" s="191" t="s">
        <v>32</v>
      </c>
      <c r="D40" s="192">
        <v>0.17882999016070683</v>
      </c>
      <c r="E40" s="193">
        <v>9.921037585654939E-2</v>
      </c>
      <c r="F40" s="194">
        <v>-1.3182186750647923E-2</v>
      </c>
      <c r="G40" s="192">
        <v>0.43852878397424544</v>
      </c>
      <c r="H40" s="193">
        <v>0.51589071194851366</v>
      </c>
      <c r="I40" s="194">
        <v>0.70938724781293094</v>
      </c>
      <c r="J40" s="192">
        <v>0.37270912224943492</v>
      </c>
      <c r="K40" s="193">
        <v>0.32922182002238948</v>
      </c>
      <c r="L40" s="194">
        <v>0.3070094337012314</v>
      </c>
      <c r="M40" s="192">
        <v>0.25534735516003793</v>
      </c>
      <c r="N40" s="193">
        <v>0.19322547308227861</v>
      </c>
      <c r="O40" s="194">
        <v>0.13438076464115051</v>
      </c>
      <c r="P40" s="6" t="s">
        <v>20</v>
      </c>
      <c r="Q40" s="195">
        <v>0.36985439913901769</v>
      </c>
      <c r="R40" s="195">
        <v>0.4436583398740076</v>
      </c>
      <c r="S40" s="196">
        <v>0.40675636950651262</v>
      </c>
    </row>
    <row r="41" spans="1:19" x14ac:dyDescent="0.25">
      <c r="A41" s="62" t="s">
        <v>17</v>
      </c>
      <c r="B41" s="191" t="s">
        <v>18</v>
      </c>
      <c r="C41" s="191" t="s">
        <v>19</v>
      </c>
      <c r="D41" s="192">
        <v>0.17232875279291129</v>
      </c>
      <c r="E41" s="193">
        <v>0.11175004498190591</v>
      </c>
      <c r="F41" s="194">
        <v>8.5806426263420235E-2</v>
      </c>
      <c r="G41" s="192">
        <v>0.2627476600580822</v>
      </c>
      <c r="H41" s="193">
        <v>0.1934111785070757</v>
      </c>
      <c r="I41" s="194">
        <v>0.16934982483801397</v>
      </c>
      <c r="J41" s="192">
        <v>0.28183821425658356</v>
      </c>
      <c r="K41" s="193">
        <v>0.25982607920253398</v>
      </c>
      <c r="L41" s="194">
        <v>0.22827484855113042</v>
      </c>
      <c r="M41" s="192">
        <v>0.24057219205701202</v>
      </c>
      <c r="N41" s="193">
        <v>0.15576675523928352</v>
      </c>
      <c r="O41" s="194">
        <v>5.8341010908492405E-2</v>
      </c>
      <c r="P41" s="6" t="s">
        <v>20</v>
      </c>
      <c r="Q41" s="195">
        <v>0.44306370226457148</v>
      </c>
      <c r="R41" s="195">
        <v>0.40324013962170052</v>
      </c>
      <c r="S41" s="196">
        <v>0.42315192094313603</v>
      </c>
    </row>
    <row r="42" spans="1:19" x14ac:dyDescent="0.25">
      <c r="A42" s="62" t="s">
        <v>17</v>
      </c>
      <c r="B42" s="191" t="s">
        <v>62</v>
      </c>
      <c r="C42" s="191" t="s">
        <v>280</v>
      </c>
      <c r="D42" s="192">
        <v>7.3109916007681797E-2</v>
      </c>
      <c r="E42" s="193">
        <v>6.4446584406216326E-2</v>
      </c>
      <c r="F42" s="194">
        <v>3.792562064304511E-2</v>
      </c>
      <c r="G42" s="192">
        <v>0.28521863140802445</v>
      </c>
      <c r="H42" s="193">
        <v>0.26546146060319553</v>
      </c>
      <c r="I42" s="194">
        <v>0.31859393213658094</v>
      </c>
      <c r="J42" s="192">
        <v>0.35110679507236486</v>
      </c>
      <c r="K42" s="193">
        <v>0.31217450726989415</v>
      </c>
      <c r="L42" s="194">
        <v>0.35521149646717659</v>
      </c>
      <c r="M42" s="192">
        <v>0.38165148568879864</v>
      </c>
      <c r="N42" s="193">
        <v>0.28239304527808584</v>
      </c>
      <c r="O42" s="194">
        <v>0.22165400390096152</v>
      </c>
      <c r="P42" s="6" t="s">
        <v>20</v>
      </c>
      <c r="Q42" s="195">
        <v>0.47897549763291708</v>
      </c>
      <c r="R42" s="195">
        <v>0.43823466481531798</v>
      </c>
      <c r="S42" s="196">
        <v>0.45860508122411753</v>
      </c>
    </row>
    <row r="43" spans="1:19" x14ac:dyDescent="0.25">
      <c r="A43" s="62" t="s">
        <v>17</v>
      </c>
      <c r="B43" s="191" t="s">
        <v>92</v>
      </c>
      <c r="C43" s="191" t="s">
        <v>93</v>
      </c>
      <c r="D43" s="192">
        <v>0.13562436678223835</v>
      </c>
      <c r="E43" s="193">
        <v>0.11042923782653744</v>
      </c>
      <c r="F43" s="194">
        <v>0.14684200976737488</v>
      </c>
      <c r="G43" s="192">
        <v>0.35643149992989376</v>
      </c>
      <c r="H43" s="193">
        <v>0.27989636952307417</v>
      </c>
      <c r="I43" s="194">
        <v>0.25765781857094094</v>
      </c>
      <c r="J43" s="192">
        <v>0.43733413939463261</v>
      </c>
      <c r="K43" s="193">
        <v>0.39115364804574826</v>
      </c>
      <c r="L43" s="194">
        <v>0.44640447584873016</v>
      </c>
      <c r="M43" s="192">
        <v>0.37421358800211763</v>
      </c>
      <c r="N43" s="193">
        <v>0.30670994541036994</v>
      </c>
      <c r="O43" s="194">
        <v>0.26669128840849032</v>
      </c>
      <c r="P43" s="6" t="s">
        <v>16</v>
      </c>
      <c r="Q43" s="195">
        <v>0.42646724723001678</v>
      </c>
      <c r="R43" s="195">
        <v>0.41901814702694495</v>
      </c>
      <c r="S43" s="196">
        <v>0.42274269712848089</v>
      </c>
    </row>
    <row r="44" spans="1:19" x14ac:dyDescent="0.25">
      <c r="A44" s="29" t="s">
        <v>17</v>
      </c>
      <c r="B44" s="191" t="s">
        <v>162</v>
      </c>
      <c r="C44" s="191" t="s">
        <v>281</v>
      </c>
      <c r="D44" s="192">
        <v>0.15650308676203342</v>
      </c>
      <c r="E44" s="193">
        <v>0.17025978812149559</v>
      </c>
      <c r="F44" s="194">
        <v>7.5050823086323784E-2</v>
      </c>
      <c r="G44" s="192">
        <v>0.15509146751954242</v>
      </c>
      <c r="H44" s="193">
        <v>0.19960281914675679</v>
      </c>
      <c r="I44" s="194">
        <v>6.0355827402870099E-2</v>
      </c>
      <c r="J44" s="192">
        <v>0.40461533610391043</v>
      </c>
      <c r="K44" s="193">
        <v>0.4919493988325403</v>
      </c>
      <c r="L44" s="194">
        <v>0.51121222094535446</v>
      </c>
      <c r="M44" s="192">
        <v>0.48581078928566912</v>
      </c>
      <c r="N44" s="193">
        <v>0.51983258301427249</v>
      </c>
      <c r="O44" s="194">
        <v>0.62011551161080236</v>
      </c>
      <c r="P44" s="6" t="s">
        <v>25</v>
      </c>
      <c r="Q44" s="195">
        <v>0.40785145813997381</v>
      </c>
      <c r="R44" s="195">
        <v>0.35983788967058578</v>
      </c>
      <c r="S44" s="196">
        <v>0.38384467390527977</v>
      </c>
    </row>
    <row r="45" spans="1:19" x14ac:dyDescent="0.25">
      <c r="A45" s="62" t="s">
        <v>17</v>
      </c>
      <c r="B45" s="191" t="s">
        <v>78</v>
      </c>
      <c r="C45" s="191" t="s">
        <v>79</v>
      </c>
      <c r="D45" s="192">
        <v>0.14318891637648673</v>
      </c>
      <c r="E45" s="193">
        <v>0.10165074262686873</v>
      </c>
      <c r="F45" s="194">
        <v>4.1310588158928366E-2</v>
      </c>
      <c r="G45" s="192">
        <v>0.3380014649018746</v>
      </c>
      <c r="H45" s="193">
        <v>0.28638013570467918</v>
      </c>
      <c r="I45" s="194">
        <v>0.31341219679429727</v>
      </c>
      <c r="J45" s="192">
        <v>0.48378400995654985</v>
      </c>
      <c r="K45" s="193">
        <v>0.45100040580952622</v>
      </c>
      <c r="L45" s="194">
        <v>0.43606946155202353</v>
      </c>
      <c r="M45" s="192">
        <v>0.32183820144367864</v>
      </c>
      <c r="N45" s="193">
        <v>0.26869427316170319</v>
      </c>
      <c r="O45" s="194">
        <v>0.2615958482779544</v>
      </c>
      <c r="P45" s="6" t="s">
        <v>16</v>
      </c>
      <c r="Q45" s="195">
        <v>0.40324587425064062</v>
      </c>
      <c r="R45" s="195">
        <v>0.41741668707817958</v>
      </c>
      <c r="S45" s="196">
        <v>0.4103312806644101</v>
      </c>
    </row>
    <row r="46" spans="1:19" x14ac:dyDescent="0.25">
      <c r="A46" s="62" t="s">
        <v>17</v>
      </c>
      <c r="B46" s="191" t="s">
        <v>76</v>
      </c>
      <c r="C46" s="191" t="s">
        <v>77</v>
      </c>
      <c r="D46" s="192">
        <v>7.1250061293933797E-2</v>
      </c>
      <c r="E46" s="193">
        <v>7.2158557062657142E-2</v>
      </c>
      <c r="F46" s="194">
        <v>0.16213177864625256</v>
      </c>
      <c r="G46" s="192">
        <v>0.18487120006510388</v>
      </c>
      <c r="H46" s="193">
        <v>0.17720374424466037</v>
      </c>
      <c r="I46" s="194">
        <v>0.17015466470118787</v>
      </c>
      <c r="J46" s="192">
        <v>0.30202903778615092</v>
      </c>
      <c r="K46" s="193">
        <v>0.2886790807133498</v>
      </c>
      <c r="L46" s="194">
        <v>0.27937295273032658</v>
      </c>
      <c r="M46" s="192">
        <v>0.36009533576603375</v>
      </c>
      <c r="N46" s="193">
        <v>0.2990850941846202</v>
      </c>
      <c r="O46" s="194">
        <v>0.2544689956365408</v>
      </c>
      <c r="P46" s="6" t="s">
        <v>20</v>
      </c>
      <c r="Q46" s="195">
        <v>0.51705700753016204</v>
      </c>
      <c r="R46" s="195">
        <v>0.41321491953409623</v>
      </c>
      <c r="S46" s="196">
        <v>0.46513596353212916</v>
      </c>
    </row>
    <row r="47" spans="1:19" x14ac:dyDescent="0.25">
      <c r="A47" s="62" t="s">
        <v>17</v>
      </c>
      <c r="B47" s="191" t="s">
        <v>60</v>
      </c>
      <c r="C47" s="191" t="s">
        <v>61</v>
      </c>
      <c r="D47" s="192">
        <v>8.8564474201875312E-2</v>
      </c>
      <c r="E47" s="193">
        <v>4.7154568881604395E-2</v>
      </c>
      <c r="F47" s="194">
        <v>2.0010210522298823E-2</v>
      </c>
      <c r="G47" s="192">
        <v>0.26797569043557945</v>
      </c>
      <c r="H47" s="193">
        <v>0.2915363334546856</v>
      </c>
      <c r="I47" s="194">
        <v>0.35466734531660171</v>
      </c>
      <c r="J47" s="192">
        <v>0.43950658497818801</v>
      </c>
      <c r="K47" s="193">
        <v>0.37168611427908199</v>
      </c>
      <c r="L47" s="194">
        <v>0.39296868261024925</v>
      </c>
      <c r="M47" s="192">
        <v>0.27892253029537306</v>
      </c>
      <c r="N47" s="193">
        <v>0.2349013787419108</v>
      </c>
      <c r="O47" s="194">
        <v>0.22112431187305473</v>
      </c>
      <c r="P47" s="6" t="s">
        <v>16</v>
      </c>
      <c r="Q47" s="195">
        <v>0.37031957774526381</v>
      </c>
      <c r="R47" s="195">
        <v>0.50264921308024813</v>
      </c>
      <c r="S47" s="196">
        <v>0.43648439541275597</v>
      </c>
    </row>
    <row r="48" spans="1:19" x14ac:dyDescent="0.25">
      <c r="A48" s="62" t="s">
        <v>17</v>
      </c>
      <c r="B48" s="191" t="s">
        <v>43</v>
      </c>
      <c r="C48" s="191" t="s">
        <v>44</v>
      </c>
      <c r="D48" s="192">
        <v>0.1081609521196754</v>
      </c>
      <c r="E48" s="193">
        <v>4.6151381091668262E-2</v>
      </c>
      <c r="F48" s="194">
        <v>-8.3997121487070822E-2</v>
      </c>
      <c r="G48" s="192">
        <v>0.30911170147572425</v>
      </c>
      <c r="H48" s="193">
        <v>0.2655337956620395</v>
      </c>
      <c r="I48" s="194">
        <v>0.35524882319509732</v>
      </c>
      <c r="J48" s="192">
        <v>0.66400664477008853</v>
      </c>
      <c r="K48" s="193">
        <v>0.58664875065185806</v>
      </c>
      <c r="L48" s="194">
        <v>0.5064623509703059</v>
      </c>
      <c r="M48" s="192">
        <v>0.345786301638983</v>
      </c>
      <c r="N48" s="193">
        <v>0.27288886552053671</v>
      </c>
      <c r="O48" s="194">
        <v>0.18385701109801245</v>
      </c>
      <c r="P48" s="6" t="s">
        <v>20</v>
      </c>
      <c r="Q48" s="195">
        <v>0.24287149865945981</v>
      </c>
      <c r="R48" s="195">
        <v>0.38344877517076836</v>
      </c>
      <c r="S48" s="196">
        <v>0.31316013691511407</v>
      </c>
    </row>
    <row r="49" spans="1:19" x14ac:dyDescent="0.25">
      <c r="A49" s="62" t="s">
        <v>17</v>
      </c>
      <c r="B49" s="191" t="s">
        <v>26</v>
      </c>
      <c r="C49" s="191" t="s">
        <v>27</v>
      </c>
      <c r="D49" s="192">
        <v>0.1199915139259584</v>
      </c>
      <c r="E49" s="193">
        <v>2.0067296115674777E-2</v>
      </c>
      <c r="F49" s="194">
        <v>3.2633530957265284E-3</v>
      </c>
      <c r="G49" s="192">
        <v>0.24568139646706549</v>
      </c>
      <c r="H49" s="193">
        <v>0.19932623135156127</v>
      </c>
      <c r="I49" s="194">
        <v>0.24428642705897308</v>
      </c>
      <c r="J49" s="192">
        <v>0.42437159059396845</v>
      </c>
      <c r="K49" s="193">
        <v>0.37440546667289942</v>
      </c>
      <c r="L49" s="194">
        <v>0.33996342801499135</v>
      </c>
      <c r="M49" s="192">
        <v>0.26699377950629588</v>
      </c>
      <c r="N49" s="193">
        <v>0.20885210096467027</v>
      </c>
      <c r="O49" s="194">
        <v>0.12317814529320517</v>
      </c>
      <c r="P49" s="6" t="s">
        <v>20</v>
      </c>
      <c r="Q49" s="195">
        <v>0.44783069553363797</v>
      </c>
      <c r="R49" s="195">
        <v>0.55491239461060227</v>
      </c>
      <c r="S49" s="196">
        <v>0.50137154507212012</v>
      </c>
    </row>
    <row r="50" spans="1:19" x14ac:dyDescent="0.25">
      <c r="A50" s="62" t="s">
        <v>17</v>
      </c>
      <c r="B50" s="191" t="s">
        <v>23</v>
      </c>
      <c r="C50" s="191" t="s">
        <v>24</v>
      </c>
      <c r="D50" s="192">
        <v>0.18452021166965174</v>
      </c>
      <c r="E50" s="193">
        <v>0.16639773944533995</v>
      </c>
      <c r="F50" s="194">
        <v>0.16968883702011944</v>
      </c>
      <c r="G50" s="192">
        <v>0.34555844332070496</v>
      </c>
      <c r="H50" s="193">
        <v>0.33541619741962025</v>
      </c>
      <c r="I50" s="194">
        <v>0.36266397657739324</v>
      </c>
      <c r="J50" s="192">
        <v>0.36087888788619182</v>
      </c>
      <c r="K50" s="193">
        <v>0.36949303945249551</v>
      </c>
      <c r="L50" s="194">
        <v>0.32646167822157479</v>
      </c>
      <c r="M50" s="192">
        <v>0.31323188272585456</v>
      </c>
      <c r="N50" s="193">
        <v>0.23939082954769014</v>
      </c>
      <c r="O50" s="194">
        <v>0.11833541312631332</v>
      </c>
      <c r="P50" s="6" t="s">
        <v>25</v>
      </c>
      <c r="Q50" s="195">
        <v>0.43800393246382319</v>
      </c>
      <c r="R50" s="195">
        <v>0.43744274382543358</v>
      </c>
      <c r="S50" s="196">
        <v>0.43772333814462838</v>
      </c>
    </row>
    <row r="51" spans="1:19" x14ac:dyDescent="0.25">
      <c r="A51" s="62" t="s">
        <v>17</v>
      </c>
      <c r="B51" s="191" t="s">
        <v>106</v>
      </c>
      <c r="C51" s="191" t="s">
        <v>107</v>
      </c>
      <c r="D51" s="192">
        <v>0.11603569740808505</v>
      </c>
      <c r="E51" s="193">
        <v>0.11582118948420332</v>
      </c>
      <c r="F51" s="194">
        <v>0.16660838240011358</v>
      </c>
      <c r="G51" s="192">
        <v>0.28097063256147986</v>
      </c>
      <c r="H51" s="193">
        <v>0.33926961679421624</v>
      </c>
      <c r="I51" s="194">
        <v>0.40064701549976556</v>
      </c>
      <c r="J51" s="192">
        <v>0.32397841149995915</v>
      </c>
      <c r="K51" s="193">
        <v>0.33106778154662059</v>
      </c>
      <c r="L51" s="194">
        <v>0.43664568055958658</v>
      </c>
      <c r="M51" s="192">
        <v>0.31911548231775544</v>
      </c>
      <c r="N51" s="193">
        <v>0.29568809257283563</v>
      </c>
      <c r="O51" s="194">
        <v>0.29657889971684953</v>
      </c>
      <c r="P51" s="6" t="s">
        <v>16</v>
      </c>
      <c r="Q51" s="195">
        <v>0.47506679977376348</v>
      </c>
      <c r="R51" s="195">
        <v>0.53019560963088064</v>
      </c>
      <c r="S51" s="196">
        <v>0.50263120470232203</v>
      </c>
    </row>
    <row r="52" spans="1:19" x14ac:dyDescent="0.25">
      <c r="A52" s="62" t="s">
        <v>17</v>
      </c>
      <c r="B52" s="191" t="s">
        <v>126</v>
      </c>
      <c r="C52" s="191" t="s">
        <v>282</v>
      </c>
      <c r="D52" s="192">
        <v>0.23523080749288233</v>
      </c>
      <c r="E52" s="193">
        <v>0.14696198495157045</v>
      </c>
      <c r="F52" s="194">
        <v>7.0545726478886142E-2</v>
      </c>
      <c r="G52" s="192">
        <v>0.40815215672135641</v>
      </c>
      <c r="H52" s="193">
        <v>0.39784530372826765</v>
      </c>
      <c r="I52" s="194">
        <v>0.42991962734380962</v>
      </c>
      <c r="J52" s="192">
        <v>0.38779889700767373</v>
      </c>
      <c r="K52" s="193">
        <v>0.43697218132972032</v>
      </c>
      <c r="L52" s="194">
        <v>0.45051953640404269</v>
      </c>
      <c r="M52" s="192">
        <v>0.50108644898499211</v>
      </c>
      <c r="N52" s="193">
        <v>0.42930964755369205</v>
      </c>
      <c r="O52" s="194">
        <v>0.36970871040766284</v>
      </c>
      <c r="P52" s="6" t="s">
        <v>16</v>
      </c>
      <c r="Q52" s="195">
        <v>0.24154942584959654</v>
      </c>
      <c r="R52" s="195">
        <v>0.24537113567592914</v>
      </c>
      <c r="S52" s="196">
        <v>0.24346028076276283</v>
      </c>
    </row>
    <row r="53" spans="1:19" x14ac:dyDescent="0.25">
      <c r="A53" s="62" t="s">
        <v>17</v>
      </c>
      <c r="B53" s="191" t="s">
        <v>130</v>
      </c>
      <c r="C53" s="191" t="s">
        <v>131</v>
      </c>
      <c r="D53" s="192">
        <v>0.17769374694485346</v>
      </c>
      <c r="E53" s="193">
        <v>0.12684089299100856</v>
      </c>
      <c r="F53" s="194">
        <v>5.050528508223924E-2</v>
      </c>
      <c r="G53" s="192">
        <v>0.29681440682210253</v>
      </c>
      <c r="H53" s="193">
        <v>0.34880822342671658</v>
      </c>
      <c r="I53" s="194">
        <v>0.42314077926065058</v>
      </c>
      <c r="J53" s="192">
        <v>0.35278007797705613</v>
      </c>
      <c r="K53" s="193">
        <v>0.31912193869132227</v>
      </c>
      <c r="L53" s="194">
        <v>0.29111792661447933</v>
      </c>
      <c r="M53" s="192">
        <v>0.45313411858336122</v>
      </c>
      <c r="N53" s="193">
        <v>0.36515869162771242</v>
      </c>
      <c r="O53" s="194">
        <v>0.37642051891772338</v>
      </c>
      <c r="P53" s="6" t="s">
        <v>16</v>
      </c>
      <c r="Q53" s="195">
        <v>0.47001120084393117</v>
      </c>
      <c r="R53" s="195">
        <v>0.3877672658680088</v>
      </c>
      <c r="S53" s="196">
        <v>0.42888923335596996</v>
      </c>
    </row>
    <row r="54" spans="1:19" x14ac:dyDescent="0.25">
      <c r="A54" s="62" t="s">
        <v>17</v>
      </c>
      <c r="B54" s="191" t="s">
        <v>45</v>
      </c>
      <c r="C54" s="191" t="s">
        <v>46</v>
      </c>
      <c r="D54" s="192" t="s">
        <v>277</v>
      </c>
      <c r="E54" s="193" t="s">
        <v>277</v>
      </c>
      <c r="F54" s="194" t="s">
        <v>277</v>
      </c>
      <c r="G54" s="192">
        <v>0.49113161234259833</v>
      </c>
      <c r="H54" s="193">
        <v>1.7163932816693737E-2</v>
      </c>
      <c r="I54" s="194">
        <v>1.8577890589958328E-2</v>
      </c>
      <c r="J54" s="192">
        <v>0.426632232195153</v>
      </c>
      <c r="K54" s="193">
        <v>0.45161821645439615</v>
      </c>
      <c r="L54" s="194">
        <v>0.4863779423662592</v>
      </c>
      <c r="M54" s="192">
        <v>0.31913584740795564</v>
      </c>
      <c r="N54" s="193">
        <v>0.26164577615279611</v>
      </c>
      <c r="O54" s="194">
        <v>0.19006562801526988</v>
      </c>
      <c r="P54" s="6" t="s">
        <v>16</v>
      </c>
      <c r="Q54" s="195">
        <v>0.44657161748497726</v>
      </c>
      <c r="R54" s="195">
        <v>0.41895340573553169</v>
      </c>
      <c r="S54" s="196">
        <v>0.43276251161025447</v>
      </c>
    </row>
    <row r="55" spans="1:19" x14ac:dyDescent="0.25">
      <c r="A55" s="62" t="s">
        <v>17</v>
      </c>
      <c r="B55" s="191" t="s">
        <v>156</v>
      </c>
      <c r="C55" s="191" t="s">
        <v>283</v>
      </c>
      <c r="D55" s="192" t="s">
        <v>277</v>
      </c>
      <c r="E55" s="193" t="s">
        <v>277</v>
      </c>
      <c r="F55" s="194" t="s">
        <v>277</v>
      </c>
      <c r="G55" s="192" t="s">
        <v>277</v>
      </c>
      <c r="H55" s="193" t="s">
        <v>277</v>
      </c>
      <c r="I55" s="194" t="s">
        <v>277</v>
      </c>
      <c r="J55" s="192">
        <v>0.25758773413723518</v>
      </c>
      <c r="K55" s="193">
        <v>6.9583590660012495E-4</v>
      </c>
      <c r="L55" s="194">
        <v>0</v>
      </c>
      <c r="M55" s="192">
        <v>0.52906597778392628</v>
      </c>
      <c r="N55" s="193">
        <v>0.55016819820167862</v>
      </c>
      <c r="O55" s="194">
        <v>0.55580005743065963</v>
      </c>
      <c r="P55" s="6" t="s">
        <v>25</v>
      </c>
      <c r="Q55" s="195">
        <v>0.39117864992624912</v>
      </c>
      <c r="R55" s="195">
        <v>0.42218395026348254</v>
      </c>
      <c r="S55" s="196">
        <v>0.40668130009486581</v>
      </c>
    </row>
    <row r="56" spans="1:19" x14ac:dyDescent="0.25">
      <c r="A56" s="62" t="s">
        <v>17</v>
      </c>
      <c r="B56" s="191" t="s">
        <v>112</v>
      </c>
      <c r="C56" s="191" t="s">
        <v>113</v>
      </c>
      <c r="D56" s="192">
        <v>0.1241402612112693</v>
      </c>
      <c r="E56" s="193">
        <v>8.0514289907476166E-2</v>
      </c>
      <c r="F56" s="194">
        <v>4.0173914886234313E-2</v>
      </c>
      <c r="G56" s="192">
        <v>0.29057375780819877</v>
      </c>
      <c r="H56" s="193">
        <v>0.29894034337723951</v>
      </c>
      <c r="I56" s="194">
        <v>0.27243995354061468</v>
      </c>
      <c r="J56" s="192">
        <v>0.48465401152569054</v>
      </c>
      <c r="K56" s="193">
        <v>0.45898012471923638</v>
      </c>
      <c r="L56" s="194">
        <v>0.42645729159562851</v>
      </c>
      <c r="M56" s="192">
        <v>0.41676191139537444</v>
      </c>
      <c r="N56" s="193">
        <v>0.3545147084130405</v>
      </c>
      <c r="O56" s="194">
        <v>0.30844555089591252</v>
      </c>
      <c r="P56" s="6" t="s">
        <v>20</v>
      </c>
      <c r="Q56" s="195">
        <v>0.31786228689701945</v>
      </c>
      <c r="R56" s="195">
        <v>0.36884455032042107</v>
      </c>
      <c r="S56" s="196">
        <v>0.34335341860872026</v>
      </c>
    </row>
    <row r="57" spans="1:19" x14ac:dyDescent="0.25">
      <c r="A57" s="62" t="s">
        <v>17</v>
      </c>
      <c r="B57" s="191" t="s">
        <v>114</v>
      </c>
      <c r="C57" s="191" t="s">
        <v>115</v>
      </c>
      <c r="D57" s="192">
        <v>0.22585888220407044</v>
      </c>
      <c r="E57" s="193">
        <v>0.10963874682050298</v>
      </c>
      <c r="F57" s="194">
        <v>4.7513945543942546E-2</v>
      </c>
      <c r="G57" s="192">
        <v>0.6248465440114217</v>
      </c>
      <c r="H57" s="193">
        <v>0.41133032911366829</v>
      </c>
      <c r="I57" s="194">
        <v>0.33178767639118523</v>
      </c>
      <c r="J57" s="192">
        <v>0.47554970529958251</v>
      </c>
      <c r="K57" s="193">
        <v>0.37832369318817732</v>
      </c>
      <c r="L57" s="194">
        <v>0.26683906390150763</v>
      </c>
      <c r="M57" s="192">
        <v>0.59008679528687036</v>
      </c>
      <c r="N57" s="193">
        <v>0.3697392115201853</v>
      </c>
      <c r="O57" s="194">
        <v>0.31332872960858199</v>
      </c>
      <c r="P57" s="6" t="s">
        <v>20</v>
      </c>
      <c r="Q57" s="195">
        <v>0.30553827158162411</v>
      </c>
      <c r="R57" s="195">
        <v>0.2075908840172481</v>
      </c>
      <c r="S57" s="196">
        <v>0.25656457779943609</v>
      </c>
    </row>
    <row r="58" spans="1:19" x14ac:dyDescent="0.25">
      <c r="A58" s="62" t="s">
        <v>17</v>
      </c>
      <c r="B58" s="191" t="s">
        <v>74</v>
      </c>
      <c r="C58" s="191" t="s">
        <v>75</v>
      </c>
      <c r="D58" s="192">
        <v>0.13353988241211362</v>
      </c>
      <c r="E58" s="193">
        <v>5.4649834538793282E-2</v>
      </c>
      <c r="F58" s="194">
        <v>-3.328392302331519E-2</v>
      </c>
      <c r="G58" s="192">
        <v>0.30307204444609664</v>
      </c>
      <c r="H58" s="193">
        <v>0.28478380166231942</v>
      </c>
      <c r="I58" s="194">
        <v>0.28169730260224518</v>
      </c>
      <c r="J58" s="192">
        <v>0.44486156391517218</v>
      </c>
      <c r="K58" s="193">
        <v>0.39895714087699119</v>
      </c>
      <c r="L58" s="194">
        <v>0.35881580258141321</v>
      </c>
      <c r="M58" s="192">
        <v>0.33010807480136983</v>
      </c>
      <c r="N58" s="193">
        <v>0.29222955616689933</v>
      </c>
      <c r="O58" s="194">
        <v>0.254981772934674</v>
      </c>
      <c r="P58" s="6" t="s">
        <v>16</v>
      </c>
      <c r="Q58" s="195">
        <v>0.40804139385234228</v>
      </c>
      <c r="R58" s="195">
        <v>0.43577879473595299</v>
      </c>
      <c r="S58" s="196">
        <v>0.42191009429414761</v>
      </c>
    </row>
    <row r="59" spans="1:19" x14ac:dyDescent="0.25">
      <c r="A59" s="29" t="s">
        <v>17</v>
      </c>
      <c r="B59" s="191" t="s">
        <v>164</v>
      </c>
      <c r="C59" s="191" t="s">
        <v>165</v>
      </c>
      <c r="D59" s="192">
        <v>0.197576634692576</v>
      </c>
      <c r="E59" s="193">
        <v>0.1627628028905925</v>
      </c>
      <c r="F59" s="194">
        <v>7.6338729933151897E-2</v>
      </c>
      <c r="G59" s="192">
        <v>0.30237621951106114</v>
      </c>
      <c r="H59" s="193">
        <v>0.33589325477821852</v>
      </c>
      <c r="I59" s="194">
        <v>0.40332313792184848</v>
      </c>
      <c r="J59" s="192">
        <v>0.74954795250442996</v>
      </c>
      <c r="K59" s="193">
        <v>0.73440226503866357</v>
      </c>
      <c r="L59" s="194">
        <v>0.7635883092770348</v>
      </c>
      <c r="M59" s="192">
        <v>0.80377334606451989</v>
      </c>
      <c r="N59" s="193">
        <v>0.81258305210991399</v>
      </c>
      <c r="O59" s="194">
        <v>0.78986221408167789</v>
      </c>
      <c r="P59" s="6" t="s">
        <v>25</v>
      </c>
      <c r="Q59" s="195">
        <v>0.20858870685385533</v>
      </c>
      <c r="R59" s="195">
        <v>0.23094443549930466</v>
      </c>
      <c r="S59" s="196">
        <v>0.21976657117657999</v>
      </c>
    </row>
    <row r="60" spans="1:19" x14ac:dyDescent="0.25">
      <c r="A60" s="62" t="s">
        <v>17</v>
      </c>
      <c r="B60" s="191" t="s">
        <v>64</v>
      </c>
      <c r="C60" s="191" t="s">
        <v>65</v>
      </c>
      <c r="D60" s="192">
        <v>8.3341118400177647E-2</v>
      </c>
      <c r="E60" s="193">
        <v>4.3670385712209138E-2</v>
      </c>
      <c r="F60" s="194">
        <v>1.4789125698543426E-2</v>
      </c>
      <c r="G60" s="192">
        <v>0.26495694452519747</v>
      </c>
      <c r="H60" s="193">
        <v>0.23656253428713478</v>
      </c>
      <c r="I60" s="194">
        <v>0.30806429503069988</v>
      </c>
      <c r="J60" s="192">
        <v>0.33068094985429186</v>
      </c>
      <c r="K60" s="193">
        <v>0.32907022964225779</v>
      </c>
      <c r="L60" s="194">
        <v>0.35831038456780062</v>
      </c>
      <c r="M60" s="192">
        <v>0.37422757356973407</v>
      </c>
      <c r="N60" s="193">
        <v>0.33400398549161964</v>
      </c>
      <c r="O60" s="194">
        <v>0.21925240662338735</v>
      </c>
      <c r="P60" s="6" t="s">
        <v>20</v>
      </c>
      <c r="Q60" s="195">
        <v>0.58234848477879786</v>
      </c>
      <c r="R60" s="195">
        <v>0.48339933880337588</v>
      </c>
      <c r="S60" s="196">
        <v>0.5328739117910869</v>
      </c>
    </row>
    <row r="61" spans="1:19" x14ac:dyDescent="0.25">
      <c r="A61" s="62" t="s">
        <v>17</v>
      </c>
      <c r="B61" s="191" t="s">
        <v>122</v>
      </c>
      <c r="C61" s="191" t="s">
        <v>123</v>
      </c>
      <c r="D61" s="192">
        <v>0.15713541958787994</v>
      </c>
      <c r="E61" s="193">
        <v>0.10818469114079851</v>
      </c>
      <c r="F61" s="194">
        <v>9.0119376656818961E-2</v>
      </c>
      <c r="G61" s="192">
        <v>0.40325282941500495</v>
      </c>
      <c r="H61" s="193">
        <v>0.35987192619474329</v>
      </c>
      <c r="I61" s="194">
        <v>0.26132996828316191</v>
      </c>
      <c r="J61" s="192">
        <v>0.47928545708818354</v>
      </c>
      <c r="K61" s="193">
        <v>0.4032659513035316</v>
      </c>
      <c r="L61" s="194">
        <v>0.27561974354029289</v>
      </c>
      <c r="M61" s="192">
        <v>0.58689612853577278</v>
      </c>
      <c r="N61" s="193">
        <v>0.42854157312479851</v>
      </c>
      <c r="O61" s="194">
        <v>0.35110701582167331</v>
      </c>
      <c r="P61" s="6" t="s">
        <v>25</v>
      </c>
      <c r="Q61" s="195">
        <v>0.26746860442567677</v>
      </c>
      <c r="R61" s="195">
        <v>0.27166411064266865</v>
      </c>
      <c r="S61" s="196">
        <v>0.26956635753417268</v>
      </c>
    </row>
    <row r="62" spans="1:19" x14ac:dyDescent="0.25">
      <c r="A62" s="62" t="s">
        <v>17</v>
      </c>
      <c r="B62" s="191" t="s">
        <v>102</v>
      </c>
      <c r="C62" s="191" t="s">
        <v>103</v>
      </c>
      <c r="D62" s="192" t="s">
        <v>277</v>
      </c>
      <c r="E62" s="193" t="s">
        <v>277</v>
      </c>
      <c r="F62" s="194" t="s">
        <v>277</v>
      </c>
      <c r="G62" s="192">
        <v>0.18815569172985883</v>
      </c>
      <c r="H62" s="193">
        <v>1.6417123774399401E-2</v>
      </c>
      <c r="I62" s="194">
        <v>2.1773832898741175E-2</v>
      </c>
      <c r="J62" s="192">
        <v>0.36110675412449966</v>
      </c>
      <c r="K62" s="193">
        <v>0.3457861303292829</v>
      </c>
      <c r="L62" s="194">
        <v>0.37570338466829212</v>
      </c>
      <c r="M62" s="192">
        <v>0.40240955343516438</v>
      </c>
      <c r="N62" s="193">
        <v>0.30638760802948839</v>
      </c>
      <c r="O62" s="194">
        <v>0.30280958334242825</v>
      </c>
      <c r="P62" s="6" t="s">
        <v>20</v>
      </c>
      <c r="Q62" s="195">
        <v>0.4420664735023479</v>
      </c>
      <c r="R62" s="195">
        <v>0.41888385125079636</v>
      </c>
      <c r="S62" s="196">
        <v>0.43047516237657213</v>
      </c>
    </row>
    <row r="63" spans="1:19" x14ac:dyDescent="0.25">
      <c r="A63" s="62" t="s">
        <v>17</v>
      </c>
      <c r="B63" s="191" t="s">
        <v>70</v>
      </c>
      <c r="C63" s="191" t="s">
        <v>71</v>
      </c>
      <c r="D63" s="192">
        <v>0.19733383438296453</v>
      </c>
      <c r="E63" s="193">
        <v>0.12771524717292354</v>
      </c>
      <c r="F63" s="194">
        <v>8.3874433371614682E-2</v>
      </c>
      <c r="G63" s="192">
        <v>0.3449776292057371</v>
      </c>
      <c r="H63" s="193">
        <v>0.28388595612603706</v>
      </c>
      <c r="I63" s="194">
        <v>0.1907585333543674</v>
      </c>
      <c r="J63" s="192">
        <v>0.41672883259808363</v>
      </c>
      <c r="K63" s="193">
        <v>0.33993390724609285</v>
      </c>
      <c r="L63" s="194">
        <v>0.21942587292938534</v>
      </c>
      <c r="M63" s="192">
        <v>0.3853327678611842</v>
      </c>
      <c r="N63" s="193">
        <v>0.2771545846343787</v>
      </c>
      <c r="O63" s="194">
        <v>0.24154040211269687</v>
      </c>
      <c r="P63" s="6" t="s">
        <v>25</v>
      </c>
      <c r="Q63" s="195">
        <v>0.35563135613106722</v>
      </c>
      <c r="R63" s="195">
        <v>0.39868011652593927</v>
      </c>
      <c r="S63" s="196">
        <v>0.37715573632850324</v>
      </c>
    </row>
    <row r="64" spans="1:19" x14ac:dyDescent="0.25">
      <c r="A64" s="29" t="s">
        <v>17</v>
      </c>
      <c r="B64" s="191" t="s">
        <v>152</v>
      </c>
      <c r="C64" s="191" t="s">
        <v>153</v>
      </c>
      <c r="D64" s="192">
        <v>0.14178482605595805</v>
      </c>
      <c r="E64" s="193">
        <v>6.9862950911848923E-2</v>
      </c>
      <c r="F64" s="194">
        <v>5.0935923463184832E-2</v>
      </c>
      <c r="G64" s="192">
        <v>0.28364325008088376</v>
      </c>
      <c r="H64" s="193">
        <v>0.22529460880597604</v>
      </c>
      <c r="I64" s="194">
        <v>0.26449122012491461</v>
      </c>
      <c r="J64" s="192">
        <v>0.50043148321605657</v>
      </c>
      <c r="K64" s="193">
        <v>0.4622453906205129</v>
      </c>
      <c r="L64" s="194">
        <v>0.49721266713489359</v>
      </c>
      <c r="M64" s="192">
        <v>0.53804810023747596</v>
      </c>
      <c r="N64" s="193">
        <v>0.51181037467306778</v>
      </c>
      <c r="O64" s="194">
        <v>0.46376586045823148</v>
      </c>
      <c r="P64" s="6" t="s">
        <v>20</v>
      </c>
      <c r="Q64" s="195">
        <v>0.38082941378997187</v>
      </c>
      <c r="R64" s="195">
        <v>0.33159169215357476</v>
      </c>
      <c r="S64" s="196">
        <v>0.35621055297177329</v>
      </c>
    </row>
    <row r="65" spans="1:19" x14ac:dyDescent="0.25">
      <c r="A65" s="62" t="s">
        <v>17</v>
      </c>
      <c r="B65" s="191" t="s">
        <v>158</v>
      </c>
      <c r="C65" s="191" t="s">
        <v>159</v>
      </c>
      <c r="D65" s="192">
        <v>0.26881601996603854</v>
      </c>
      <c r="E65" s="193">
        <v>0.20827426133366272</v>
      </c>
      <c r="F65" s="194">
        <v>0.15080196987781136</v>
      </c>
      <c r="G65" s="192">
        <v>0.33319128473847537</v>
      </c>
      <c r="H65" s="193">
        <v>0.35575046023847295</v>
      </c>
      <c r="I65" s="194">
        <v>0.35824492803062868</v>
      </c>
      <c r="J65" s="192">
        <v>0.49327153122851675</v>
      </c>
      <c r="K65" s="193">
        <v>0.4701683743438233</v>
      </c>
      <c r="L65" s="194">
        <v>0.56091247289352431</v>
      </c>
      <c r="M65" s="192">
        <v>0.65700616884767815</v>
      </c>
      <c r="N65" s="193">
        <v>0.65672386758125989</v>
      </c>
      <c r="O65" s="194">
        <v>0.57537007158449982</v>
      </c>
      <c r="P65" s="6" t="s">
        <v>25</v>
      </c>
      <c r="Q65" s="195">
        <v>0.51522684731820123</v>
      </c>
      <c r="R65" s="195">
        <v>0.42624935832753902</v>
      </c>
      <c r="S65" s="196">
        <v>0.4707381028228701</v>
      </c>
    </row>
    <row r="66" spans="1:19" x14ac:dyDescent="0.25">
      <c r="A66" s="62" t="s">
        <v>17</v>
      </c>
      <c r="B66" s="191" t="s">
        <v>88</v>
      </c>
      <c r="C66" s="191" t="s">
        <v>89</v>
      </c>
      <c r="D66" s="192">
        <v>0.10683335823745045</v>
      </c>
      <c r="E66" s="193">
        <v>6.5519055744355278E-2</v>
      </c>
      <c r="F66" s="194">
        <v>5.0746032816740186E-2</v>
      </c>
      <c r="G66" s="192">
        <v>0.50867410884612951</v>
      </c>
      <c r="H66" s="193">
        <v>0.42755672508314646</v>
      </c>
      <c r="I66" s="194">
        <v>0.54404834027746518</v>
      </c>
      <c r="J66" s="192">
        <v>0.36254466642196215</v>
      </c>
      <c r="K66" s="193">
        <v>0.27978283532594933</v>
      </c>
      <c r="L66" s="194">
        <v>0.27477255860593069</v>
      </c>
      <c r="M66" s="192">
        <v>0.30365742222207365</v>
      </c>
      <c r="N66" s="193">
        <v>0.23487941979773849</v>
      </c>
      <c r="O66" s="194">
        <v>0.27118397761301766</v>
      </c>
      <c r="P66" s="6" t="s">
        <v>20</v>
      </c>
      <c r="Q66" s="195">
        <v>0.39109940682264355</v>
      </c>
      <c r="R66" s="195">
        <v>0.40773436746040043</v>
      </c>
      <c r="S66" s="196">
        <v>0.39941688714152201</v>
      </c>
    </row>
    <row r="67" spans="1:19" x14ac:dyDescent="0.25">
      <c r="A67" s="62" t="s">
        <v>17</v>
      </c>
      <c r="B67" s="191" t="s">
        <v>68</v>
      </c>
      <c r="C67" s="191" t="s">
        <v>285</v>
      </c>
      <c r="D67" s="192">
        <v>0.12308501417786492</v>
      </c>
      <c r="E67" s="193">
        <v>7.4348409507878299E-2</v>
      </c>
      <c r="F67" s="194">
        <v>3.5697282161371614E-3</v>
      </c>
      <c r="G67" s="192">
        <v>0.27019073630857504</v>
      </c>
      <c r="H67" s="193">
        <v>0.28598105604004942</v>
      </c>
      <c r="I67" s="194">
        <v>0.36518975835345768</v>
      </c>
      <c r="J67" s="192">
        <v>0.54327020730303111</v>
      </c>
      <c r="K67" s="193">
        <v>0.44406790559265108</v>
      </c>
      <c r="L67" s="194">
        <v>0.40746570804085441</v>
      </c>
      <c r="M67" s="192">
        <v>0.43857279582487418</v>
      </c>
      <c r="N67" s="193">
        <v>0.36433293821585527</v>
      </c>
      <c r="O67" s="194">
        <v>0.22676436591670082</v>
      </c>
      <c r="P67" s="6" t="s">
        <v>20</v>
      </c>
      <c r="Q67" s="195">
        <v>0.35040306075940891</v>
      </c>
      <c r="R67" s="195">
        <v>0.31247496732173718</v>
      </c>
      <c r="S67" s="196">
        <v>0.33143901404057308</v>
      </c>
    </row>
    <row r="68" spans="1:19" x14ac:dyDescent="0.25">
      <c r="A68" s="62" t="s">
        <v>17</v>
      </c>
      <c r="B68" s="191" t="s">
        <v>94</v>
      </c>
      <c r="C68" s="191" t="s">
        <v>95</v>
      </c>
      <c r="D68" s="192">
        <v>0.11578318575331462</v>
      </c>
      <c r="E68" s="193">
        <v>8.8994768649231865E-2</v>
      </c>
      <c r="F68" s="194">
        <v>6.4559436122163028E-2</v>
      </c>
      <c r="G68" s="192">
        <v>0.3658349375867731</v>
      </c>
      <c r="H68" s="193">
        <v>0.38556770750841363</v>
      </c>
      <c r="I68" s="194">
        <v>0.60135412709767455</v>
      </c>
      <c r="J68" s="192">
        <v>0.38199982770459812</v>
      </c>
      <c r="K68" s="193">
        <v>0.39715004565271433</v>
      </c>
      <c r="L68" s="194">
        <v>0.43235805475828093</v>
      </c>
      <c r="M68" s="192">
        <v>0.38327442111911131</v>
      </c>
      <c r="N68" s="193">
        <v>0.29108539250859267</v>
      </c>
      <c r="O68" s="194">
        <v>0.28282676631805825</v>
      </c>
      <c r="P68" s="6" t="s">
        <v>16</v>
      </c>
      <c r="Q68" s="195">
        <v>0.61488400345124872</v>
      </c>
      <c r="R68" s="195">
        <v>0.51440097005129448</v>
      </c>
      <c r="S68" s="196">
        <v>0.5646424867512716</v>
      </c>
    </row>
    <row r="69" spans="1:19" x14ac:dyDescent="0.25">
      <c r="A69" s="62" t="s">
        <v>17</v>
      </c>
      <c r="B69" s="191" t="s">
        <v>98</v>
      </c>
      <c r="C69" s="191" t="s">
        <v>99</v>
      </c>
      <c r="D69" s="192">
        <v>6.7826762261374296E-2</v>
      </c>
      <c r="E69" s="193">
        <v>2.1188240998527903E-2</v>
      </c>
      <c r="F69" s="194">
        <v>-3.6861102596795543E-2</v>
      </c>
      <c r="G69" s="192">
        <v>0.33163690823600694</v>
      </c>
      <c r="H69" s="193">
        <v>0.36078100823144921</v>
      </c>
      <c r="I69" s="194">
        <v>0.49039052293557983</v>
      </c>
      <c r="J69" s="192">
        <v>0.32872877520677019</v>
      </c>
      <c r="K69" s="193">
        <v>0.3245679365887128</v>
      </c>
      <c r="L69" s="194">
        <v>0.3301054285785926</v>
      </c>
      <c r="M69" s="192">
        <v>0.38536565071922579</v>
      </c>
      <c r="N69" s="193">
        <v>0.33281724112928057</v>
      </c>
      <c r="O69" s="194">
        <v>0.29048351500385511</v>
      </c>
      <c r="P69" s="6" t="s">
        <v>16</v>
      </c>
      <c r="Q69" s="195">
        <v>0.47947164730069175</v>
      </c>
      <c r="R69" s="195">
        <v>0.37264882781442188</v>
      </c>
      <c r="S69" s="196">
        <v>0.42606023755755684</v>
      </c>
    </row>
    <row r="70" spans="1:19" x14ac:dyDescent="0.25">
      <c r="A70" s="62" t="s">
        <v>17</v>
      </c>
      <c r="B70" s="191" t="s">
        <v>146</v>
      </c>
      <c r="C70" s="191" t="s">
        <v>286</v>
      </c>
      <c r="D70" s="192">
        <v>0.19676695608581926</v>
      </c>
      <c r="E70" s="193">
        <v>0.17584687978759447</v>
      </c>
      <c r="F70" s="194">
        <v>0.10130958062359297</v>
      </c>
      <c r="G70" s="192">
        <v>0.40885965548535746</v>
      </c>
      <c r="H70" s="193">
        <v>0.38062938788517997</v>
      </c>
      <c r="I70" s="194">
        <v>0.35424289454218372</v>
      </c>
      <c r="J70" s="192">
        <v>0.49094693943620238</v>
      </c>
      <c r="K70" s="193">
        <v>0.40715482480336967</v>
      </c>
      <c r="L70" s="194">
        <v>0.24517688467818091</v>
      </c>
      <c r="M70" s="192">
        <v>0.50102776618925526</v>
      </c>
      <c r="N70" s="193">
        <v>0.41498005009334549</v>
      </c>
      <c r="O70" s="194">
        <v>0.45371966318169815</v>
      </c>
      <c r="P70" s="6" t="s">
        <v>25</v>
      </c>
      <c r="Q70" s="195">
        <v>0.34232058738644455</v>
      </c>
      <c r="R70" s="195">
        <v>0.34511126645649715</v>
      </c>
      <c r="S70" s="196">
        <v>0.34371592692147085</v>
      </c>
    </row>
    <row r="71" spans="1:19" x14ac:dyDescent="0.25">
      <c r="A71" s="62" t="s">
        <v>17</v>
      </c>
      <c r="B71" s="191" t="s">
        <v>50</v>
      </c>
      <c r="C71" s="191" t="s">
        <v>287</v>
      </c>
      <c r="D71" s="192" t="s">
        <v>277</v>
      </c>
      <c r="E71" s="193" t="s">
        <v>277</v>
      </c>
      <c r="F71" s="194" t="s">
        <v>277</v>
      </c>
      <c r="G71" s="192">
        <v>0.22597546967109514</v>
      </c>
      <c r="H71" s="193">
        <v>0.11082294255972729</v>
      </c>
      <c r="I71" s="194">
        <v>0.13703004893153861</v>
      </c>
      <c r="J71" s="192">
        <v>0.34403576297522054</v>
      </c>
      <c r="K71" s="193">
        <v>0.34417824405716624</v>
      </c>
      <c r="L71" s="194">
        <v>0.33518879697933029</v>
      </c>
      <c r="M71" s="192">
        <v>0.23718428158703922</v>
      </c>
      <c r="N71" s="193">
        <v>0.20935666798736804</v>
      </c>
      <c r="O71" s="194">
        <v>0.19116105983409265</v>
      </c>
      <c r="P71" s="6" t="s">
        <v>20</v>
      </c>
      <c r="Q71" s="195">
        <v>0.55679046324000447</v>
      </c>
      <c r="R71" s="195">
        <v>0.50635473167590805</v>
      </c>
      <c r="S71" s="196">
        <v>0.53157259745795626</v>
      </c>
    </row>
    <row r="72" spans="1:19" x14ac:dyDescent="0.25">
      <c r="A72" s="62" t="s">
        <v>17</v>
      </c>
      <c r="B72" s="191" t="s">
        <v>52</v>
      </c>
      <c r="C72" s="191" t="s">
        <v>53</v>
      </c>
      <c r="D72" s="192">
        <v>0.1366183233322448</v>
      </c>
      <c r="E72" s="193">
        <v>9.4025644856529936E-2</v>
      </c>
      <c r="F72" s="194">
        <v>5.0094986060899398E-3</v>
      </c>
      <c r="G72" s="192">
        <v>0.32717762694037222</v>
      </c>
      <c r="H72" s="193">
        <v>0.35711438833098674</v>
      </c>
      <c r="I72" s="194">
        <v>0.50630850489753132</v>
      </c>
      <c r="J72" s="192">
        <v>0.49351212350041929</v>
      </c>
      <c r="K72" s="193">
        <v>0.3952460577416459</v>
      </c>
      <c r="L72" s="194">
        <v>0.34477784396664352</v>
      </c>
      <c r="M72" s="192">
        <v>0.25543679280049125</v>
      </c>
      <c r="N72" s="193">
        <v>0.22823348692514797</v>
      </c>
      <c r="O72" s="194">
        <v>0.19474993865121612</v>
      </c>
      <c r="P72" s="6" t="s">
        <v>20</v>
      </c>
      <c r="Q72" s="195">
        <v>0.33234114441467644</v>
      </c>
      <c r="R72" s="195">
        <v>0.49659483021081163</v>
      </c>
      <c r="S72" s="196">
        <v>0.41446798731274404</v>
      </c>
    </row>
    <row r="73" spans="1:19" x14ac:dyDescent="0.25">
      <c r="A73" s="62" t="s">
        <v>17</v>
      </c>
      <c r="B73" s="191" t="s">
        <v>72</v>
      </c>
      <c r="C73" s="191" t="s">
        <v>73</v>
      </c>
      <c r="D73" s="192">
        <v>0.14426525972111925</v>
      </c>
      <c r="E73" s="193">
        <v>5.2392523871186272E-2</v>
      </c>
      <c r="F73" s="194">
        <v>-3.3422549603138584E-2</v>
      </c>
      <c r="G73" s="192">
        <v>0.26028658326513276</v>
      </c>
      <c r="H73" s="193">
        <v>0.26145018668016962</v>
      </c>
      <c r="I73" s="194">
        <v>0.28863182213480332</v>
      </c>
      <c r="J73" s="192">
        <v>0.33578356813703397</v>
      </c>
      <c r="K73" s="193">
        <v>0.30242102453075387</v>
      </c>
      <c r="L73" s="194">
        <v>0.32549853349160401</v>
      </c>
      <c r="M73" s="192">
        <v>0.3225638689053163</v>
      </c>
      <c r="N73" s="193">
        <v>0.26424178851575597</v>
      </c>
      <c r="O73" s="194">
        <v>0.24810536059958546</v>
      </c>
      <c r="P73" s="6" t="s">
        <v>20</v>
      </c>
      <c r="Q73" s="195">
        <v>0.46791332753488096</v>
      </c>
      <c r="R73" s="195">
        <v>0.46182910324654802</v>
      </c>
      <c r="S73" s="196">
        <v>0.46487121539071452</v>
      </c>
    </row>
    <row r="74" spans="1:19" x14ac:dyDescent="0.25">
      <c r="A74" s="62" t="s">
        <v>17</v>
      </c>
      <c r="B74" s="191" t="s">
        <v>148</v>
      </c>
      <c r="C74" s="191" t="s">
        <v>149</v>
      </c>
      <c r="D74" s="192" t="s">
        <v>277</v>
      </c>
      <c r="E74" s="193" t="s">
        <v>277</v>
      </c>
      <c r="F74" s="194" t="s">
        <v>277</v>
      </c>
      <c r="G74" s="192" t="s">
        <v>277</v>
      </c>
      <c r="H74" s="193" t="s">
        <v>277</v>
      </c>
      <c r="I74" s="194" t="s">
        <v>277</v>
      </c>
      <c r="J74" s="192">
        <v>0.60927486007451015</v>
      </c>
      <c r="K74" s="193">
        <v>0.56195651541869029</v>
      </c>
      <c r="L74" s="194">
        <v>0.60677617662142691</v>
      </c>
      <c r="M74" s="192">
        <v>0.56063421541590086</v>
      </c>
      <c r="N74" s="193">
        <v>0.5128130435335696</v>
      </c>
      <c r="O74" s="194">
        <v>0.44961588423682147</v>
      </c>
      <c r="P74" s="6" t="s">
        <v>25</v>
      </c>
      <c r="Q74" s="195">
        <v>0.40992335898903787</v>
      </c>
      <c r="R74" s="195">
        <v>0.38822771852990645</v>
      </c>
      <c r="S74" s="196">
        <v>0.39907553875947216</v>
      </c>
    </row>
    <row r="75" spans="1:19" x14ac:dyDescent="0.25">
      <c r="A75" s="62" t="s">
        <v>17</v>
      </c>
      <c r="B75" s="191" t="s">
        <v>142</v>
      </c>
      <c r="C75" s="191" t="s">
        <v>143</v>
      </c>
      <c r="D75" s="192">
        <v>8.8881060306321619E-2</v>
      </c>
      <c r="E75" s="193">
        <v>6.4378006938465182E-2</v>
      </c>
      <c r="F75" s="194">
        <v>8.2894963433456995E-2</v>
      </c>
      <c r="G75" s="192">
        <v>0.25179364382106784</v>
      </c>
      <c r="H75" s="193">
        <v>0.22944059142516435</v>
      </c>
      <c r="I75" s="194">
        <v>0.22360916144370252</v>
      </c>
      <c r="J75" s="192">
        <v>0.46240729244939344</v>
      </c>
      <c r="K75" s="193">
        <v>0.38285280528808036</v>
      </c>
      <c r="L75" s="194">
        <v>0.269208916543976</v>
      </c>
      <c r="M75" s="192">
        <v>0.52825473945100831</v>
      </c>
      <c r="N75" s="193">
        <v>0.41187437468476285</v>
      </c>
      <c r="O75" s="194">
        <v>0.43178751108248281</v>
      </c>
      <c r="P75" s="6" t="s">
        <v>20</v>
      </c>
      <c r="Q75" s="195">
        <v>0.31101450140521941</v>
      </c>
      <c r="R75" s="195">
        <v>0.35505364822440744</v>
      </c>
      <c r="S75" s="196">
        <v>0.3330340748148134</v>
      </c>
    </row>
    <row r="76" spans="1:19" x14ac:dyDescent="0.25">
      <c r="A76" s="62" t="s">
        <v>17</v>
      </c>
      <c r="B76" s="191" t="s">
        <v>21</v>
      </c>
      <c r="C76" s="191" t="s">
        <v>289</v>
      </c>
      <c r="D76" s="192">
        <v>0.12810164614168251</v>
      </c>
      <c r="E76" s="193">
        <v>1.4504014733828646E-2</v>
      </c>
      <c r="F76" s="194">
        <v>-4.3281987629464141E-2</v>
      </c>
      <c r="G76" s="192">
        <v>0.26237355490803554</v>
      </c>
      <c r="H76" s="193">
        <v>0.14312911670428913</v>
      </c>
      <c r="I76" s="194">
        <v>0.10166612409700233</v>
      </c>
      <c r="J76" s="192">
        <v>0.29707342540246962</v>
      </c>
      <c r="K76" s="193">
        <v>0.23135093955572378</v>
      </c>
      <c r="L76" s="194">
        <v>0.22131457862367937</v>
      </c>
      <c r="M76" s="192">
        <v>0.23332340613330466</v>
      </c>
      <c r="N76" s="193">
        <v>0.17507228112619533</v>
      </c>
      <c r="O76" s="194">
        <v>9.451780950406749E-2</v>
      </c>
      <c r="P76" s="6" t="s">
        <v>16</v>
      </c>
      <c r="Q76" s="195">
        <v>0.39417953254389665</v>
      </c>
      <c r="R76" s="195">
        <v>0.36830374114345477</v>
      </c>
      <c r="S76" s="196">
        <v>0.38124163684367574</v>
      </c>
    </row>
    <row r="77" spans="1:19" x14ac:dyDescent="0.25">
      <c r="A77" s="62" t="s">
        <v>17</v>
      </c>
      <c r="B77" s="191" t="s">
        <v>100</v>
      </c>
      <c r="C77" s="191" t="s">
        <v>101</v>
      </c>
      <c r="D77" s="192">
        <v>0.15899581054425579</v>
      </c>
      <c r="E77" s="193">
        <v>0.13537632206599184</v>
      </c>
      <c r="F77" s="194">
        <v>7.9912840127191104E-2</v>
      </c>
      <c r="G77" s="192">
        <v>0.39616085632753656</v>
      </c>
      <c r="H77" s="193">
        <v>0.34179950417696248</v>
      </c>
      <c r="I77" s="194">
        <v>0.28900129494073962</v>
      </c>
      <c r="J77" s="192">
        <v>0.44190913802845555</v>
      </c>
      <c r="K77" s="193">
        <v>0.34490324225816871</v>
      </c>
      <c r="L77" s="194">
        <v>0.14021748494454475</v>
      </c>
      <c r="M77" s="192">
        <v>0.43812978766798027</v>
      </c>
      <c r="N77" s="193">
        <v>0.32222602104888787</v>
      </c>
      <c r="O77" s="194">
        <v>0.29919917543746355</v>
      </c>
      <c r="P77" s="6" t="s">
        <v>25</v>
      </c>
      <c r="Q77" s="195">
        <v>0.3826919970642006</v>
      </c>
      <c r="R77" s="195">
        <v>0.33577524366490319</v>
      </c>
      <c r="S77" s="196">
        <v>0.35923362036455186</v>
      </c>
    </row>
    <row r="78" spans="1:19" x14ac:dyDescent="0.25">
      <c r="A78" s="62" t="s">
        <v>17</v>
      </c>
      <c r="B78" s="191" t="s">
        <v>132</v>
      </c>
      <c r="C78" s="191" t="s">
        <v>133</v>
      </c>
      <c r="D78" s="192">
        <v>0.10181028734417642</v>
      </c>
      <c r="E78" s="193">
        <v>-9.217538644388068E-3</v>
      </c>
      <c r="F78" s="194">
        <v>-0.12130624616635585</v>
      </c>
      <c r="G78" s="192">
        <v>0.41644544015746865</v>
      </c>
      <c r="H78" s="193">
        <v>0.44980841499882163</v>
      </c>
      <c r="I78" s="194">
        <v>0.56510596842889593</v>
      </c>
      <c r="J78" s="192">
        <v>0.54494583111868944</v>
      </c>
      <c r="K78" s="193">
        <v>0.51340946471532367</v>
      </c>
      <c r="L78" s="194">
        <v>0.5156739625348099</v>
      </c>
      <c r="M78" s="192">
        <v>0.43070895019117977</v>
      </c>
      <c r="N78" s="193">
        <v>0.38347941277801412</v>
      </c>
      <c r="O78" s="194">
        <v>0.38230918407862602</v>
      </c>
      <c r="P78" s="6" t="s">
        <v>20</v>
      </c>
      <c r="Q78" s="195">
        <v>0.31272796211044701</v>
      </c>
      <c r="R78" s="195">
        <v>0.38191795528903699</v>
      </c>
      <c r="S78" s="196">
        <v>0.347322958699742</v>
      </c>
    </row>
    <row r="79" spans="1:19" x14ac:dyDescent="0.25">
      <c r="A79" s="62" t="s">
        <v>17</v>
      </c>
      <c r="B79" s="191" t="s">
        <v>118</v>
      </c>
      <c r="C79" s="191" t="s">
        <v>119</v>
      </c>
      <c r="D79" s="192">
        <v>0.21386135622328487</v>
      </c>
      <c r="E79" s="193">
        <v>0.1812793265106358</v>
      </c>
      <c r="F79" s="194">
        <v>0.13124259667500063</v>
      </c>
      <c r="G79" s="192">
        <v>0.43457900531260707</v>
      </c>
      <c r="H79" s="193">
        <v>0.50209558660743614</v>
      </c>
      <c r="I79" s="194">
        <v>0.62973137178797667</v>
      </c>
      <c r="J79" s="192">
        <v>1.0944189058211615</v>
      </c>
      <c r="K79" s="193">
        <v>1.0222411952413348</v>
      </c>
      <c r="L79" s="194">
        <v>0.90086582382599567</v>
      </c>
      <c r="M79" s="192">
        <v>0.5172507717894711</v>
      </c>
      <c r="N79" s="193">
        <v>0.46196222120560326</v>
      </c>
      <c r="O79" s="194">
        <v>0.32293064941477029</v>
      </c>
      <c r="P79" s="6" t="s">
        <v>25</v>
      </c>
      <c r="Q79" s="195">
        <v>0.18091944547716524</v>
      </c>
      <c r="R79" s="195">
        <v>0.27362798613764283</v>
      </c>
      <c r="S79" s="196">
        <v>0.22727371580740402</v>
      </c>
    </row>
    <row r="80" spans="1:19" x14ac:dyDescent="0.25">
      <c r="A80" s="62" t="s">
        <v>17</v>
      </c>
      <c r="B80" s="191" t="s">
        <v>128</v>
      </c>
      <c r="C80" s="191" t="s">
        <v>129</v>
      </c>
      <c r="D80" s="192">
        <v>0.16511936017788775</v>
      </c>
      <c r="E80" s="193">
        <v>0.14672205933759935</v>
      </c>
      <c r="F80" s="194">
        <v>0.22194443311135797</v>
      </c>
      <c r="G80" s="192">
        <v>0.27896023769371059</v>
      </c>
      <c r="H80" s="193">
        <v>0.24714220326316094</v>
      </c>
      <c r="I80" s="194">
        <v>0.22266713332493163</v>
      </c>
      <c r="J80" s="192">
        <v>0.43306520609227628</v>
      </c>
      <c r="K80" s="193">
        <v>0.38641464464800701</v>
      </c>
      <c r="L80" s="194">
        <v>0.40320834089642055</v>
      </c>
      <c r="M80" s="192">
        <v>0.50110484672421085</v>
      </c>
      <c r="N80" s="193">
        <v>0.36924075756602398</v>
      </c>
      <c r="O80" s="194">
        <v>0.37795293860044238</v>
      </c>
      <c r="P80" s="6" t="s">
        <v>25</v>
      </c>
      <c r="Q80" s="195">
        <v>0.4900222673756397</v>
      </c>
      <c r="R80" s="195">
        <v>0.36765811925722758</v>
      </c>
      <c r="S80" s="196">
        <v>0.42884019331643364</v>
      </c>
    </row>
    <row r="81" spans="1:20" x14ac:dyDescent="0.25">
      <c r="A81" s="62" t="s">
        <v>17</v>
      </c>
      <c r="B81" s="191" t="s">
        <v>160</v>
      </c>
      <c r="C81" s="191" t="s">
        <v>161</v>
      </c>
      <c r="D81" s="192">
        <v>0.13623389841187727</v>
      </c>
      <c r="E81" s="193">
        <v>4.8274902415647761E-2</v>
      </c>
      <c r="F81" s="194">
        <v>-3.8791099388372413E-2</v>
      </c>
      <c r="G81" s="192">
        <v>0.17041421061657189</v>
      </c>
      <c r="H81" s="193">
        <v>0.26168854750933945</v>
      </c>
      <c r="I81" s="194">
        <v>0.15722627259737179</v>
      </c>
      <c r="J81" s="192">
        <v>0.32623954864133342</v>
      </c>
      <c r="K81" s="193">
        <v>0.44122673034338467</v>
      </c>
      <c r="L81" s="194">
        <v>0.52125052161187901</v>
      </c>
      <c r="M81" s="192">
        <v>0.45269186121677479</v>
      </c>
      <c r="N81" s="193">
        <v>0.53906066881553749</v>
      </c>
      <c r="O81" s="194">
        <v>0.59548729984520832</v>
      </c>
      <c r="P81" s="6" t="s">
        <v>25</v>
      </c>
      <c r="Q81" s="195">
        <v>0.28782325785167373</v>
      </c>
      <c r="R81" s="195">
        <v>0.26766314618420867</v>
      </c>
      <c r="S81" s="196">
        <v>0.27774320201794123</v>
      </c>
    </row>
    <row r="82" spans="1:20" x14ac:dyDescent="0.25">
      <c r="A82" s="62" t="s">
        <v>17</v>
      </c>
      <c r="B82" s="191" t="s">
        <v>58</v>
      </c>
      <c r="C82" s="191" t="s">
        <v>59</v>
      </c>
      <c r="D82" s="192">
        <v>0.11788319756168611</v>
      </c>
      <c r="E82" s="193">
        <v>4.3917778878309374E-2</v>
      </c>
      <c r="F82" s="194">
        <v>-4.7743287790530262E-2</v>
      </c>
      <c r="G82" s="192">
        <v>0.29218958021632419</v>
      </c>
      <c r="H82" s="193">
        <v>0.32836392224945299</v>
      </c>
      <c r="I82" s="194">
        <v>0.38662566970279288</v>
      </c>
      <c r="J82" s="192">
        <v>0.41876206454909037</v>
      </c>
      <c r="K82" s="193">
        <v>0.38524437690518953</v>
      </c>
      <c r="L82" s="194">
        <v>0.42140168110893611</v>
      </c>
      <c r="M82" s="192">
        <v>0.39027577233013822</v>
      </c>
      <c r="N82" s="193">
        <v>0.34618693170574699</v>
      </c>
      <c r="O82" s="194">
        <v>0.20872573459757171</v>
      </c>
      <c r="P82" s="6" t="s">
        <v>20</v>
      </c>
      <c r="Q82" s="195">
        <v>0.49644579900240382</v>
      </c>
      <c r="R82" s="195">
        <v>0.43266504318807086</v>
      </c>
      <c r="S82" s="196">
        <v>0.46455542109523734</v>
      </c>
    </row>
    <row r="83" spans="1:20" x14ac:dyDescent="0.25">
      <c r="A83" s="62" t="s">
        <v>17</v>
      </c>
      <c r="B83" s="191" t="s">
        <v>144</v>
      </c>
      <c r="C83" s="191" t="s">
        <v>145</v>
      </c>
      <c r="D83" s="192">
        <v>0.16580490654413066</v>
      </c>
      <c r="E83" s="193">
        <v>0.13950702421229214</v>
      </c>
      <c r="F83" s="194">
        <v>6.8312242286593577E-2</v>
      </c>
      <c r="G83" s="192">
        <v>0.2863644639284848</v>
      </c>
      <c r="H83" s="193">
        <v>0.30694831457633032</v>
      </c>
      <c r="I83" s="194">
        <v>0.23714211753948472</v>
      </c>
      <c r="J83" s="192">
        <v>0.37325265413399655</v>
      </c>
      <c r="K83" s="193">
        <v>0.3359851715226132</v>
      </c>
      <c r="L83" s="194">
        <v>0.28875425588765891</v>
      </c>
      <c r="M83" s="192">
        <v>0.46876042083506625</v>
      </c>
      <c r="N83" s="193">
        <v>0.45295124193825609</v>
      </c>
      <c r="O83" s="194">
        <v>0.43689940328370314</v>
      </c>
      <c r="P83" s="6" t="s">
        <v>20</v>
      </c>
      <c r="Q83" s="195">
        <v>0.40451511959668829</v>
      </c>
      <c r="R83" s="195">
        <v>0.40717676531153663</v>
      </c>
      <c r="S83" s="196">
        <v>0.40584594245411243</v>
      </c>
    </row>
    <row r="84" spans="1:20" x14ac:dyDescent="0.25">
      <c r="A84" s="62" t="s">
        <v>17</v>
      </c>
      <c r="B84" s="191" t="s">
        <v>33</v>
      </c>
      <c r="C84" s="191" t="s">
        <v>34</v>
      </c>
      <c r="D84" s="192">
        <v>5.9280892634241404E-2</v>
      </c>
      <c r="E84" s="193">
        <v>7.7864912666491426E-2</v>
      </c>
      <c r="F84" s="194">
        <v>0.20214656414324222</v>
      </c>
      <c r="G84" s="192">
        <v>3.481587464883347E-2</v>
      </c>
      <c r="H84" s="193">
        <v>4.1545996314099318E-2</v>
      </c>
      <c r="I84" s="194">
        <v>3.391638803663314E-2</v>
      </c>
      <c r="J84" s="192">
        <v>8.7118791805570708E-2</v>
      </c>
      <c r="K84" s="193">
        <v>0.12047487774142529</v>
      </c>
      <c r="L84" s="194">
        <v>0.14831929031177918</v>
      </c>
      <c r="M84" s="192">
        <v>0.33564969577288767</v>
      </c>
      <c r="N84" s="193">
        <v>0.19568882352163558</v>
      </c>
      <c r="O84" s="194">
        <v>0.15334171143604944</v>
      </c>
      <c r="P84" s="6" t="s">
        <v>20</v>
      </c>
      <c r="Q84" s="195">
        <v>0.55074408564720345</v>
      </c>
      <c r="R84" s="195">
        <v>0.46005547728622309</v>
      </c>
      <c r="S84" s="196">
        <v>0.50539978146671327</v>
      </c>
    </row>
    <row r="85" spans="1:20" x14ac:dyDescent="0.25">
      <c r="A85" s="62" t="s">
        <v>17</v>
      </c>
      <c r="B85" s="191" t="s">
        <v>134</v>
      </c>
      <c r="C85" s="191" t="s">
        <v>135</v>
      </c>
      <c r="D85" s="192">
        <v>0.43673803930436411</v>
      </c>
      <c r="E85" s="193">
        <v>4.9985991878732934E-2</v>
      </c>
      <c r="F85" s="194">
        <v>8.397983661652576E-3</v>
      </c>
      <c r="G85" s="192">
        <v>0.31828668657655945</v>
      </c>
      <c r="H85" s="193">
        <v>0.31294942362235267</v>
      </c>
      <c r="I85" s="194">
        <v>0.30735787944386816</v>
      </c>
      <c r="J85" s="192">
        <v>0.33897725363106945</v>
      </c>
      <c r="K85" s="193">
        <v>0.32354792645876368</v>
      </c>
      <c r="L85" s="194">
        <v>0.29354206592146548</v>
      </c>
      <c r="M85" s="192">
        <v>0.42553998380227731</v>
      </c>
      <c r="N85" s="193">
        <v>0.36758541078712204</v>
      </c>
      <c r="O85" s="194">
        <v>0.39087780614422263</v>
      </c>
      <c r="P85" s="6" t="s">
        <v>20</v>
      </c>
      <c r="Q85" s="195">
        <v>0.44670240675740286</v>
      </c>
      <c r="R85" s="195">
        <v>0.38804681660399987</v>
      </c>
      <c r="S85" s="196">
        <v>0.41737461168070134</v>
      </c>
    </row>
    <row r="86" spans="1:20" x14ac:dyDescent="0.25">
      <c r="A86" s="62" t="s">
        <v>17</v>
      </c>
      <c r="B86" s="191" t="s">
        <v>35</v>
      </c>
      <c r="C86" s="191" t="s">
        <v>36</v>
      </c>
      <c r="D86" s="192">
        <v>0.1270669734194172</v>
      </c>
      <c r="E86" s="193">
        <v>7.4938602624682757E-2</v>
      </c>
      <c r="F86" s="194">
        <v>2.6198977029980162E-2</v>
      </c>
      <c r="G86" s="192">
        <v>0.1997758621025835</v>
      </c>
      <c r="H86" s="193">
        <v>0.20533059259981976</v>
      </c>
      <c r="I86" s="194">
        <v>0.19008221265454428</v>
      </c>
      <c r="J86" s="192">
        <v>0.28587288169352404</v>
      </c>
      <c r="K86" s="193">
        <v>0.26790538308799045</v>
      </c>
      <c r="L86" s="194">
        <v>0.24720781303019299</v>
      </c>
      <c r="M86" s="192">
        <v>0.35394418590499044</v>
      </c>
      <c r="N86" s="193">
        <v>0.25742554885680868</v>
      </c>
      <c r="O86" s="194">
        <v>0.15179301120903849</v>
      </c>
      <c r="P86" s="6" t="s">
        <v>20</v>
      </c>
      <c r="Q86" s="195">
        <v>0.44016400765470121</v>
      </c>
      <c r="R86" s="195">
        <v>0.36507206894149091</v>
      </c>
      <c r="S86" s="196">
        <v>0.40261803829809606</v>
      </c>
    </row>
    <row r="87" spans="1:20" x14ac:dyDescent="0.25">
      <c r="A87" s="62" t="s">
        <v>17</v>
      </c>
      <c r="B87" s="191" t="s">
        <v>136</v>
      </c>
      <c r="C87" s="191" t="s">
        <v>137</v>
      </c>
      <c r="D87" s="192">
        <v>0.27625564976267331</v>
      </c>
      <c r="E87" s="193">
        <v>0.20239837622411666</v>
      </c>
      <c r="F87" s="194">
        <v>0.13128813463886058</v>
      </c>
      <c r="G87" s="192">
        <v>0.42540959627325098</v>
      </c>
      <c r="H87" s="193">
        <v>0.35481782920563482</v>
      </c>
      <c r="I87" s="194">
        <v>0.30243890134196161</v>
      </c>
      <c r="J87" s="192">
        <v>0.48789853793614135</v>
      </c>
      <c r="K87" s="193">
        <v>0.38635718340951347</v>
      </c>
      <c r="L87" s="194">
        <v>0.26379268158797448</v>
      </c>
      <c r="M87" s="192">
        <v>0.56467276044727543</v>
      </c>
      <c r="N87" s="193">
        <v>0.42390915001180973</v>
      </c>
      <c r="O87" s="194">
        <v>0.38807699479496205</v>
      </c>
      <c r="P87" s="6" t="s">
        <v>20</v>
      </c>
      <c r="Q87" s="195">
        <v>0.31854541031847489</v>
      </c>
      <c r="R87" s="195">
        <v>0.2786652804289505</v>
      </c>
      <c r="S87" s="196">
        <v>0.29860534537371269</v>
      </c>
    </row>
    <row r="88" spans="1:20" x14ac:dyDescent="0.25">
      <c r="A88" s="29" t="s">
        <v>17</v>
      </c>
      <c r="B88" s="191" t="s">
        <v>166</v>
      </c>
      <c r="C88" s="191" t="s">
        <v>167</v>
      </c>
      <c r="D88" s="192" t="s">
        <v>277</v>
      </c>
      <c r="E88" s="193" t="s">
        <v>277</v>
      </c>
      <c r="F88" s="194" t="s">
        <v>277</v>
      </c>
      <c r="G88" s="192" t="s">
        <v>277</v>
      </c>
      <c r="H88" s="193" t="s">
        <v>277</v>
      </c>
      <c r="I88" s="194" t="s">
        <v>277</v>
      </c>
      <c r="J88" s="192">
        <v>0.39519620768388386</v>
      </c>
      <c r="K88" s="193">
        <v>1.9045882096037338E-2</v>
      </c>
      <c r="L88" s="194">
        <v>-7.1392780178833695E-4</v>
      </c>
      <c r="M88" s="192">
        <v>0.59745504582525577</v>
      </c>
      <c r="N88" s="193">
        <v>0.76093748395992888</v>
      </c>
      <c r="O88" s="194">
        <v>0.82408791487308353</v>
      </c>
      <c r="P88" s="6" t="s">
        <v>25</v>
      </c>
      <c r="Q88" s="195">
        <v>-8.1227540823024219E-2</v>
      </c>
      <c r="R88" s="195">
        <v>0.26444004406536764</v>
      </c>
      <c r="S88" s="196">
        <v>9.1606251621171711E-2</v>
      </c>
    </row>
    <row r="89" spans="1:20" x14ac:dyDescent="0.25">
      <c r="A89" s="62" t="s">
        <v>17</v>
      </c>
      <c r="B89" s="191" t="s">
        <v>82</v>
      </c>
      <c r="C89" s="191" t="s">
        <v>83</v>
      </c>
      <c r="D89" s="192">
        <v>6.9484818145900323E-2</v>
      </c>
      <c r="E89" s="193">
        <v>2.4488481713739071E-2</v>
      </c>
      <c r="F89" s="194">
        <v>-3.6119633325081502E-2</v>
      </c>
      <c r="G89" s="192">
        <v>0.25446238883630584</v>
      </c>
      <c r="H89" s="193">
        <v>0.24141779383105474</v>
      </c>
      <c r="I89" s="194">
        <v>0.24584653826920727</v>
      </c>
      <c r="J89" s="192">
        <v>0.36445756530642703</v>
      </c>
      <c r="K89" s="193">
        <v>0.3469715446839679</v>
      </c>
      <c r="L89" s="194">
        <v>0.32573436566139563</v>
      </c>
      <c r="M89" s="192">
        <v>0.32813915864432752</v>
      </c>
      <c r="N89" s="193">
        <v>0.28301952518647139</v>
      </c>
      <c r="O89" s="194">
        <v>0.26228750795971773</v>
      </c>
      <c r="P89" s="6" t="s">
        <v>16</v>
      </c>
      <c r="Q89" s="195">
        <v>0.50801589503604228</v>
      </c>
      <c r="R89" s="195">
        <v>0.4531023544936727</v>
      </c>
      <c r="S89" s="196">
        <v>0.48055912476485751</v>
      </c>
    </row>
    <row r="90" spans="1:20" x14ac:dyDescent="0.25">
      <c r="A90" s="66" t="s">
        <v>17</v>
      </c>
      <c r="B90" s="197" t="s">
        <v>37</v>
      </c>
      <c r="C90" s="197" t="s">
        <v>38</v>
      </c>
      <c r="D90" s="198">
        <v>0.16279996227741739</v>
      </c>
      <c r="E90" s="199">
        <v>8.3259567781144933E-2</v>
      </c>
      <c r="F90" s="200">
        <v>2.7625519514038188E-2</v>
      </c>
      <c r="G90" s="198">
        <v>0.30722748110898973</v>
      </c>
      <c r="H90" s="199">
        <v>0.26392661948566548</v>
      </c>
      <c r="I90" s="200">
        <v>0.48313667748590988</v>
      </c>
      <c r="J90" s="198">
        <v>0.31017683121574169</v>
      </c>
      <c r="K90" s="199">
        <v>0.25916135492478432</v>
      </c>
      <c r="L90" s="200">
        <v>0.25271075874059068</v>
      </c>
      <c r="M90" s="198">
        <v>0.29564968352496507</v>
      </c>
      <c r="N90" s="199">
        <v>0.22863287274152441</v>
      </c>
      <c r="O90" s="200">
        <v>0.16719136955412503</v>
      </c>
      <c r="P90" s="7" t="s">
        <v>20</v>
      </c>
      <c r="Q90" s="184">
        <v>0.47385015020217874</v>
      </c>
      <c r="R90" s="184">
        <v>0.43886387078530253</v>
      </c>
      <c r="S90" s="201">
        <v>0.45635701049374067</v>
      </c>
    </row>
    <row r="91" spans="1:20" x14ac:dyDescent="0.25">
      <c r="A91" s="29"/>
      <c r="B91" s="202"/>
      <c r="C91" s="202"/>
      <c r="D91" s="193"/>
      <c r="E91" s="193"/>
      <c r="F91" s="193"/>
      <c r="G91" s="193"/>
      <c r="H91" s="193"/>
      <c r="I91" s="193"/>
      <c r="J91" s="193"/>
      <c r="K91" s="193"/>
      <c r="L91" s="193"/>
      <c r="M91" s="193"/>
      <c r="N91" s="193"/>
      <c r="O91" s="193"/>
      <c r="P91" s="29"/>
      <c r="Q91" s="195"/>
      <c r="R91" s="195"/>
      <c r="S91" s="219"/>
      <c r="T91" s="259" t="s">
        <v>190</v>
      </c>
    </row>
    <row r="92" spans="1:20" x14ac:dyDescent="0.25">
      <c r="A92" s="62"/>
      <c r="B92" s="202" t="s">
        <v>201</v>
      </c>
      <c r="C92" s="62"/>
      <c r="D92" s="63">
        <f t="shared" ref="D92:G92" si="10">AVERAGE(D25:D90)</f>
        <v>0.15142625553089714</v>
      </c>
      <c r="E92" s="63">
        <f t="shared" si="10"/>
        <v>9.6719123746218369E-2</v>
      </c>
      <c r="F92" s="63">
        <f t="shared" si="10"/>
        <v>6.1310170695687033E-2</v>
      </c>
      <c r="G92" s="63">
        <f t="shared" si="10"/>
        <v>0.30949988237592568</v>
      </c>
      <c r="H92" s="63">
        <f>AVERAGE(H25:H90)</f>
        <v>0.28574059783933597</v>
      </c>
      <c r="I92" s="63">
        <f>AVERAGE(I25:I90)</f>
        <v>0.32433561068055955</v>
      </c>
      <c r="J92" s="63">
        <f t="shared" ref="J92:K92" si="11">AVERAGE(J25:J90)</f>
        <v>0.41252353182279405</v>
      </c>
      <c r="K92" s="63">
        <f t="shared" si="11"/>
        <v>0.37486684543249438</v>
      </c>
      <c r="L92" s="63">
        <f t="shared" ref="L92" si="12">AVERAGE(L25:L90)</f>
        <v>0.36219179847688343</v>
      </c>
      <c r="M92" s="63">
        <f t="shared" ref="M92" si="13">AVERAGE(M25:M90)</f>
        <v>0.40742221736064982</v>
      </c>
      <c r="N92" s="63">
        <f t="shared" ref="N92" si="14">AVERAGE(N25:N90)</f>
        <v>0.34744808176507647</v>
      </c>
      <c r="O92" s="63">
        <f t="shared" ref="O92" si="15">AVERAGE(O25:O90)</f>
        <v>0.31428152586973584</v>
      </c>
      <c r="P92" s="62"/>
      <c r="Q92" s="257">
        <f t="shared" ref="Q92:R92" si="16">AVERAGE(Q25:Q90)</f>
        <v>0.41116841298459755</v>
      </c>
      <c r="R92" s="257">
        <f t="shared" si="16"/>
        <v>0.39697120396184715</v>
      </c>
      <c r="S92" s="257">
        <f>AVERAGE(S25:S90)</f>
        <v>0.40406980847322255</v>
      </c>
      <c r="T92" s="1">
        <f>COUNT(S25:S90)</f>
        <v>66</v>
      </c>
    </row>
    <row r="93" spans="1:20" x14ac:dyDescent="0.25">
      <c r="A93" s="62"/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</row>
    <row r="94" spans="1:20" x14ac:dyDescent="0.25">
      <c r="A94" s="62"/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</row>
    <row r="95" spans="1:20" x14ac:dyDescent="0.25">
      <c r="A95" s="62"/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</row>
    <row r="96" spans="1:20" x14ac:dyDescent="0.25">
      <c r="A96" s="62"/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</row>
    <row r="99" spans="7:13" ht="18" customHeight="1" x14ac:dyDescent="0.25"/>
    <row r="104" spans="7:13" x14ac:dyDescent="0.25">
      <c r="G104" s="102"/>
      <c r="H104" s="102"/>
      <c r="I104" s="102"/>
      <c r="J104" s="102"/>
      <c r="K104" s="102"/>
      <c r="L104" s="102"/>
      <c r="M104" s="102"/>
    </row>
    <row r="107" spans="7:13" ht="15" customHeight="1" x14ac:dyDescent="0.25"/>
  </sheetData>
  <mergeCells count="4">
    <mergeCell ref="D2:F2"/>
    <mergeCell ref="G2:I2"/>
    <mergeCell ref="J2:L2"/>
    <mergeCell ref="M2:O2"/>
  </mergeCell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N26"/>
  <sheetViews>
    <sheetView workbookViewId="0">
      <selection activeCell="B33" sqref="B33"/>
    </sheetView>
  </sheetViews>
  <sheetFormatPr defaultColWidth="8.85546875" defaultRowHeight="15" x14ac:dyDescent="0.25"/>
  <cols>
    <col min="1" max="1" width="8.85546875" style="1"/>
    <col min="2" max="2" width="53.140625" style="1" customWidth="1"/>
    <col min="3" max="16384" width="8.85546875" style="1"/>
  </cols>
  <sheetData>
    <row r="1" spans="1:14" s="271" customFormat="1" x14ac:dyDescent="0.25">
      <c r="A1" s="269" t="s">
        <v>183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</row>
    <row r="3" spans="1:14" x14ac:dyDescent="0.25">
      <c r="B3" s="119" t="s">
        <v>313</v>
      </c>
      <c r="C3" s="119" t="s">
        <v>314</v>
      </c>
      <c r="D3" s="119"/>
    </row>
    <row r="4" spans="1:14" x14ac:dyDescent="0.25">
      <c r="A4" s="76"/>
      <c r="B4" s="70" t="s">
        <v>315</v>
      </c>
    </row>
    <row r="5" spans="1:14" x14ac:dyDescent="0.25">
      <c r="B5" s="1" t="s">
        <v>316</v>
      </c>
      <c r="C5" s="1" t="s">
        <v>332</v>
      </c>
    </row>
    <row r="6" spans="1:14" x14ac:dyDescent="0.25">
      <c r="B6" s="1" t="s">
        <v>317</v>
      </c>
      <c r="C6" s="1" t="s">
        <v>333</v>
      </c>
    </row>
    <row r="7" spans="1:14" x14ac:dyDescent="0.25">
      <c r="B7" s="1" t="s">
        <v>318</v>
      </c>
      <c r="C7" s="1" t="s">
        <v>334</v>
      </c>
    </row>
    <row r="8" spans="1:14" x14ac:dyDescent="0.25">
      <c r="B8" s="1" t="s">
        <v>319</v>
      </c>
      <c r="C8" s="1" t="s">
        <v>335</v>
      </c>
    </row>
    <row r="10" spans="1:14" x14ac:dyDescent="0.25">
      <c r="A10" s="73"/>
      <c r="B10" s="70" t="s">
        <v>336</v>
      </c>
    </row>
    <row r="11" spans="1:14" x14ac:dyDescent="0.25">
      <c r="B11" s="1" t="s">
        <v>320</v>
      </c>
      <c r="C11" s="1" t="s">
        <v>337</v>
      </c>
    </row>
    <row r="12" spans="1:14" x14ac:dyDescent="0.25">
      <c r="B12" s="1" t="s">
        <v>321</v>
      </c>
      <c r="C12" s="1" t="s">
        <v>338</v>
      </c>
    </row>
    <row r="13" spans="1:14" x14ac:dyDescent="0.25">
      <c r="B13" s="1" t="s">
        <v>322</v>
      </c>
      <c r="C13" s="1" t="s">
        <v>339</v>
      </c>
    </row>
    <row r="15" spans="1:14" x14ac:dyDescent="0.25">
      <c r="A15" s="81"/>
      <c r="B15" s="70" t="s">
        <v>323</v>
      </c>
    </row>
    <row r="16" spans="1:14" x14ac:dyDescent="0.25">
      <c r="B16" s="1" t="s">
        <v>324</v>
      </c>
      <c r="C16" s="1" t="s">
        <v>340</v>
      </c>
    </row>
    <row r="17" spans="1:3" x14ac:dyDescent="0.25">
      <c r="B17" s="1" t="s">
        <v>325</v>
      </c>
      <c r="C17" s="1" t="s">
        <v>341</v>
      </c>
    </row>
    <row r="18" spans="1:3" x14ac:dyDescent="0.25">
      <c r="B18" s="1" t="s">
        <v>326</v>
      </c>
      <c r="C18" s="1" t="s">
        <v>342</v>
      </c>
    </row>
    <row r="20" spans="1:3" x14ac:dyDescent="0.25">
      <c r="A20" s="74"/>
      <c r="B20" s="70" t="s">
        <v>327</v>
      </c>
    </row>
    <row r="21" spans="1:3" x14ac:dyDescent="0.25">
      <c r="B21" s="1" t="s">
        <v>328</v>
      </c>
      <c r="C21" s="1" t="s">
        <v>344</v>
      </c>
    </row>
    <row r="22" spans="1:3" x14ac:dyDescent="0.25">
      <c r="B22" s="1" t="s">
        <v>329</v>
      </c>
      <c r="C22" s="1" t="s">
        <v>343</v>
      </c>
    </row>
    <row r="23" spans="1:3" x14ac:dyDescent="0.25">
      <c r="B23" s="1" t="s">
        <v>330</v>
      </c>
      <c r="C23" s="1" t="s">
        <v>345</v>
      </c>
    </row>
    <row r="24" spans="1:3" x14ac:dyDescent="0.25">
      <c r="B24" s="1" t="s">
        <v>331</v>
      </c>
      <c r="C24" s="1" t="s">
        <v>346</v>
      </c>
    </row>
    <row r="26" spans="1:3" x14ac:dyDescent="0.25">
      <c r="A26" s="71" t="s">
        <v>347</v>
      </c>
    </row>
  </sheetData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M294"/>
  <sheetViews>
    <sheetView workbookViewId="0"/>
  </sheetViews>
  <sheetFormatPr defaultColWidth="8.85546875" defaultRowHeight="15" x14ac:dyDescent="0.25"/>
  <cols>
    <col min="1" max="1" width="2.42578125" style="1" customWidth="1"/>
    <col min="2" max="2" width="30.7109375" style="1" customWidth="1"/>
    <col min="3" max="3" width="18.140625" style="1" customWidth="1"/>
    <col min="4" max="4" width="15.85546875" style="1" customWidth="1"/>
    <col min="5" max="5" width="15.42578125" style="1" customWidth="1"/>
    <col min="6" max="6" width="18.85546875" style="1" customWidth="1"/>
    <col min="7" max="7" width="18.140625" style="1" customWidth="1"/>
    <col min="8" max="8" width="20.85546875" style="1" customWidth="1"/>
    <col min="9" max="9" width="15.140625" style="1" customWidth="1"/>
    <col min="10" max="10" width="8.85546875" style="1"/>
    <col min="11" max="11" width="12.42578125" style="1" bestFit="1" customWidth="1"/>
    <col min="12" max="16384" width="8.85546875" style="1"/>
  </cols>
  <sheetData>
    <row r="1" spans="1:12" ht="23.25" x14ac:dyDescent="0.35">
      <c r="A1" s="91" t="s">
        <v>215</v>
      </c>
      <c r="B1" s="117"/>
    </row>
    <row r="3" spans="1:12" ht="34.5" customHeight="1" x14ac:dyDescent="0.25">
      <c r="A3" s="118"/>
      <c r="B3" s="310" t="s">
        <v>216</v>
      </c>
      <c r="C3" s="310"/>
      <c r="D3" s="310"/>
      <c r="E3" s="310"/>
      <c r="F3" s="310"/>
      <c r="G3" s="310"/>
      <c r="H3" s="310"/>
      <c r="I3" s="310"/>
      <c r="J3" s="310"/>
      <c r="K3" s="118"/>
      <c r="L3" s="118"/>
    </row>
    <row r="5" spans="1:12" s="37" customFormat="1" x14ac:dyDescent="0.25">
      <c r="A5" s="36" t="s">
        <v>217</v>
      </c>
    </row>
    <row r="7" spans="1:12" x14ac:dyDescent="0.25">
      <c r="B7" s="114"/>
      <c r="C7" s="120" t="s">
        <v>2</v>
      </c>
      <c r="D7" s="121" t="s">
        <v>3</v>
      </c>
      <c r="E7" s="122" t="s">
        <v>201</v>
      </c>
    </row>
    <row r="8" spans="1:12" x14ac:dyDescent="0.25">
      <c r="B8" s="121" t="s">
        <v>218</v>
      </c>
      <c r="C8" s="123">
        <f>C209</f>
        <v>0.14907857377638051</v>
      </c>
      <c r="D8" s="124">
        <f>D209</f>
        <v>0.1232901292656665</v>
      </c>
      <c r="E8" s="125">
        <f>AVERAGE(C8:D8)</f>
        <v>0.13618435152102351</v>
      </c>
      <c r="F8" s="126"/>
      <c r="G8" s="126"/>
      <c r="H8" s="126"/>
    </row>
    <row r="9" spans="1:12" x14ac:dyDescent="0.25">
      <c r="B9" s="127" t="s">
        <v>8</v>
      </c>
      <c r="C9" s="128">
        <f>C115</f>
        <v>0.14830036190570048</v>
      </c>
      <c r="D9" s="129">
        <f>D115</f>
        <v>0.12676572486774879</v>
      </c>
      <c r="E9" s="130">
        <f t="shared" ref="E9:E10" si="0">AVERAGE(C9:D9)</f>
        <v>0.13753304338672462</v>
      </c>
      <c r="F9" s="126"/>
      <c r="G9" s="126"/>
      <c r="H9" s="126"/>
    </row>
    <row r="10" spans="1:12" x14ac:dyDescent="0.25">
      <c r="B10" s="131" t="s">
        <v>9</v>
      </c>
      <c r="C10" s="132">
        <f>C22</f>
        <v>0.14340671574926761</v>
      </c>
      <c r="D10" s="133">
        <f>D22</f>
        <v>0.12913458110997347</v>
      </c>
      <c r="E10" s="134">
        <f t="shared" si="0"/>
        <v>0.13627064842962056</v>
      </c>
      <c r="F10" s="126"/>
      <c r="G10" s="126"/>
      <c r="H10" s="126"/>
    </row>
    <row r="13" spans="1:12" s="37" customFormat="1" x14ac:dyDescent="0.25">
      <c r="A13" s="36" t="s">
        <v>219</v>
      </c>
    </row>
    <row r="15" spans="1:12" x14ac:dyDescent="0.25">
      <c r="A15" s="102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</row>
    <row r="16" spans="1:12" x14ac:dyDescent="0.25">
      <c r="A16" s="102"/>
      <c r="B16" s="135" t="s">
        <v>220</v>
      </c>
      <c r="C16" s="136" t="s">
        <v>2</v>
      </c>
      <c r="D16" s="137" t="s">
        <v>3</v>
      </c>
      <c r="E16" s="138" t="s">
        <v>221</v>
      </c>
      <c r="F16" s="139"/>
      <c r="G16" s="139"/>
      <c r="H16" s="138"/>
      <c r="I16" s="102"/>
      <c r="J16" s="102"/>
      <c r="K16" s="102"/>
      <c r="L16" s="102"/>
    </row>
    <row r="17" spans="1:13" x14ac:dyDescent="0.25">
      <c r="A17" s="102"/>
      <c r="B17" s="140" t="s">
        <v>190</v>
      </c>
      <c r="C17" s="140">
        <f>COUNT(C27:C100)</f>
        <v>73</v>
      </c>
      <c r="D17" s="140">
        <f>COUNT(F27:F100)</f>
        <v>74</v>
      </c>
      <c r="E17" s="141" t="s">
        <v>222</v>
      </c>
      <c r="F17" s="142"/>
      <c r="G17" s="142"/>
      <c r="H17" s="141"/>
      <c r="I17" s="102"/>
      <c r="J17" s="102"/>
      <c r="K17" s="102"/>
      <c r="L17" s="102"/>
    </row>
    <row r="18" spans="1:13" x14ac:dyDescent="0.25">
      <c r="A18" s="102"/>
      <c r="B18" s="143" t="s">
        <v>223</v>
      </c>
      <c r="C18" s="144">
        <f>(C17/(C17-1))*_xlfn.VAR.S(C27:C100)</f>
        <v>2.3205488054594103E-2</v>
      </c>
      <c r="D18" s="144">
        <f>(D17/(D17-1))*_xlfn.VAR.S(F27:F100)</f>
        <v>2.2702316568779676E-2</v>
      </c>
      <c r="E18" s="141" t="s">
        <v>224</v>
      </c>
      <c r="F18" s="145"/>
      <c r="G18" s="145"/>
      <c r="H18" s="141"/>
      <c r="I18" s="102"/>
      <c r="J18" s="102"/>
      <c r="K18" s="102"/>
      <c r="L18" s="102"/>
    </row>
    <row r="19" spans="1:13" ht="18.75" x14ac:dyDescent="0.35">
      <c r="A19" s="102"/>
      <c r="B19" s="143" t="s">
        <v>225</v>
      </c>
      <c r="C19" s="144">
        <f>E101</f>
        <v>4.9298088843516691E-3</v>
      </c>
      <c r="D19" s="144">
        <f>H101</f>
        <v>1.0555607653452712E-2</v>
      </c>
      <c r="E19" s="141" t="s">
        <v>226</v>
      </c>
      <c r="F19" s="145"/>
      <c r="G19" s="145"/>
      <c r="H19" s="141"/>
      <c r="I19" s="102"/>
      <c r="J19" s="102"/>
      <c r="K19" s="102"/>
      <c r="L19" s="102"/>
    </row>
    <row r="20" spans="1:13" x14ac:dyDescent="0.25">
      <c r="A20" s="102"/>
      <c r="B20" s="143" t="s">
        <v>227</v>
      </c>
      <c r="C20" s="146">
        <v>0.2</v>
      </c>
      <c r="D20" s="146">
        <v>0.2</v>
      </c>
      <c r="E20" s="141" t="s">
        <v>228</v>
      </c>
      <c r="F20" s="147"/>
      <c r="G20" s="147"/>
      <c r="H20" s="141"/>
      <c r="I20" s="102"/>
      <c r="J20" s="102"/>
      <c r="K20" s="102"/>
      <c r="L20" s="102"/>
    </row>
    <row r="21" spans="1:13" x14ac:dyDescent="0.25">
      <c r="A21" s="102"/>
      <c r="B21" s="148" t="s">
        <v>229</v>
      </c>
      <c r="C21" s="149">
        <f>C18*((C17+1)/C17)-C19*(1-2*C20)</f>
        <v>2.0565486121991241E-2</v>
      </c>
      <c r="D21" s="149">
        <f>D18*((D17+1)/D17)-D19*(1-2*D20)</f>
        <v>1.6675740038448315E-2</v>
      </c>
      <c r="E21" s="141" t="s">
        <v>230</v>
      </c>
      <c r="F21" s="145"/>
      <c r="G21" s="145"/>
      <c r="H21" s="141"/>
      <c r="I21" s="102"/>
      <c r="J21" s="102"/>
      <c r="K21" s="102"/>
      <c r="L21" s="102"/>
    </row>
    <row r="22" spans="1:13" x14ac:dyDescent="0.25">
      <c r="A22" s="102"/>
      <c r="B22" s="150" t="s">
        <v>231</v>
      </c>
      <c r="C22" s="151">
        <f>SQRT(C21)</f>
        <v>0.14340671574926761</v>
      </c>
      <c r="D22" s="152">
        <f>SQRT(D21)</f>
        <v>0.12913458110997347</v>
      </c>
      <c r="E22" s="142"/>
      <c r="F22" s="145"/>
      <c r="G22" s="145"/>
      <c r="H22" s="142"/>
      <c r="I22" s="102"/>
      <c r="J22" s="102"/>
      <c r="K22" s="102"/>
      <c r="L22" s="102"/>
    </row>
    <row r="23" spans="1:13" x14ac:dyDescent="0.25">
      <c r="A23" s="102"/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</row>
    <row r="24" spans="1:13" x14ac:dyDescent="0.25">
      <c r="A24" s="102"/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</row>
    <row r="25" spans="1:13" x14ac:dyDescent="0.25">
      <c r="A25" s="102"/>
      <c r="B25" s="102"/>
      <c r="C25" s="307" t="s">
        <v>2</v>
      </c>
      <c r="D25" s="308"/>
      <c r="E25" s="309"/>
      <c r="F25" s="307" t="s">
        <v>3</v>
      </c>
      <c r="G25" s="308"/>
      <c r="H25" s="309"/>
      <c r="I25" s="102"/>
      <c r="J25" s="102"/>
      <c r="K25" s="102"/>
      <c r="L25" s="102"/>
    </row>
    <row r="26" spans="1:13" x14ac:dyDescent="0.25">
      <c r="A26" s="102"/>
      <c r="B26" s="153" t="s">
        <v>232</v>
      </c>
      <c r="C26" s="154" t="s">
        <v>233</v>
      </c>
      <c r="D26" s="154" t="s">
        <v>234</v>
      </c>
      <c r="E26" s="154" t="s">
        <v>235</v>
      </c>
      <c r="F26" s="154" t="s">
        <v>233</v>
      </c>
      <c r="G26" s="154" t="s">
        <v>234</v>
      </c>
      <c r="H26" s="154" t="s">
        <v>235</v>
      </c>
      <c r="I26" s="102"/>
      <c r="J26" s="155"/>
      <c r="K26" s="156"/>
      <c r="L26" s="157"/>
      <c r="M26" s="157"/>
    </row>
    <row r="27" spans="1:13" x14ac:dyDescent="0.25">
      <c r="A27" s="102"/>
      <c r="B27" s="158" t="s">
        <v>84</v>
      </c>
      <c r="C27" s="159">
        <v>0.4249574894780303</v>
      </c>
      <c r="D27" s="160">
        <v>6.3208823165843558E-2</v>
      </c>
      <c r="E27" s="160">
        <f>D27^2</f>
        <v>3.9953553260108814E-3</v>
      </c>
      <c r="F27" s="159">
        <v>0.26154486242045538</v>
      </c>
      <c r="G27" s="160">
        <v>8.0920136781261212E-2</v>
      </c>
      <c r="H27" s="161">
        <f>G27^2</f>
        <v>6.5480685366980235E-3</v>
      </c>
      <c r="I27" s="102"/>
      <c r="J27" s="102"/>
      <c r="K27" s="102"/>
      <c r="L27" s="102"/>
      <c r="M27" s="102"/>
    </row>
    <row r="28" spans="1:13" x14ac:dyDescent="0.25">
      <c r="A28" s="102"/>
      <c r="B28" s="162" t="s">
        <v>56</v>
      </c>
      <c r="C28" s="25">
        <v>0.3084457954497461</v>
      </c>
      <c r="D28" s="163">
        <v>5.1826221484970701E-2</v>
      </c>
      <c r="E28" s="163">
        <f t="shared" ref="E28:E91" si="1">D28^2</f>
        <v>2.6859572334092387E-3</v>
      </c>
      <c r="F28" s="25">
        <v>0.20591611771024093</v>
      </c>
      <c r="G28" s="163">
        <v>7.7542739299441055E-2</v>
      </c>
      <c r="H28" s="164">
        <f t="shared" ref="H28:H91" si="2">G28^2</f>
        <v>6.01287641806108E-3</v>
      </c>
      <c r="I28" s="102"/>
      <c r="J28" s="102"/>
      <c r="K28" s="102"/>
      <c r="L28" s="102"/>
      <c r="M28" s="102"/>
    </row>
    <row r="29" spans="1:13" x14ac:dyDescent="0.25">
      <c r="B29" s="162" t="s">
        <v>124</v>
      </c>
      <c r="C29" s="25">
        <v>0.56077959548944178</v>
      </c>
      <c r="D29" s="163">
        <v>7.4296965782304672E-2</v>
      </c>
      <c r="E29" s="163">
        <f t="shared" si="1"/>
        <v>5.5200391244569508E-3</v>
      </c>
      <c r="F29" s="25">
        <v>0.36636457034087944</v>
      </c>
      <c r="G29" s="163">
        <v>5.7750388638888768E-2</v>
      </c>
      <c r="H29" s="164">
        <f t="shared" si="2"/>
        <v>3.3351073879426931E-3</v>
      </c>
      <c r="I29" s="102"/>
      <c r="J29" s="102"/>
      <c r="K29" s="102"/>
      <c r="L29" s="102"/>
      <c r="M29" s="102"/>
    </row>
    <row r="30" spans="1:13" x14ac:dyDescent="0.25">
      <c r="B30" s="162" t="s">
        <v>138</v>
      </c>
      <c r="C30" s="25">
        <v>0.51018067436938364</v>
      </c>
      <c r="D30" s="163">
        <v>8.108454673901129E-2</v>
      </c>
      <c r="E30" s="163">
        <f t="shared" si="1"/>
        <v>6.5747037198709063E-3</v>
      </c>
      <c r="F30" s="25">
        <v>0.40389058872344463</v>
      </c>
      <c r="G30" s="163">
        <v>9.3013388909573405E-2</v>
      </c>
      <c r="H30" s="164">
        <f t="shared" si="2"/>
        <v>8.6514905164435524E-3</v>
      </c>
      <c r="I30" s="102"/>
      <c r="J30" s="102"/>
      <c r="K30" s="102"/>
      <c r="L30" s="102"/>
      <c r="M30" s="102"/>
    </row>
    <row r="31" spans="1:13" x14ac:dyDescent="0.25">
      <c r="B31" s="162" t="s">
        <v>120</v>
      </c>
      <c r="C31" s="25">
        <v>0.24688456108555545</v>
      </c>
      <c r="D31" s="163">
        <v>5.4300134022932996E-2</v>
      </c>
      <c r="E31" s="163">
        <f t="shared" si="1"/>
        <v>2.9485045549084853E-3</v>
      </c>
      <c r="F31" s="25">
        <v>0.333621744294612</v>
      </c>
      <c r="G31" s="163">
        <v>7.3321039191746012E-2</v>
      </c>
      <c r="H31" s="164">
        <f t="shared" si="2"/>
        <v>5.3759747881575544E-3</v>
      </c>
      <c r="I31" s="102"/>
      <c r="J31" s="102"/>
      <c r="K31" s="102"/>
      <c r="L31" s="102"/>
      <c r="M31" s="102"/>
    </row>
    <row r="32" spans="1:13" x14ac:dyDescent="0.25">
      <c r="B32" s="162" t="s">
        <v>90</v>
      </c>
      <c r="C32" s="25">
        <v>8.5435252091316041E-2</v>
      </c>
      <c r="D32" s="163">
        <v>5.3242723639257944E-2</v>
      </c>
      <c r="E32" s="163">
        <f t="shared" si="1"/>
        <v>2.8347876205263968E-3</v>
      </c>
      <c r="F32" s="25">
        <v>0.2670025875884785</v>
      </c>
      <c r="G32" s="163">
        <v>5.315359271387067E-2</v>
      </c>
      <c r="H32" s="164">
        <f t="shared" si="2"/>
        <v>2.8253044183920452E-3</v>
      </c>
      <c r="I32" s="102"/>
      <c r="J32" s="102"/>
      <c r="K32" s="102"/>
      <c r="L32" s="102"/>
      <c r="M32" s="102"/>
    </row>
    <row r="33" spans="2:13" x14ac:dyDescent="0.25">
      <c r="B33" s="162" t="s">
        <v>110</v>
      </c>
      <c r="C33" s="25">
        <v>0.3241243518633582</v>
      </c>
      <c r="D33" s="163">
        <v>4.6848309511116154E-2</v>
      </c>
      <c r="E33" s="163">
        <f t="shared" si="1"/>
        <v>2.1947641040493365E-3</v>
      </c>
      <c r="F33" s="25">
        <v>0.31182391230008305</v>
      </c>
      <c r="G33" s="163">
        <v>9.584168959352557E-2</v>
      </c>
      <c r="H33" s="164">
        <f t="shared" si="2"/>
        <v>9.1856294641417067E-3</v>
      </c>
      <c r="I33" s="102"/>
      <c r="J33" s="102"/>
      <c r="K33" s="102"/>
      <c r="L33" s="102"/>
      <c r="M33" s="102"/>
    </row>
    <row r="34" spans="2:13" x14ac:dyDescent="0.25">
      <c r="B34" s="162" t="s">
        <v>104</v>
      </c>
      <c r="C34" s="25">
        <v>0.36421550061972102</v>
      </c>
      <c r="D34" s="163">
        <v>5.8763280059315713E-2</v>
      </c>
      <c r="E34" s="163">
        <f t="shared" si="1"/>
        <v>3.4531230833295718E-3</v>
      </c>
      <c r="F34" s="25">
        <v>0.29866218775514586</v>
      </c>
      <c r="G34" s="163">
        <v>8.2599455122351798E-2</v>
      </c>
      <c r="H34" s="164">
        <f t="shared" si="2"/>
        <v>6.8226699865094088E-3</v>
      </c>
      <c r="I34" s="102"/>
      <c r="J34" s="102"/>
      <c r="K34" s="102"/>
      <c r="L34" s="102"/>
      <c r="M34" s="102"/>
    </row>
    <row r="35" spans="2:13" x14ac:dyDescent="0.25">
      <c r="B35" s="162" t="s">
        <v>150</v>
      </c>
      <c r="C35" s="25">
        <v>0.58933044301517357</v>
      </c>
      <c r="D35" s="163">
        <v>7.1875164562808652E-2</v>
      </c>
      <c r="E35" s="163">
        <f t="shared" si="1"/>
        <v>5.1660392809308245E-3</v>
      </c>
      <c r="F35" s="25">
        <v>0.46380156888821589</v>
      </c>
      <c r="G35" s="163">
        <v>0.10384909542118308</v>
      </c>
      <c r="H35" s="164">
        <f t="shared" si="2"/>
        <v>1.0784634619797989E-2</v>
      </c>
      <c r="I35" s="102"/>
      <c r="J35" s="102"/>
      <c r="K35" s="102"/>
      <c r="L35" s="102"/>
      <c r="M35" s="102"/>
    </row>
    <row r="36" spans="2:13" x14ac:dyDescent="0.25">
      <c r="B36" s="162" t="s">
        <v>154</v>
      </c>
      <c r="C36" s="25">
        <v>0.26185868821298147</v>
      </c>
      <c r="D36" s="163">
        <v>0.11900124235102656</v>
      </c>
      <c r="E36" s="163">
        <f t="shared" si="1"/>
        <v>1.4161295681087758E-2</v>
      </c>
      <c r="F36" s="25">
        <v>0.51597742774113875</v>
      </c>
      <c r="G36" s="163">
        <v>0.18413245890277957</v>
      </c>
      <c r="H36" s="164">
        <f t="shared" si="2"/>
        <v>3.3904762421583808E-2</v>
      </c>
      <c r="I36" s="102"/>
      <c r="J36" s="102"/>
      <c r="K36" s="102"/>
      <c r="L36" s="102"/>
      <c r="M36" s="102"/>
    </row>
    <row r="37" spans="2:13" x14ac:dyDescent="0.25">
      <c r="B37" s="162" t="s">
        <v>41</v>
      </c>
      <c r="C37" s="25">
        <v>0.24143442033726328</v>
      </c>
      <c r="D37" s="163">
        <v>4.2018923749746903E-2</v>
      </c>
      <c r="E37" s="163">
        <f t="shared" si="1"/>
        <v>1.7655899530870443E-3</v>
      </c>
      <c r="F37" s="25">
        <v>0.17557429043935963</v>
      </c>
      <c r="G37" s="163">
        <v>6.572414495854248E-2</v>
      </c>
      <c r="H37" s="164">
        <f t="shared" si="2"/>
        <v>4.319663230531505E-3</v>
      </c>
      <c r="I37" s="102"/>
      <c r="J37" s="102"/>
      <c r="K37" s="102"/>
      <c r="L37" s="102"/>
      <c r="M37" s="102"/>
    </row>
    <row r="38" spans="2:13" x14ac:dyDescent="0.25">
      <c r="B38" s="162" t="s">
        <v>96</v>
      </c>
      <c r="C38" s="25">
        <v>0.36616184620407516</v>
      </c>
      <c r="D38" s="163">
        <v>6.2787152707777447E-2</v>
      </c>
      <c r="E38" s="163">
        <f t="shared" si="1"/>
        <v>3.9422265451497648E-3</v>
      </c>
      <c r="F38" s="25">
        <v>0.28451948291361512</v>
      </c>
      <c r="G38" s="163">
        <v>9.9866444653502501E-2</v>
      </c>
      <c r="H38" s="164">
        <f t="shared" si="2"/>
        <v>9.9733067677310779E-3</v>
      </c>
      <c r="I38" s="102"/>
      <c r="J38" s="102"/>
      <c r="K38" s="102"/>
      <c r="L38" s="102"/>
      <c r="M38" s="102"/>
    </row>
    <row r="39" spans="2:13" x14ac:dyDescent="0.25">
      <c r="B39" s="162" t="s">
        <v>108</v>
      </c>
      <c r="C39" s="25">
        <v>0.28041771368790103</v>
      </c>
      <c r="D39" s="163">
        <v>4.770213697128807E-2</v>
      </c>
      <c r="E39" s="163">
        <f t="shared" si="1"/>
        <v>2.2754938716275284E-3</v>
      </c>
      <c r="F39" s="25">
        <v>0.29867514987908433</v>
      </c>
      <c r="G39" s="163">
        <v>8.1329448387842118E-2</v>
      </c>
      <c r="H39" s="164">
        <f t="shared" si="2"/>
        <v>6.6144791750706753E-3</v>
      </c>
      <c r="I39" s="102"/>
      <c r="J39" s="102"/>
      <c r="K39" s="102"/>
      <c r="L39" s="102"/>
      <c r="M39" s="102"/>
    </row>
    <row r="40" spans="2:13" x14ac:dyDescent="0.25">
      <c r="B40" s="162" t="s">
        <v>86</v>
      </c>
      <c r="C40" s="25">
        <v>0.37009116488995275</v>
      </c>
      <c r="D40" s="163">
        <v>8.6657263174092364E-2</v>
      </c>
      <c r="E40" s="163">
        <f t="shared" si="1"/>
        <v>7.5094812608239043E-3</v>
      </c>
      <c r="F40" s="25">
        <v>0.2653713694310339</v>
      </c>
      <c r="G40" s="163">
        <v>0.1342347360660002</v>
      </c>
      <c r="H40" s="164">
        <f t="shared" si="2"/>
        <v>1.8018964366708735E-2</v>
      </c>
      <c r="I40" s="102"/>
      <c r="J40" s="102"/>
      <c r="K40" s="102"/>
      <c r="L40" s="102"/>
      <c r="M40" s="102"/>
    </row>
    <row r="41" spans="2:13" x14ac:dyDescent="0.25">
      <c r="B41" s="162" t="s">
        <v>39</v>
      </c>
      <c r="C41" s="25">
        <v>0.31317385798711783</v>
      </c>
      <c r="D41" s="163">
        <v>5.5491601211492492E-2</v>
      </c>
      <c r="E41" s="163">
        <f t="shared" si="1"/>
        <v>3.0793178050153151E-3</v>
      </c>
      <c r="F41" s="25">
        <v>0.17093732545064508</v>
      </c>
      <c r="G41" s="163">
        <v>7.7167808317822342E-2</v>
      </c>
      <c r="H41" s="164">
        <f t="shared" si="2"/>
        <v>5.9548706405761712E-3</v>
      </c>
      <c r="I41" s="102"/>
      <c r="J41" s="102"/>
      <c r="K41" s="102"/>
      <c r="L41" s="102"/>
      <c r="M41" s="102"/>
    </row>
    <row r="42" spans="2:13" x14ac:dyDescent="0.25">
      <c r="B42" s="162" t="s">
        <v>116</v>
      </c>
      <c r="C42" s="25">
        <v>0.25078490205838017</v>
      </c>
      <c r="D42" s="163">
        <v>5.5424183336888401E-2</v>
      </c>
      <c r="E42" s="163">
        <f t="shared" si="1"/>
        <v>3.071840098561018E-3</v>
      </c>
      <c r="F42" s="25">
        <v>0.32066953612320048</v>
      </c>
      <c r="G42" s="163">
        <v>0.13881598519366017</v>
      </c>
      <c r="H42" s="164">
        <f t="shared" si="2"/>
        <v>1.926987774528648E-2</v>
      </c>
      <c r="I42" s="102"/>
      <c r="J42" s="102"/>
      <c r="K42" s="102"/>
      <c r="L42" s="102"/>
      <c r="M42" s="102"/>
    </row>
    <row r="43" spans="2:13" x14ac:dyDescent="0.25">
      <c r="B43" s="162" t="s">
        <v>66</v>
      </c>
      <c r="C43" s="25">
        <v>0.32713654801419156</v>
      </c>
      <c r="D43" s="163">
        <v>4.7341696249150217E-2</v>
      </c>
      <c r="E43" s="163">
        <f t="shared" si="1"/>
        <v>2.2412362037468039E-3</v>
      </c>
      <c r="F43" s="25">
        <v>0.22999603738854707</v>
      </c>
      <c r="G43" s="163">
        <v>7.8015911586539782E-2</v>
      </c>
      <c r="H43" s="164">
        <f t="shared" si="2"/>
        <v>6.0864824606787927E-3</v>
      </c>
      <c r="I43" s="102"/>
      <c r="J43" s="102"/>
      <c r="K43" s="102"/>
      <c r="L43" s="102"/>
      <c r="M43" s="102"/>
    </row>
    <row r="44" spans="2:13" x14ac:dyDescent="0.25">
      <c r="B44" s="162" t="s">
        <v>29</v>
      </c>
      <c r="C44" s="25">
        <v>0.16288648858125215</v>
      </c>
      <c r="D44" s="163">
        <v>4.298484749260674E-2</v>
      </c>
      <c r="E44" s="163">
        <f t="shared" si="1"/>
        <v>1.84769711396266E-3</v>
      </c>
      <c r="F44" s="25">
        <v>0.12796749764906659</v>
      </c>
      <c r="G44" s="163">
        <v>4.4542263526561245E-2</v>
      </c>
      <c r="H44" s="164">
        <f t="shared" si="2"/>
        <v>1.984013240069628E-3</v>
      </c>
      <c r="I44" s="102"/>
      <c r="J44" s="102"/>
      <c r="K44" s="102"/>
      <c r="L44" s="102"/>
      <c r="M44" s="102"/>
    </row>
    <row r="45" spans="2:13" x14ac:dyDescent="0.25">
      <c r="B45" s="162" t="s">
        <v>31</v>
      </c>
      <c r="C45" s="25">
        <v>0.3070094337012314</v>
      </c>
      <c r="D45" s="163">
        <v>5.1797823934873241E-2</v>
      </c>
      <c r="E45" s="163">
        <f t="shared" si="1"/>
        <v>2.683014564388127E-3</v>
      </c>
      <c r="F45" s="25">
        <v>0.13438076464115051</v>
      </c>
      <c r="G45" s="163">
        <v>8.225269708675384E-2</v>
      </c>
      <c r="H45" s="164">
        <f t="shared" si="2"/>
        <v>6.7655061780452835E-3</v>
      </c>
      <c r="I45" s="102"/>
      <c r="J45" s="102"/>
      <c r="K45" s="102"/>
      <c r="L45" s="102"/>
      <c r="M45" s="102"/>
    </row>
    <row r="46" spans="2:13" x14ac:dyDescent="0.25">
      <c r="B46" s="162" t="s">
        <v>18</v>
      </c>
      <c r="C46" s="25">
        <v>0.22827484855113042</v>
      </c>
      <c r="D46" s="163">
        <v>4.9457630779534856E-2</v>
      </c>
      <c r="E46" s="163">
        <f t="shared" si="1"/>
        <v>2.4460572423247937E-3</v>
      </c>
      <c r="F46" s="25">
        <v>5.8341010908492405E-2</v>
      </c>
      <c r="G46" s="163">
        <v>8.8562067760306937E-2</v>
      </c>
      <c r="H46" s="164">
        <f t="shared" si="2"/>
        <v>7.8432398459811967E-3</v>
      </c>
      <c r="I46" s="102"/>
      <c r="J46" s="102"/>
      <c r="K46" s="102"/>
      <c r="L46" s="102"/>
      <c r="M46" s="102"/>
    </row>
    <row r="47" spans="2:13" x14ac:dyDescent="0.25">
      <c r="B47" s="162" t="s">
        <v>62</v>
      </c>
      <c r="C47" s="25">
        <v>0.35521149646717659</v>
      </c>
      <c r="D47" s="163">
        <v>5.27769538424816E-2</v>
      </c>
      <c r="E47" s="163">
        <f t="shared" si="1"/>
        <v>2.7854068568914335E-3</v>
      </c>
      <c r="F47" s="25">
        <v>0.22165400390096152</v>
      </c>
      <c r="G47" s="163">
        <v>0.11704335101774969</v>
      </c>
      <c r="H47" s="164">
        <f t="shared" si="2"/>
        <v>1.3699146017464168E-2</v>
      </c>
      <c r="I47" s="102"/>
      <c r="J47" s="102"/>
      <c r="K47" s="102"/>
      <c r="L47" s="102"/>
      <c r="M47" s="102"/>
    </row>
    <row r="48" spans="2:13" x14ac:dyDescent="0.25">
      <c r="B48" s="162" t="s">
        <v>92</v>
      </c>
      <c r="C48" s="25">
        <v>0.44640447584873016</v>
      </c>
      <c r="D48" s="163">
        <v>6.7356256652293528E-2</v>
      </c>
      <c r="E48" s="163">
        <f t="shared" si="1"/>
        <v>4.5368653102096359E-3</v>
      </c>
      <c r="F48" s="25">
        <v>0.26669128840849032</v>
      </c>
      <c r="G48" s="163">
        <v>9.5487138247996733E-2</v>
      </c>
      <c r="H48" s="164">
        <f t="shared" si="2"/>
        <v>9.1177935707920411E-3</v>
      </c>
      <c r="I48" s="102"/>
      <c r="J48" s="102"/>
      <c r="K48" s="102"/>
      <c r="L48" s="102"/>
      <c r="M48" s="102"/>
    </row>
    <row r="49" spans="2:13" x14ac:dyDescent="0.25">
      <c r="B49" s="162" t="s">
        <v>162</v>
      </c>
      <c r="C49" s="25">
        <v>0.51121222094535446</v>
      </c>
      <c r="D49" s="163">
        <v>8.6204895225315353E-2</v>
      </c>
      <c r="E49" s="163">
        <f t="shared" si="1"/>
        <v>7.4312839608075979E-3</v>
      </c>
      <c r="F49" s="25">
        <v>0.62011551161080236</v>
      </c>
      <c r="G49" s="163">
        <v>0.12874988948507099</v>
      </c>
      <c r="H49" s="164">
        <f t="shared" si="2"/>
        <v>1.6576534042417993E-2</v>
      </c>
      <c r="I49" s="102"/>
      <c r="J49" s="102"/>
      <c r="K49" s="102"/>
      <c r="L49" s="102"/>
      <c r="M49" s="102"/>
    </row>
    <row r="50" spans="2:13" x14ac:dyDescent="0.25">
      <c r="B50" s="162" t="s">
        <v>78</v>
      </c>
      <c r="C50" s="25">
        <v>0.43606946155202353</v>
      </c>
      <c r="D50" s="163">
        <v>5.9892460367856684E-2</v>
      </c>
      <c r="E50" s="163">
        <f t="shared" si="1"/>
        <v>3.5871068089152838E-3</v>
      </c>
      <c r="F50" s="25">
        <v>0.2615958482779544</v>
      </c>
      <c r="G50" s="163">
        <v>8.8528437909863852E-2</v>
      </c>
      <c r="H50" s="164">
        <f t="shared" si="2"/>
        <v>7.8372843187606185E-3</v>
      </c>
      <c r="I50" s="102"/>
      <c r="J50" s="102"/>
      <c r="K50" s="102"/>
      <c r="L50" s="102"/>
      <c r="M50" s="102"/>
    </row>
    <row r="51" spans="2:13" x14ac:dyDescent="0.25">
      <c r="B51" s="162" t="s">
        <v>76</v>
      </c>
      <c r="C51" s="25">
        <v>0.27937295273032658</v>
      </c>
      <c r="D51" s="163">
        <v>5.4186954901708079E-2</v>
      </c>
      <c r="E51" s="163">
        <f t="shared" si="1"/>
        <v>2.9362260815197451E-3</v>
      </c>
      <c r="F51" s="25">
        <v>0.2544689956365408</v>
      </c>
      <c r="G51" s="163">
        <v>7.9750419908706627E-2</v>
      </c>
      <c r="H51" s="164">
        <f t="shared" si="2"/>
        <v>6.36012947561503E-3</v>
      </c>
      <c r="I51" s="102"/>
      <c r="J51" s="102"/>
      <c r="K51" s="102"/>
      <c r="L51" s="102"/>
      <c r="M51" s="102"/>
    </row>
    <row r="52" spans="2:13" x14ac:dyDescent="0.25">
      <c r="B52" s="162" t="s">
        <v>60</v>
      </c>
      <c r="C52" s="25">
        <v>0.39296868261024925</v>
      </c>
      <c r="D52" s="163">
        <v>7.1280067196239236E-2</v>
      </c>
      <c r="E52" s="163">
        <f t="shared" si="1"/>
        <v>5.0808479795003804E-3</v>
      </c>
      <c r="F52" s="25">
        <v>0.22112431187305473</v>
      </c>
      <c r="G52" s="163">
        <v>8.053531992882583E-2</v>
      </c>
      <c r="H52" s="164">
        <f t="shared" si="2"/>
        <v>6.4859377560383307E-3</v>
      </c>
      <c r="I52" s="102"/>
      <c r="J52" s="102"/>
      <c r="K52" s="102"/>
      <c r="L52" s="102"/>
      <c r="M52" s="102"/>
    </row>
    <row r="53" spans="2:13" x14ac:dyDescent="0.25">
      <c r="B53" s="165" t="s">
        <v>43</v>
      </c>
      <c r="C53" s="25">
        <v>0.5064623509703059</v>
      </c>
      <c r="D53" s="163">
        <v>9.1064366389612461E-2</v>
      </c>
      <c r="E53" s="163">
        <f t="shared" si="1"/>
        <v>8.29271882594158E-3</v>
      </c>
      <c r="F53" s="25">
        <v>0.18385701109801245</v>
      </c>
      <c r="G53" s="163">
        <v>0.12251649961484713</v>
      </c>
      <c r="H53" s="164">
        <f t="shared" si="2"/>
        <v>1.5010292677874838E-2</v>
      </c>
      <c r="I53" s="102"/>
      <c r="J53" s="102"/>
      <c r="K53" s="102"/>
      <c r="L53" s="102"/>
      <c r="M53" s="102"/>
    </row>
    <row r="54" spans="2:13" x14ac:dyDescent="0.25">
      <c r="B54" s="165" t="s">
        <v>26</v>
      </c>
      <c r="C54" s="25">
        <v>0.33996342801499135</v>
      </c>
      <c r="D54" s="163">
        <v>7.8072098059491821E-2</v>
      </c>
      <c r="E54" s="163">
        <f t="shared" si="1"/>
        <v>6.0952524954109065E-3</v>
      </c>
      <c r="F54" s="25">
        <v>0.12317814529320517</v>
      </c>
      <c r="G54" s="163">
        <v>8.4952158589571516E-2</v>
      </c>
      <c r="H54" s="164">
        <f t="shared" si="2"/>
        <v>7.2168692490277098E-3</v>
      </c>
      <c r="I54" s="102"/>
      <c r="J54" s="102"/>
      <c r="K54" s="102"/>
      <c r="L54" s="102"/>
      <c r="M54" s="102"/>
    </row>
    <row r="55" spans="2:13" x14ac:dyDescent="0.25">
      <c r="B55" s="166" t="s">
        <v>23</v>
      </c>
      <c r="C55" s="25">
        <v>0.32646167822157479</v>
      </c>
      <c r="D55" s="163">
        <v>5.2487495864663843E-2</v>
      </c>
      <c r="E55" s="163">
        <f t="shared" si="1"/>
        <v>2.7549372221431041E-3</v>
      </c>
      <c r="F55" s="25">
        <v>0.11833541312631332</v>
      </c>
      <c r="G55" s="163">
        <v>9.7068051249424289E-2</v>
      </c>
      <c r="H55" s="164">
        <f t="shared" si="2"/>
        <v>9.4222065733608595E-3</v>
      </c>
      <c r="I55" s="102"/>
      <c r="J55" s="102"/>
      <c r="K55" s="102"/>
      <c r="L55" s="102"/>
      <c r="M55" s="102"/>
    </row>
    <row r="56" spans="2:13" x14ac:dyDescent="0.25">
      <c r="B56" s="166" t="s">
        <v>106</v>
      </c>
      <c r="C56" s="25">
        <v>0.43664568055958658</v>
      </c>
      <c r="D56" s="163">
        <v>5.6735429173836081E-2</v>
      </c>
      <c r="E56" s="163">
        <f t="shared" si="1"/>
        <v>3.2189089235393703E-3</v>
      </c>
      <c r="F56" s="25">
        <v>0.29657889971684953</v>
      </c>
      <c r="G56" s="163">
        <v>7.0099730467194268E-2</v>
      </c>
      <c r="H56" s="164">
        <f t="shared" si="2"/>
        <v>4.913972211573284E-3</v>
      </c>
      <c r="I56" s="102"/>
      <c r="J56" s="102"/>
      <c r="K56" s="102"/>
      <c r="L56" s="102"/>
      <c r="M56" s="102"/>
    </row>
    <row r="57" spans="2:13" x14ac:dyDescent="0.25">
      <c r="B57" s="166" t="s">
        <v>126</v>
      </c>
      <c r="C57" s="25">
        <v>0.45051953640404269</v>
      </c>
      <c r="D57" s="163">
        <v>0.1136229651614397</v>
      </c>
      <c r="E57" s="163">
        <f t="shared" si="1"/>
        <v>1.291017821207774E-2</v>
      </c>
      <c r="F57" s="25">
        <v>0.36970871040766284</v>
      </c>
      <c r="G57" s="163">
        <v>0.1193954089285765</v>
      </c>
      <c r="H57" s="164">
        <f t="shared" si="2"/>
        <v>1.4255263673222005E-2</v>
      </c>
      <c r="I57" s="102"/>
      <c r="J57" s="102"/>
      <c r="K57" s="102"/>
      <c r="L57" s="102"/>
      <c r="M57" s="102"/>
    </row>
    <row r="58" spans="2:13" x14ac:dyDescent="0.25">
      <c r="B58" s="166" t="s">
        <v>130</v>
      </c>
      <c r="C58" s="25">
        <v>0.29111792661447933</v>
      </c>
      <c r="D58" s="163">
        <v>5.677996449435193E-2</v>
      </c>
      <c r="E58" s="163">
        <f t="shared" si="1"/>
        <v>3.2239643679798659E-3</v>
      </c>
      <c r="F58" s="25">
        <v>0.37642051891772338</v>
      </c>
      <c r="G58" s="163">
        <v>8.8767572434304054E-2</v>
      </c>
      <c r="H58" s="164">
        <f t="shared" si="2"/>
        <v>7.8796819158794169E-3</v>
      </c>
      <c r="I58" s="102"/>
      <c r="J58" s="102"/>
      <c r="K58" s="102"/>
      <c r="L58" s="102"/>
      <c r="M58" s="102"/>
    </row>
    <row r="59" spans="2:13" x14ac:dyDescent="0.25">
      <c r="B59" s="166" t="s">
        <v>45</v>
      </c>
      <c r="C59" s="25">
        <v>0.4863779423662592</v>
      </c>
      <c r="D59" s="163">
        <v>7.4498886552511454E-2</v>
      </c>
      <c r="E59" s="163">
        <f t="shared" si="1"/>
        <v>5.5500840975639719E-3</v>
      </c>
      <c r="F59" s="25">
        <v>0.19006562801526988</v>
      </c>
      <c r="G59" s="163">
        <v>9.9803402220334556E-2</v>
      </c>
      <c r="H59" s="164">
        <f t="shared" si="2"/>
        <v>9.9607190947538799E-3</v>
      </c>
      <c r="I59" s="102"/>
      <c r="J59" s="102"/>
      <c r="K59" s="102"/>
      <c r="L59" s="102"/>
      <c r="M59" s="102"/>
    </row>
    <row r="60" spans="2:13" x14ac:dyDescent="0.25">
      <c r="B60" s="166" t="s">
        <v>14</v>
      </c>
      <c r="C60" s="25">
        <v>-9.3261777546763736E-2</v>
      </c>
      <c r="D60" s="163">
        <v>6.6811944495909145E-2</v>
      </c>
      <c r="E60" s="163">
        <f t="shared" si="1"/>
        <v>4.463835927324444E-3</v>
      </c>
      <c r="F60" s="25">
        <v>1.7182847733024732E-2</v>
      </c>
      <c r="G60" s="163">
        <v>0.10493994133177319</v>
      </c>
      <c r="H60" s="164">
        <f t="shared" si="2"/>
        <v>1.1012391286715998E-2</v>
      </c>
      <c r="I60" s="102"/>
      <c r="J60" s="102"/>
      <c r="K60" s="102"/>
      <c r="L60" s="102"/>
      <c r="M60" s="102"/>
    </row>
    <row r="61" spans="2:13" x14ac:dyDescent="0.25">
      <c r="B61" s="166" t="s">
        <v>156</v>
      </c>
      <c r="C61" s="25"/>
      <c r="D61" s="163"/>
      <c r="E61" s="163"/>
      <c r="F61" s="25">
        <v>0.55580005743065963</v>
      </c>
      <c r="G61" s="163">
        <v>0.15078416268636607</v>
      </c>
      <c r="H61" s="164">
        <f t="shared" si="2"/>
        <v>2.2735863717028511E-2</v>
      </c>
      <c r="I61" s="102"/>
      <c r="J61" s="102"/>
      <c r="K61" s="102"/>
      <c r="L61" s="102"/>
      <c r="M61" s="102"/>
    </row>
    <row r="62" spans="2:13" x14ac:dyDescent="0.25">
      <c r="B62" s="166" t="s">
        <v>100</v>
      </c>
      <c r="C62" s="25">
        <v>0.14021748494454475</v>
      </c>
      <c r="D62" s="163">
        <v>7.918411463895117E-2</v>
      </c>
      <c r="E62" s="163">
        <f t="shared" si="1"/>
        <v>6.270124011154561E-3</v>
      </c>
      <c r="F62" s="25">
        <v>0.29919917543746355</v>
      </c>
      <c r="G62" s="163">
        <v>8.4295444490293109E-2</v>
      </c>
      <c r="H62" s="164">
        <f t="shared" si="2"/>
        <v>7.1057219618160866E-3</v>
      </c>
      <c r="I62" s="102"/>
      <c r="J62" s="102"/>
      <c r="K62" s="102"/>
      <c r="L62" s="102"/>
      <c r="M62" s="102"/>
    </row>
    <row r="63" spans="2:13" x14ac:dyDescent="0.25">
      <c r="B63" s="166" t="s">
        <v>112</v>
      </c>
      <c r="C63" s="25">
        <v>0.42645729159562851</v>
      </c>
      <c r="D63" s="163">
        <v>7.9795564637046679E-2</v>
      </c>
      <c r="E63" s="163">
        <f t="shared" si="1"/>
        <v>6.3673321357450947E-3</v>
      </c>
      <c r="F63" s="25">
        <v>0.30844555089591252</v>
      </c>
      <c r="G63" s="163">
        <v>8.3369316189870313E-2</v>
      </c>
      <c r="H63" s="164">
        <f t="shared" si="2"/>
        <v>6.9504428819665721E-3</v>
      </c>
      <c r="I63" s="102"/>
      <c r="J63" s="102"/>
      <c r="K63" s="102"/>
      <c r="L63" s="102"/>
      <c r="M63" s="102"/>
    </row>
    <row r="64" spans="2:13" x14ac:dyDescent="0.25">
      <c r="B64" s="166" t="s">
        <v>114</v>
      </c>
      <c r="C64" s="25">
        <v>0.26683906390150763</v>
      </c>
      <c r="D64" s="163">
        <v>6.5250528371296537E-2</v>
      </c>
      <c r="E64" s="163">
        <f t="shared" si="1"/>
        <v>4.2576314527333747E-3</v>
      </c>
      <c r="F64" s="25">
        <v>0.31332872960858199</v>
      </c>
      <c r="G64" s="163">
        <v>0.11604137004051671</v>
      </c>
      <c r="H64" s="164">
        <f t="shared" si="2"/>
        <v>1.3465599560880129E-2</v>
      </c>
      <c r="I64" s="102"/>
      <c r="J64" s="102"/>
      <c r="K64" s="102"/>
      <c r="L64" s="102"/>
      <c r="M64" s="102"/>
    </row>
    <row r="65" spans="2:13" x14ac:dyDescent="0.25">
      <c r="B65" s="166" t="s">
        <v>74</v>
      </c>
      <c r="C65" s="25">
        <v>0.35881580258141321</v>
      </c>
      <c r="D65" s="163">
        <v>7.0625019207456285E-2</v>
      </c>
      <c r="E65" s="163">
        <f t="shared" si="1"/>
        <v>4.9878933380535688E-3</v>
      </c>
      <c r="F65" s="25">
        <v>0.254981772934674</v>
      </c>
      <c r="G65" s="163">
        <v>7.3995352459144167E-2</v>
      </c>
      <c r="H65" s="164">
        <f t="shared" si="2"/>
        <v>5.4753121855529727E-3</v>
      </c>
      <c r="I65" s="102"/>
      <c r="J65" s="102"/>
      <c r="K65" s="102"/>
      <c r="L65" s="102"/>
      <c r="M65" s="102"/>
    </row>
    <row r="66" spans="2:13" x14ac:dyDescent="0.25">
      <c r="B66" s="166" t="s">
        <v>164</v>
      </c>
      <c r="C66" s="25">
        <v>0.7635883092770348</v>
      </c>
      <c r="D66" s="163">
        <v>0.10486084792619446</v>
      </c>
      <c r="E66" s="163">
        <f t="shared" si="1"/>
        <v>1.0995797427800481E-2</v>
      </c>
      <c r="F66" s="25">
        <v>0.78986221408167789</v>
      </c>
      <c r="G66" s="163">
        <v>0.15384119095271337</v>
      </c>
      <c r="H66" s="164">
        <f t="shared" si="2"/>
        <v>2.3667112033749219E-2</v>
      </c>
      <c r="I66" s="102"/>
      <c r="J66" s="102"/>
      <c r="K66" s="102"/>
      <c r="L66" s="102"/>
      <c r="M66" s="102"/>
    </row>
    <row r="67" spans="2:13" x14ac:dyDescent="0.25">
      <c r="B67" s="166" t="s">
        <v>80</v>
      </c>
      <c r="C67" s="25">
        <v>0.26713151223652448</v>
      </c>
      <c r="D67" s="163">
        <v>5.4768415650854947E-2</v>
      </c>
      <c r="E67" s="163">
        <f t="shared" si="1"/>
        <v>2.9995793529048131E-3</v>
      </c>
      <c r="F67" s="25">
        <v>0.25561143497402383</v>
      </c>
      <c r="G67" s="163">
        <v>6.3406258725917111E-2</v>
      </c>
      <c r="H67" s="164">
        <f t="shared" si="2"/>
        <v>4.0203536456179401E-3</v>
      </c>
      <c r="I67" s="102"/>
      <c r="J67" s="102"/>
      <c r="K67" s="102"/>
      <c r="L67" s="102"/>
      <c r="M67" s="102"/>
    </row>
    <row r="68" spans="2:13" x14ac:dyDescent="0.25">
      <c r="B68" s="166" t="s">
        <v>64</v>
      </c>
      <c r="C68" s="25">
        <v>0.35831038456780062</v>
      </c>
      <c r="D68" s="163">
        <v>4.4273593580932205E-2</v>
      </c>
      <c r="E68" s="163">
        <f t="shared" si="1"/>
        <v>1.9601510885695612E-3</v>
      </c>
      <c r="F68" s="25">
        <v>0.21925240662338735</v>
      </c>
      <c r="G68" s="163">
        <v>6.8985512297978793E-2</v>
      </c>
      <c r="H68" s="164">
        <f t="shared" si="2"/>
        <v>4.7590009070145834E-3</v>
      </c>
      <c r="I68" s="102"/>
      <c r="J68" s="102"/>
      <c r="K68" s="102"/>
      <c r="L68" s="102"/>
      <c r="M68" s="102"/>
    </row>
    <row r="69" spans="2:13" x14ac:dyDescent="0.25">
      <c r="B69" s="166" t="s">
        <v>122</v>
      </c>
      <c r="C69" s="25">
        <v>0.27561974354029289</v>
      </c>
      <c r="D69" s="163">
        <v>8.1063579272553227E-2</v>
      </c>
      <c r="E69" s="163">
        <f t="shared" si="1"/>
        <v>6.5713038844775213E-3</v>
      </c>
      <c r="F69" s="25">
        <v>0.35110701582167331</v>
      </c>
      <c r="G69" s="163">
        <v>0.12846302336217227</v>
      </c>
      <c r="H69" s="164">
        <f t="shared" si="2"/>
        <v>1.6502748371350018E-2</v>
      </c>
      <c r="I69" s="102"/>
      <c r="J69" s="102"/>
      <c r="K69" s="102"/>
      <c r="L69" s="102"/>
      <c r="M69" s="102"/>
    </row>
    <row r="70" spans="2:13" x14ac:dyDescent="0.25">
      <c r="B70" s="166" t="s">
        <v>102</v>
      </c>
      <c r="C70" s="25">
        <v>0.37570338466829212</v>
      </c>
      <c r="D70" s="163">
        <v>6.7651393834922677E-2</v>
      </c>
      <c r="E70" s="163">
        <f t="shared" si="1"/>
        <v>4.5767110878078138E-3</v>
      </c>
      <c r="F70" s="25">
        <v>0.30280958334242825</v>
      </c>
      <c r="G70" s="163">
        <v>8.5222920090754051E-2</v>
      </c>
      <c r="H70" s="164">
        <f t="shared" si="2"/>
        <v>7.2629461087950504E-3</v>
      </c>
      <c r="I70" s="102"/>
      <c r="J70" s="102"/>
      <c r="K70" s="102"/>
      <c r="L70" s="102"/>
      <c r="M70" s="102"/>
    </row>
    <row r="71" spans="2:13" x14ac:dyDescent="0.25">
      <c r="B71" s="166" t="s">
        <v>70</v>
      </c>
      <c r="C71" s="25">
        <v>0.21942587292938534</v>
      </c>
      <c r="D71" s="163">
        <v>6.985599263569281E-2</v>
      </c>
      <c r="E71" s="163">
        <f t="shared" si="1"/>
        <v>4.8798597071179678E-3</v>
      </c>
      <c r="F71" s="25">
        <v>0.24154040211269687</v>
      </c>
      <c r="G71" s="163">
        <v>8.3148571953459205E-2</v>
      </c>
      <c r="H71" s="164">
        <f t="shared" si="2"/>
        <v>6.913685017899583E-3</v>
      </c>
      <c r="I71" s="102"/>
      <c r="J71" s="102"/>
      <c r="K71" s="102"/>
      <c r="L71" s="102"/>
      <c r="M71" s="102"/>
    </row>
    <row r="72" spans="2:13" x14ac:dyDescent="0.25">
      <c r="B72" s="166" t="s">
        <v>152</v>
      </c>
      <c r="C72" s="25">
        <v>0.49721266713489359</v>
      </c>
      <c r="D72" s="163">
        <v>6.2952099816185603E-2</v>
      </c>
      <c r="E72" s="163">
        <f t="shared" si="1"/>
        <v>3.9629668712669952E-3</v>
      </c>
      <c r="F72" s="25">
        <v>0.46376586045823148</v>
      </c>
      <c r="G72" s="163">
        <v>0.10753318403360383</v>
      </c>
      <c r="H72" s="164">
        <f t="shared" si="2"/>
        <v>1.156338566840491E-2</v>
      </c>
      <c r="I72" s="102"/>
      <c r="J72" s="102"/>
      <c r="K72" s="102"/>
      <c r="L72" s="102"/>
      <c r="M72" s="102"/>
    </row>
    <row r="73" spans="2:13" x14ac:dyDescent="0.25">
      <c r="B73" s="166" t="s">
        <v>158</v>
      </c>
      <c r="C73" s="25">
        <v>0.56091247289352431</v>
      </c>
      <c r="D73" s="163">
        <v>6.0893841229709186E-2</v>
      </c>
      <c r="E73" s="163">
        <f t="shared" si="1"/>
        <v>3.7080598997090305E-3</v>
      </c>
      <c r="F73" s="25">
        <v>0.57537007158449982</v>
      </c>
      <c r="G73" s="163">
        <v>0.16515257672153535</v>
      </c>
      <c r="H73" s="164">
        <f t="shared" si="2"/>
        <v>2.7275373597762623E-2</v>
      </c>
      <c r="I73" s="102"/>
      <c r="J73" s="102"/>
      <c r="K73" s="102"/>
      <c r="L73" s="102"/>
      <c r="M73" s="102"/>
    </row>
    <row r="74" spans="2:13" x14ac:dyDescent="0.25">
      <c r="B74" s="166" t="s">
        <v>88</v>
      </c>
      <c r="C74" s="25">
        <v>0.27477255860593069</v>
      </c>
      <c r="D74" s="163">
        <v>5.9593621366540658E-2</v>
      </c>
      <c r="E74" s="163">
        <f t="shared" si="1"/>
        <v>3.5513997075786114E-3</v>
      </c>
      <c r="F74" s="25">
        <v>0.27118397761301766</v>
      </c>
      <c r="G74" s="163">
        <v>8.7462037317317373E-2</v>
      </c>
      <c r="H74" s="164">
        <f t="shared" si="2"/>
        <v>7.6496079716958168E-3</v>
      </c>
      <c r="I74" s="102"/>
      <c r="J74" s="102"/>
      <c r="K74" s="102"/>
      <c r="L74" s="102"/>
      <c r="M74" s="102"/>
    </row>
    <row r="75" spans="2:13" x14ac:dyDescent="0.25">
      <c r="B75" s="166" t="s">
        <v>68</v>
      </c>
      <c r="C75" s="25">
        <v>0.40746570804085441</v>
      </c>
      <c r="D75" s="163">
        <v>8.5676902237537128E-2</v>
      </c>
      <c r="E75" s="163">
        <f t="shared" si="1"/>
        <v>7.3405315770204947E-3</v>
      </c>
      <c r="F75" s="25">
        <v>0.22676436591670082</v>
      </c>
      <c r="G75" s="163">
        <v>0.10921193011775014</v>
      </c>
      <c r="H75" s="164">
        <f t="shared" si="2"/>
        <v>1.192724568004434E-2</v>
      </c>
      <c r="I75" s="102"/>
      <c r="J75" s="102"/>
      <c r="K75" s="102"/>
      <c r="L75" s="102"/>
      <c r="M75" s="102"/>
    </row>
    <row r="76" spans="2:13" x14ac:dyDescent="0.25">
      <c r="B76" s="166" t="s">
        <v>94</v>
      </c>
      <c r="C76" s="25">
        <v>0.43235805475828093</v>
      </c>
      <c r="D76" s="163">
        <v>7.5775447274720326E-2</v>
      </c>
      <c r="E76" s="163">
        <f t="shared" si="1"/>
        <v>5.74191840968392E-3</v>
      </c>
      <c r="F76" s="25">
        <v>0.28282676631805825</v>
      </c>
      <c r="G76" s="163">
        <v>8.3342498080654748E-2</v>
      </c>
      <c r="H76" s="164">
        <f t="shared" si="2"/>
        <v>6.9459719863239405E-3</v>
      </c>
      <c r="I76" s="102"/>
      <c r="J76" s="102"/>
      <c r="K76" s="102"/>
      <c r="L76" s="102"/>
      <c r="M76" s="102"/>
    </row>
    <row r="77" spans="2:13" x14ac:dyDescent="0.25">
      <c r="B77" s="166" t="s">
        <v>98</v>
      </c>
      <c r="C77" s="25">
        <v>0.3301054285785926</v>
      </c>
      <c r="D77" s="163">
        <v>5.786007181368262E-2</v>
      </c>
      <c r="E77" s="163">
        <f t="shared" si="1"/>
        <v>3.3477879102845102E-3</v>
      </c>
      <c r="F77" s="25">
        <v>0.29048351500385511</v>
      </c>
      <c r="G77" s="163">
        <v>9.0517299560950962E-2</v>
      </c>
      <c r="H77" s="164">
        <f t="shared" si="2"/>
        <v>8.1933815198069332E-3</v>
      </c>
      <c r="I77" s="102"/>
      <c r="J77" s="102"/>
      <c r="K77" s="102"/>
      <c r="L77" s="102"/>
      <c r="M77" s="102"/>
    </row>
    <row r="78" spans="2:13" x14ac:dyDescent="0.25">
      <c r="B78" s="166" t="s">
        <v>146</v>
      </c>
      <c r="C78" s="25">
        <v>0.24517688467818091</v>
      </c>
      <c r="D78" s="163">
        <v>7.7953550844921324E-2</v>
      </c>
      <c r="E78" s="163">
        <f t="shared" si="1"/>
        <v>6.0767560893317338E-3</v>
      </c>
      <c r="F78" s="25">
        <v>0.45371966318169815</v>
      </c>
      <c r="G78" s="163">
        <v>0.13825051831480295</v>
      </c>
      <c r="H78" s="164">
        <f t="shared" si="2"/>
        <v>1.9113205814311664E-2</v>
      </c>
      <c r="I78" s="102"/>
      <c r="J78" s="102"/>
      <c r="K78" s="102"/>
      <c r="L78" s="102"/>
      <c r="M78" s="102"/>
    </row>
    <row r="79" spans="2:13" x14ac:dyDescent="0.25">
      <c r="B79" s="166" t="s">
        <v>50</v>
      </c>
      <c r="C79" s="25">
        <v>0.33518879697933029</v>
      </c>
      <c r="D79" s="163">
        <v>5.2192616311824973E-2</v>
      </c>
      <c r="E79" s="163">
        <f t="shared" si="1"/>
        <v>2.7240691974733783E-3</v>
      </c>
      <c r="F79" s="25">
        <v>0.19116105983409265</v>
      </c>
      <c r="G79" s="163">
        <v>9.661151399786666E-2</v>
      </c>
      <c r="H79" s="164">
        <f t="shared" si="2"/>
        <v>9.333784636959986E-3</v>
      </c>
      <c r="I79" s="102"/>
      <c r="J79" s="102"/>
      <c r="K79" s="102"/>
      <c r="L79" s="102"/>
      <c r="M79" s="102"/>
    </row>
    <row r="80" spans="2:13" x14ac:dyDescent="0.25">
      <c r="B80" s="166" t="s">
        <v>52</v>
      </c>
      <c r="C80" s="25">
        <v>0.34477784396664352</v>
      </c>
      <c r="D80" s="163">
        <v>8.5695249684770755E-2</v>
      </c>
      <c r="E80" s="163">
        <f t="shared" si="1"/>
        <v>7.3436758185352023E-3</v>
      </c>
      <c r="F80" s="25">
        <v>0.19474993865121612</v>
      </c>
      <c r="G80" s="163">
        <v>6.5978252960071482E-2</v>
      </c>
      <c r="H80" s="164">
        <f t="shared" si="2"/>
        <v>4.3531298636631816E-3</v>
      </c>
      <c r="I80" s="102"/>
      <c r="J80" s="102"/>
      <c r="K80" s="102"/>
      <c r="L80" s="102"/>
      <c r="M80" s="102"/>
    </row>
    <row r="81" spans="2:13" x14ac:dyDescent="0.25">
      <c r="B81" s="166" t="s">
        <v>72</v>
      </c>
      <c r="C81" s="25">
        <v>0.32549853349160401</v>
      </c>
      <c r="D81" s="163">
        <v>4.9136886494879628E-2</v>
      </c>
      <c r="E81" s="163">
        <f t="shared" si="1"/>
        <v>2.4144336144106839E-3</v>
      </c>
      <c r="F81" s="25">
        <v>0.24810536059958546</v>
      </c>
      <c r="G81" s="163">
        <v>7.7246954916690563E-2</v>
      </c>
      <c r="H81" s="164">
        <f t="shared" si="2"/>
        <v>5.967092043901224E-3</v>
      </c>
      <c r="I81" s="102"/>
      <c r="J81" s="102"/>
      <c r="K81" s="102"/>
      <c r="L81" s="102"/>
      <c r="M81" s="102"/>
    </row>
    <row r="82" spans="2:13" x14ac:dyDescent="0.25">
      <c r="B82" s="166" t="s">
        <v>148</v>
      </c>
      <c r="C82" s="25">
        <v>0.60677617662142691</v>
      </c>
      <c r="D82" s="163">
        <v>5.9141427347483122E-2</v>
      </c>
      <c r="E82" s="163">
        <f t="shared" si="1"/>
        <v>3.4977084286976247E-3</v>
      </c>
      <c r="F82" s="25">
        <v>0.44961588423682147</v>
      </c>
      <c r="G82" s="163">
        <v>0.11209555894156741</v>
      </c>
      <c r="H82" s="164">
        <f t="shared" si="2"/>
        <v>1.2565414334422412E-2</v>
      </c>
      <c r="I82" s="102"/>
      <c r="J82" s="102"/>
      <c r="K82" s="102"/>
      <c r="L82" s="102"/>
      <c r="M82" s="102"/>
    </row>
    <row r="83" spans="2:13" x14ac:dyDescent="0.25">
      <c r="B83" s="166" t="s">
        <v>142</v>
      </c>
      <c r="C83" s="25">
        <v>0.269208916543976</v>
      </c>
      <c r="D83" s="163">
        <v>7.2655291460436519E-2</v>
      </c>
      <c r="E83" s="163">
        <f t="shared" si="1"/>
        <v>5.2787913772009793E-3</v>
      </c>
      <c r="F83" s="25">
        <v>0.43178751108248281</v>
      </c>
      <c r="G83" s="163">
        <v>0.10475548931986352</v>
      </c>
      <c r="H83" s="164">
        <f t="shared" si="2"/>
        <v>1.0973712542644039E-2</v>
      </c>
      <c r="I83" s="102"/>
      <c r="J83" s="102"/>
      <c r="K83" s="102"/>
      <c r="L83" s="102"/>
      <c r="M83" s="102"/>
    </row>
    <row r="84" spans="2:13" x14ac:dyDescent="0.25">
      <c r="B84" s="166" t="s">
        <v>54</v>
      </c>
      <c r="C84" s="25">
        <v>0.21249848845224512</v>
      </c>
      <c r="D84" s="163">
        <v>6.7006078690967419E-2</v>
      </c>
      <c r="E84" s="163">
        <f t="shared" si="1"/>
        <v>4.4898145815401181E-3</v>
      </c>
      <c r="F84" s="25">
        <v>0.19494935570934546</v>
      </c>
      <c r="G84" s="163">
        <v>0.10817902945622837</v>
      </c>
      <c r="H84" s="164">
        <f t="shared" si="2"/>
        <v>1.1702702414091526E-2</v>
      </c>
      <c r="I84" s="102"/>
      <c r="J84" s="102"/>
      <c r="K84" s="102"/>
      <c r="L84" s="102"/>
      <c r="M84" s="102"/>
    </row>
    <row r="85" spans="2:13" x14ac:dyDescent="0.25">
      <c r="B85" s="166" t="s">
        <v>21</v>
      </c>
      <c r="C85" s="25">
        <v>0.22131457862367937</v>
      </c>
      <c r="D85" s="163">
        <v>5.1981580107098142E-2</v>
      </c>
      <c r="E85" s="163">
        <f t="shared" si="1"/>
        <v>2.7020846704306615E-3</v>
      </c>
      <c r="F85" s="25">
        <v>9.451780950406749E-2</v>
      </c>
      <c r="G85" s="163">
        <v>7.8734936461900967E-2</v>
      </c>
      <c r="H85" s="164">
        <f t="shared" si="2"/>
        <v>6.1991902196595824E-3</v>
      </c>
      <c r="I85" s="102"/>
      <c r="J85" s="102"/>
      <c r="K85" s="102"/>
      <c r="L85" s="102"/>
      <c r="M85" s="102"/>
    </row>
    <row r="86" spans="2:13" x14ac:dyDescent="0.25">
      <c r="B86" s="166" t="s">
        <v>132</v>
      </c>
      <c r="C86" s="25">
        <v>0.5156739625348099</v>
      </c>
      <c r="D86" s="163">
        <v>7.1882866910688598E-2</v>
      </c>
      <c r="E86" s="163">
        <f t="shared" si="1"/>
        <v>5.1671465552997698E-3</v>
      </c>
      <c r="F86" s="25">
        <v>0.38230918407862602</v>
      </c>
      <c r="G86" s="163">
        <v>7.3631487866583259E-2</v>
      </c>
      <c r="H86" s="164">
        <f t="shared" si="2"/>
        <v>5.4215960054467974E-3</v>
      </c>
      <c r="I86" s="102"/>
      <c r="J86" s="102"/>
      <c r="K86" s="102"/>
      <c r="L86" s="102"/>
      <c r="M86" s="102"/>
    </row>
    <row r="87" spans="2:13" x14ac:dyDescent="0.25">
      <c r="B87" s="166" t="s">
        <v>140</v>
      </c>
      <c r="C87" s="25">
        <v>0.36142320898643432</v>
      </c>
      <c r="D87" s="163">
        <v>8.0212444803632446E-2</v>
      </c>
      <c r="E87" s="163">
        <f t="shared" si="1"/>
        <v>6.4340363013757817E-3</v>
      </c>
      <c r="F87" s="25">
        <v>0.4223108870704671</v>
      </c>
      <c r="G87" s="163">
        <v>9.3901602486648694E-2</v>
      </c>
      <c r="H87" s="164">
        <f t="shared" si="2"/>
        <v>8.8175109495605888E-3</v>
      </c>
      <c r="I87" s="102"/>
      <c r="J87" s="102"/>
      <c r="K87" s="102"/>
      <c r="L87" s="102"/>
      <c r="M87" s="102"/>
    </row>
    <row r="88" spans="2:13" x14ac:dyDescent="0.25">
      <c r="B88" s="166" t="s">
        <v>118</v>
      </c>
      <c r="C88" s="25">
        <v>0.90086582382599567</v>
      </c>
      <c r="D88" s="163">
        <v>0.14170703533486476</v>
      </c>
      <c r="E88" s="163">
        <f t="shared" si="1"/>
        <v>2.0080883863396608E-2</v>
      </c>
      <c r="F88" s="25">
        <v>0.32293064941477029</v>
      </c>
      <c r="G88" s="163">
        <v>0.14314267034687209</v>
      </c>
      <c r="H88" s="164">
        <f t="shared" si="2"/>
        <v>2.0489824074033294E-2</v>
      </c>
      <c r="I88" s="102"/>
      <c r="J88" s="102"/>
      <c r="K88" s="102"/>
      <c r="L88" s="102"/>
      <c r="M88" s="102"/>
    </row>
    <row r="89" spans="2:13" x14ac:dyDescent="0.25">
      <c r="B89" s="166" t="s">
        <v>128</v>
      </c>
      <c r="C89" s="25">
        <v>0.40320834089642055</v>
      </c>
      <c r="D89" s="163">
        <v>5.5034358071381136E-2</v>
      </c>
      <c r="E89" s="163">
        <f t="shared" si="1"/>
        <v>3.0287805683289941E-3</v>
      </c>
      <c r="F89" s="25">
        <v>0.37795293860044238</v>
      </c>
      <c r="G89" s="163">
        <v>0.10234539797761766</v>
      </c>
      <c r="H89" s="164">
        <f t="shared" si="2"/>
        <v>1.0474580487196945E-2</v>
      </c>
      <c r="I89" s="102"/>
      <c r="J89" s="102"/>
      <c r="K89" s="102"/>
      <c r="L89" s="102"/>
      <c r="M89" s="102"/>
    </row>
    <row r="90" spans="2:13" x14ac:dyDescent="0.25">
      <c r="B90" s="166" t="s">
        <v>160</v>
      </c>
      <c r="C90" s="25">
        <v>0.52125052161187901</v>
      </c>
      <c r="D90" s="163">
        <v>9.3802276024527426E-2</v>
      </c>
      <c r="E90" s="163">
        <f t="shared" si="1"/>
        <v>8.798866987381632E-3</v>
      </c>
      <c r="F90" s="25">
        <v>0.59548729984520832</v>
      </c>
      <c r="G90" s="163">
        <v>0.16275811597520506</v>
      </c>
      <c r="H90" s="164">
        <f t="shared" si="2"/>
        <v>2.6490204315798301E-2</v>
      </c>
      <c r="I90" s="102"/>
      <c r="J90" s="102"/>
      <c r="K90" s="102"/>
      <c r="L90" s="102"/>
      <c r="M90" s="102"/>
    </row>
    <row r="91" spans="2:13" x14ac:dyDescent="0.25">
      <c r="B91" s="166" t="s">
        <v>58</v>
      </c>
      <c r="C91" s="25">
        <v>0.42140168110893611</v>
      </c>
      <c r="D91" s="163">
        <v>6.3309532370175656E-2</v>
      </c>
      <c r="E91" s="163">
        <f t="shared" si="1"/>
        <v>4.0080968889303192E-3</v>
      </c>
      <c r="F91" s="25">
        <v>0.20872573459757171</v>
      </c>
      <c r="G91" s="163">
        <v>0.10487133835682029</v>
      </c>
      <c r="H91" s="164">
        <f t="shared" si="2"/>
        <v>1.0997997608750686E-2</v>
      </c>
      <c r="I91" s="102"/>
      <c r="J91" s="102"/>
      <c r="K91" s="102"/>
      <c r="L91" s="102"/>
      <c r="M91" s="102"/>
    </row>
    <row r="92" spans="2:13" x14ac:dyDescent="0.25">
      <c r="B92" s="166" t="s">
        <v>144</v>
      </c>
      <c r="C92" s="25">
        <v>0.28875425588765891</v>
      </c>
      <c r="D92" s="163">
        <v>5.4475741892390718E-2</v>
      </c>
      <c r="E92" s="163">
        <f t="shared" ref="E92:E100" si="3">D92^2</f>
        <v>2.9676064547263731E-3</v>
      </c>
      <c r="F92" s="25">
        <v>0.43689940328370314</v>
      </c>
      <c r="G92" s="163">
        <v>8.8757771885606948E-2</v>
      </c>
      <c r="H92" s="164">
        <f t="shared" ref="H92:H100" si="4">G92^2</f>
        <v>7.8779420700974389E-3</v>
      </c>
      <c r="I92" s="102"/>
      <c r="J92" s="102"/>
      <c r="K92" s="102"/>
      <c r="L92" s="102"/>
      <c r="M92" s="102"/>
    </row>
    <row r="93" spans="2:13" x14ac:dyDescent="0.25">
      <c r="B93" s="166" t="s">
        <v>33</v>
      </c>
      <c r="C93" s="25">
        <v>0.14831929031177918</v>
      </c>
      <c r="D93" s="163">
        <v>4.9048314219572224E-2</v>
      </c>
      <c r="E93" s="163">
        <f t="shared" si="3"/>
        <v>2.4057371277818908E-3</v>
      </c>
      <c r="F93" s="25">
        <v>0.15334171143604944</v>
      </c>
      <c r="G93" s="163">
        <v>7.4066605605934879E-2</v>
      </c>
      <c r="H93" s="164">
        <f t="shared" si="4"/>
        <v>5.4858620659851039E-3</v>
      </c>
      <c r="I93" s="102"/>
      <c r="J93" s="102"/>
      <c r="K93" s="102"/>
      <c r="L93" s="102"/>
      <c r="M93" s="102"/>
    </row>
    <row r="94" spans="2:13" x14ac:dyDescent="0.25">
      <c r="B94" s="166" t="s">
        <v>48</v>
      </c>
      <c r="C94" s="25">
        <v>0.27572998200592097</v>
      </c>
      <c r="D94" s="163">
        <v>6.7770409305810519E-2</v>
      </c>
      <c r="E94" s="163">
        <f t="shared" si="3"/>
        <v>4.5928283774770888E-3</v>
      </c>
      <c r="F94" s="25">
        <v>0.19406206658529396</v>
      </c>
      <c r="G94" s="163">
        <v>8.5694066181078776E-2</v>
      </c>
      <c r="H94" s="164">
        <f t="shared" si="4"/>
        <v>7.3434729786471089E-3</v>
      </c>
      <c r="I94" s="102"/>
      <c r="J94" s="102"/>
      <c r="K94" s="102"/>
      <c r="L94" s="102"/>
      <c r="M94" s="102"/>
    </row>
    <row r="95" spans="2:13" x14ac:dyDescent="0.25">
      <c r="B95" s="166" t="s">
        <v>134</v>
      </c>
      <c r="C95" s="25">
        <v>0.29354206592146548</v>
      </c>
      <c r="D95" s="163">
        <v>6.3590916637360703E-2</v>
      </c>
      <c r="E95" s="163">
        <f t="shared" si="3"/>
        <v>4.0438046787797579E-3</v>
      </c>
      <c r="F95" s="25">
        <v>0.39087780614422263</v>
      </c>
      <c r="G95" s="163">
        <v>9.3705175338775717E-2</v>
      </c>
      <c r="H95" s="164">
        <f t="shared" si="4"/>
        <v>8.7806598852707002E-3</v>
      </c>
      <c r="I95" s="102"/>
      <c r="J95" s="102"/>
      <c r="K95" s="102"/>
      <c r="L95" s="102"/>
      <c r="M95" s="102"/>
    </row>
    <row r="96" spans="2:13" x14ac:dyDescent="0.25">
      <c r="B96" s="166" t="s">
        <v>35</v>
      </c>
      <c r="C96" s="25">
        <v>0.24720781303019299</v>
      </c>
      <c r="D96" s="163">
        <v>4.7248171487860181E-2</v>
      </c>
      <c r="E96" s="163">
        <f t="shared" si="3"/>
        <v>2.2323897089462437E-3</v>
      </c>
      <c r="F96" s="25">
        <v>0.15179301120903849</v>
      </c>
      <c r="G96" s="163">
        <v>9.6196539199906075E-2</v>
      </c>
      <c r="H96" s="164">
        <f t="shared" si="4"/>
        <v>9.2537741540390656E-3</v>
      </c>
      <c r="I96" s="102"/>
      <c r="J96" s="102"/>
      <c r="K96" s="102"/>
      <c r="L96" s="102"/>
      <c r="M96" s="102"/>
    </row>
    <row r="97" spans="1:13" x14ac:dyDescent="0.25">
      <c r="B97" s="166" t="s">
        <v>136</v>
      </c>
      <c r="C97" s="25">
        <v>0.26379268158797448</v>
      </c>
      <c r="D97" s="163">
        <v>7.218628086258809E-2</v>
      </c>
      <c r="E97" s="163">
        <f t="shared" si="3"/>
        <v>5.2108591447724518E-3</v>
      </c>
      <c r="F97" s="25">
        <v>0.38807699479496205</v>
      </c>
      <c r="G97" s="163">
        <v>0.11464819357666496</v>
      </c>
      <c r="H97" s="164">
        <f t="shared" si="4"/>
        <v>1.314420829039244E-2</v>
      </c>
      <c r="I97" s="102"/>
      <c r="J97" s="102"/>
      <c r="K97" s="102"/>
      <c r="L97" s="102"/>
      <c r="M97" s="102"/>
    </row>
    <row r="98" spans="1:13" x14ac:dyDescent="0.25">
      <c r="B98" s="166" t="s">
        <v>166</v>
      </c>
      <c r="C98" s="25">
        <v>-7.1392780178833695E-4</v>
      </c>
      <c r="D98" s="163">
        <v>0.13311306830374933</v>
      </c>
      <c r="E98" s="163">
        <f t="shared" si="3"/>
        <v>1.7719088953238635E-2</v>
      </c>
      <c r="F98" s="25">
        <v>0.82408791487308353</v>
      </c>
      <c r="G98" s="163">
        <v>0.20663769705574508</v>
      </c>
      <c r="H98" s="164">
        <f t="shared" si="4"/>
        <v>4.2699137844501883E-2</v>
      </c>
      <c r="I98" s="102"/>
      <c r="J98" s="102"/>
      <c r="K98" s="102"/>
      <c r="L98" s="102"/>
      <c r="M98" s="102"/>
    </row>
    <row r="99" spans="1:13" x14ac:dyDescent="0.25">
      <c r="B99" s="166" t="s">
        <v>82</v>
      </c>
      <c r="C99" s="25">
        <v>0.32573436566139563</v>
      </c>
      <c r="D99" s="163">
        <v>4.5413554185359528E-2</v>
      </c>
      <c r="E99" s="163">
        <f t="shared" si="3"/>
        <v>2.0623909037465861E-3</v>
      </c>
      <c r="F99" s="25">
        <v>0.26228750795971773</v>
      </c>
      <c r="G99" s="163">
        <v>7.8230147572473305E-2</v>
      </c>
      <c r="H99" s="164">
        <f t="shared" si="4"/>
        <v>6.1199559892109508E-3</v>
      </c>
      <c r="I99" s="102"/>
      <c r="J99" s="102"/>
      <c r="K99" s="102"/>
      <c r="L99" s="102"/>
      <c r="M99" s="102"/>
    </row>
    <row r="100" spans="1:13" x14ac:dyDescent="0.25">
      <c r="B100" s="166" t="s">
        <v>37</v>
      </c>
      <c r="C100" s="64">
        <v>0.25271075874059068</v>
      </c>
      <c r="D100" s="167">
        <v>4.2579442773110605E-2</v>
      </c>
      <c r="E100" s="167">
        <f t="shared" si="3"/>
        <v>1.813008946868601E-3</v>
      </c>
      <c r="F100" s="64">
        <v>0.16719136955412503</v>
      </c>
      <c r="G100" s="167">
        <v>7.1211732736277095E-2</v>
      </c>
      <c r="H100" s="168">
        <f t="shared" si="4"/>
        <v>5.0711108793029588E-3</v>
      </c>
      <c r="I100" s="102"/>
      <c r="J100" s="102"/>
      <c r="K100" s="102"/>
      <c r="L100" s="102"/>
      <c r="M100" s="102"/>
    </row>
    <row r="101" spans="1:13" x14ac:dyDescent="0.25">
      <c r="B101" s="169" t="s">
        <v>236</v>
      </c>
      <c r="C101" s="25">
        <f>AVERAGE(C27:C100)</f>
        <v>0.34826556733379166</v>
      </c>
      <c r="D101" s="163">
        <f t="shared" ref="D101:H101" si="5">AVERAGE(D27:D100)</f>
        <v>6.7330130642787422E-2</v>
      </c>
      <c r="E101" s="163">
        <f t="shared" si="5"/>
        <v>4.9298088843516691E-3</v>
      </c>
      <c r="F101" s="25">
        <f t="shared" si="5"/>
        <v>0.30480120444603886</v>
      </c>
      <c r="G101" s="163">
        <f t="shared" si="5"/>
        <v>9.8333733230521497E-2</v>
      </c>
      <c r="H101" s="161">
        <f t="shared" si="5"/>
        <v>1.0555607653452712E-2</v>
      </c>
    </row>
    <row r="102" spans="1:13" x14ac:dyDescent="0.25">
      <c r="B102" s="170" t="s">
        <v>237</v>
      </c>
      <c r="C102" s="64">
        <f>MEDIAN(C27:C100)</f>
        <v>0.32713654801419156</v>
      </c>
      <c r="D102" s="167">
        <f t="shared" ref="D102:H102" si="6">MEDIAN(D27:D100)</f>
        <v>6.3208823165843558E-2</v>
      </c>
      <c r="E102" s="167">
        <f t="shared" si="6"/>
        <v>3.9953553260108814E-3</v>
      </c>
      <c r="F102" s="64">
        <f t="shared" si="6"/>
        <v>0.27700537196553798</v>
      </c>
      <c r="G102" s="167">
        <f t="shared" si="6"/>
        <v>8.9642435997627501E-2</v>
      </c>
      <c r="H102" s="168">
        <f t="shared" si="6"/>
        <v>8.0365317178431751E-3</v>
      </c>
    </row>
    <row r="106" spans="1:13" x14ac:dyDescent="0.25">
      <c r="A106" s="119" t="s">
        <v>238</v>
      </c>
    </row>
    <row r="109" spans="1:13" x14ac:dyDescent="0.25">
      <c r="B109" s="135" t="s">
        <v>220</v>
      </c>
      <c r="C109" s="136" t="s">
        <v>2</v>
      </c>
      <c r="D109" s="137" t="s">
        <v>3</v>
      </c>
      <c r="E109" s="138" t="s">
        <v>221</v>
      </c>
      <c r="F109" s="139"/>
      <c r="G109" s="139"/>
      <c r="H109" s="138"/>
      <c r="I109" s="102"/>
      <c r="J109" s="102"/>
      <c r="K109" s="102"/>
    </row>
    <row r="110" spans="1:13" x14ac:dyDescent="0.25">
      <c r="B110" s="140" t="s">
        <v>190</v>
      </c>
      <c r="C110" s="140">
        <f>COUNT(C120:C193)</f>
        <v>74</v>
      </c>
      <c r="D110" s="140">
        <f>COUNT(F120:F193)</f>
        <v>74</v>
      </c>
      <c r="E110" s="141" t="s">
        <v>222</v>
      </c>
      <c r="F110" s="142"/>
      <c r="G110" s="142"/>
      <c r="H110" s="141"/>
      <c r="I110" s="102"/>
      <c r="J110" s="102"/>
      <c r="K110" s="102"/>
    </row>
    <row r="111" spans="1:13" x14ac:dyDescent="0.25">
      <c r="B111" s="143" t="s">
        <v>223</v>
      </c>
      <c r="C111" s="144">
        <f>(C110/(C110-1))*_xlfn.VAR.S(C120:C193)</f>
        <v>2.2412675341451117E-2</v>
      </c>
      <c r="D111" s="144">
        <f>(D110/(D110-1))*_xlfn.VAR.S(F120:F193)</f>
        <v>1.7024733484013611E-2</v>
      </c>
      <c r="E111" s="141" t="s">
        <v>224</v>
      </c>
      <c r="F111" s="145"/>
      <c r="G111" s="145"/>
      <c r="H111" s="141"/>
      <c r="I111" s="102"/>
      <c r="J111" s="102"/>
      <c r="K111" s="102"/>
    </row>
    <row r="112" spans="1:13" ht="18.75" x14ac:dyDescent="0.35">
      <c r="B112" s="143" t="s">
        <v>225</v>
      </c>
      <c r="C112" s="144">
        <f>E194</f>
        <v>1.2042533186501236E-3</v>
      </c>
      <c r="D112" s="144">
        <f>H194</f>
        <v>1.9754140812800226E-3</v>
      </c>
      <c r="E112" s="141" t="s">
        <v>226</v>
      </c>
      <c r="F112" s="145"/>
      <c r="G112" s="145"/>
      <c r="H112" s="141"/>
      <c r="I112" s="102"/>
      <c r="J112" s="102"/>
      <c r="K112" s="102"/>
    </row>
    <row r="113" spans="2:13" x14ac:dyDescent="0.25">
      <c r="B113" s="143" t="s">
        <v>227</v>
      </c>
      <c r="C113" s="146">
        <v>0.2</v>
      </c>
      <c r="D113" s="146">
        <v>0.2</v>
      </c>
      <c r="E113" s="141" t="s">
        <v>228</v>
      </c>
      <c r="F113" s="147"/>
      <c r="G113" s="147"/>
      <c r="H113" s="141"/>
      <c r="I113" s="102"/>
      <c r="J113" s="102"/>
      <c r="K113" s="102"/>
    </row>
    <row r="114" spans="2:13" x14ac:dyDescent="0.25">
      <c r="B114" s="148" t="s">
        <v>229</v>
      </c>
      <c r="C114" s="149">
        <f>C111*((C110+1)/C110)-C112*(1-2*C113)</f>
        <v>2.1992997341361738E-2</v>
      </c>
      <c r="D114" s="149">
        <f>D111*((D110+1)/D110)-D112*(1-2*D113)</f>
        <v>1.6069549001245784E-2</v>
      </c>
      <c r="E114" s="141" t="s">
        <v>230</v>
      </c>
      <c r="F114" s="145"/>
      <c r="G114" s="145"/>
      <c r="H114" s="141"/>
      <c r="I114" s="102"/>
      <c r="J114" s="102"/>
      <c r="K114" s="102"/>
    </row>
    <row r="115" spans="2:13" x14ac:dyDescent="0.25">
      <c r="B115" s="150" t="s">
        <v>231</v>
      </c>
      <c r="C115" s="151">
        <f>SQRT(C114)</f>
        <v>0.14830036190570048</v>
      </c>
      <c r="D115" s="152">
        <f>SQRT(D114)</f>
        <v>0.12676572486774879</v>
      </c>
      <c r="E115" s="142"/>
      <c r="F115" s="145"/>
      <c r="G115" s="145"/>
      <c r="H115" s="142"/>
      <c r="I115" s="102"/>
      <c r="J115" s="102"/>
      <c r="K115" s="102"/>
    </row>
    <row r="116" spans="2:13" x14ac:dyDescent="0.25">
      <c r="B116" s="102"/>
      <c r="C116" s="102"/>
      <c r="D116" s="102"/>
      <c r="E116" s="102"/>
      <c r="F116" s="102"/>
      <c r="G116" s="102"/>
      <c r="H116" s="102"/>
      <c r="I116" s="102"/>
      <c r="J116" s="102"/>
      <c r="K116" s="102"/>
    </row>
    <row r="117" spans="2:13" x14ac:dyDescent="0.25">
      <c r="B117" s="102"/>
      <c r="C117" s="102"/>
      <c r="D117" s="102"/>
      <c r="E117" s="102"/>
      <c r="F117" s="102"/>
      <c r="G117" s="102"/>
      <c r="H117" s="102"/>
      <c r="I117" s="102"/>
      <c r="J117" s="102"/>
      <c r="K117" s="102"/>
    </row>
    <row r="118" spans="2:13" x14ac:dyDescent="0.25">
      <c r="B118" s="102"/>
      <c r="C118" s="307" t="s">
        <v>2</v>
      </c>
      <c r="D118" s="308"/>
      <c r="E118" s="309"/>
      <c r="F118" s="307" t="s">
        <v>3</v>
      </c>
      <c r="G118" s="308"/>
      <c r="H118" s="309"/>
      <c r="I118" s="102"/>
      <c r="J118" s="102"/>
      <c r="K118" s="102"/>
    </row>
    <row r="119" spans="2:13" x14ac:dyDescent="0.25">
      <c r="B119" s="153" t="s">
        <v>232</v>
      </c>
      <c r="C119" s="154" t="s">
        <v>233</v>
      </c>
      <c r="D119" s="154" t="s">
        <v>234</v>
      </c>
      <c r="E119" s="154" t="s">
        <v>235</v>
      </c>
      <c r="F119" s="154" t="s">
        <v>233</v>
      </c>
      <c r="G119" s="154" t="s">
        <v>234</v>
      </c>
      <c r="H119" s="154" t="s">
        <v>235</v>
      </c>
      <c r="I119" s="102"/>
      <c r="J119" s="155"/>
      <c r="K119" s="156"/>
      <c r="L119" s="155"/>
      <c r="M119" s="171"/>
    </row>
    <row r="120" spans="2:13" x14ac:dyDescent="0.25">
      <c r="B120" s="158" t="s">
        <v>84</v>
      </c>
      <c r="C120" s="159">
        <v>0.38883705816528058</v>
      </c>
      <c r="D120" s="160">
        <v>2.6592083446316691E-2</v>
      </c>
      <c r="E120" s="160">
        <f>D120^2</f>
        <v>7.0713890201587015E-4</v>
      </c>
      <c r="F120" s="159">
        <v>0.2984516873157701</v>
      </c>
      <c r="G120" s="160">
        <v>3.4604062723559835E-2</v>
      </c>
      <c r="H120" s="161">
        <f>G120^2</f>
        <v>1.1974411569760633E-3</v>
      </c>
      <c r="I120" s="102" t="str">
        <f>VLOOKUP(B120,'Commission''s energy set'!B$3:P$76,15,FALSE)</f>
        <v>Integrated</v>
      </c>
      <c r="J120" s="102"/>
      <c r="K120" s="102"/>
    </row>
    <row r="121" spans="2:13" x14ac:dyDescent="0.25">
      <c r="B121" s="162" t="s">
        <v>56</v>
      </c>
      <c r="C121" s="25">
        <v>0.316891226591069</v>
      </c>
      <c r="D121" s="163">
        <v>2.5038405027199524E-2</v>
      </c>
      <c r="E121" s="163">
        <f t="shared" ref="E121:E184" si="7">D121^2</f>
        <v>6.2692172630609037E-4</v>
      </c>
      <c r="F121" s="25">
        <v>0.26793738470261463</v>
      </c>
      <c r="G121" s="163">
        <v>3.271765172729571E-2</v>
      </c>
      <c r="H121" s="164">
        <f t="shared" ref="H121:H184" si="8">G121^2</f>
        <v>1.070444734548616E-3</v>
      </c>
      <c r="I121" s="102" t="str">
        <f>VLOOKUP(B121,'Commission''s energy set'!B$3:P$76,15,FALSE)</f>
        <v>Electricity</v>
      </c>
      <c r="J121" s="102"/>
      <c r="K121" s="102"/>
    </row>
    <row r="122" spans="2:13" x14ac:dyDescent="0.25">
      <c r="B122" s="162" t="s">
        <v>124</v>
      </c>
      <c r="C122" s="25">
        <v>0.47940141478333087</v>
      </c>
      <c r="D122" s="163">
        <v>3.6772693796096115E-2</v>
      </c>
      <c r="E122" s="163">
        <f t="shared" si="7"/>
        <v>1.3522310090214457E-3</v>
      </c>
      <c r="F122" s="25">
        <v>0.36180462819859371</v>
      </c>
      <c r="G122" s="163">
        <v>2.4498404342118491E-2</v>
      </c>
      <c r="H122" s="164">
        <f t="shared" si="8"/>
        <v>6.0017181530993018E-4</v>
      </c>
      <c r="I122" s="102" t="str">
        <f>VLOOKUP(B122,'Commission''s energy set'!B$3:P$76,15,FALSE)</f>
        <v>Electricity</v>
      </c>
      <c r="J122" s="102"/>
      <c r="K122" s="102"/>
    </row>
    <row r="123" spans="2:13" x14ac:dyDescent="0.25">
      <c r="B123" s="162" t="s">
        <v>138</v>
      </c>
      <c r="C123" s="25">
        <v>0.44317264478185958</v>
      </c>
      <c r="D123" s="163">
        <v>3.9405157505145484E-2</v>
      </c>
      <c r="E123" s="163">
        <f t="shared" si="7"/>
        <v>1.5527664380053235E-3</v>
      </c>
      <c r="F123" s="25">
        <v>0.37136874686682164</v>
      </c>
      <c r="G123" s="163">
        <v>3.8685677901638592E-2</v>
      </c>
      <c r="H123" s="164">
        <f t="shared" si="8"/>
        <v>1.4965816747093284E-3</v>
      </c>
      <c r="I123" s="102" t="str">
        <f>VLOOKUP(B123,'Commission''s energy set'!B$3:P$76,15,FALSE)</f>
        <v>Electricity</v>
      </c>
      <c r="J123" s="102"/>
      <c r="K123" s="102"/>
    </row>
    <row r="124" spans="2:13" x14ac:dyDescent="0.25">
      <c r="B124" s="162" t="s">
        <v>120</v>
      </c>
      <c r="C124" s="25">
        <v>0.21341414250789592</v>
      </c>
      <c r="D124" s="163">
        <v>3.1295242119323212E-2</v>
      </c>
      <c r="E124" s="163">
        <f t="shared" si="7"/>
        <v>9.7939217930706154E-4</v>
      </c>
      <c r="F124" s="25">
        <v>0.31661285690725172</v>
      </c>
      <c r="G124" s="163">
        <v>3.7513475456522845E-2</v>
      </c>
      <c r="H124" s="164">
        <f t="shared" si="8"/>
        <v>1.4072608408271419E-3</v>
      </c>
      <c r="I124" s="102" t="str">
        <f>VLOOKUP(B124,'Commission''s energy set'!B$3:P$76,15,FALSE)</f>
        <v>Integrated</v>
      </c>
      <c r="J124" s="102"/>
      <c r="K124" s="102"/>
    </row>
    <row r="125" spans="2:13" x14ac:dyDescent="0.25">
      <c r="B125" s="162" t="s">
        <v>90</v>
      </c>
      <c r="C125" s="25">
        <v>9.0910013237164064E-2</v>
      </c>
      <c r="D125" s="163">
        <v>3.0362960930700435E-2</v>
      </c>
      <c r="E125" s="163">
        <f t="shared" si="7"/>
        <v>9.2190939647924098E-4</v>
      </c>
      <c r="F125" s="25">
        <v>0.24584781695379698</v>
      </c>
      <c r="G125" s="163">
        <v>2.8761427084904499E-2</v>
      </c>
      <c r="H125" s="164">
        <f t="shared" si="8"/>
        <v>8.2721968796027807E-4</v>
      </c>
      <c r="I125" s="102" t="str">
        <f>VLOOKUP(B125,'Commission''s energy set'!B$3:P$76,15,FALSE)</f>
        <v>Integrated</v>
      </c>
      <c r="J125" s="102"/>
      <c r="K125" s="102"/>
    </row>
    <row r="126" spans="2:13" x14ac:dyDescent="0.25">
      <c r="B126" s="162" t="s">
        <v>110</v>
      </c>
      <c r="C126" s="25">
        <v>0.30420011226731675</v>
      </c>
      <c r="D126" s="163">
        <v>2.4414306899156409E-2</v>
      </c>
      <c r="E126" s="163">
        <f t="shared" si="7"/>
        <v>5.9605838136619622E-4</v>
      </c>
      <c r="F126" s="25">
        <v>0.36309843941993736</v>
      </c>
      <c r="G126" s="163">
        <v>3.7679425728774661E-2</v>
      </c>
      <c r="H126" s="164">
        <f t="shared" si="8"/>
        <v>1.4197391232502459E-3</v>
      </c>
      <c r="I126" s="102" t="str">
        <f>VLOOKUP(B126,'Commission''s energy set'!B$3:P$76,15,FALSE)</f>
        <v>Gas</v>
      </c>
      <c r="J126" s="102"/>
      <c r="K126" s="102"/>
    </row>
    <row r="127" spans="2:13" x14ac:dyDescent="0.25">
      <c r="B127" s="162" t="s">
        <v>104</v>
      </c>
      <c r="C127" s="25">
        <v>0.32098111442496591</v>
      </c>
      <c r="D127" s="163">
        <v>2.7082057937961462E-2</v>
      </c>
      <c r="E127" s="163">
        <f t="shared" si="7"/>
        <v>7.3343786215510141E-4</v>
      </c>
      <c r="F127" s="25">
        <v>0.32230999079549905</v>
      </c>
      <c r="G127" s="163">
        <v>3.3883337232642065E-2</v>
      </c>
      <c r="H127" s="164">
        <f t="shared" si="8"/>
        <v>1.148080542020948E-3</v>
      </c>
      <c r="I127" s="102" t="str">
        <f>VLOOKUP(B127,'Commission''s energy set'!B$3:P$76,15,FALSE)</f>
        <v>Integrated</v>
      </c>
      <c r="J127" s="102"/>
      <c r="K127" s="102"/>
    </row>
    <row r="128" spans="2:13" x14ac:dyDescent="0.25">
      <c r="B128" s="162" t="s">
        <v>150</v>
      </c>
      <c r="C128" s="25">
        <v>0.4668962235419255</v>
      </c>
      <c r="D128" s="163">
        <v>3.5572481103576255E-2</v>
      </c>
      <c r="E128" s="163">
        <f t="shared" si="7"/>
        <v>1.2654014118642896E-3</v>
      </c>
      <c r="F128" s="25">
        <v>0.40190954441062338</v>
      </c>
      <c r="G128" s="163">
        <v>4.0881053503650781E-2</v>
      </c>
      <c r="H128" s="164">
        <f t="shared" si="8"/>
        <v>1.6712605355683578E-3</v>
      </c>
      <c r="I128" s="102" t="str">
        <f>VLOOKUP(B128,'Commission''s energy set'!B$3:P$76,15,FALSE)</f>
        <v>Integrated</v>
      </c>
      <c r="J128" s="102"/>
      <c r="K128" s="102"/>
    </row>
    <row r="129" spans="2:11" x14ac:dyDescent="0.25">
      <c r="B129" s="162" t="s">
        <v>154</v>
      </c>
      <c r="C129" s="25">
        <v>0.45466096807182249</v>
      </c>
      <c r="D129" s="163">
        <v>5.5345398987277743E-2</v>
      </c>
      <c r="E129" s="163">
        <f t="shared" si="7"/>
        <v>3.0631131890609641E-3</v>
      </c>
      <c r="F129" s="25">
        <v>0.4010353681899857</v>
      </c>
      <c r="G129" s="163">
        <v>7.9351271756594483E-2</v>
      </c>
      <c r="H129" s="164">
        <f t="shared" si="8"/>
        <v>6.2966243293889092E-3</v>
      </c>
      <c r="I129" s="102" t="str">
        <f>VLOOKUP(B129,'Commission''s energy set'!B$3:P$76,15,FALSE)</f>
        <v>Gas</v>
      </c>
      <c r="J129" s="102"/>
      <c r="K129" s="102"/>
    </row>
    <row r="130" spans="2:11" x14ac:dyDescent="0.25">
      <c r="B130" s="162" t="s">
        <v>41</v>
      </c>
      <c r="C130" s="25">
        <v>0.24281640131341095</v>
      </c>
      <c r="D130" s="163">
        <v>1.8446806420913613E-2</v>
      </c>
      <c r="E130" s="163">
        <f t="shared" si="7"/>
        <v>3.4028466713065969E-4</v>
      </c>
      <c r="F130" s="25">
        <v>0.24307723387221908</v>
      </c>
      <c r="G130" s="163">
        <v>2.8940483205815236E-2</v>
      </c>
      <c r="H130" s="164">
        <f t="shared" si="8"/>
        <v>8.3755156818607368E-4</v>
      </c>
      <c r="I130" s="102" t="str">
        <f>VLOOKUP(B130,'Commission''s energy set'!B$3:P$76,15,FALSE)</f>
        <v>Integrated</v>
      </c>
      <c r="J130" s="102"/>
      <c r="K130" s="102"/>
    </row>
    <row r="131" spans="2:11" x14ac:dyDescent="0.25">
      <c r="B131" s="162" t="s">
        <v>96</v>
      </c>
      <c r="C131" s="25">
        <v>0.3883725584211854</v>
      </c>
      <c r="D131" s="163">
        <v>3.2084963269472508E-2</v>
      </c>
      <c r="E131" s="163">
        <f t="shared" si="7"/>
        <v>1.0294448680033999E-3</v>
      </c>
      <c r="F131" s="25">
        <v>0.35782630858515774</v>
      </c>
      <c r="G131" s="163">
        <v>4.4508300097304804E-2</v>
      </c>
      <c r="H131" s="164">
        <f t="shared" si="8"/>
        <v>1.980988777551743E-3</v>
      </c>
      <c r="I131" s="102" t="str">
        <f>VLOOKUP(B131,'Commission''s energy set'!B$3:P$76,15,FALSE)</f>
        <v>Integrated</v>
      </c>
      <c r="J131" s="102"/>
      <c r="K131" s="102"/>
    </row>
    <row r="132" spans="2:11" x14ac:dyDescent="0.25">
      <c r="B132" s="162" t="s">
        <v>108</v>
      </c>
      <c r="C132" s="25">
        <v>0.27807658209635211</v>
      </c>
      <c r="D132" s="163">
        <v>1.9863752368953665E-2</v>
      </c>
      <c r="E132" s="163">
        <f t="shared" si="7"/>
        <v>3.9456865817511232E-4</v>
      </c>
      <c r="F132" s="25">
        <v>0.36468012457611659</v>
      </c>
      <c r="G132" s="163">
        <v>3.3450726419263763E-2</v>
      </c>
      <c r="H132" s="164">
        <f t="shared" si="8"/>
        <v>1.1189510979764308E-3</v>
      </c>
      <c r="I132" s="102" t="str">
        <f>VLOOKUP(B132,'Commission''s energy set'!B$3:P$76,15,FALSE)</f>
        <v>Integrated</v>
      </c>
      <c r="J132" s="102"/>
      <c r="K132" s="102"/>
    </row>
    <row r="133" spans="2:11" x14ac:dyDescent="0.25">
      <c r="B133" s="162" t="s">
        <v>86</v>
      </c>
      <c r="C133" s="25">
        <v>0.48253393781480358</v>
      </c>
      <c r="D133" s="163">
        <v>4.7581485686527911E-2</v>
      </c>
      <c r="E133" s="163">
        <f t="shared" si="7"/>
        <v>2.2639977801372606E-3</v>
      </c>
      <c r="F133" s="25">
        <v>0.30736480838863467</v>
      </c>
      <c r="G133" s="163">
        <v>5.8360747816883683E-2</v>
      </c>
      <c r="H133" s="164">
        <f t="shared" si="8"/>
        <v>3.4059768857458935E-3</v>
      </c>
      <c r="I133" s="102" t="str">
        <f>VLOOKUP(B133,'Commission''s energy set'!B$3:P$76,15,FALSE)</f>
        <v>Gas</v>
      </c>
      <c r="J133" s="102"/>
      <c r="K133" s="102"/>
    </row>
    <row r="134" spans="2:11" x14ac:dyDescent="0.25">
      <c r="B134" s="162" t="s">
        <v>39</v>
      </c>
      <c r="C134" s="25">
        <v>0.34824985162496225</v>
      </c>
      <c r="D134" s="163">
        <v>2.6374769872266224E-2</v>
      </c>
      <c r="E134" s="163">
        <f t="shared" si="7"/>
        <v>6.9562848581500205E-4</v>
      </c>
      <c r="F134" s="25">
        <v>0.26742885260159971</v>
      </c>
      <c r="G134" s="163">
        <v>3.4083080869575379E-2</v>
      </c>
      <c r="H134" s="164">
        <f t="shared" si="8"/>
        <v>1.1616564015620153E-3</v>
      </c>
      <c r="I134" s="102" t="str">
        <f>VLOOKUP(B134,'Commission''s energy set'!B$3:P$76,15,FALSE)</f>
        <v>Integrated</v>
      </c>
      <c r="J134" s="102"/>
      <c r="K134" s="102"/>
    </row>
    <row r="135" spans="2:11" x14ac:dyDescent="0.25">
      <c r="B135" s="162" t="s">
        <v>116</v>
      </c>
      <c r="C135" s="25">
        <v>0.19815544756164552</v>
      </c>
      <c r="D135" s="163">
        <v>3.4435198159209909E-2</v>
      </c>
      <c r="E135" s="163">
        <f t="shared" si="7"/>
        <v>1.1857828722640535E-3</v>
      </c>
      <c r="F135" s="25">
        <v>0.24888497067279497</v>
      </c>
      <c r="G135" s="163">
        <v>6.7006540851274082E-2</v>
      </c>
      <c r="H135" s="164">
        <f t="shared" si="8"/>
        <v>4.4898765168534622E-3</v>
      </c>
      <c r="I135" s="102" t="str">
        <f>VLOOKUP(B135,'Commission''s energy set'!B$3:P$76,15,FALSE)</f>
        <v>Gas</v>
      </c>
      <c r="J135" s="102"/>
      <c r="K135" s="102"/>
    </row>
    <row r="136" spans="2:11" x14ac:dyDescent="0.25">
      <c r="B136" s="162" t="s">
        <v>66</v>
      </c>
      <c r="C136" s="25">
        <v>0.31750067230319334</v>
      </c>
      <c r="D136" s="163">
        <v>2.1920163102868089E-2</v>
      </c>
      <c r="E136" s="163">
        <f t="shared" si="7"/>
        <v>4.8049355045633955E-4</v>
      </c>
      <c r="F136" s="25">
        <v>0.2950032812588998</v>
      </c>
      <c r="G136" s="163">
        <v>3.2530015968542547E-2</v>
      </c>
      <c r="H136" s="164">
        <f t="shared" si="8"/>
        <v>1.0582019389136332E-3</v>
      </c>
      <c r="I136" s="102" t="str">
        <f>VLOOKUP(B136,'Commission''s energy set'!B$3:P$76,15,FALSE)</f>
        <v>Integrated</v>
      </c>
      <c r="J136" s="102"/>
      <c r="K136" s="102"/>
    </row>
    <row r="137" spans="2:11" x14ac:dyDescent="0.25">
      <c r="B137" s="162" t="s">
        <v>29</v>
      </c>
      <c r="C137" s="25">
        <v>0.13020217187170288</v>
      </c>
      <c r="D137" s="163">
        <v>2.3053226790655357E-2</v>
      </c>
      <c r="E137" s="163">
        <f t="shared" si="7"/>
        <v>5.3145126546138991E-4</v>
      </c>
      <c r="F137" s="25">
        <v>0.12272750571413897</v>
      </c>
      <c r="G137" s="163">
        <v>2.2688257193754544E-2</v>
      </c>
      <c r="H137" s="164">
        <f t="shared" si="8"/>
        <v>5.1475701448995483E-4</v>
      </c>
      <c r="I137" s="102" t="str">
        <f>VLOOKUP(B137,'Commission''s energy set'!B$3:P$76,15,FALSE)</f>
        <v>Integrated</v>
      </c>
      <c r="J137" s="102"/>
      <c r="K137" s="102"/>
    </row>
    <row r="138" spans="2:11" x14ac:dyDescent="0.25">
      <c r="B138" s="162" t="s">
        <v>31</v>
      </c>
      <c r="C138" s="25">
        <v>0.32922182002238948</v>
      </c>
      <c r="D138" s="163">
        <v>2.7568498974702066E-2</v>
      </c>
      <c r="E138" s="163">
        <f t="shared" si="7"/>
        <v>7.600221357181488E-4</v>
      </c>
      <c r="F138" s="25">
        <v>0.19322547308227861</v>
      </c>
      <c r="G138" s="163">
        <v>3.1876764399770934E-2</v>
      </c>
      <c r="H138" s="164">
        <f t="shared" si="8"/>
        <v>1.0161281085985035E-3</v>
      </c>
      <c r="I138" s="102" t="str">
        <f>VLOOKUP(B138,'Commission''s energy set'!B$3:P$76,15,FALSE)</f>
        <v>Integrated</v>
      </c>
      <c r="J138" s="102"/>
      <c r="K138" s="102"/>
    </row>
    <row r="139" spans="2:11" x14ac:dyDescent="0.25">
      <c r="B139" s="162" t="s">
        <v>18</v>
      </c>
      <c r="C139" s="25">
        <v>0.25982607920253398</v>
      </c>
      <c r="D139" s="163">
        <v>2.1931551512827104E-2</v>
      </c>
      <c r="E139" s="163">
        <f t="shared" si="7"/>
        <v>4.8099295175978884E-4</v>
      </c>
      <c r="F139" s="25">
        <v>0.15576675523928352</v>
      </c>
      <c r="G139" s="163">
        <v>3.4458484480241774E-2</v>
      </c>
      <c r="H139" s="164">
        <f t="shared" si="8"/>
        <v>1.1873871526750632E-3</v>
      </c>
      <c r="I139" s="102" t="str">
        <f>VLOOKUP(B139,'Commission''s energy set'!B$3:P$76,15,FALSE)</f>
        <v>Integrated</v>
      </c>
      <c r="J139" s="102"/>
      <c r="K139" s="102"/>
    </row>
    <row r="140" spans="2:11" x14ac:dyDescent="0.25">
      <c r="B140" s="162" t="s">
        <v>62</v>
      </c>
      <c r="C140" s="25">
        <v>0.31217450726989415</v>
      </c>
      <c r="D140" s="163">
        <v>2.4965182424595694E-2</v>
      </c>
      <c r="E140" s="163">
        <f t="shared" si="7"/>
        <v>6.2326033349334171E-4</v>
      </c>
      <c r="F140" s="25">
        <v>0.28239304527808584</v>
      </c>
      <c r="G140" s="163">
        <v>4.7342209732275514E-2</v>
      </c>
      <c r="H140" s="164">
        <f t="shared" si="8"/>
        <v>2.2412848223347624E-3</v>
      </c>
      <c r="I140" s="102" t="str">
        <f>VLOOKUP(B140,'Commission''s energy set'!B$3:P$76,15,FALSE)</f>
        <v>Integrated</v>
      </c>
      <c r="J140" s="102"/>
      <c r="K140" s="102"/>
    </row>
    <row r="141" spans="2:11" x14ac:dyDescent="0.25">
      <c r="B141" s="162" t="s">
        <v>92</v>
      </c>
      <c r="C141" s="25">
        <v>0.39115364804574826</v>
      </c>
      <c r="D141" s="163">
        <v>3.170978103908826E-2</v>
      </c>
      <c r="E141" s="163">
        <f t="shared" si="7"/>
        <v>1.0055102135469213E-3</v>
      </c>
      <c r="F141" s="25">
        <v>0.30670994541036994</v>
      </c>
      <c r="G141" s="163">
        <v>4.0574114722337663E-2</v>
      </c>
      <c r="H141" s="164">
        <f t="shared" si="8"/>
        <v>1.6462587855014179E-3</v>
      </c>
      <c r="I141" s="102" t="str">
        <f>VLOOKUP(B141,'Commission''s energy set'!B$3:P$76,15,FALSE)</f>
        <v>Electricity</v>
      </c>
      <c r="J141" s="102"/>
      <c r="K141" s="102"/>
    </row>
    <row r="142" spans="2:11" x14ac:dyDescent="0.25">
      <c r="B142" s="162" t="s">
        <v>162</v>
      </c>
      <c r="C142" s="25">
        <v>0.4919493988325403</v>
      </c>
      <c r="D142" s="163">
        <v>4.0757465553289039E-2</v>
      </c>
      <c r="E142" s="163">
        <f t="shared" si="7"/>
        <v>1.6611709983275426E-3</v>
      </c>
      <c r="F142" s="25">
        <v>0.51983258301427249</v>
      </c>
      <c r="G142" s="163">
        <v>6.3824245352657391E-2</v>
      </c>
      <c r="H142" s="164">
        <f t="shared" si="8"/>
        <v>4.0735342948362086E-3</v>
      </c>
      <c r="I142" s="102" t="str">
        <f>VLOOKUP(B142,'Commission''s energy set'!B$3:P$76,15,FALSE)</f>
        <v>Gas</v>
      </c>
      <c r="J142" s="102"/>
      <c r="K142" s="102"/>
    </row>
    <row r="143" spans="2:11" x14ac:dyDescent="0.25">
      <c r="B143" s="162" t="s">
        <v>78</v>
      </c>
      <c r="C143" s="25">
        <v>0.45100040580952622</v>
      </c>
      <c r="D143" s="163">
        <v>2.9714021596245341E-2</v>
      </c>
      <c r="E143" s="163">
        <f t="shared" si="7"/>
        <v>8.8292307942213454E-4</v>
      </c>
      <c r="F143" s="25">
        <v>0.26869427316170319</v>
      </c>
      <c r="G143" s="163">
        <v>3.6232030686345278E-2</v>
      </c>
      <c r="H143" s="164">
        <f t="shared" si="8"/>
        <v>1.3127600476562659E-3</v>
      </c>
      <c r="I143" s="102" t="str">
        <f>VLOOKUP(B143,'Commission''s energy set'!B$3:P$76,15,FALSE)</f>
        <v>Electricity</v>
      </c>
      <c r="J143" s="102"/>
      <c r="K143" s="102"/>
    </row>
    <row r="144" spans="2:11" x14ac:dyDescent="0.25">
      <c r="B144" s="162" t="s">
        <v>76</v>
      </c>
      <c r="C144" s="25">
        <v>0.2886790807133498</v>
      </c>
      <c r="D144" s="163">
        <v>2.4675774456748626E-2</v>
      </c>
      <c r="E144" s="163">
        <f t="shared" si="7"/>
        <v>6.0889384504032797E-4</v>
      </c>
      <c r="F144" s="25">
        <v>0.2990850941846202</v>
      </c>
      <c r="G144" s="163">
        <v>3.442785796678282E-2</v>
      </c>
      <c r="H144" s="164">
        <f t="shared" si="8"/>
        <v>1.1852774041809712E-3</v>
      </c>
      <c r="I144" s="102" t="str">
        <f>VLOOKUP(B144,'Commission''s energy set'!B$3:P$76,15,FALSE)</f>
        <v>Integrated</v>
      </c>
      <c r="J144" s="102"/>
      <c r="K144" s="102"/>
    </row>
    <row r="145" spans="2:11" x14ac:dyDescent="0.25">
      <c r="B145" s="162" t="s">
        <v>60</v>
      </c>
      <c r="C145" s="25">
        <v>0.37168611427908199</v>
      </c>
      <c r="D145" s="163">
        <v>3.6038592921014787E-2</v>
      </c>
      <c r="E145" s="163">
        <f t="shared" si="7"/>
        <v>1.2987801797266171E-3</v>
      </c>
      <c r="F145" s="25">
        <v>0.2349013787419108</v>
      </c>
      <c r="G145" s="163">
        <v>3.1474971012742818E-2</v>
      </c>
      <c r="H145" s="164">
        <f t="shared" si="8"/>
        <v>9.9067380025300066E-4</v>
      </c>
      <c r="I145" s="102" t="str">
        <f>VLOOKUP(B145,'Commission''s energy set'!B$3:P$76,15,FALSE)</f>
        <v>Electricity</v>
      </c>
      <c r="J145" s="102"/>
      <c r="K145" s="102"/>
    </row>
    <row r="146" spans="2:11" x14ac:dyDescent="0.25">
      <c r="B146" s="165" t="s">
        <v>43</v>
      </c>
      <c r="C146" s="25">
        <v>0.58664875065185806</v>
      </c>
      <c r="D146" s="163">
        <v>4.7893397319074986E-2</v>
      </c>
      <c r="E146" s="163">
        <f t="shared" si="7"/>
        <v>2.2937775067627792E-3</v>
      </c>
      <c r="F146" s="25">
        <v>0.27288886552053671</v>
      </c>
      <c r="G146" s="163">
        <v>4.8685061203076439E-2</v>
      </c>
      <c r="H146" s="164">
        <f t="shared" si="8"/>
        <v>2.3702351843472988E-3</v>
      </c>
      <c r="I146" s="102" t="str">
        <f>VLOOKUP(B146,'Commission''s energy set'!B$3:P$76,15,FALSE)</f>
        <v>Integrated</v>
      </c>
      <c r="J146" s="102"/>
      <c r="K146" s="102"/>
    </row>
    <row r="147" spans="2:11" x14ac:dyDescent="0.25">
      <c r="B147" s="165" t="s">
        <v>26</v>
      </c>
      <c r="C147" s="25">
        <v>0.37440546667289942</v>
      </c>
      <c r="D147" s="163">
        <v>3.3333986696300145E-2</v>
      </c>
      <c r="E147" s="163">
        <f t="shared" si="7"/>
        <v>1.111154669069115E-3</v>
      </c>
      <c r="F147" s="25">
        <v>0.20885210096467027</v>
      </c>
      <c r="G147" s="163">
        <v>3.3365850830701808E-2</v>
      </c>
      <c r="H147" s="164">
        <f t="shared" si="8"/>
        <v>1.1132800016566446E-3</v>
      </c>
      <c r="I147" s="102" t="str">
        <f>VLOOKUP(B147,'Commission''s energy set'!B$3:P$76,15,FALSE)</f>
        <v>Integrated</v>
      </c>
      <c r="J147" s="102"/>
      <c r="K147" s="102"/>
    </row>
    <row r="148" spans="2:11" x14ac:dyDescent="0.25">
      <c r="B148" s="166" t="s">
        <v>23</v>
      </c>
      <c r="C148" s="25">
        <v>0.36949303945249551</v>
      </c>
      <c r="D148" s="163">
        <v>2.5409519309167478E-2</v>
      </c>
      <c r="E148" s="163">
        <f t="shared" si="7"/>
        <v>6.4564367152295497E-4</v>
      </c>
      <c r="F148" s="25">
        <v>0.23939082954769014</v>
      </c>
      <c r="G148" s="163">
        <v>4.1651408225441666E-2</v>
      </c>
      <c r="H148" s="164">
        <f t="shared" si="8"/>
        <v>1.7348398071623896E-3</v>
      </c>
      <c r="I148" s="102" t="str">
        <f>VLOOKUP(B148,'Commission''s energy set'!B$3:P$76,15,FALSE)</f>
        <v>Gas</v>
      </c>
      <c r="J148" s="102"/>
      <c r="K148" s="102"/>
    </row>
    <row r="149" spans="2:11" x14ac:dyDescent="0.25">
      <c r="B149" s="166" t="s">
        <v>106</v>
      </c>
      <c r="C149" s="25">
        <v>0.33106778154662059</v>
      </c>
      <c r="D149" s="163">
        <v>2.8477311405623349E-2</v>
      </c>
      <c r="E149" s="163">
        <f t="shared" si="7"/>
        <v>8.1095726489284568E-4</v>
      </c>
      <c r="F149" s="25">
        <v>0.29568809257283563</v>
      </c>
      <c r="G149" s="163">
        <v>2.7915357475348297E-2</v>
      </c>
      <c r="H149" s="164">
        <f t="shared" si="8"/>
        <v>7.7926718297648405E-4</v>
      </c>
      <c r="I149" s="102" t="str">
        <f>VLOOKUP(B149,'Commission''s energy set'!B$3:P$76,15,FALSE)</f>
        <v>Electricity</v>
      </c>
      <c r="J149" s="102"/>
      <c r="K149" s="102"/>
    </row>
    <row r="150" spans="2:11" x14ac:dyDescent="0.25">
      <c r="B150" s="166" t="s">
        <v>126</v>
      </c>
      <c r="C150" s="25">
        <v>0.43697218132972032</v>
      </c>
      <c r="D150" s="163">
        <v>4.7023146814569344E-2</v>
      </c>
      <c r="E150" s="163">
        <f t="shared" si="7"/>
        <v>2.211176336344543E-3</v>
      </c>
      <c r="F150" s="25">
        <v>0.42930964755369205</v>
      </c>
      <c r="G150" s="163">
        <v>4.9373974795154214E-2</v>
      </c>
      <c r="H150" s="164">
        <f t="shared" si="8"/>
        <v>2.4377893870725234E-3</v>
      </c>
      <c r="I150" s="102" t="str">
        <f>VLOOKUP(B150,'Commission''s energy set'!B$3:P$76,15,FALSE)</f>
        <v>Electricity</v>
      </c>
      <c r="J150" s="102"/>
      <c r="K150" s="102"/>
    </row>
    <row r="151" spans="2:11" x14ac:dyDescent="0.25">
      <c r="B151" s="166" t="s">
        <v>130</v>
      </c>
      <c r="C151" s="25">
        <v>0.31912193869132227</v>
      </c>
      <c r="D151" s="163">
        <v>2.594708890418005E-2</v>
      </c>
      <c r="E151" s="163">
        <f t="shared" si="7"/>
        <v>6.7325142260142351E-4</v>
      </c>
      <c r="F151" s="25">
        <v>0.36515869162771242</v>
      </c>
      <c r="G151" s="163">
        <v>3.6568132046751196E-2</v>
      </c>
      <c r="H151" s="164">
        <f t="shared" si="8"/>
        <v>1.3372282813886318E-3</v>
      </c>
      <c r="I151" s="102" t="str">
        <f>VLOOKUP(B151,'Commission''s energy set'!B$3:P$76,15,FALSE)</f>
        <v>Electricity</v>
      </c>
      <c r="J151" s="102"/>
      <c r="K151" s="102"/>
    </row>
    <row r="152" spans="2:11" x14ac:dyDescent="0.25">
      <c r="B152" s="166" t="s">
        <v>45</v>
      </c>
      <c r="C152" s="25">
        <v>0.45161821645439615</v>
      </c>
      <c r="D152" s="163">
        <v>3.8820921186896902E-2</v>
      </c>
      <c r="E152" s="163">
        <f t="shared" si="7"/>
        <v>1.5070639217992607E-3</v>
      </c>
      <c r="F152" s="25">
        <v>0.26164577615279611</v>
      </c>
      <c r="G152" s="163">
        <v>4.1912425454948533E-2</v>
      </c>
      <c r="H152" s="164">
        <f t="shared" si="8"/>
        <v>1.7566514075166178E-3</v>
      </c>
      <c r="I152" s="102" t="str">
        <f>VLOOKUP(B152,'Commission''s energy set'!B$3:P$76,15,FALSE)</f>
        <v>Electricity</v>
      </c>
      <c r="J152" s="102"/>
      <c r="K152" s="102"/>
    </row>
    <row r="153" spans="2:11" x14ac:dyDescent="0.25">
      <c r="B153" s="166" t="s">
        <v>14</v>
      </c>
      <c r="C153" s="25">
        <v>-6.6960766690640034E-3</v>
      </c>
      <c r="D153" s="163">
        <v>2.7563357093682694E-2</v>
      </c>
      <c r="E153" s="163">
        <f t="shared" si="7"/>
        <v>7.5973865427386808E-4</v>
      </c>
      <c r="F153" s="25">
        <v>3.7980670103905878E-2</v>
      </c>
      <c r="G153" s="163">
        <v>3.5348299482284531E-2</v>
      </c>
      <c r="H153" s="164">
        <f t="shared" si="8"/>
        <v>1.2495022762892768E-3</v>
      </c>
      <c r="I153" s="102" t="str">
        <f>VLOOKUP(B153,'Commission''s energy set'!B$3:P$76,15,FALSE)</f>
        <v>Electricity</v>
      </c>
      <c r="J153" s="102"/>
      <c r="K153" s="102"/>
    </row>
    <row r="154" spans="2:11" x14ac:dyDescent="0.25">
      <c r="B154" s="166" t="s">
        <v>156</v>
      </c>
      <c r="C154" s="25">
        <v>6.9583590660012495E-4</v>
      </c>
      <c r="D154" s="163">
        <v>4.6304403055289031E-2</v>
      </c>
      <c r="E154" s="163">
        <f t="shared" si="7"/>
        <v>2.1440977423066603E-3</v>
      </c>
      <c r="F154" s="25">
        <v>0.55016819820167862</v>
      </c>
      <c r="G154" s="163">
        <v>6.0968668633996616E-2</v>
      </c>
      <c r="H154" s="164">
        <f t="shared" si="8"/>
        <v>3.7171785550020827E-3</v>
      </c>
      <c r="I154" s="102" t="str">
        <f>VLOOKUP(B154,'Commission''s energy set'!B$3:P$76,15,FALSE)</f>
        <v>Gas</v>
      </c>
      <c r="J154" s="102"/>
      <c r="K154" s="102"/>
    </row>
    <row r="155" spans="2:11" x14ac:dyDescent="0.25">
      <c r="B155" s="166" t="s">
        <v>100</v>
      </c>
      <c r="C155" s="25">
        <v>0.34490324225816871</v>
      </c>
      <c r="D155" s="163">
        <v>3.8446663830260137E-2</v>
      </c>
      <c r="E155" s="163">
        <f t="shared" si="7"/>
        <v>1.4781459596770331E-3</v>
      </c>
      <c r="F155" s="25">
        <v>0.32222602104888787</v>
      </c>
      <c r="G155" s="163">
        <v>3.5781362487072844E-2</v>
      </c>
      <c r="H155" s="164">
        <f t="shared" si="8"/>
        <v>1.2803059014313038E-3</v>
      </c>
      <c r="I155" s="102" t="str">
        <f>VLOOKUP(B155,'Commission''s energy set'!B$3:P$76,15,FALSE)</f>
        <v>Gas</v>
      </c>
      <c r="J155" s="102"/>
      <c r="K155" s="102"/>
    </row>
    <row r="156" spans="2:11" x14ac:dyDescent="0.25">
      <c r="B156" s="166" t="s">
        <v>112</v>
      </c>
      <c r="C156" s="25">
        <v>0.45898012471923638</v>
      </c>
      <c r="D156" s="163">
        <v>3.7254022765115247E-2</v>
      </c>
      <c r="E156" s="163">
        <f t="shared" si="7"/>
        <v>1.3878622121837251E-3</v>
      </c>
      <c r="F156" s="25">
        <v>0.3545147084130405</v>
      </c>
      <c r="G156" s="163">
        <v>3.4756966326572471E-2</v>
      </c>
      <c r="H156" s="164">
        <f t="shared" si="8"/>
        <v>1.2080467082264926E-3</v>
      </c>
      <c r="I156" s="102" t="str">
        <f>VLOOKUP(B156,'Commission''s energy set'!B$3:P$76,15,FALSE)</f>
        <v>Integrated</v>
      </c>
      <c r="J156" s="102"/>
      <c r="K156" s="102"/>
    </row>
    <row r="157" spans="2:11" x14ac:dyDescent="0.25">
      <c r="B157" s="166" t="s">
        <v>114</v>
      </c>
      <c r="C157" s="25">
        <v>0.37832369318817732</v>
      </c>
      <c r="D157" s="163">
        <v>3.4873698620899354E-2</v>
      </c>
      <c r="E157" s="163">
        <f t="shared" si="7"/>
        <v>1.2161748555013176E-3</v>
      </c>
      <c r="F157" s="25">
        <v>0.3697392115201853</v>
      </c>
      <c r="G157" s="163">
        <v>5.0801315157698132E-2</v>
      </c>
      <c r="H157" s="164">
        <f t="shared" si="8"/>
        <v>2.58077362175177E-3</v>
      </c>
      <c r="I157" s="102" t="str">
        <f>VLOOKUP(B157,'Commission''s energy set'!B$3:P$76,15,FALSE)</f>
        <v>Integrated</v>
      </c>
      <c r="J157" s="102"/>
      <c r="K157" s="102"/>
    </row>
    <row r="158" spans="2:11" x14ac:dyDescent="0.25">
      <c r="B158" s="166" t="s">
        <v>74</v>
      </c>
      <c r="C158" s="25">
        <v>0.39895714087699119</v>
      </c>
      <c r="D158" s="163">
        <v>3.4643192926359839E-2</v>
      </c>
      <c r="E158" s="163">
        <f t="shared" si="7"/>
        <v>1.2001508161329883E-3</v>
      </c>
      <c r="F158" s="25">
        <v>0.29222955616689933</v>
      </c>
      <c r="G158" s="163">
        <v>3.170612971902919E-2</v>
      </c>
      <c r="H158" s="164">
        <f t="shared" si="8"/>
        <v>1.0052786617599061E-3</v>
      </c>
      <c r="I158" s="102" t="str">
        <f>VLOOKUP(B158,'Commission''s energy set'!B$3:P$76,15,FALSE)</f>
        <v>Electricity</v>
      </c>
      <c r="J158" s="102"/>
      <c r="K158" s="102"/>
    </row>
    <row r="159" spans="2:11" x14ac:dyDescent="0.25">
      <c r="B159" s="166" t="s">
        <v>164</v>
      </c>
      <c r="C159" s="25">
        <v>0.73440226503866357</v>
      </c>
      <c r="D159" s="163">
        <v>4.9286970255620059E-2</v>
      </c>
      <c r="E159" s="163">
        <f t="shared" si="7"/>
        <v>2.4292054369783765E-3</v>
      </c>
      <c r="F159" s="25">
        <v>0.81258305210991399</v>
      </c>
      <c r="G159" s="163">
        <v>6.1653148423620296E-2</v>
      </c>
      <c r="H159" s="164">
        <f t="shared" si="8"/>
        <v>3.8011107105449539E-3</v>
      </c>
      <c r="I159" s="102" t="str">
        <f>VLOOKUP(B159,'Commission''s energy set'!B$3:P$76,15,FALSE)</f>
        <v>Gas</v>
      </c>
      <c r="J159" s="102"/>
      <c r="K159" s="102"/>
    </row>
    <row r="160" spans="2:11" x14ac:dyDescent="0.25">
      <c r="B160" s="166" t="s">
        <v>80</v>
      </c>
      <c r="C160" s="25">
        <v>0.28331193030016727</v>
      </c>
      <c r="D160" s="163">
        <v>2.7326149243423317E-2</v>
      </c>
      <c r="E160" s="163">
        <f t="shared" si="7"/>
        <v>7.4671843247384477E-4</v>
      </c>
      <c r="F160" s="25">
        <v>0.27022044413813551</v>
      </c>
      <c r="G160" s="163">
        <v>2.9094744244264496E-2</v>
      </c>
      <c r="H160" s="164">
        <f t="shared" si="8"/>
        <v>8.4650414263916208E-4</v>
      </c>
      <c r="I160" s="102" t="str">
        <f>VLOOKUP(B160,'Commission''s energy set'!B$3:P$76,15,FALSE)</f>
        <v>Integrated</v>
      </c>
      <c r="J160" s="102"/>
      <c r="K160" s="102"/>
    </row>
    <row r="161" spans="2:11" x14ac:dyDescent="0.25">
      <c r="B161" s="166" t="s">
        <v>64</v>
      </c>
      <c r="C161" s="25">
        <v>0.32907022964225779</v>
      </c>
      <c r="D161" s="163">
        <v>2.1339973033777271E-2</v>
      </c>
      <c r="E161" s="163">
        <f t="shared" si="7"/>
        <v>4.5539444908234111E-4</v>
      </c>
      <c r="F161" s="25">
        <v>0.33400398549161964</v>
      </c>
      <c r="G161" s="163">
        <v>3.1583109437369757E-2</v>
      </c>
      <c r="H161" s="164">
        <f t="shared" si="8"/>
        <v>9.9749280173287453E-4</v>
      </c>
      <c r="I161" s="102" t="str">
        <f>VLOOKUP(B161,'Commission''s energy set'!B$3:P$76,15,FALSE)</f>
        <v>Integrated</v>
      </c>
      <c r="J161" s="102"/>
      <c r="K161" s="102"/>
    </row>
    <row r="162" spans="2:11" x14ac:dyDescent="0.25">
      <c r="B162" s="166" t="s">
        <v>122</v>
      </c>
      <c r="C162" s="25">
        <v>0.4032659513035316</v>
      </c>
      <c r="D162" s="163">
        <v>3.8819051907917825E-2</v>
      </c>
      <c r="E162" s="163">
        <f t="shared" si="7"/>
        <v>1.5069187910296184E-3</v>
      </c>
      <c r="F162" s="25">
        <v>0.42854157312479851</v>
      </c>
      <c r="G162" s="163">
        <v>5.0285357001280964E-2</v>
      </c>
      <c r="H162" s="164">
        <f t="shared" si="8"/>
        <v>2.5286171287462766E-3</v>
      </c>
      <c r="I162" s="102" t="str">
        <f>VLOOKUP(B162,'Commission''s energy set'!B$3:P$76,15,FALSE)</f>
        <v>Gas</v>
      </c>
      <c r="J162" s="102"/>
      <c r="K162" s="102"/>
    </row>
    <row r="163" spans="2:11" x14ac:dyDescent="0.25">
      <c r="B163" s="166" t="s">
        <v>102</v>
      </c>
      <c r="C163" s="25">
        <v>0.3457861303292829</v>
      </c>
      <c r="D163" s="163">
        <v>3.0222730653765639E-2</v>
      </c>
      <c r="E163" s="163">
        <f t="shared" si="7"/>
        <v>9.1341344817006515E-4</v>
      </c>
      <c r="F163" s="25">
        <v>0.30638760802948839</v>
      </c>
      <c r="G163" s="163">
        <v>3.4447418348702401E-2</v>
      </c>
      <c r="H163" s="164">
        <f t="shared" si="8"/>
        <v>1.1866246308905189E-3</v>
      </c>
      <c r="I163" s="102" t="str">
        <f>VLOOKUP(B163,'Commission''s energy set'!B$3:P$76,15,FALSE)</f>
        <v>Integrated</v>
      </c>
      <c r="J163" s="102"/>
      <c r="K163" s="102"/>
    </row>
    <row r="164" spans="2:11" x14ac:dyDescent="0.25">
      <c r="B164" s="166" t="s">
        <v>70</v>
      </c>
      <c r="C164" s="25">
        <v>0.33993390724609285</v>
      </c>
      <c r="D164" s="163">
        <v>3.5827713465448996E-2</v>
      </c>
      <c r="E164" s="163">
        <f t="shared" si="7"/>
        <v>1.2836250521623153E-3</v>
      </c>
      <c r="F164" s="25">
        <v>0.2771545846343787</v>
      </c>
      <c r="G164" s="163">
        <v>3.4410143313576592E-2</v>
      </c>
      <c r="H164" s="164">
        <f t="shared" si="8"/>
        <v>1.1840579628608799E-3</v>
      </c>
      <c r="I164" s="102" t="str">
        <f>VLOOKUP(B164,'Commission''s energy set'!B$3:P$76,15,FALSE)</f>
        <v>Gas</v>
      </c>
      <c r="J164" s="102"/>
      <c r="K164" s="102"/>
    </row>
    <row r="165" spans="2:11" x14ac:dyDescent="0.25">
      <c r="B165" s="166" t="s">
        <v>152</v>
      </c>
      <c r="C165" s="25">
        <v>0.4622453906205129</v>
      </c>
      <c r="D165" s="163">
        <v>3.368228559751274E-2</v>
      </c>
      <c r="E165" s="163">
        <f t="shared" si="7"/>
        <v>1.1344963630724142E-3</v>
      </c>
      <c r="F165" s="25">
        <v>0.51181037467306778</v>
      </c>
      <c r="G165" s="163">
        <v>4.3121800679330177E-2</v>
      </c>
      <c r="H165" s="164">
        <f t="shared" si="8"/>
        <v>1.8594896938278805E-3</v>
      </c>
      <c r="I165" s="102" t="str">
        <f>VLOOKUP(B165,'Commission''s energy set'!B$3:P$76,15,FALSE)</f>
        <v>Integrated</v>
      </c>
      <c r="J165" s="102"/>
      <c r="K165" s="102"/>
    </row>
    <row r="166" spans="2:11" x14ac:dyDescent="0.25">
      <c r="B166" s="166" t="s">
        <v>158</v>
      </c>
      <c r="C166" s="25">
        <v>0.4701683743438233</v>
      </c>
      <c r="D166" s="163">
        <v>2.8553386226555757E-2</v>
      </c>
      <c r="E166" s="163">
        <f t="shared" si="7"/>
        <v>8.1529586500286399E-4</v>
      </c>
      <c r="F166" s="25">
        <v>0.65672386758125989</v>
      </c>
      <c r="G166" s="163">
        <v>6.9917009477080794E-2</v>
      </c>
      <c r="H166" s="164">
        <f t="shared" si="8"/>
        <v>4.8883882142182053E-3</v>
      </c>
      <c r="I166" s="102" t="str">
        <f>VLOOKUP(B166,'Commission''s energy set'!B$3:P$76,15,FALSE)</f>
        <v>Gas</v>
      </c>
      <c r="J166" s="102"/>
      <c r="K166" s="102"/>
    </row>
    <row r="167" spans="2:11" x14ac:dyDescent="0.25">
      <c r="B167" s="166" t="s">
        <v>88</v>
      </c>
      <c r="C167" s="25">
        <v>0.27978283532594933</v>
      </c>
      <c r="D167" s="163">
        <v>3.0910958860437765E-2</v>
      </c>
      <c r="E167" s="163">
        <f t="shared" si="7"/>
        <v>9.5548737767167592E-4</v>
      </c>
      <c r="F167" s="25">
        <v>0.23487941979773849</v>
      </c>
      <c r="G167" s="163">
        <v>3.6703699315830833E-2</v>
      </c>
      <c r="H167" s="164">
        <f t="shared" si="8"/>
        <v>1.3471615434669207E-3</v>
      </c>
      <c r="I167" s="102" t="str">
        <f>VLOOKUP(B167,'Commission''s energy set'!B$3:P$76,15,FALSE)</f>
        <v>Integrated</v>
      </c>
      <c r="J167" s="102"/>
      <c r="K167" s="102"/>
    </row>
    <row r="168" spans="2:11" x14ac:dyDescent="0.25">
      <c r="B168" s="166" t="s">
        <v>68</v>
      </c>
      <c r="C168" s="25">
        <v>0.44406790559265108</v>
      </c>
      <c r="D168" s="163">
        <v>3.9855237276124174E-2</v>
      </c>
      <c r="E168" s="163">
        <f t="shared" si="7"/>
        <v>1.5884399383361578E-3</v>
      </c>
      <c r="F168" s="25">
        <v>0.36433293821585527</v>
      </c>
      <c r="G168" s="163">
        <v>4.6366106341917214E-2</v>
      </c>
      <c r="H168" s="164">
        <f t="shared" si="8"/>
        <v>2.1498158173099756E-3</v>
      </c>
      <c r="I168" s="102" t="str">
        <f>VLOOKUP(B168,'Commission''s energy set'!B$3:P$76,15,FALSE)</f>
        <v>Integrated</v>
      </c>
      <c r="J168" s="102"/>
      <c r="K168" s="102"/>
    </row>
    <row r="169" spans="2:11" x14ac:dyDescent="0.25">
      <c r="B169" s="166" t="s">
        <v>94</v>
      </c>
      <c r="C169" s="25">
        <v>0.39715004565271433</v>
      </c>
      <c r="D169" s="163">
        <v>3.6349121966987447E-2</v>
      </c>
      <c r="E169" s="163">
        <f t="shared" si="7"/>
        <v>1.3212586677709293E-3</v>
      </c>
      <c r="F169" s="25">
        <v>0.29108539250859267</v>
      </c>
      <c r="G169" s="163">
        <v>3.4858778174391002E-2</v>
      </c>
      <c r="H169" s="164">
        <f t="shared" si="8"/>
        <v>1.2151344158113984E-3</v>
      </c>
      <c r="I169" s="102" t="str">
        <f>VLOOKUP(B169,'Commission''s energy set'!B$3:P$76,15,FALSE)</f>
        <v>Electricity</v>
      </c>
      <c r="J169" s="102"/>
      <c r="K169" s="102"/>
    </row>
    <row r="170" spans="2:11" x14ac:dyDescent="0.25">
      <c r="B170" s="166" t="s">
        <v>98</v>
      </c>
      <c r="C170" s="25">
        <v>0.3245679365887128</v>
      </c>
      <c r="D170" s="163">
        <v>2.4810124822437486E-2</v>
      </c>
      <c r="E170" s="163">
        <f t="shared" si="7"/>
        <v>6.1554229370492871E-4</v>
      </c>
      <c r="F170" s="25">
        <v>0.33281724112928057</v>
      </c>
      <c r="G170" s="163">
        <v>3.7077326137534693E-2</v>
      </c>
      <c r="H170" s="164">
        <f t="shared" si="8"/>
        <v>1.3747281135091133E-3</v>
      </c>
      <c r="I170" s="102" t="str">
        <f>VLOOKUP(B170,'Commission''s energy set'!B$3:P$76,15,FALSE)</f>
        <v>Electricity</v>
      </c>
      <c r="J170" s="102"/>
      <c r="K170" s="102"/>
    </row>
    <row r="171" spans="2:11" x14ac:dyDescent="0.25">
      <c r="B171" s="166" t="s">
        <v>146</v>
      </c>
      <c r="C171" s="25">
        <v>0.40715482480336967</v>
      </c>
      <c r="D171" s="163">
        <v>3.7800338196039084E-2</v>
      </c>
      <c r="E171" s="163">
        <f t="shared" si="7"/>
        <v>1.4288655677349312E-3</v>
      </c>
      <c r="F171" s="25">
        <v>0.41498005009334549</v>
      </c>
      <c r="G171" s="163">
        <v>5.6577973214172218E-2</v>
      </c>
      <c r="H171" s="164">
        <f t="shared" si="8"/>
        <v>3.2010670530235891E-3</v>
      </c>
      <c r="I171" s="102" t="str">
        <f>VLOOKUP(B171,'Commission''s energy set'!B$3:P$76,15,FALSE)</f>
        <v>Gas</v>
      </c>
      <c r="J171" s="102"/>
      <c r="K171" s="102"/>
    </row>
    <row r="172" spans="2:11" x14ac:dyDescent="0.25">
      <c r="B172" s="166" t="s">
        <v>50</v>
      </c>
      <c r="C172" s="25">
        <v>0.34417824405716624</v>
      </c>
      <c r="D172" s="163">
        <v>2.5372985922567249E-2</v>
      </c>
      <c r="E172" s="163">
        <f t="shared" si="7"/>
        <v>6.4378841462679574E-4</v>
      </c>
      <c r="F172" s="25">
        <v>0.20935666798736804</v>
      </c>
      <c r="G172" s="163">
        <v>4.2012648437252602E-2</v>
      </c>
      <c r="H172" s="164">
        <f t="shared" si="8"/>
        <v>1.7650626287121834E-3</v>
      </c>
      <c r="I172" s="102" t="str">
        <f>VLOOKUP(B172,'Commission''s energy set'!B$3:P$76,15,FALSE)</f>
        <v>Integrated</v>
      </c>
      <c r="J172" s="102"/>
      <c r="K172" s="102"/>
    </row>
    <row r="173" spans="2:11" x14ac:dyDescent="0.25">
      <c r="B173" s="166" t="s">
        <v>52</v>
      </c>
      <c r="C173" s="25">
        <v>0.3952460577416459</v>
      </c>
      <c r="D173" s="163">
        <v>4.1467851738446297E-2</v>
      </c>
      <c r="E173" s="163">
        <f t="shared" si="7"/>
        <v>1.7195827278017636E-3</v>
      </c>
      <c r="F173" s="25">
        <v>0.22823348692514797</v>
      </c>
      <c r="G173" s="163">
        <v>2.9131023121471276E-2</v>
      </c>
      <c r="H173" s="164">
        <f t="shared" si="8"/>
        <v>8.4861650810369416E-4</v>
      </c>
      <c r="I173" s="102" t="str">
        <f>VLOOKUP(B173,'Commission''s energy set'!B$3:P$76,15,FALSE)</f>
        <v>Integrated</v>
      </c>
      <c r="J173" s="102"/>
      <c r="K173" s="102"/>
    </row>
    <row r="174" spans="2:11" x14ac:dyDescent="0.25">
      <c r="B174" s="166" t="s">
        <v>72</v>
      </c>
      <c r="C174" s="25">
        <v>0.30242102453075387</v>
      </c>
      <c r="D174" s="163">
        <v>2.3539837527304836E-2</v>
      </c>
      <c r="E174" s="163">
        <f t="shared" si="7"/>
        <v>5.5412395081190903E-4</v>
      </c>
      <c r="F174" s="25">
        <v>0.26424178851575597</v>
      </c>
      <c r="G174" s="163">
        <v>3.1042295535258561E-2</v>
      </c>
      <c r="H174" s="164">
        <f t="shared" si="8"/>
        <v>9.636241120983336E-4</v>
      </c>
      <c r="I174" s="102" t="str">
        <f>VLOOKUP(B174,'Commission''s energy set'!B$3:P$76,15,FALSE)</f>
        <v>Integrated</v>
      </c>
      <c r="J174" s="102"/>
      <c r="K174" s="102"/>
    </row>
    <row r="175" spans="2:11" x14ac:dyDescent="0.25">
      <c r="B175" s="166" t="s">
        <v>148</v>
      </c>
      <c r="C175" s="25">
        <v>0.56195651541869029</v>
      </c>
      <c r="D175" s="163">
        <v>3.1949556222429003E-2</v>
      </c>
      <c r="E175" s="163">
        <f t="shared" si="7"/>
        <v>1.0207741428101518E-3</v>
      </c>
      <c r="F175" s="25">
        <v>0.5128130435335696</v>
      </c>
      <c r="G175" s="163">
        <v>4.473278829786248E-2</v>
      </c>
      <c r="H175" s="164">
        <f t="shared" si="8"/>
        <v>2.0010223489013825E-3</v>
      </c>
      <c r="I175" s="102" t="str">
        <f>VLOOKUP(B175,'Commission''s energy set'!B$3:P$76,15,FALSE)</f>
        <v>Gas</v>
      </c>
      <c r="J175" s="102"/>
      <c r="K175" s="102"/>
    </row>
    <row r="176" spans="2:11" x14ac:dyDescent="0.25">
      <c r="B176" s="166" t="s">
        <v>142</v>
      </c>
      <c r="C176" s="25">
        <v>0.38285280528808036</v>
      </c>
      <c r="D176" s="163">
        <v>3.738501987097053E-2</v>
      </c>
      <c r="E176" s="163">
        <f t="shared" si="7"/>
        <v>1.3976397107528615E-3</v>
      </c>
      <c r="F176" s="25">
        <v>0.41187437468476285</v>
      </c>
      <c r="G176" s="163">
        <v>4.1608369782385732E-2</v>
      </c>
      <c r="H176" s="164">
        <f t="shared" si="8"/>
        <v>1.7312564359477501E-3</v>
      </c>
      <c r="I176" s="102" t="str">
        <f>VLOOKUP(B176,'Commission''s energy set'!B$3:P$76,15,FALSE)</f>
        <v>Integrated</v>
      </c>
      <c r="J176" s="102"/>
      <c r="K176" s="102"/>
    </row>
    <row r="177" spans="2:11" x14ac:dyDescent="0.25">
      <c r="B177" s="166" t="s">
        <v>54</v>
      </c>
      <c r="C177" s="25">
        <v>0.21273972105004982</v>
      </c>
      <c r="D177" s="163">
        <v>3.7638141611935821E-2</v>
      </c>
      <c r="E177" s="163">
        <f t="shared" si="7"/>
        <v>1.4166297040001349E-3</v>
      </c>
      <c r="F177" s="25">
        <v>0.30416329862043168</v>
      </c>
      <c r="G177" s="163">
        <v>5.4702076055512638E-2</v>
      </c>
      <c r="H177" s="164">
        <f t="shared" si="8"/>
        <v>2.9923171247830892E-3</v>
      </c>
      <c r="I177" s="102" t="str">
        <f>VLOOKUP(B177,'Commission''s energy set'!B$3:P$76,15,FALSE)</f>
        <v>Integrated</v>
      </c>
      <c r="J177" s="102"/>
      <c r="K177" s="102"/>
    </row>
    <row r="178" spans="2:11" x14ac:dyDescent="0.25">
      <c r="B178" s="166" t="s">
        <v>21</v>
      </c>
      <c r="C178" s="25">
        <v>0.23135093955572378</v>
      </c>
      <c r="D178" s="163">
        <v>2.5132906484972312E-2</v>
      </c>
      <c r="E178" s="163">
        <f t="shared" si="7"/>
        <v>6.3166298838236332E-4</v>
      </c>
      <c r="F178" s="25">
        <v>0.17507228112619533</v>
      </c>
      <c r="G178" s="163">
        <v>3.2604411526105888E-2</v>
      </c>
      <c r="H178" s="164">
        <f t="shared" si="8"/>
        <v>1.0630476509636666E-3</v>
      </c>
      <c r="I178" s="102" t="str">
        <f>VLOOKUP(B178,'Commission''s energy set'!B$3:P$76,15,FALSE)</f>
        <v>Electricity</v>
      </c>
      <c r="J178" s="102"/>
      <c r="K178" s="102"/>
    </row>
    <row r="179" spans="2:11" x14ac:dyDescent="0.25">
      <c r="B179" s="166" t="s">
        <v>132</v>
      </c>
      <c r="C179" s="25">
        <v>0.51340946471532367</v>
      </c>
      <c r="D179" s="163">
        <v>3.4447000164817547E-2</v>
      </c>
      <c r="E179" s="163">
        <f t="shared" si="7"/>
        <v>1.1865958203549402E-3</v>
      </c>
      <c r="F179" s="25">
        <v>0.38347941277801412</v>
      </c>
      <c r="G179" s="163">
        <v>3.3174158565472629E-2</v>
      </c>
      <c r="H179" s="164">
        <f t="shared" si="8"/>
        <v>1.100524796527121E-3</v>
      </c>
      <c r="I179" s="102" t="str">
        <f>VLOOKUP(B179,'Commission''s energy set'!B$3:P$76,15,FALSE)</f>
        <v>Integrated</v>
      </c>
      <c r="J179" s="102"/>
      <c r="K179" s="102"/>
    </row>
    <row r="180" spans="2:11" x14ac:dyDescent="0.25">
      <c r="B180" s="166" t="s">
        <v>140</v>
      </c>
      <c r="C180" s="25">
        <v>0.4111067030749343</v>
      </c>
      <c r="D180" s="163">
        <v>4.1356536590250847E-2</v>
      </c>
      <c r="E180" s="163">
        <f t="shared" si="7"/>
        <v>1.7103631187407571E-3</v>
      </c>
      <c r="F180" s="25">
        <v>0.43167895704981118</v>
      </c>
      <c r="G180" s="163">
        <v>4.0429848806719071E-2</v>
      </c>
      <c r="H180" s="164">
        <f t="shared" si="8"/>
        <v>1.6345726745341635E-3</v>
      </c>
      <c r="I180" s="102" t="str">
        <f>VLOOKUP(B180,'Commission''s energy set'!B$3:P$76,15,FALSE)</f>
        <v>Integrated</v>
      </c>
      <c r="J180" s="102"/>
      <c r="K180" s="102"/>
    </row>
    <row r="181" spans="2:11" x14ac:dyDescent="0.25">
      <c r="B181" s="166" t="s">
        <v>118</v>
      </c>
      <c r="C181" s="25">
        <v>1.0222411952413348</v>
      </c>
      <c r="D181" s="163">
        <v>6.6266412527955079E-2</v>
      </c>
      <c r="E181" s="163">
        <f t="shared" si="7"/>
        <v>4.3912374293251216E-3</v>
      </c>
      <c r="F181" s="25">
        <v>0.46196222120560326</v>
      </c>
      <c r="G181" s="163">
        <v>5.6106448272859828E-2</v>
      </c>
      <c r="H181" s="164">
        <f t="shared" si="8"/>
        <v>3.1479335377950957E-3</v>
      </c>
      <c r="I181" s="102" t="str">
        <f>VLOOKUP(B181,'Commission''s energy set'!B$3:P$76,15,FALSE)</f>
        <v>Gas</v>
      </c>
      <c r="J181" s="102"/>
      <c r="K181" s="102"/>
    </row>
    <row r="182" spans="2:11" x14ac:dyDescent="0.25">
      <c r="B182" s="166" t="s">
        <v>128</v>
      </c>
      <c r="C182" s="25">
        <v>0.38641464464800701</v>
      </c>
      <c r="D182" s="163">
        <v>2.6218224345928062E-2</v>
      </c>
      <c r="E182" s="163">
        <f t="shared" si="7"/>
        <v>6.8739528785341497E-4</v>
      </c>
      <c r="F182" s="25">
        <v>0.36924075756602398</v>
      </c>
      <c r="G182" s="163">
        <v>4.1194301493856382E-2</v>
      </c>
      <c r="H182" s="164">
        <f t="shared" si="8"/>
        <v>1.6969704755667382E-3</v>
      </c>
      <c r="I182" s="102" t="str">
        <f>VLOOKUP(B182,'Commission''s energy set'!B$3:P$76,15,FALSE)</f>
        <v>Gas</v>
      </c>
      <c r="J182" s="102"/>
      <c r="K182" s="102"/>
    </row>
    <row r="183" spans="2:11" x14ac:dyDescent="0.25">
      <c r="B183" s="166" t="s">
        <v>160</v>
      </c>
      <c r="C183" s="25">
        <v>0.44122673034338467</v>
      </c>
      <c r="D183" s="163">
        <v>4.5930570993647141E-2</v>
      </c>
      <c r="E183" s="163">
        <f t="shared" si="7"/>
        <v>2.1096173518024603E-3</v>
      </c>
      <c r="F183" s="25">
        <v>0.53906066881553749</v>
      </c>
      <c r="G183" s="163">
        <v>8.2099270018853809E-2</v>
      </c>
      <c r="H183" s="164">
        <f t="shared" si="8"/>
        <v>6.7402901376286684E-3</v>
      </c>
      <c r="I183" s="102" t="str">
        <f>VLOOKUP(B183,'Commission''s energy set'!B$3:P$76,15,FALSE)</f>
        <v>Gas</v>
      </c>
      <c r="J183" s="102"/>
      <c r="K183" s="102"/>
    </row>
    <row r="184" spans="2:11" x14ac:dyDescent="0.25">
      <c r="B184" s="166" t="s">
        <v>58</v>
      </c>
      <c r="C184" s="25">
        <v>0.38524437690518953</v>
      </c>
      <c r="D184" s="163">
        <v>3.0896689917264755E-2</v>
      </c>
      <c r="E184" s="163">
        <f t="shared" si="7"/>
        <v>9.5460544784360961E-4</v>
      </c>
      <c r="F184" s="25">
        <v>0.34618693170574699</v>
      </c>
      <c r="G184" s="163">
        <v>4.2154645916998634E-2</v>
      </c>
      <c r="H184" s="164">
        <f t="shared" si="8"/>
        <v>1.7770141723875295E-3</v>
      </c>
      <c r="I184" s="102" t="str">
        <f>VLOOKUP(B184,'Commission''s energy set'!B$3:P$76,15,FALSE)</f>
        <v>Integrated</v>
      </c>
      <c r="J184" s="102"/>
      <c r="K184" s="102"/>
    </row>
    <row r="185" spans="2:11" x14ac:dyDescent="0.25">
      <c r="B185" s="166" t="s">
        <v>144</v>
      </c>
      <c r="C185" s="25">
        <v>0.3359851715226132</v>
      </c>
      <c r="D185" s="163">
        <v>2.769680444444976E-2</v>
      </c>
      <c r="E185" s="163">
        <f t="shared" ref="E185:E193" si="9">D185^2</f>
        <v>7.6711297643409203E-4</v>
      </c>
      <c r="F185" s="25">
        <v>0.45295124193825609</v>
      </c>
      <c r="G185" s="163">
        <v>3.6206144078612043E-2</v>
      </c>
      <c r="H185" s="164">
        <f t="shared" ref="H185:H193" si="10">G185^2</f>
        <v>1.310884869041214E-3</v>
      </c>
      <c r="I185" s="102" t="str">
        <f>VLOOKUP(B185,'Commission''s energy set'!B$3:P$76,15,FALSE)</f>
        <v>Integrated</v>
      </c>
      <c r="J185" s="102"/>
      <c r="K185" s="102"/>
    </row>
    <row r="186" spans="2:11" x14ac:dyDescent="0.25">
      <c r="B186" s="166" t="s">
        <v>33</v>
      </c>
      <c r="C186" s="25">
        <v>0.12047487774142529</v>
      </c>
      <c r="D186" s="163">
        <v>2.803884552364241E-2</v>
      </c>
      <c r="E186" s="163">
        <f t="shared" si="9"/>
        <v>7.8617685829868199E-4</v>
      </c>
      <c r="F186" s="25">
        <v>0.19568882352163558</v>
      </c>
      <c r="G186" s="163">
        <v>3.2363986837992978E-2</v>
      </c>
      <c r="H186" s="164">
        <f t="shared" si="10"/>
        <v>1.0474276440497828E-3</v>
      </c>
      <c r="I186" s="102" t="str">
        <f>VLOOKUP(B186,'Commission''s energy set'!B$3:P$76,15,FALSE)</f>
        <v>Integrated</v>
      </c>
      <c r="J186" s="102"/>
      <c r="K186" s="102"/>
    </row>
    <row r="187" spans="2:11" x14ac:dyDescent="0.25">
      <c r="B187" s="166" t="s">
        <v>48</v>
      </c>
      <c r="C187" s="25">
        <v>0.20445605533739292</v>
      </c>
      <c r="D187" s="163">
        <v>3.9205154216169817E-2</v>
      </c>
      <c r="E187" s="163">
        <f t="shared" si="9"/>
        <v>1.537044117113658E-3</v>
      </c>
      <c r="F187" s="25">
        <v>0.15754783726177937</v>
      </c>
      <c r="G187" s="163">
        <v>4.983251893915619E-2</v>
      </c>
      <c r="H187" s="164">
        <f t="shared" si="10"/>
        <v>2.4832799438213602E-3</v>
      </c>
      <c r="I187" s="102" t="str">
        <f>VLOOKUP(B187,'Commission''s energy set'!B$3:P$76,15,FALSE)</f>
        <v>Integrated</v>
      </c>
      <c r="J187" s="102"/>
      <c r="K187" s="102"/>
    </row>
    <row r="188" spans="2:11" x14ac:dyDescent="0.25">
      <c r="B188" s="166" t="s">
        <v>134</v>
      </c>
      <c r="C188" s="25">
        <v>0.32354792645876368</v>
      </c>
      <c r="D188" s="163">
        <v>3.0180367708653254E-2</v>
      </c>
      <c r="E188" s="163">
        <f t="shared" si="9"/>
        <v>9.1085459502952002E-4</v>
      </c>
      <c r="F188" s="25">
        <v>0.36758541078712204</v>
      </c>
      <c r="G188" s="163">
        <v>3.6394583036291173E-2</v>
      </c>
      <c r="H188" s="164">
        <f t="shared" si="10"/>
        <v>1.3245656743854932E-3</v>
      </c>
      <c r="I188" s="102" t="str">
        <f>VLOOKUP(B188,'Commission''s energy set'!B$3:P$76,15,FALSE)</f>
        <v>Integrated</v>
      </c>
      <c r="J188" s="102"/>
      <c r="K188" s="102"/>
    </row>
    <row r="189" spans="2:11" x14ac:dyDescent="0.25">
      <c r="B189" s="166" t="s">
        <v>35</v>
      </c>
      <c r="C189" s="25">
        <v>0.26790538308799045</v>
      </c>
      <c r="D189" s="163">
        <v>2.3132251407722758E-2</v>
      </c>
      <c r="E189" s="163">
        <f t="shared" si="9"/>
        <v>5.351010551900915E-4</v>
      </c>
      <c r="F189" s="25">
        <v>0.25742554885680868</v>
      </c>
      <c r="G189" s="163">
        <v>3.769382748993097E-2</v>
      </c>
      <c r="H189" s="164">
        <f t="shared" si="10"/>
        <v>1.4208246308406757E-3</v>
      </c>
      <c r="I189" s="102" t="str">
        <f>VLOOKUP(B189,'Commission''s energy set'!B$3:P$76,15,FALSE)</f>
        <v>Integrated</v>
      </c>
      <c r="J189" s="102"/>
      <c r="K189" s="102"/>
    </row>
    <row r="190" spans="2:11" x14ac:dyDescent="0.25">
      <c r="B190" s="166" t="s">
        <v>136</v>
      </c>
      <c r="C190" s="25">
        <v>0.38635718340951347</v>
      </c>
      <c r="D190" s="163">
        <v>3.602685870544288E-2</v>
      </c>
      <c r="E190" s="163">
        <f t="shared" si="9"/>
        <v>1.2979345481819453E-3</v>
      </c>
      <c r="F190" s="25">
        <v>0.42390915001180973</v>
      </c>
      <c r="G190" s="163">
        <v>4.7055768557672344E-2</v>
      </c>
      <c r="H190" s="164">
        <f t="shared" si="10"/>
        <v>2.214245354553225E-3</v>
      </c>
      <c r="I190" s="102" t="str">
        <f>VLOOKUP(B190,'Commission''s energy set'!B$3:P$76,15,FALSE)</f>
        <v>Integrated</v>
      </c>
      <c r="J190" s="102"/>
      <c r="K190" s="102"/>
    </row>
    <row r="191" spans="2:11" x14ac:dyDescent="0.25">
      <c r="B191" s="166" t="s">
        <v>166</v>
      </c>
      <c r="C191" s="25">
        <v>1.9045882096037338E-2</v>
      </c>
      <c r="D191" s="163">
        <v>7.2546375917880365E-2</v>
      </c>
      <c r="E191" s="163">
        <f t="shared" si="9"/>
        <v>5.2629766588184121E-3</v>
      </c>
      <c r="F191" s="25">
        <v>0.76093748395992888</v>
      </c>
      <c r="G191" s="163">
        <v>0.11137196353577944</v>
      </c>
      <c r="H191" s="164">
        <f t="shared" si="10"/>
        <v>1.2403714261814984E-2</v>
      </c>
      <c r="I191" s="102" t="str">
        <f>VLOOKUP(B191,'Commission''s energy set'!B$3:P$76,15,FALSE)</f>
        <v>Gas</v>
      </c>
      <c r="J191" s="102"/>
      <c r="K191" s="102"/>
    </row>
    <row r="192" spans="2:11" x14ac:dyDescent="0.25">
      <c r="B192" s="166" t="s">
        <v>82</v>
      </c>
      <c r="C192" s="25">
        <v>0.3469715446839679</v>
      </c>
      <c r="D192" s="163">
        <v>2.2452610492745124E-2</v>
      </c>
      <c r="E192" s="163">
        <f t="shared" si="9"/>
        <v>5.0411971793892839E-4</v>
      </c>
      <c r="F192" s="25">
        <v>0.28301952518647139</v>
      </c>
      <c r="G192" s="163">
        <v>3.325634303596469E-2</v>
      </c>
      <c r="H192" s="164">
        <f t="shared" si="10"/>
        <v>1.1059843521257571E-3</v>
      </c>
      <c r="I192" s="102" t="str">
        <f>VLOOKUP(B192,'Commission''s energy set'!B$3:P$76,15,FALSE)</f>
        <v>Electricity</v>
      </c>
      <c r="J192" s="102"/>
      <c r="K192" s="102"/>
    </row>
    <row r="193" spans="1:11" x14ac:dyDescent="0.25">
      <c r="B193" s="166" t="s">
        <v>37</v>
      </c>
      <c r="C193" s="64">
        <v>0.25916135492478432</v>
      </c>
      <c r="D193" s="167">
        <v>2.0346396773850688E-2</v>
      </c>
      <c r="E193" s="167">
        <f t="shared" si="9"/>
        <v>4.1397586167896166E-4</v>
      </c>
      <c r="F193" s="64">
        <v>0.22863287274152441</v>
      </c>
      <c r="G193" s="167">
        <v>3.0013403957255415E-2</v>
      </c>
      <c r="H193" s="168">
        <f t="shared" si="10"/>
        <v>9.0080441710139504E-4</v>
      </c>
      <c r="I193" s="102" t="str">
        <f>VLOOKUP(B193,'Commission''s energy set'!B$3:P$76,15,FALSE)</f>
        <v>Integrated</v>
      </c>
      <c r="J193" s="102"/>
      <c r="K193" s="102"/>
    </row>
    <row r="194" spans="1:11" x14ac:dyDescent="0.25">
      <c r="B194" s="169" t="s">
        <v>236</v>
      </c>
      <c r="C194" s="25">
        <f>AVERAGE(C120:C193)</f>
        <v>0.35514400620614689</v>
      </c>
      <c r="D194" s="163">
        <f t="shared" ref="D194:H194" si="11">AVERAGE(D120:D193)</f>
        <v>3.3256813141143843E-2</v>
      </c>
      <c r="E194" s="163">
        <f t="shared" si="11"/>
        <v>1.2042533186501236E-3</v>
      </c>
      <c r="F194" s="25">
        <f t="shared" si="11"/>
        <v>0.33538314571951755</v>
      </c>
      <c r="G194" s="163">
        <f t="shared" si="11"/>
        <v>4.2033337965941657E-2</v>
      </c>
      <c r="H194" s="164">
        <f t="shared" si="11"/>
        <v>1.9754140812800226E-3</v>
      </c>
      <c r="I194" s="102"/>
    </row>
    <row r="195" spans="1:11" x14ac:dyDescent="0.25">
      <c r="B195" s="170" t="s">
        <v>237</v>
      </c>
      <c r="C195" s="64">
        <f>MEDIAN(C120:C193)</f>
        <v>0.3476106981544651</v>
      </c>
      <c r="D195" s="167">
        <f t="shared" ref="D195:H195" si="12">MEDIAN(D120:D193)</f>
        <v>3.1502511579205736E-2</v>
      </c>
      <c r="E195" s="167">
        <f t="shared" si="12"/>
        <v>9.9245119642699152E-4</v>
      </c>
      <c r="F195" s="64">
        <f t="shared" si="12"/>
        <v>0.30703737689950228</v>
      </c>
      <c r="G195" s="167">
        <f t="shared" si="12"/>
        <v>3.6890512726682763E-2</v>
      </c>
      <c r="H195" s="168">
        <f t="shared" si="12"/>
        <v>1.3609448284880171E-3</v>
      </c>
      <c r="I195" s="102"/>
    </row>
    <row r="200" spans="1:11" x14ac:dyDescent="0.25">
      <c r="A200" s="119" t="s">
        <v>239</v>
      </c>
    </row>
    <row r="203" spans="1:11" x14ac:dyDescent="0.25">
      <c r="B203" s="135" t="s">
        <v>220</v>
      </c>
      <c r="C203" s="136" t="s">
        <v>2</v>
      </c>
      <c r="D203" s="137" t="s">
        <v>3</v>
      </c>
      <c r="E203" s="138" t="s">
        <v>221</v>
      </c>
      <c r="F203" s="139"/>
      <c r="G203" s="139"/>
      <c r="H203" s="138"/>
    </row>
    <row r="204" spans="1:11" x14ac:dyDescent="0.25">
      <c r="B204" s="140" t="s">
        <v>190</v>
      </c>
      <c r="C204" s="140">
        <f>COUNT(C214:C287)</f>
        <v>74</v>
      </c>
      <c r="D204" s="140">
        <f>COUNT(F214:F287)</f>
        <v>74</v>
      </c>
      <c r="E204" s="141" t="s">
        <v>222</v>
      </c>
      <c r="F204" s="142"/>
      <c r="G204" s="142"/>
      <c r="H204" s="141"/>
    </row>
    <row r="205" spans="1:11" x14ac:dyDescent="0.25">
      <c r="B205" s="143" t="s">
        <v>223</v>
      </c>
      <c r="C205" s="144">
        <f>(C204/(C204-1))*_xlfn.VAR.S(C214:C287)</f>
        <v>2.2280278856480176E-2</v>
      </c>
      <c r="D205" s="144">
        <f>(D204/(D204-1))*_xlfn.VAR.S(F214:F287)</f>
        <v>1.523812371013414E-2</v>
      </c>
      <c r="E205" s="141" t="s">
        <v>224</v>
      </c>
      <c r="F205" s="145"/>
      <c r="G205" s="145"/>
      <c r="H205" s="141"/>
    </row>
    <row r="206" spans="1:11" ht="18.75" x14ac:dyDescent="0.35">
      <c r="B206" s="143" t="s">
        <v>225</v>
      </c>
      <c r="C206" s="144">
        <f>E288</f>
        <v>5.9490424448724061E-4</v>
      </c>
      <c r="D206" s="144">
        <f>H288</f>
        <v>4.0598054411145979E-4</v>
      </c>
      <c r="E206" s="141" t="s">
        <v>226</v>
      </c>
      <c r="F206" s="145"/>
      <c r="G206" s="145"/>
      <c r="H206" s="141"/>
    </row>
    <row r="207" spans="1:11" x14ac:dyDescent="0.25">
      <c r="B207" s="143" t="s">
        <v>227</v>
      </c>
      <c r="C207" s="146">
        <v>0.2</v>
      </c>
      <c r="D207" s="146">
        <v>0.2</v>
      </c>
      <c r="E207" s="141" t="s">
        <v>228</v>
      </c>
      <c r="F207" s="147"/>
      <c r="G207" s="147"/>
      <c r="H207" s="141"/>
    </row>
    <row r="208" spans="1:11" x14ac:dyDescent="0.25">
      <c r="B208" s="148" t="s">
        <v>229</v>
      </c>
      <c r="C208" s="149">
        <f>C205*((C204+1)/C204)-C206*(1-2*C207)</f>
        <v>2.2224421159199727E-2</v>
      </c>
      <c r="D208" s="149">
        <f>D205*((D204+1)/D204)-D206*(1-2*D207)</f>
        <v>1.5200455974344754E-2</v>
      </c>
      <c r="E208" s="141" t="s">
        <v>230</v>
      </c>
      <c r="F208" s="145"/>
      <c r="G208" s="145"/>
      <c r="H208" s="141"/>
    </row>
    <row r="209" spans="2:12" x14ac:dyDescent="0.25">
      <c r="B209" s="150" t="s">
        <v>231</v>
      </c>
      <c r="C209" s="151">
        <f>SQRT(C208)</f>
        <v>0.14907857377638051</v>
      </c>
      <c r="D209" s="152">
        <f>SQRT(D208)</f>
        <v>0.1232901292656665</v>
      </c>
      <c r="E209" s="142"/>
      <c r="F209" s="145"/>
      <c r="G209" s="145"/>
      <c r="H209" s="142"/>
    </row>
    <row r="210" spans="2:12" x14ac:dyDescent="0.25">
      <c r="B210" s="102"/>
      <c r="C210" s="102"/>
      <c r="D210" s="102"/>
      <c r="E210" s="102"/>
      <c r="F210" s="102"/>
      <c r="G210" s="102"/>
      <c r="H210" s="102"/>
    </row>
    <row r="211" spans="2:12" x14ac:dyDescent="0.25">
      <c r="B211" s="102"/>
      <c r="C211" s="102"/>
      <c r="D211" s="102"/>
      <c r="E211" s="102"/>
      <c r="F211" s="102"/>
      <c r="G211" s="102"/>
      <c r="H211" s="102"/>
    </row>
    <row r="212" spans="2:12" x14ac:dyDescent="0.25">
      <c r="B212" s="102"/>
      <c r="C212" s="307" t="s">
        <v>2</v>
      </c>
      <c r="D212" s="308"/>
      <c r="E212" s="309"/>
      <c r="F212" s="307" t="s">
        <v>3</v>
      </c>
      <c r="G212" s="308"/>
      <c r="H212" s="309"/>
    </row>
    <row r="213" spans="2:12" x14ac:dyDescent="0.25">
      <c r="B213" s="153" t="s">
        <v>232</v>
      </c>
      <c r="C213" s="154" t="s">
        <v>233</v>
      </c>
      <c r="D213" s="154" t="s">
        <v>234</v>
      </c>
      <c r="E213" s="154" t="s">
        <v>235</v>
      </c>
      <c r="F213" s="154" t="s">
        <v>233</v>
      </c>
      <c r="G213" s="154" t="s">
        <v>234</v>
      </c>
      <c r="H213" s="154" t="s">
        <v>235</v>
      </c>
      <c r="J213" s="155"/>
      <c r="L213" s="155"/>
    </row>
    <row r="214" spans="2:12" x14ac:dyDescent="0.25">
      <c r="B214" s="158" t="s">
        <v>84</v>
      </c>
      <c r="C214" s="159">
        <v>0.40852838725116741</v>
      </c>
      <c r="D214" s="160">
        <v>1.1144653976383262E-2</v>
      </c>
      <c r="E214" s="160">
        <f>D214^2</f>
        <v>1.2420331225331525E-4</v>
      </c>
      <c r="F214" s="159">
        <v>0.35611057591843431</v>
      </c>
      <c r="G214" s="160">
        <v>1.550516196263612E-2</v>
      </c>
      <c r="H214" s="161">
        <f>G214^2</f>
        <v>2.4041004748757798E-4</v>
      </c>
    </row>
    <row r="215" spans="2:12" x14ac:dyDescent="0.25">
      <c r="B215" s="162" t="s">
        <v>56</v>
      </c>
      <c r="C215" s="25">
        <v>0.35145046534342983</v>
      </c>
      <c r="D215" s="163">
        <v>1.092338679534356E-2</v>
      </c>
      <c r="E215" s="163">
        <f t="shared" ref="E215:E278" si="13">D215^2</f>
        <v>1.1932037908068606E-4</v>
      </c>
      <c r="F215" s="25">
        <v>0.31532813103775792</v>
      </c>
      <c r="G215" s="163">
        <v>1.4408327599023949E-2</v>
      </c>
      <c r="H215" s="164">
        <f t="shared" ref="H215:H278" si="14">G215^2</f>
        <v>2.0759990420079523E-4</v>
      </c>
    </row>
    <row r="216" spans="2:12" x14ac:dyDescent="0.25">
      <c r="B216" s="162" t="s">
        <v>124</v>
      </c>
      <c r="C216" s="25">
        <v>0.51832370003577422</v>
      </c>
      <c r="D216" s="163">
        <v>1.6979400652855473E-2</v>
      </c>
      <c r="E216" s="163">
        <f t="shared" si="13"/>
        <v>2.883000465301889E-4</v>
      </c>
      <c r="F216" s="25">
        <v>0.36900204940241388</v>
      </c>
      <c r="G216" s="163">
        <v>1.2087163402220349E-2</v>
      </c>
      <c r="H216" s="164">
        <f t="shared" si="14"/>
        <v>1.4609951911197499E-4</v>
      </c>
    </row>
    <row r="217" spans="2:12" x14ac:dyDescent="0.25">
      <c r="B217" s="162" t="s">
        <v>138</v>
      </c>
      <c r="C217" s="25">
        <v>0.46988284992942453</v>
      </c>
      <c r="D217" s="163">
        <v>1.6270217358858061E-2</v>
      </c>
      <c r="E217" s="163">
        <f t="shared" si="13"/>
        <v>2.6471997290448621E-4</v>
      </c>
      <c r="F217" s="25">
        <v>0.43136261172471224</v>
      </c>
      <c r="G217" s="163">
        <v>1.6728904265309388E-2</v>
      </c>
      <c r="H217" s="164">
        <f t="shared" si="14"/>
        <v>2.7985623791788666E-4</v>
      </c>
    </row>
    <row r="218" spans="2:12" x14ac:dyDescent="0.25">
      <c r="B218" s="162" t="s">
        <v>120</v>
      </c>
      <c r="C218" s="25">
        <v>0.27495863423121786</v>
      </c>
      <c r="D218" s="163">
        <v>1.5084127086137308E-2</v>
      </c>
      <c r="E218" s="163">
        <f t="shared" si="13"/>
        <v>2.2753088995074121E-4</v>
      </c>
      <c r="F218" s="25">
        <v>0.38858673679292038</v>
      </c>
      <c r="G218" s="163">
        <v>1.8638743093326193E-2</v>
      </c>
      <c r="H218" s="164">
        <f t="shared" si="14"/>
        <v>3.4740274409901485E-4</v>
      </c>
    </row>
    <row r="219" spans="2:12" x14ac:dyDescent="0.25">
      <c r="B219" s="162" t="s">
        <v>90</v>
      </c>
      <c r="C219" s="25">
        <v>0.15927951885262076</v>
      </c>
      <c r="D219" s="163">
        <v>1.4447218251937248E-2</v>
      </c>
      <c r="E219" s="163">
        <f t="shared" si="13"/>
        <v>2.0872211521910877E-4</v>
      </c>
      <c r="F219" s="25">
        <v>0.24067741947724042</v>
      </c>
      <c r="G219" s="163">
        <v>1.5416108370380596E-2</v>
      </c>
      <c r="H219" s="164">
        <f t="shared" si="14"/>
        <v>2.3765639728731867E-4</v>
      </c>
    </row>
    <row r="220" spans="2:12" x14ac:dyDescent="0.25">
      <c r="B220" s="162" t="s">
        <v>110</v>
      </c>
      <c r="C220" s="25">
        <v>0.30251159842086112</v>
      </c>
      <c r="D220" s="163">
        <v>1.0351610487997842E-2</v>
      </c>
      <c r="E220" s="163">
        <f t="shared" si="13"/>
        <v>1.0715583969522692E-4</v>
      </c>
      <c r="F220" s="25">
        <v>0.43564871274253963</v>
      </c>
      <c r="G220" s="163">
        <v>1.6656962191843604E-2</v>
      </c>
      <c r="H220" s="164">
        <f t="shared" si="14"/>
        <v>2.774543894605073E-4</v>
      </c>
    </row>
    <row r="221" spans="2:12" x14ac:dyDescent="0.25">
      <c r="B221" s="162" t="s">
        <v>104</v>
      </c>
      <c r="C221" s="25">
        <v>0.34063398245917548</v>
      </c>
      <c r="D221" s="163">
        <v>9.8946273016162455E-3</v>
      </c>
      <c r="E221" s="163">
        <f t="shared" si="13"/>
        <v>9.7903649437889589E-5</v>
      </c>
      <c r="F221" s="25">
        <v>0.39430714927600552</v>
      </c>
      <c r="G221" s="163">
        <v>1.4833712180103183E-2</v>
      </c>
      <c r="H221" s="164">
        <f t="shared" si="14"/>
        <v>2.2003901704214151E-4</v>
      </c>
    </row>
    <row r="222" spans="2:12" x14ac:dyDescent="0.25">
      <c r="B222" s="162" t="s">
        <v>150</v>
      </c>
      <c r="C222" s="25">
        <v>0.52130467789831714</v>
      </c>
      <c r="D222" s="163">
        <v>1.4455925012649782E-2</v>
      </c>
      <c r="E222" s="163">
        <f t="shared" si="13"/>
        <v>2.089737679713536E-4</v>
      </c>
      <c r="F222" s="25">
        <v>0.49444259596689688</v>
      </c>
      <c r="G222" s="163">
        <v>1.7817357462466571E-2</v>
      </c>
      <c r="H222" s="164">
        <f t="shared" si="14"/>
        <v>3.1745822694531319E-4</v>
      </c>
    </row>
    <row r="223" spans="2:12" x14ac:dyDescent="0.25">
      <c r="B223" s="162" t="s">
        <v>154</v>
      </c>
      <c r="C223" s="25">
        <v>0.39410576226841959</v>
      </c>
      <c r="D223" s="163">
        <v>2.1919953597161475E-2</v>
      </c>
      <c r="E223" s="163">
        <f t="shared" si="13"/>
        <v>4.8048436570171228E-4</v>
      </c>
      <c r="F223" s="25">
        <v>0.42082738458091962</v>
      </c>
      <c r="G223" s="163">
        <v>3.4877822238577591E-2</v>
      </c>
      <c r="H223" s="164">
        <f t="shared" si="14"/>
        <v>1.2164624841058175E-3</v>
      </c>
    </row>
    <row r="224" spans="2:12" x14ac:dyDescent="0.25">
      <c r="B224" s="162" t="s">
        <v>41</v>
      </c>
      <c r="C224" s="25">
        <v>0.25780041488026467</v>
      </c>
      <c r="D224" s="163">
        <v>7.1849910515696426E-3</v>
      </c>
      <c r="E224" s="163">
        <f t="shared" si="13"/>
        <v>5.1624096411135835E-5</v>
      </c>
      <c r="F224" s="25">
        <v>0.29816722553342889</v>
      </c>
      <c r="G224" s="163">
        <v>1.2614151705441085E-2</v>
      </c>
      <c r="H224" s="164">
        <f t="shared" si="14"/>
        <v>1.5911682324788222E-4</v>
      </c>
    </row>
    <row r="225" spans="2:8" x14ac:dyDescent="0.25">
      <c r="B225" s="162" t="s">
        <v>96</v>
      </c>
      <c r="C225" s="25">
        <v>0.46896932042010248</v>
      </c>
      <c r="D225" s="163">
        <v>1.3313760188701436E-2</v>
      </c>
      <c r="E225" s="163">
        <f t="shared" si="13"/>
        <v>1.7725621036225128E-4</v>
      </c>
      <c r="F225" s="25">
        <v>0.41259866412587604</v>
      </c>
      <c r="G225" s="163">
        <v>1.8488238767446614E-2</v>
      </c>
      <c r="H225" s="164">
        <f t="shared" si="14"/>
        <v>3.4181497272211587E-4</v>
      </c>
    </row>
    <row r="226" spans="2:8" x14ac:dyDescent="0.25">
      <c r="B226" s="162" t="s">
        <v>108</v>
      </c>
      <c r="C226" s="25">
        <v>0.27151962696014381</v>
      </c>
      <c r="D226" s="163">
        <v>8.3822295568455694E-3</v>
      </c>
      <c r="E226" s="163">
        <f t="shared" si="13"/>
        <v>7.0261772343655472E-5</v>
      </c>
      <c r="F226" s="25">
        <v>0.41043506533061025</v>
      </c>
      <c r="G226" s="163">
        <v>1.5616500341471428E-2</v>
      </c>
      <c r="H226" s="164">
        <f t="shared" si="14"/>
        <v>2.4387508291517723E-4</v>
      </c>
    </row>
    <row r="227" spans="2:8" x14ac:dyDescent="0.25">
      <c r="B227" s="162" t="s">
        <v>86</v>
      </c>
      <c r="C227" s="25">
        <v>0.53699626280255086</v>
      </c>
      <c r="D227" s="163">
        <v>2.2227982514878945E-2</v>
      </c>
      <c r="E227" s="163">
        <f t="shared" si="13"/>
        <v>4.9408320668176413E-4</v>
      </c>
      <c r="F227" s="25">
        <v>0.53959691813832833</v>
      </c>
      <c r="G227" s="163">
        <v>2.7624502789417492E-2</v>
      </c>
      <c r="H227" s="164">
        <f t="shared" si="14"/>
        <v>7.6311315436253474E-4</v>
      </c>
    </row>
    <row r="228" spans="2:8" x14ac:dyDescent="0.25">
      <c r="B228" s="162" t="s">
        <v>39</v>
      </c>
      <c r="C228" s="25">
        <v>0.37662335000726122</v>
      </c>
      <c r="D228" s="163">
        <v>1.0968573868859518E-2</v>
      </c>
      <c r="E228" s="163">
        <f t="shared" si="13"/>
        <v>1.2030961271662786E-4</v>
      </c>
      <c r="F228" s="25">
        <v>0.32874528641631845</v>
      </c>
      <c r="G228" s="163">
        <v>1.4641515448440777E-2</v>
      </c>
      <c r="H228" s="164">
        <f t="shared" si="14"/>
        <v>2.143739746269299E-4</v>
      </c>
    </row>
    <row r="229" spans="2:8" x14ac:dyDescent="0.25">
      <c r="B229" s="162" t="s">
        <v>116</v>
      </c>
      <c r="C229" s="25">
        <v>0.12016175034414922</v>
      </c>
      <c r="D229" s="163">
        <v>1.9607274408360829E-2</v>
      </c>
      <c r="E229" s="163">
        <f t="shared" si="13"/>
        <v>3.8444520972476151E-4</v>
      </c>
      <c r="F229" s="25">
        <v>0.24672523341663369</v>
      </c>
      <c r="G229" s="163">
        <v>3.4371873596023762E-2</v>
      </c>
      <c r="H229" s="164">
        <f t="shared" si="14"/>
        <v>1.1814256945010355E-3</v>
      </c>
    </row>
    <row r="230" spans="2:8" x14ac:dyDescent="0.25">
      <c r="B230" s="162" t="s">
        <v>66</v>
      </c>
      <c r="C230" s="25">
        <v>0.32879612779474099</v>
      </c>
      <c r="D230" s="163">
        <v>9.3991267750160364E-3</v>
      </c>
      <c r="E230" s="163">
        <f t="shared" si="13"/>
        <v>8.834358413282336E-5</v>
      </c>
      <c r="F230" s="25">
        <v>0.35664872046461937</v>
      </c>
      <c r="G230" s="163">
        <v>1.404981536334792E-2</v>
      </c>
      <c r="H230" s="164">
        <f t="shared" si="14"/>
        <v>1.9739731174416724E-4</v>
      </c>
    </row>
    <row r="231" spans="2:8" x14ac:dyDescent="0.25">
      <c r="B231" s="162" t="s">
        <v>29</v>
      </c>
      <c r="C231" s="25">
        <v>0.13992505424681453</v>
      </c>
      <c r="D231" s="163">
        <v>1.0951524704294391E-2</v>
      </c>
      <c r="E231" s="163">
        <f t="shared" si="13"/>
        <v>1.1993589334877035E-4</v>
      </c>
      <c r="F231" s="25">
        <v>0.14209725881710633</v>
      </c>
      <c r="G231" s="163">
        <v>1.0488696262783048E-2</v>
      </c>
      <c r="H231" s="164">
        <f t="shared" si="14"/>
        <v>1.1001274929291907E-4</v>
      </c>
    </row>
    <row r="232" spans="2:8" x14ac:dyDescent="0.25">
      <c r="B232" s="162" t="s">
        <v>31</v>
      </c>
      <c r="C232" s="25">
        <v>0.37270912224943492</v>
      </c>
      <c r="D232" s="163">
        <v>1.2902378435545009E-2</v>
      </c>
      <c r="E232" s="163">
        <f t="shared" si="13"/>
        <v>1.6647136929401687E-4</v>
      </c>
      <c r="F232" s="25">
        <v>0.25534735516003793</v>
      </c>
      <c r="G232" s="163">
        <v>1.3838421294093465E-2</v>
      </c>
      <c r="H232" s="164">
        <f t="shared" si="14"/>
        <v>1.9150190391281944E-4</v>
      </c>
    </row>
    <row r="233" spans="2:8" x14ac:dyDescent="0.25">
      <c r="B233" s="162" t="s">
        <v>18</v>
      </c>
      <c r="C233" s="25">
        <v>0.28183821425658356</v>
      </c>
      <c r="D233" s="163">
        <v>9.0857563685651302E-3</v>
      </c>
      <c r="E233" s="163">
        <f t="shared" si="13"/>
        <v>8.255096878892182E-5</v>
      </c>
      <c r="F233" s="25">
        <v>0.24057219205701202</v>
      </c>
      <c r="G233" s="163">
        <v>1.4887513825850322E-2</v>
      </c>
      <c r="H233" s="164">
        <f t="shared" si="14"/>
        <v>2.2163806791488449E-4</v>
      </c>
    </row>
    <row r="234" spans="2:8" x14ac:dyDescent="0.25">
      <c r="B234" s="162" t="s">
        <v>62</v>
      </c>
      <c r="C234" s="25">
        <v>0.35110679507236486</v>
      </c>
      <c r="D234" s="163">
        <v>1.0668329487408184E-2</v>
      </c>
      <c r="E234" s="163">
        <f t="shared" si="13"/>
        <v>1.1381325405190297E-4</v>
      </c>
      <c r="F234" s="25">
        <v>0.38165148568879864</v>
      </c>
      <c r="G234" s="163">
        <v>1.9593972045352188E-2</v>
      </c>
      <c r="H234" s="164">
        <f t="shared" si="14"/>
        <v>3.8392374051404303E-4</v>
      </c>
    </row>
    <row r="235" spans="2:8" x14ac:dyDescent="0.25">
      <c r="B235" s="162" t="s">
        <v>92</v>
      </c>
      <c r="C235" s="25">
        <v>0.43733413939463261</v>
      </c>
      <c r="D235" s="163">
        <v>1.32332177740466E-2</v>
      </c>
      <c r="E235" s="163">
        <f t="shared" si="13"/>
        <v>1.7511805265534285E-4</v>
      </c>
      <c r="F235" s="25">
        <v>0.37421358800211763</v>
      </c>
      <c r="G235" s="163">
        <v>1.7906629682148376E-2</v>
      </c>
      <c r="H235" s="164">
        <f t="shared" si="14"/>
        <v>3.2064738657359727E-4</v>
      </c>
    </row>
    <row r="236" spans="2:8" x14ac:dyDescent="0.25">
      <c r="B236" s="162" t="s">
        <v>162</v>
      </c>
      <c r="C236" s="25">
        <v>0.40461533610391043</v>
      </c>
      <c r="D236" s="163">
        <v>1.6095806466051233E-2</v>
      </c>
      <c r="E236" s="163">
        <f t="shared" si="13"/>
        <v>2.5907498579257667E-4</v>
      </c>
      <c r="F236" s="25">
        <v>0.48581078928566912</v>
      </c>
      <c r="G236" s="163">
        <v>3.0205666727176891E-2</v>
      </c>
      <c r="H236" s="164">
        <f t="shared" si="14"/>
        <v>9.123823024332811E-4</v>
      </c>
    </row>
    <row r="237" spans="2:8" x14ac:dyDescent="0.25">
      <c r="B237" s="162" t="s">
        <v>78</v>
      </c>
      <c r="C237" s="25">
        <v>0.48378400995654985</v>
      </c>
      <c r="D237" s="163">
        <v>1.3202127521161022E-2</v>
      </c>
      <c r="E237" s="163">
        <f t="shared" si="13"/>
        <v>1.7429617108499727E-4</v>
      </c>
      <c r="F237" s="25">
        <v>0.32183820144367864</v>
      </c>
      <c r="G237" s="163">
        <v>1.6230272868404304E-2</v>
      </c>
      <c r="H237" s="164">
        <f t="shared" si="14"/>
        <v>2.6342175738286087E-4</v>
      </c>
    </row>
    <row r="238" spans="2:8" x14ac:dyDescent="0.25">
      <c r="B238" s="162" t="s">
        <v>76</v>
      </c>
      <c r="C238" s="25">
        <v>0.30202903778615092</v>
      </c>
      <c r="D238" s="163">
        <v>1.0249723465602323E-2</v>
      </c>
      <c r="E238" s="163">
        <f t="shared" si="13"/>
        <v>1.0505683112131889E-4</v>
      </c>
      <c r="F238" s="25">
        <v>0.36009533576603375</v>
      </c>
      <c r="G238" s="163">
        <v>1.5407403236260128E-2</v>
      </c>
      <c r="H238" s="164">
        <f t="shared" si="14"/>
        <v>2.3738807448471906E-4</v>
      </c>
    </row>
    <row r="239" spans="2:8" x14ac:dyDescent="0.25">
      <c r="B239" s="162" t="s">
        <v>60</v>
      </c>
      <c r="C239" s="25">
        <v>0.43950658497818801</v>
      </c>
      <c r="D239" s="163">
        <v>1.4625607409361785E-2</v>
      </c>
      <c r="E239" s="163">
        <f t="shared" si="13"/>
        <v>2.1390839209277834E-4</v>
      </c>
      <c r="F239" s="25">
        <v>0.27892253029537306</v>
      </c>
      <c r="G239" s="163">
        <v>1.3987591225100965E-2</v>
      </c>
      <c r="H239" s="164">
        <f t="shared" si="14"/>
        <v>1.9565270828052149E-4</v>
      </c>
    </row>
    <row r="240" spans="2:8" x14ac:dyDescent="0.25">
      <c r="B240" s="165" t="s">
        <v>43</v>
      </c>
      <c r="C240" s="25">
        <v>0.66400664477008853</v>
      </c>
      <c r="D240" s="163">
        <v>1.983035985343674E-2</v>
      </c>
      <c r="E240" s="163">
        <f t="shared" si="13"/>
        <v>3.9324317191679562E-4</v>
      </c>
      <c r="F240" s="25">
        <v>0.345786301638983</v>
      </c>
      <c r="G240" s="163">
        <v>2.072912657109046E-2</v>
      </c>
      <c r="H240" s="164">
        <f t="shared" si="14"/>
        <v>4.2969668840028852E-4</v>
      </c>
    </row>
    <row r="241" spans="2:8" x14ac:dyDescent="0.25">
      <c r="B241" s="165" t="s">
        <v>26</v>
      </c>
      <c r="C241" s="25">
        <v>0.42437159059396845</v>
      </c>
      <c r="D241" s="163">
        <v>1.4090485989620399E-2</v>
      </c>
      <c r="E241" s="163">
        <f t="shared" si="13"/>
        <v>1.9854179542368877E-4</v>
      </c>
      <c r="F241" s="25">
        <v>0.26699377950629588</v>
      </c>
      <c r="G241" s="163">
        <v>1.5108927679756967E-2</v>
      </c>
      <c r="H241" s="164">
        <f t="shared" si="14"/>
        <v>2.2827969563212624E-4</v>
      </c>
    </row>
    <row r="242" spans="2:8" x14ac:dyDescent="0.25">
      <c r="B242" s="166" t="s">
        <v>23</v>
      </c>
      <c r="C242" s="25">
        <v>0.36087888788619182</v>
      </c>
      <c r="D242" s="163">
        <v>1.0610174368915863E-2</v>
      </c>
      <c r="E242" s="163">
        <f t="shared" si="13"/>
        <v>1.1257580013879913E-4</v>
      </c>
      <c r="F242" s="25">
        <v>0.31323188272585456</v>
      </c>
      <c r="G242" s="163">
        <v>1.9764405450153264E-2</v>
      </c>
      <c r="H242" s="164">
        <f t="shared" si="14"/>
        <v>3.9063172279804804E-4</v>
      </c>
    </row>
    <row r="243" spans="2:8" x14ac:dyDescent="0.25">
      <c r="B243" s="166" t="s">
        <v>106</v>
      </c>
      <c r="C243" s="25">
        <v>0.32397841149995915</v>
      </c>
      <c r="D243" s="163">
        <v>1.1665258360865263E-2</v>
      </c>
      <c r="E243" s="163">
        <f t="shared" si="13"/>
        <v>1.3607825262573691E-4</v>
      </c>
      <c r="F243" s="25">
        <v>0.31911548231775544</v>
      </c>
      <c r="G243" s="163">
        <v>1.2545686561845269E-2</v>
      </c>
      <c r="H243" s="164">
        <f t="shared" si="14"/>
        <v>1.5739425130806495E-4</v>
      </c>
    </row>
    <row r="244" spans="2:8" x14ac:dyDescent="0.25">
      <c r="B244" s="166" t="s">
        <v>126</v>
      </c>
      <c r="C244" s="25">
        <v>0.38779889700767373</v>
      </c>
      <c r="D244" s="163">
        <v>1.759246701046786E-2</v>
      </c>
      <c r="E244" s="163">
        <f t="shared" si="13"/>
        <v>3.0949489551439994E-4</v>
      </c>
      <c r="F244" s="25">
        <v>0.50108644898499211</v>
      </c>
      <c r="G244" s="163">
        <v>2.1649260281310055E-2</v>
      </c>
      <c r="H244" s="164">
        <f t="shared" si="14"/>
        <v>4.6869047072790914E-4</v>
      </c>
    </row>
    <row r="245" spans="2:8" x14ac:dyDescent="0.25">
      <c r="B245" s="166" t="s">
        <v>130</v>
      </c>
      <c r="C245" s="25">
        <v>0.35278007797705613</v>
      </c>
      <c r="D245" s="163">
        <v>1.0202195545692714E-2</v>
      </c>
      <c r="E245" s="163">
        <f t="shared" si="13"/>
        <v>1.0408479395255225E-4</v>
      </c>
      <c r="F245" s="25">
        <v>0.45313411858336122</v>
      </c>
      <c r="G245" s="163">
        <v>1.5602771500808497E-2</v>
      </c>
      <c r="H245" s="164">
        <f t="shared" si="14"/>
        <v>2.4344647850644183E-4</v>
      </c>
    </row>
    <row r="246" spans="2:8" x14ac:dyDescent="0.25">
      <c r="B246" s="166" t="s">
        <v>45</v>
      </c>
      <c r="C246" s="25">
        <v>0.426632232195153</v>
      </c>
      <c r="D246" s="163">
        <v>1.5194431715855909E-2</v>
      </c>
      <c r="E246" s="163">
        <f t="shared" si="13"/>
        <v>2.3087075516780794E-4</v>
      </c>
      <c r="F246" s="25">
        <v>0.31913584740795564</v>
      </c>
      <c r="G246" s="163">
        <v>1.8422890109902376E-2</v>
      </c>
      <c r="H246" s="164">
        <f t="shared" si="14"/>
        <v>3.394028800015388E-4</v>
      </c>
    </row>
    <row r="247" spans="2:8" x14ac:dyDescent="0.25">
      <c r="B247" s="166" t="s">
        <v>14</v>
      </c>
      <c r="C247" s="25">
        <v>-4.674465E-3</v>
      </c>
      <c r="D247" s="163">
        <v>1.1172609999999999E-2</v>
      </c>
      <c r="E247" s="163">
        <f t="shared" si="13"/>
        <v>1.2482721421209998E-4</v>
      </c>
      <c r="F247" s="25">
        <v>8.5507840000000005E-3</v>
      </c>
      <c r="G247" s="163">
        <v>1.42305E-2</v>
      </c>
      <c r="H247" s="164">
        <f t="shared" si="14"/>
        <v>2.0250713025000001E-4</v>
      </c>
    </row>
    <row r="248" spans="2:8" x14ac:dyDescent="0.25">
      <c r="B248" s="166" t="s">
        <v>156</v>
      </c>
      <c r="C248" s="25">
        <v>0.25758773413723518</v>
      </c>
      <c r="D248" s="163">
        <v>0.12265887542313118</v>
      </c>
      <c r="E248" s="163">
        <f t="shared" si="13"/>
        <v>1.5045199720067215E-2</v>
      </c>
      <c r="F248" s="25">
        <v>0.52906597778392628</v>
      </c>
      <c r="G248" s="163">
        <v>2.7633235432322819E-2</v>
      </c>
      <c r="H248" s="164">
        <f t="shared" si="14"/>
        <v>7.6359570045818131E-4</v>
      </c>
    </row>
    <row r="249" spans="2:8" x14ac:dyDescent="0.25">
      <c r="B249" s="166" t="s">
        <v>100</v>
      </c>
      <c r="C249" s="25">
        <v>0.44190913802845555</v>
      </c>
      <c r="D249" s="163">
        <v>1.6665873355020105E-2</v>
      </c>
      <c r="E249" s="163">
        <f t="shared" si="13"/>
        <v>2.777513346855691E-4</v>
      </c>
      <c r="F249" s="25">
        <v>0.43812978766798027</v>
      </c>
      <c r="G249" s="163">
        <v>1.63562255882235E-2</v>
      </c>
      <c r="H249" s="164">
        <f t="shared" si="14"/>
        <v>2.6752611549285717E-4</v>
      </c>
    </row>
    <row r="250" spans="2:8" x14ac:dyDescent="0.25">
      <c r="B250" s="166" t="s">
        <v>112</v>
      </c>
      <c r="C250" s="25">
        <v>0.48465401152569054</v>
      </c>
      <c r="D250" s="163">
        <v>1.5186793638316216E-2</v>
      </c>
      <c r="E250" s="163">
        <f t="shared" si="13"/>
        <v>2.3063870101280189E-4</v>
      </c>
      <c r="F250" s="25">
        <v>0.41676191139537444</v>
      </c>
      <c r="G250" s="163">
        <v>1.5508956067509396E-2</v>
      </c>
      <c r="H250" s="164">
        <f t="shared" si="14"/>
        <v>2.4052771830393652E-4</v>
      </c>
    </row>
    <row r="251" spans="2:8" x14ac:dyDescent="0.25">
      <c r="B251" s="166" t="s">
        <v>114</v>
      </c>
      <c r="C251" s="25">
        <v>0.47554970529958251</v>
      </c>
      <c r="D251" s="163">
        <v>1.4539384689189888E-2</v>
      </c>
      <c r="E251" s="163">
        <f t="shared" si="13"/>
        <v>2.1139370714024934E-4</v>
      </c>
      <c r="F251" s="25">
        <v>0.59008679528687036</v>
      </c>
      <c r="G251" s="163">
        <v>2.3131642392372642E-2</v>
      </c>
      <c r="H251" s="164">
        <f t="shared" si="14"/>
        <v>5.3507287976861109E-4</v>
      </c>
    </row>
    <row r="252" spans="2:8" x14ac:dyDescent="0.25">
      <c r="B252" s="166" t="s">
        <v>74</v>
      </c>
      <c r="C252" s="25">
        <v>0.44486156391517218</v>
      </c>
      <c r="D252" s="163">
        <v>1.4481665261421793E-2</v>
      </c>
      <c r="E252" s="163">
        <f t="shared" si="13"/>
        <v>2.0971862874387073E-4</v>
      </c>
      <c r="F252" s="25">
        <v>0.33010807480136983</v>
      </c>
      <c r="G252" s="163">
        <v>1.3690362198317931E-2</v>
      </c>
      <c r="H252" s="164">
        <f t="shared" si="14"/>
        <v>1.8742601712113256E-4</v>
      </c>
    </row>
    <row r="253" spans="2:8" x14ac:dyDescent="0.25">
      <c r="B253" s="166" t="s">
        <v>164</v>
      </c>
      <c r="C253" s="25">
        <v>0.74954795250442996</v>
      </c>
      <c r="D253" s="163">
        <v>1.9759564403237825E-2</v>
      </c>
      <c r="E253" s="163">
        <f t="shared" si="13"/>
        <v>3.9044038540570337E-4</v>
      </c>
      <c r="F253" s="25">
        <v>0.80377334606451989</v>
      </c>
      <c r="G253" s="163">
        <v>2.6820336134590724E-2</v>
      </c>
      <c r="H253" s="164">
        <f t="shared" si="14"/>
        <v>7.1933043037243291E-4</v>
      </c>
    </row>
    <row r="254" spans="2:8" x14ac:dyDescent="0.25">
      <c r="B254" s="166" t="s">
        <v>80</v>
      </c>
      <c r="C254" s="25">
        <v>0.32091034555652914</v>
      </c>
      <c r="D254" s="163">
        <v>1.2333833608971435E-2</v>
      </c>
      <c r="E254" s="163">
        <f t="shared" si="13"/>
        <v>1.5212345149379333E-4</v>
      </c>
      <c r="F254" s="25">
        <v>0.30597478027780289</v>
      </c>
      <c r="G254" s="163">
        <v>1.3477716102999802E-2</v>
      </c>
      <c r="H254" s="164">
        <f t="shared" si="14"/>
        <v>1.8164883135306017E-4</v>
      </c>
    </row>
    <row r="255" spans="2:8" x14ac:dyDescent="0.25">
      <c r="B255" s="166" t="s">
        <v>64</v>
      </c>
      <c r="C255" s="25">
        <v>0.33068094985429186</v>
      </c>
      <c r="D255" s="163">
        <v>9.1844894330533351E-3</v>
      </c>
      <c r="E255" s="163">
        <f t="shared" si="13"/>
        <v>8.4354846145868377E-5</v>
      </c>
      <c r="F255" s="25">
        <v>0.37422757356973407</v>
      </c>
      <c r="G255" s="163">
        <v>1.4549807876581743E-2</v>
      </c>
      <c r="H255" s="164">
        <f t="shared" si="14"/>
        <v>2.1169690924544013E-4</v>
      </c>
    </row>
    <row r="256" spans="2:8" x14ac:dyDescent="0.25">
      <c r="B256" s="166" t="s">
        <v>122</v>
      </c>
      <c r="C256" s="25">
        <v>0.47928545708818354</v>
      </c>
      <c r="D256" s="163">
        <v>1.5176207045935907E-2</v>
      </c>
      <c r="E256" s="163">
        <f t="shared" si="13"/>
        <v>2.3031726030111466E-4</v>
      </c>
      <c r="F256" s="25">
        <v>0.58689612853577278</v>
      </c>
      <c r="G256" s="163">
        <v>2.2524996782067701E-2</v>
      </c>
      <c r="H256" s="164">
        <f t="shared" si="14"/>
        <v>5.073754800321603E-4</v>
      </c>
    </row>
    <row r="257" spans="2:8" x14ac:dyDescent="0.25">
      <c r="B257" s="166" t="s">
        <v>102</v>
      </c>
      <c r="C257" s="25">
        <v>0.36110675412449966</v>
      </c>
      <c r="D257" s="163">
        <v>1.1868639498823613E-2</v>
      </c>
      <c r="E257" s="163">
        <f t="shared" si="13"/>
        <v>1.4086460355303601E-4</v>
      </c>
      <c r="F257" s="25">
        <v>0.40240955343516438</v>
      </c>
      <c r="G257" s="163">
        <v>1.5028511100154514E-2</v>
      </c>
      <c r="H257" s="164">
        <f t="shared" si="14"/>
        <v>2.2585614588746744E-4</v>
      </c>
    </row>
    <row r="258" spans="2:8" x14ac:dyDescent="0.25">
      <c r="B258" s="166" t="s">
        <v>70</v>
      </c>
      <c r="C258" s="25">
        <v>0.41672883259808363</v>
      </c>
      <c r="D258" s="163">
        <v>1.4907822362742428E-2</v>
      </c>
      <c r="E258" s="163">
        <f t="shared" si="13"/>
        <v>2.2224316759908322E-4</v>
      </c>
      <c r="F258" s="25">
        <v>0.3853327678611842</v>
      </c>
      <c r="G258" s="163">
        <v>1.5374065336420216E-2</v>
      </c>
      <c r="H258" s="164">
        <f t="shared" si="14"/>
        <v>2.3636188496851764E-4</v>
      </c>
    </row>
    <row r="259" spans="2:8" x14ac:dyDescent="0.25">
      <c r="B259" s="166" t="s">
        <v>152</v>
      </c>
      <c r="C259" s="25">
        <v>0.50043148321605657</v>
      </c>
      <c r="D259" s="163">
        <v>1.4435074399515956E-2</v>
      </c>
      <c r="E259" s="163">
        <f t="shared" si="13"/>
        <v>2.0837137291956093E-4</v>
      </c>
      <c r="F259" s="25">
        <v>0.53804810023747596</v>
      </c>
      <c r="G259" s="163">
        <v>1.8729616413574953E-2</v>
      </c>
      <c r="H259" s="164">
        <f t="shared" si="14"/>
        <v>3.5079853099965628E-4</v>
      </c>
    </row>
    <row r="260" spans="2:8" x14ac:dyDescent="0.25">
      <c r="B260" s="166" t="s">
        <v>158</v>
      </c>
      <c r="C260" s="25">
        <v>0.49327153122851675</v>
      </c>
      <c r="D260" s="163">
        <v>1.2734827965619235E-2</v>
      </c>
      <c r="E260" s="163">
        <f t="shared" si="13"/>
        <v>1.6217584331391772E-4</v>
      </c>
      <c r="F260" s="25">
        <v>0.65700616884767815</v>
      </c>
      <c r="G260" s="163">
        <v>3.0948427402597962E-2</v>
      </c>
      <c r="H260" s="164">
        <f t="shared" si="14"/>
        <v>9.5780515869387645E-4</v>
      </c>
    </row>
    <row r="261" spans="2:8" x14ac:dyDescent="0.25">
      <c r="B261" s="166" t="s">
        <v>88</v>
      </c>
      <c r="C261" s="25">
        <v>0.36254466642196215</v>
      </c>
      <c r="D261" s="163">
        <v>1.3836335859060855E-2</v>
      </c>
      <c r="E261" s="163">
        <f t="shared" si="13"/>
        <v>1.9144419000473331E-4</v>
      </c>
      <c r="F261" s="25">
        <v>0.30365742222207365</v>
      </c>
      <c r="G261" s="163">
        <v>1.6443425126528417E-2</v>
      </c>
      <c r="H261" s="164">
        <f t="shared" si="14"/>
        <v>2.7038622989174611E-4</v>
      </c>
    </row>
    <row r="262" spans="2:8" x14ac:dyDescent="0.25">
      <c r="B262" s="166" t="s">
        <v>68</v>
      </c>
      <c r="C262" s="25">
        <v>0.54327020730303111</v>
      </c>
      <c r="D262" s="163">
        <v>1.7025530592396532E-2</v>
      </c>
      <c r="E262" s="163">
        <f t="shared" si="13"/>
        <v>2.8986869195263021E-4</v>
      </c>
      <c r="F262" s="25">
        <v>0.43857279582487418</v>
      </c>
      <c r="G262" s="163">
        <v>2.0100196877323104E-2</v>
      </c>
      <c r="H262" s="164">
        <f t="shared" si="14"/>
        <v>4.0401791450714943E-4</v>
      </c>
    </row>
    <row r="263" spans="2:8" x14ac:dyDescent="0.25">
      <c r="B263" s="166" t="s">
        <v>94</v>
      </c>
      <c r="C263" s="25">
        <v>0.38199982770459812</v>
      </c>
      <c r="D263" s="163">
        <v>1.462097859934125E-2</v>
      </c>
      <c r="E263" s="163">
        <f t="shared" si="13"/>
        <v>2.1377301520239482E-4</v>
      </c>
      <c r="F263" s="25">
        <v>0.38327442111911131</v>
      </c>
      <c r="G263" s="163">
        <v>1.6304237289806379E-2</v>
      </c>
      <c r="H263" s="164">
        <f t="shared" si="14"/>
        <v>2.6582815360231285E-4</v>
      </c>
    </row>
    <row r="264" spans="2:8" x14ac:dyDescent="0.25">
      <c r="B264" s="166" t="s">
        <v>98</v>
      </c>
      <c r="C264" s="25">
        <v>0.32872877520677019</v>
      </c>
      <c r="D264" s="163">
        <v>1.0476866475848397E-2</v>
      </c>
      <c r="E264" s="163">
        <f t="shared" si="13"/>
        <v>1.09764731152756E-4</v>
      </c>
      <c r="F264" s="25">
        <v>0.38536565071922579</v>
      </c>
      <c r="G264" s="163">
        <v>1.5825764833722895E-2</v>
      </c>
      <c r="H264" s="164">
        <f t="shared" si="14"/>
        <v>2.5045483257230027E-4</v>
      </c>
    </row>
    <row r="265" spans="2:8" x14ac:dyDescent="0.25">
      <c r="B265" s="166" t="s">
        <v>146</v>
      </c>
      <c r="C265" s="25">
        <v>0.49094693943620238</v>
      </c>
      <c r="D265" s="163">
        <v>1.5368711342877686E-2</v>
      </c>
      <c r="E265" s="163">
        <f t="shared" si="13"/>
        <v>2.3619728834069727E-4</v>
      </c>
      <c r="F265" s="25">
        <v>0.50102776618925526</v>
      </c>
      <c r="G265" s="163">
        <v>2.5628438074410596E-2</v>
      </c>
      <c r="H265" s="164">
        <f t="shared" si="14"/>
        <v>6.5681683813389872E-4</v>
      </c>
    </row>
    <row r="266" spans="2:8" x14ac:dyDescent="0.25">
      <c r="B266" s="166" t="s">
        <v>50</v>
      </c>
      <c r="C266" s="25">
        <v>0.34403576297522054</v>
      </c>
      <c r="D266" s="163">
        <v>1.0421466880659695E-2</v>
      </c>
      <c r="E266" s="163">
        <f t="shared" si="13"/>
        <v>1.0860697194468692E-4</v>
      </c>
      <c r="F266" s="25">
        <v>0.23718428158703922</v>
      </c>
      <c r="G266" s="163">
        <v>1.97638211294647E-2</v>
      </c>
      <c r="H266" s="164">
        <f t="shared" si="14"/>
        <v>3.9060862563747534E-4</v>
      </c>
    </row>
    <row r="267" spans="2:8" x14ac:dyDescent="0.25">
      <c r="B267" s="166" t="s">
        <v>52</v>
      </c>
      <c r="C267" s="25">
        <v>0.49351212350041929</v>
      </c>
      <c r="D267" s="163">
        <v>1.7122048318890311E-2</v>
      </c>
      <c r="E267" s="163">
        <f t="shared" si="13"/>
        <v>2.9316453863441452E-4</v>
      </c>
      <c r="F267" s="25">
        <v>0.25543679280049125</v>
      </c>
      <c r="G267" s="163">
        <v>1.3230887902375931E-2</v>
      </c>
      <c r="H267" s="164">
        <f t="shared" si="14"/>
        <v>1.7505639468523777E-4</v>
      </c>
    </row>
    <row r="268" spans="2:8" x14ac:dyDescent="0.25">
      <c r="B268" s="166" t="s">
        <v>72</v>
      </c>
      <c r="C268" s="25">
        <v>0.33578356813703397</v>
      </c>
      <c r="D268" s="163">
        <v>9.8382629933000017E-3</v>
      </c>
      <c r="E268" s="163">
        <f t="shared" si="13"/>
        <v>9.6791418725336307E-5</v>
      </c>
      <c r="F268" s="25">
        <v>0.3225638689053163</v>
      </c>
      <c r="G268" s="163">
        <v>1.348151535398376E-2</v>
      </c>
      <c r="H268" s="164">
        <f t="shared" si="14"/>
        <v>1.8175125623969988E-4</v>
      </c>
    </row>
    <row r="269" spans="2:8" x14ac:dyDescent="0.25">
      <c r="B269" s="166" t="s">
        <v>148</v>
      </c>
      <c r="C269" s="25">
        <v>0.60927486007451015</v>
      </c>
      <c r="D269" s="163">
        <v>1.3786024645404528E-2</v>
      </c>
      <c r="E269" s="163">
        <f t="shared" si="13"/>
        <v>1.9005447552370103E-4</v>
      </c>
      <c r="F269" s="25">
        <v>0.56063421541590086</v>
      </c>
      <c r="G269" s="163">
        <v>1.9703704996715515E-2</v>
      </c>
      <c r="H269" s="164">
        <f t="shared" si="14"/>
        <v>3.8823599059759192E-4</v>
      </c>
    </row>
    <row r="270" spans="2:8" x14ac:dyDescent="0.25">
      <c r="B270" s="166" t="s">
        <v>142</v>
      </c>
      <c r="C270" s="25">
        <v>0.46240729244939344</v>
      </c>
      <c r="D270" s="163">
        <v>1.5041364021633275E-2</v>
      </c>
      <c r="E270" s="163">
        <f t="shared" si="13"/>
        <v>2.2624263163128393E-4</v>
      </c>
      <c r="F270" s="25">
        <v>0.52825473945100831</v>
      </c>
      <c r="G270" s="163">
        <v>1.8233910725982228E-2</v>
      </c>
      <c r="H270" s="164">
        <f t="shared" si="14"/>
        <v>3.3247550036308977E-4</v>
      </c>
    </row>
    <row r="271" spans="2:8" x14ac:dyDescent="0.25">
      <c r="B271" s="166" t="s">
        <v>54</v>
      </c>
      <c r="C271" s="25">
        <v>0.28149465968629966</v>
      </c>
      <c r="D271" s="163">
        <v>1.8796551106494187E-2</v>
      </c>
      <c r="E271" s="163">
        <f t="shared" si="13"/>
        <v>3.5331033349904784E-4</v>
      </c>
      <c r="F271" s="25">
        <v>0.38826357978857529</v>
      </c>
      <c r="G271" s="163">
        <v>2.4966159882111493E-2</v>
      </c>
      <c r="H271" s="164">
        <f t="shared" si="14"/>
        <v>6.2330913925915331E-4</v>
      </c>
    </row>
    <row r="272" spans="2:8" x14ac:dyDescent="0.25">
      <c r="B272" s="166" t="s">
        <v>21</v>
      </c>
      <c r="C272" s="25">
        <v>0.29707342540246962</v>
      </c>
      <c r="D272" s="163">
        <v>1.0771429419304774E-2</v>
      </c>
      <c r="E272" s="163">
        <f t="shared" si="13"/>
        <v>1.1602369173506438E-4</v>
      </c>
      <c r="F272" s="25">
        <v>0.23332340613330466</v>
      </c>
      <c r="G272" s="163">
        <v>1.4587058432377054E-2</v>
      </c>
      <c r="H272" s="164">
        <f t="shared" si="14"/>
        <v>2.1278227370958252E-4</v>
      </c>
    </row>
    <row r="273" spans="2:8" x14ac:dyDescent="0.25">
      <c r="B273" s="166" t="s">
        <v>132</v>
      </c>
      <c r="C273" s="25">
        <v>0.54494583111868944</v>
      </c>
      <c r="D273" s="163">
        <v>1.5028035616024589E-2</v>
      </c>
      <c r="E273" s="163">
        <f t="shared" si="13"/>
        <v>2.2584185447650356E-4</v>
      </c>
      <c r="F273" s="25">
        <v>0.43070895019117977</v>
      </c>
      <c r="G273" s="163">
        <v>1.5104954016686944E-2</v>
      </c>
      <c r="H273" s="164">
        <f t="shared" si="14"/>
        <v>2.2815963584622704E-4</v>
      </c>
    </row>
    <row r="274" spans="2:8" x14ac:dyDescent="0.25">
      <c r="B274" s="166" t="s">
        <v>140</v>
      </c>
      <c r="C274" s="25">
        <v>0.46511820847237623</v>
      </c>
      <c r="D274" s="163">
        <v>1.9068299484148284E-2</v>
      </c>
      <c r="E274" s="163">
        <f t="shared" si="13"/>
        <v>3.6360004521716975E-4</v>
      </c>
      <c r="F274" s="25">
        <v>0.44739262624823289</v>
      </c>
      <c r="G274" s="163">
        <v>1.8893381355842797E-2</v>
      </c>
      <c r="H274" s="164">
        <f t="shared" si="14"/>
        <v>3.5695985905730821E-4</v>
      </c>
    </row>
    <row r="275" spans="2:8" x14ac:dyDescent="0.25">
      <c r="B275" s="166" t="s">
        <v>118</v>
      </c>
      <c r="C275" s="25">
        <v>1.0944189058211615</v>
      </c>
      <c r="D275" s="163">
        <v>2.6628690457558196E-2</v>
      </c>
      <c r="E275" s="163">
        <f t="shared" si="13"/>
        <v>7.090871554844509E-4</v>
      </c>
      <c r="F275" s="25">
        <v>0.5172507717894711</v>
      </c>
      <c r="G275" s="163">
        <v>2.3577025950123617E-2</v>
      </c>
      <c r="H275" s="164">
        <f t="shared" si="14"/>
        <v>5.5587615265280247E-4</v>
      </c>
    </row>
    <row r="276" spans="2:8" x14ac:dyDescent="0.25">
      <c r="B276" s="166" t="s">
        <v>128</v>
      </c>
      <c r="C276" s="25">
        <v>0.43306520609227628</v>
      </c>
      <c r="D276" s="163">
        <v>1.1118387366072421E-2</v>
      </c>
      <c r="E276" s="163">
        <f t="shared" si="13"/>
        <v>1.2361853762203883E-4</v>
      </c>
      <c r="F276" s="25">
        <v>0.50110484672421085</v>
      </c>
      <c r="G276" s="163">
        <v>1.7653271118054144E-2</v>
      </c>
      <c r="H276" s="164">
        <f t="shared" si="14"/>
        <v>3.1163798116752464E-4</v>
      </c>
    </row>
    <row r="277" spans="2:8" x14ac:dyDescent="0.25">
      <c r="B277" s="166" t="s">
        <v>160</v>
      </c>
      <c r="C277" s="25">
        <v>0.32623954864133342</v>
      </c>
      <c r="D277" s="163">
        <v>1.8441251504328463E-2</v>
      </c>
      <c r="E277" s="163">
        <f t="shared" si="13"/>
        <v>3.400797570458968E-4</v>
      </c>
      <c r="F277" s="25">
        <v>0.45269186121677479</v>
      </c>
      <c r="G277" s="163">
        <v>4.0464339297888501E-2</v>
      </c>
      <c r="H277" s="164">
        <f t="shared" si="14"/>
        <v>1.6373627548146436E-3</v>
      </c>
    </row>
    <row r="278" spans="2:8" x14ac:dyDescent="0.25">
      <c r="B278" s="166" t="s">
        <v>58</v>
      </c>
      <c r="C278" s="25">
        <v>0.41876206454909037</v>
      </c>
      <c r="D278" s="163">
        <v>1.2162655999838486E-2</v>
      </c>
      <c r="E278" s="163">
        <f t="shared" si="13"/>
        <v>1.4793020097040712E-4</v>
      </c>
      <c r="F278" s="25">
        <v>0.39027577233013822</v>
      </c>
      <c r="G278" s="163">
        <v>1.8615824946810904E-2</v>
      </c>
      <c r="H278" s="164">
        <f t="shared" si="14"/>
        <v>3.4654893845030717E-4</v>
      </c>
    </row>
    <row r="279" spans="2:8" x14ac:dyDescent="0.25">
      <c r="B279" s="166" t="s">
        <v>144</v>
      </c>
      <c r="C279" s="25">
        <v>0.37325265413399655</v>
      </c>
      <c r="D279" s="163">
        <v>1.2639571722733627E-2</v>
      </c>
      <c r="E279" s="163">
        <f t="shared" ref="E279:E287" si="15">D279^2</f>
        <v>1.597587733341275E-4</v>
      </c>
      <c r="F279" s="25">
        <v>0.46876042083506625</v>
      </c>
      <c r="G279" s="163">
        <v>1.6223463611393346E-2</v>
      </c>
      <c r="H279" s="164">
        <f t="shared" ref="H279:H287" si="16">G279^2</f>
        <v>2.6320077155020404E-4</v>
      </c>
    </row>
    <row r="280" spans="2:8" x14ac:dyDescent="0.25">
      <c r="B280" s="166" t="s">
        <v>33</v>
      </c>
      <c r="C280" s="25">
        <v>8.7118791805570708E-2</v>
      </c>
      <c r="D280" s="163">
        <v>1.1576761247140844E-2</v>
      </c>
      <c r="E280" s="163">
        <f t="shared" si="15"/>
        <v>1.3402140097330202E-4</v>
      </c>
      <c r="F280" s="25">
        <v>0.33564969577288767</v>
      </c>
      <c r="G280" s="163">
        <v>1.5177676746457824E-2</v>
      </c>
      <c r="H280" s="164">
        <f t="shared" si="16"/>
        <v>2.3036187141996654E-4</v>
      </c>
    </row>
    <row r="281" spans="2:8" x14ac:dyDescent="0.25">
      <c r="B281" s="166" t="s">
        <v>48</v>
      </c>
      <c r="C281" s="25">
        <v>0.24390407420956906</v>
      </c>
      <c r="D281" s="163">
        <v>2.1295448407777889E-2</v>
      </c>
      <c r="E281" s="163">
        <f t="shared" si="15"/>
        <v>4.5349612288832984E-4</v>
      </c>
      <c r="F281" s="25">
        <v>0.25425191472406267</v>
      </c>
      <c r="G281" s="163">
        <v>3.1267655124860079E-2</v>
      </c>
      <c r="H281" s="164">
        <f t="shared" si="16"/>
        <v>9.7766625700718883E-4</v>
      </c>
    </row>
    <row r="282" spans="2:8" x14ac:dyDescent="0.25">
      <c r="B282" s="166" t="s">
        <v>134</v>
      </c>
      <c r="C282" s="25">
        <v>0.33897725363106945</v>
      </c>
      <c r="D282" s="163">
        <v>1.1184187350195125E-2</v>
      </c>
      <c r="E282" s="163">
        <f t="shared" si="15"/>
        <v>1.2508604668426464E-4</v>
      </c>
      <c r="F282" s="25">
        <v>0.42553998380227731</v>
      </c>
      <c r="G282" s="163">
        <v>1.5956843738869211E-2</v>
      </c>
      <c r="H282" s="164">
        <f t="shared" si="16"/>
        <v>2.5462086210668953E-4</v>
      </c>
    </row>
    <row r="283" spans="2:8" x14ac:dyDescent="0.25">
      <c r="B283" s="166" t="s">
        <v>35</v>
      </c>
      <c r="C283" s="25">
        <v>0.28587288169352404</v>
      </c>
      <c r="D283" s="163">
        <v>9.8972038733031141E-3</v>
      </c>
      <c r="E283" s="163">
        <f t="shared" si="15"/>
        <v>9.7954644509726165E-5</v>
      </c>
      <c r="F283" s="25">
        <v>0.35394418590499044</v>
      </c>
      <c r="G283" s="163">
        <v>1.6423177695891484E-2</v>
      </c>
      <c r="H283" s="164">
        <f t="shared" si="16"/>
        <v>2.6972076563082749E-4</v>
      </c>
    </row>
    <row r="284" spans="2:8" x14ac:dyDescent="0.25">
      <c r="B284" s="166" t="s">
        <v>136</v>
      </c>
      <c r="C284" s="25">
        <v>0.48789853793614135</v>
      </c>
      <c r="D284" s="163">
        <v>1.3969517073416548E-2</v>
      </c>
      <c r="E284" s="163">
        <f t="shared" si="15"/>
        <v>1.9514740726447644E-4</v>
      </c>
      <c r="F284" s="25">
        <v>0.56467276044727543</v>
      </c>
      <c r="G284" s="163">
        <v>2.0769308970863418E-2</v>
      </c>
      <c r="H284" s="164">
        <f t="shared" si="16"/>
        <v>4.3136419512718763E-4</v>
      </c>
    </row>
    <row r="285" spans="2:8" x14ac:dyDescent="0.25">
      <c r="B285" s="166" t="s">
        <v>166</v>
      </c>
      <c r="C285" s="25">
        <v>0.39519620768388386</v>
      </c>
      <c r="D285" s="163">
        <v>0.11933132092667263</v>
      </c>
      <c r="E285" s="163">
        <f t="shared" si="15"/>
        <v>1.4239964154104537E-2</v>
      </c>
      <c r="F285" s="25">
        <v>0.59745504582525577</v>
      </c>
      <c r="G285" s="163">
        <v>4.8707762738739557E-2</v>
      </c>
      <c r="H285" s="164">
        <f t="shared" si="16"/>
        <v>2.3724461510133458E-3</v>
      </c>
    </row>
    <row r="286" spans="2:8" x14ac:dyDescent="0.25">
      <c r="B286" s="166" t="s">
        <v>82</v>
      </c>
      <c r="C286" s="25">
        <v>0.36445756530642703</v>
      </c>
      <c r="D286" s="163">
        <v>9.8353738903962408E-3</v>
      </c>
      <c r="E286" s="163">
        <f t="shared" si="15"/>
        <v>9.6734579563888091E-5</v>
      </c>
      <c r="F286" s="25">
        <v>0.32813915864432752</v>
      </c>
      <c r="G286" s="163">
        <v>1.4066293528000441E-2</v>
      </c>
      <c r="H286" s="164">
        <f t="shared" si="16"/>
        <v>1.9786061361586708E-4</v>
      </c>
    </row>
    <row r="287" spans="2:8" x14ac:dyDescent="0.25">
      <c r="B287" s="166" t="s">
        <v>37</v>
      </c>
      <c r="C287" s="64">
        <v>0.31017683121574169</v>
      </c>
      <c r="D287" s="167">
        <v>9.2831989576823877E-3</v>
      </c>
      <c r="E287" s="167">
        <f t="shared" si="15"/>
        <v>8.6177782887915369E-5</v>
      </c>
      <c r="F287" s="64">
        <v>0.29564968352496507</v>
      </c>
      <c r="G287" s="167">
        <v>1.3559296172704162E-2</v>
      </c>
      <c r="H287" s="168">
        <f t="shared" si="16"/>
        <v>1.8385451269910973E-4</v>
      </c>
    </row>
    <row r="288" spans="2:8" x14ac:dyDescent="0.25">
      <c r="B288" s="169" t="s">
        <v>236</v>
      </c>
      <c r="C288" s="25">
        <f>AVERAGE(C214:C287)</f>
        <v>0.39334417743999778</v>
      </c>
      <c r="D288" s="163">
        <f t="shared" ref="D288:H288" si="17">AVERAGE(D214:D287)</f>
        <v>1.6708459980804623E-2</v>
      </c>
      <c r="E288" s="163">
        <f t="shared" si="17"/>
        <v>5.9490424448724061E-4</v>
      </c>
      <c r="F288" s="25">
        <f t="shared" si="17"/>
        <v>0.39277920872876793</v>
      </c>
      <c r="G288" s="163">
        <f t="shared" si="17"/>
        <v>1.8965944467097776E-2</v>
      </c>
      <c r="H288" s="161">
        <f t="shared" si="17"/>
        <v>4.0598054411145979E-4</v>
      </c>
    </row>
    <row r="289" spans="2:9" x14ac:dyDescent="0.25">
      <c r="B289" s="170" t="s">
        <v>237</v>
      </c>
      <c r="C289" s="64">
        <f>MEDIAN(C214:C287)</f>
        <v>0.37931158885592964</v>
      </c>
      <c r="D289" s="167">
        <f t="shared" ref="D289:H289" si="18">MEDIAN(D214:D287)</f>
        <v>1.3811180252232692E-2</v>
      </c>
      <c r="E289" s="167">
        <f t="shared" si="18"/>
        <v>1.9074933276421715E-4</v>
      </c>
      <c r="F289" s="64">
        <f t="shared" si="18"/>
        <v>0.385349209290205</v>
      </c>
      <c r="G289" s="167">
        <f t="shared" si="18"/>
        <v>1.638970164205749E-2</v>
      </c>
      <c r="H289" s="168">
        <f t="shared" si="18"/>
        <v>2.6862344056184233E-4</v>
      </c>
    </row>
    <row r="293" spans="2:9" s="102" customFormat="1" x14ac:dyDescent="0.25">
      <c r="G293" s="172"/>
      <c r="H293" s="172"/>
      <c r="I293" s="173"/>
    </row>
    <row r="294" spans="2:9" x14ac:dyDescent="0.25">
      <c r="B294" s="102"/>
      <c r="C294" s="102"/>
      <c r="D294" s="102"/>
      <c r="E294" s="102"/>
      <c r="F294" s="102"/>
    </row>
  </sheetData>
  <mergeCells count="7">
    <mergeCell ref="C212:E212"/>
    <mergeCell ref="F212:H212"/>
    <mergeCell ref="B3:J3"/>
    <mergeCell ref="C25:E25"/>
    <mergeCell ref="F25:H25"/>
    <mergeCell ref="C118:E118"/>
    <mergeCell ref="F118:H118"/>
  </mergeCell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M120"/>
  <sheetViews>
    <sheetView workbookViewId="0"/>
  </sheetViews>
  <sheetFormatPr defaultColWidth="8.85546875" defaultRowHeight="15" x14ac:dyDescent="0.25"/>
  <cols>
    <col min="1" max="1" width="2.42578125" style="1" customWidth="1"/>
    <col min="2" max="2" width="30.7109375" style="1" customWidth="1"/>
    <col min="3" max="3" width="18.140625" style="1" customWidth="1"/>
    <col min="4" max="4" width="15.85546875" style="1" customWidth="1"/>
    <col min="5" max="5" width="15.42578125" style="1" customWidth="1"/>
    <col min="6" max="6" width="18.85546875" style="1" customWidth="1"/>
    <col min="7" max="7" width="18.140625" style="1" customWidth="1"/>
    <col min="8" max="8" width="20.85546875" style="1" customWidth="1"/>
    <col min="9" max="9" width="15.140625" style="62" customWidth="1"/>
    <col min="10" max="10" width="8.85546875" style="1"/>
    <col min="11" max="11" width="12.42578125" style="1" bestFit="1" customWidth="1"/>
    <col min="12" max="16384" width="8.85546875" style="1"/>
  </cols>
  <sheetData>
    <row r="1" spans="1:12" ht="23.25" x14ac:dyDescent="0.35">
      <c r="A1" s="91" t="s">
        <v>215</v>
      </c>
      <c r="B1" s="117"/>
    </row>
    <row r="3" spans="1:12" ht="34.5" customHeight="1" x14ac:dyDescent="0.25">
      <c r="A3" s="118"/>
      <c r="B3" s="310" t="s">
        <v>216</v>
      </c>
      <c r="C3" s="310"/>
      <c r="D3" s="310"/>
      <c r="E3" s="310"/>
      <c r="F3" s="310"/>
      <c r="G3" s="310"/>
      <c r="H3" s="310"/>
      <c r="I3" s="310"/>
      <c r="J3" s="310"/>
      <c r="K3" s="118"/>
      <c r="L3" s="118"/>
    </row>
    <row r="5" spans="1:12" s="37" customFormat="1" x14ac:dyDescent="0.25">
      <c r="A5" s="36" t="s">
        <v>217</v>
      </c>
    </row>
    <row r="7" spans="1:12" x14ac:dyDescent="0.25">
      <c r="B7" s="114"/>
      <c r="C7" s="120" t="s">
        <v>2</v>
      </c>
      <c r="D7" s="121" t="s">
        <v>3</v>
      </c>
      <c r="E7" s="122" t="s">
        <v>201</v>
      </c>
    </row>
    <row r="8" spans="1:12" x14ac:dyDescent="0.25">
      <c r="B8" s="121" t="s">
        <v>218</v>
      </c>
      <c r="C8" s="123">
        <f>C93</f>
        <v>0.12652536933416308</v>
      </c>
      <c r="D8" s="124">
        <f>D93</f>
        <v>0.11584387703827786</v>
      </c>
      <c r="E8" s="125">
        <f>AVERAGE(C8:D8)</f>
        <v>0.12118462318622047</v>
      </c>
      <c r="F8" s="126"/>
      <c r="G8" s="126"/>
      <c r="H8" s="126"/>
    </row>
    <row r="9" spans="1:12" x14ac:dyDescent="0.25">
      <c r="B9" s="127" t="s">
        <v>8</v>
      </c>
      <c r="C9" s="128">
        <f>C57</f>
        <v>0.12163438550387995</v>
      </c>
      <c r="D9" s="129">
        <f>D57</f>
        <v>9.1218717620930478E-2</v>
      </c>
      <c r="E9" s="130">
        <f>AVERAGE(C9:D9)</f>
        <v>0.10642655156240521</v>
      </c>
      <c r="F9" s="126"/>
      <c r="G9" s="126"/>
      <c r="H9" s="126"/>
    </row>
    <row r="10" spans="1:12" x14ac:dyDescent="0.25">
      <c r="B10" s="131" t="s">
        <v>9</v>
      </c>
      <c r="C10" s="132">
        <f>C22</f>
        <v>0.15247042529271387</v>
      </c>
      <c r="D10" s="133">
        <f>D22</f>
        <v>8.489871375071241E-2</v>
      </c>
      <c r="E10" s="134">
        <f>AVERAGE(C10:D10)</f>
        <v>0.11868456952171313</v>
      </c>
      <c r="F10" s="126"/>
      <c r="G10" s="126"/>
      <c r="H10" s="126"/>
    </row>
    <row r="13" spans="1:12" s="37" customFormat="1" x14ac:dyDescent="0.25">
      <c r="A13" s="36" t="s">
        <v>219</v>
      </c>
    </row>
    <row r="15" spans="1:12" x14ac:dyDescent="0.25">
      <c r="A15" s="102"/>
      <c r="B15" s="102"/>
      <c r="C15" s="102"/>
      <c r="D15" s="102"/>
      <c r="E15" s="102"/>
      <c r="F15" s="102"/>
      <c r="G15" s="102"/>
      <c r="H15" s="102"/>
      <c r="I15" s="29"/>
      <c r="J15" s="102"/>
      <c r="K15" s="102"/>
      <c r="L15" s="102"/>
    </row>
    <row r="16" spans="1:12" x14ac:dyDescent="0.25">
      <c r="A16" s="102"/>
      <c r="B16" s="135" t="s">
        <v>220</v>
      </c>
      <c r="C16" s="136" t="s">
        <v>2</v>
      </c>
      <c r="D16" s="137" t="s">
        <v>3</v>
      </c>
      <c r="E16" s="138" t="s">
        <v>221</v>
      </c>
      <c r="F16" s="139"/>
      <c r="G16" s="139"/>
      <c r="H16" s="138"/>
      <c r="I16" s="29"/>
      <c r="J16" s="102"/>
      <c r="K16" s="102"/>
      <c r="L16" s="102"/>
    </row>
    <row r="17" spans="1:12" x14ac:dyDescent="0.25">
      <c r="A17" s="102"/>
      <c r="B17" s="140" t="s">
        <v>190</v>
      </c>
      <c r="C17" s="140">
        <f>COUNT(C27:C42)</f>
        <v>16</v>
      </c>
      <c r="D17" s="140">
        <f>COUNT(F27:F42)</f>
        <v>16</v>
      </c>
      <c r="E17" s="141" t="s">
        <v>222</v>
      </c>
      <c r="F17" s="142"/>
      <c r="G17" s="142"/>
      <c r="H17" s="141"/>
      <c r="I17" s="29"/>
      <c r="J17" s="102"/>
      <c r="K17" s="102"/>
      <c r="L17" s="102"/>
    </row>
    <row r="18" spans="1:12" x14ac:dyDescent="0.25">
      <c r="A18" s="102"/>
      <c r="B18" s="143" t="s">
        <v>223</v>
      </c>
      <c r="C18" s="144">
        <f>(C17/(C17-1))*_xlfn.VAR.S(C27:C42)</f>
        <v>2.4568966446193233E-2</v>
      </c>
      <c r="D18" s="144">
        <f>(D17/(D17-1))*_xlfn.VAR.S(F27:F42)</f>
        <v>1.1103674327932285E-2</v>
      </c>
      <c r="E18" s="141" t="s">
        <v>224</v>
      </c>
      <c r="F18" s="145"/>
      <c r="G18" s="145"/>
      <c r="H18" s="141"/>
      <c r="I18" s="29"/>
      <c r="J18" s="102"/>
      <c r="K18" s="102"/>
      <c r="L18" s="102"/>
    </row>
    <row r="19" spans="1:12" ht="18.75" x14ac:dyDescent="0.35">
      <c r="A19" s="102"/>
      <c r="B19" s="143" t="s">
        <v>225</v>
      </c>
      <c r="C19" s="144">
        <f>E43</f>
        <v>4.7621604335654402E-3</v>
      </c>
      <c r="D19" s="144">
        <f>H43</f>
        <v>7.6497706281710796E-3</v>
      </c>
      <c r="E19" s="141" t="s">
        <v>226</v>
      </c>
      <c r="F19" s="145"/>
      <c r="G19" s="145"/>
      <c r="H19" s="141"/>
      <c r="I19" s="29"/>
      <c r="J19" s="102"/>
      <c r="K19" s="102"/>
      <c r="L19" s="102"/>
    </row>
    <row r="20" spans="1:12" x14ac:dyDescent="0.25">
      <c r="A20" s="102"/>
      <c r="B20" s="143" t="s">
        <v>227</v>
      </c>
      <c r="C20" s="146">
        <v>0.2</v>
      </c>
      <c r="D20" s="146">
        <v>0.2</v>
      </c>
      <c r="E20" s="141" t="s">
        <v>228</v>
      </c>
      <c r="F20" s="147"/>
      <c r="G20" s="147"/>
      <c r="H20" s="141"/>
      <c r="I20" s="29"/>
      <c r="J20" s="102"/>
      <c r="K20" s="102"/>
      <c r="L20" s="102"/>
    </row>
    <row r="21" spans="1:12" x14ac:dyDescent="0.25">
      <c r="A21" s="102"/>
      <c r="B21" s="148" t="s">
        <v>229</v>
      </c>
      <c r="C21" s="149">
        <f>C18*((C17+1)/C17)-C19*(1-2*C20)</f>
        <v>2.3247230588941046E-2</v>
      </c>
      <c r="D21" s="149">
        <f>D18*((D17+1)/D17)-D19*(1-2*D20)</f>
        <v>7.2077915965254044E-3</v>
      </c>
      <c r="E21" s="141" t="s">
        <v>230</v>
      </c>
      <c r="F21" s="145"/>
      <c r="G21" s="145"/>
      <c r="H21" s="141"/>
      <c r="I21" s="29"/>
      <c r="J21" s="102"/>
      <c r="K21" s="102"/>
      <c r="L21" s="102"/>
    </row>
    <row r="22" spans="1:12" x14ac:dyDescent="0.25">
      <c r="A22" s="102"/>
      <c r="B22" s="150" t="s">
        <v>231</v>
      </c>
      <c r="C22" s="151">
        <f>SQRT(C21)</f>
        <v>0.15247042529271387</v>
      </c>
      <c r="D22" s="152">
        <f>SQRT(D21)</f>
        <v>8.489871375071241E-2</v>
      </c>
      <c r="E22" s="145"/>
      <c r="F22" s="145"/>
      <c r="G22" s="145"/>
      <c r="H22" s="142"/>
      <c r="I22" s="29"/>
      <c r="J22" s="102"/>
      <c r="K22" s="102"/>
      <c r="L22" s="102"/>
    </row>
    <row r="23" spans="1:12" x14ac:dyDescent="0.25">
      <c r="A23" s="102"/>
      <c r="B23" s="102"/>
      <c r="C23" s="102"/>
      <c r="D23" s="102"/>
      <c r="E23" s="102"/>
      <c r="F23" s="102"/>
      <c r="G23" s="102"/>
      <c r="H23" s="102"/>
      <c r="I23" s="29"/>
      <c r="J23" s="102"/>
      <c r="K23" s="102"/>
      <c r="L23" s="102"/>
    </row>
    <row r="24" spans="1:12" x14ac:dyDescent="0.25">
      <c r="A24" s="102"/>
      <c r="B24" s="102"/>
      <c r="C24" s="102"/>
      <c r="D24" s="102"/>
      <c r="E24" s="102"/>
      <c r="F24" s="102"/>
      <c r="G24" s="102"/>
      <c r="H24" s="102"/>
      <c r="I24" s="29"/>
      <c r="J24" s="102"/>
      <c r="K24" s="102"/>
      <c r="L24" s="102"/>
    </row>
    <row r="25" spans="1:12" x14ac:dyDescent="0.25">
      <c r="A25" s="102"/>
      <c r="B25" s="102"/>
      <c r="C25" s="307" t="s">
        <v>2</v>
      </c>
      <c r="D25" s="308"/>
      <c r="E25" s="309"/>
      <c r="F25" s="307" t="s">
        <v>3</v>
      </c>
      <c r="G25" s="308"/>
      <c r="H25" s="309"/>
      <c r="I25" s="29"/>
      <c r="J25" s="102"/>
      <c r="K25" s="102"/>
      <c r="L25" s="102"/>
    </row>
    <row r="26" spans="1:12" x14ac:dyDescent="0.25">
      <c r="A26" s="102"/>
      <c r="B26" s="153" t="s">
        <v>232</v>
      </c>
      <c r="C26" s="153" t="s">
        <v>233</v>
      </c>
      <c r="D26" s="153" t="s">
        <v>234</v>
      </c>
      <c r="E26" s="153" t="s">
        <v>235</v>
      </c>
      <c r="F26" s="153" t="s">
        <v>233</v>
      </c>
      <c r="G26" s="153" t="s">
        <v>234</v>
      </c>
      <c r="H26" s="153" t="s">
        <v>235</v>
      </c>
      <c r="I26" s="155" t="s">
        <v>385</v>
      </c>
      <c r="J26" s="157"/>
    </row>
    <row r="27" spans="1:12" x14ac:dyDescent="0.25">
      <c r="A27" s="102"/>
      <c r="B27" s="162" t="s">
        <v>56</v>
      </c>
      <c r="C27" s="25">
        <v>0.3084457954497461</v>
      </c>
      <c r="D27" s="163">
        <v>5.1826221484970701E-2</v>
      </c>
      <c r="E27" s="163">
        <f t="shared" ref="E27:E41" si="0">D27^2</f>
        <v>2.6859572334092387E-3</v>
      </c>
      <c r="F27" s="25">
        <v>0.20591611771024093</v>
      </c>
      <c r="G27" s="163">
        <v>7.7542739299441055E-2</v>
      </c>
      <c r="H27" s="164">
        <f t="shared" ref="H27:H41" si="1">G27^2</f>
        <v>6.01287641806108E-3</v>
      </c>
      <c r="I27" s="29" t="str">
        <f>VLOOKUP(B27,'Commission''s energy set'!B$3:P$76,15,FALSE)</f>
        <v>Electricity</v>
      </c>
      <c r="J27" s="174"/>
    </row>
    <row r="28" spans="1:12" x14ac:dyDescent="0.25">
      <c r="B28" s="162" t="s">
        <v>124</v>
      </c>
      <c r="C28" s="25">
        <v>0.56077959548944178</v>
      </c>
      <c r="D28" s="163">
        <v>7.4296965782304672E-2</v>
      </c>
      <c r="E28" s="163">
        <f t="shared" si="0"/>
        <v>5.5200391244569508E-3</v>
      </c>
      <c r="F28" s="25">
        <v>0.36636457034087944</v>
      </c>
      <c r="G28" s="163">
        <v>5.7750388638888768E-2</v>
      </c>
      <c r="H28" s="164">
        <f>G28^2</f>
        <v>3.3351073879426931E-3</v>
      </c>
      <c r="I28" s="29" t="str">
        <f>VLOOKUP(B28,'Commission''s energy set'!B$3:P$76,15,FALSE)</f>
        <v>Electricity</v>
      </c>
      <c r="J28" s="174"/>
    </row>
    <row r="29" spans="1:12" x14ac:dyDescent="0.25">
      <c r="B29" s="162" t="s">
        <v>138</v>
      </c>
      <c r="C29" s="25">
        <v>0.51018067436938364</v>
      </c>
      <c r="D29" s="163">
        <v>8.108454673901129E-2</v>
      </c>
      <c r="E29" s="163">
        <f t="shared" si="0"/>
        <v>6.5747037198709063E-3</v>
      </c>
      <c r="F29" s="25">
        <v>0.40389058872344463</v>
      </c>
      <c r="G29" s="163">
        <v>9.3013388909573405E-2</v>
      </c>
      <c r="H29" s="164">
        <f t="shared" si="1"/>
        <v>8.6514905164435524E-3</v>
      </c>
      <c r="I29" s="29" t="str">
        <f>VLOOKUP(B29,'Commission''s energy set'!B$3:P$76,15,FALSE)</f>
        <v>Electricity</v>
      </c>
      <c r="J29" s="174"/>
    </row>
    <row r="30" spans="1:12" x14ac:dyDescent="0.25">
      <c r="B30" s="162" t="s">
        <v>92</v>
      </c>
      <c r="C30" s="25">
        <v>0.44640447584873016</v>
      </c>
      <c r="D30" s="163">
        <v>6.7356256652293528E-2</v>
      </c>
      <c r="E30" s="163">
        <f t="shared" si="0"/>
        <v>4.5368653102096359E-3</v>
      </c>
      <c r="F30" s="25">
        <v>0.26669128840849032</v>
      </c>
      <c r="G30" s="163">
        <v>9.5487138247996733E-2</v>
      </c>
      <c r="H30" s="164">
        <f t="shared" si="1"/>
        <v>9.1177935707920411E-3</v>
      </c>
      <c r="I30" s="29" t="str">
        <f>VLOOKUP(B30,'Commission''s energy set'!B$3:P$76,15,FALSE)</f>
        <v>Electricity</v>
      </c>
      <c r="J30" s="174"/>
    </row>
    <row r="31" spans="1:12" x14ac:dyDescent="0.25">
      <c r="B31" s="162" t="s">
        <v>78</v>
      </c>
      <c r="C31" s="25">
        <v>0.43606946155202353</v>
      </c>
      <c r="D31" s="163">
        <v>5.9892460367856684E-2</v>
      </c>
      <c r="E31" s="163">
        <f t="shared" si="0"/>
        <v>3.5871068089152838E-3</v>
      </c>
      <c r="F31" s="25">
        <v>0.2615958482779544</v>
      </c>
      <c r="G31" s="163">
        <v>8.8528437909863852E-2</v>
      </c>
      <c r="H31" s="164">
        <f t="shared" si="1"/>
        <v>7.8372843187606185E-3</v>
      </c>
      <c r="I31" s="29" t="str">
        <f>VLOOKUP(B31,'Commission''s energy set'!B$3:P$76,15,FALSE)</f>
        <v>Electricity</v>
      </c>
      <c r="J31" s="174"/>
    </row>
    <row r="32" spans="1:12" x14ac:dyDescent="0.25">
      <c r="B32" s="162" t="s">
        <v>60</v>
      </c>
      <c r="C32" s="25">
        <v>0.39296868261024925</v>
      </c>
      <c r="D32" s="163">
        <v>7.1280067196239236E-2</v>
      </c>
      <c r="E32" s="163">
        <f t="shared" si="0"/>
        <v>5.0808479795003804E-3</v>
      </c>
      <c r="F32" s="25">
        <v>0.22112431187305473</v>
      </c>
      <c r="G32" s="163">
        <v>8.053531992882583E-2</v>
      </c>
      <c r="H32" s="164">
        <f t="shared" si="1"/>
        <v>6.4859377560383307E-3</v>
      </c>
      <c r="I32" s="29" t="str">
        <f>VLOOKUP(B32,'Commission''s energy set'!B$3:P$76,15,FALSE)</f>
        <v>Electricity</v>
      </c>
      <c r="J32" s="174"/>
    </row>
    <row r="33" spans="1:13" x14ac:dyDescent="0.25">
      <c r="B33" s="166" t="s">
        <v>106</v>
      </c>
      <c r="C33" s="25">
        <v>0.43664568055958658</v>
      </c>
      <c r="D33" s="163">
        <v>5.6735429173836081E-2</v>
      </c>
      <c r="E33" s="163">
        <f t="shared" si="0"/>
        <v>3.2189089235393703E-3</v>
      </c>
      <c r="F33" s="25">
        <v>0.29657889971684953</v>
      </c>
      <c r="G33" s="163">
        <v>7.0099730467194268E-2</v>
      </c>
      <c r="H33" s="164">
        <f t="shared" si="1"/>
        <v>4.913972211573284E-3</v>
      </c>
      <c r="I33" s="29" t="str">
        <f>VLOOKUP(B33,'Commission''s energy set'!B$3:P$76,15,FALSE)</f>
        <v>Electricity</v>
      </c>
      <c r="J33" s="174"/>
    </row>
    <row r="34" spans="1:13" x14ac:dyDescent="0.25">
      <c r="B34" s="166" t="s">
        <v>126</v>
      </c>
      <c r="C34" s="25">
        <v>0.45051953640404269</v>
      </c>
      <c r="D34" s="163">
        <v>0.1136229651614397</v>
      </c>
      <c r="E34" s="163">
        <f t="shared" si="0"/>
        <v>1.291017821207774E-2</v>
      </c>
      <c r="F34" s="25">
        <v>0.36970871040766284</v>
      </c>
      <c r="G34" s="163">
        <v>0.1193954089285765</v>
      </c>
      <c r="H34" s="164">
        <f t="shared" si="1"/>
        <v>1.4255263673222005E-2</v>
      </c>
      <c r="I34" s="29" t="str">
        <f>VLOOKUP(B34,'Commission''s energy set'!B$3:P$76,15,FALSE)</f>
        <v>Electricity</v>
      </c>
      <c r="J34" s="174"/>
    </row>
    <row r="35" spans="1:13" x14ac:dyDescent="0.25">
      <c r="B35" s="166" t="s">
        <v>130</v>
      </c>
      <c r="C35" s="25">
        <v>0.29111792661447933</v>
      </c>
      <c r="D35" s="163">
        <v>5.677996449435193E-2</v>
      </c>
      <c r="E35" s="163">
        <f t="shared" si="0"/>
        <v>3.2239643679798659E-3</v>
      </c>
      <c r="F35" s="25">
        <v>0.37642051891772338</v>
      </c>
      <c r="G35" s="163">
        <v>8.8767572434304054E-2</v>
      </c>
      <c r="H35" s="164">
        <f t="shared" si="1"/>
        <v>7.8796819158794169E-3</v>
      </c>
      <c r="I35" s="29" t="str">
        <f>VLOOKUP(B35,'Commission''s energy set'!B$3:P$76,15,FALSE)</f>
        <v>Electricity</v>
      </c>
      <c r="J35" s="174"/>
    </row>
    <row r="36" spans="1:13" x14ac:dyDescent="0.25">
      <c r="B36" s="166" t="s">
        <v>45</v>
      </c>
      <c r="C36" s="25">
        <v>0.4863779423662592</v>
      </c>
      <c r="D36" s="163">
        <v>7.4498886552511454E-2</v>
      </c>
      <c r="E36" s="163">
        <f t="shared" si="0"/>
        <v>5.5500840975639719E-3</v>
      </c>
      <c r="F36" s="25">
        <v>0.19006562801526988</v>
      </c>
      <c r="G36" s="163">
        <v>9.9803402220334556E-2</v>
      </c>
      <c r="H36" s="164">
        <f t="shared" si="1"/>
        <v>9.9607190947538799E-3</v>
      </c>
      <c r="I36" s="29" t="str">
        <f>VLOOKUP(B36,'Commission''s energy set'!B$3:P$76,15,FALSE)</f>
        <v>Electricity</v>
      </c>
      <c r="J36" s="174"/>
    </row>
    <row r="37" spans="1:13" x14ac:dyDescent="0.25">
      <c r="B37" s="166" t="s">
        <v>14</v>
      </c>
      <c r="C37" s="25">
        <v>-9.3261777546763736E-2</v>
      </c>
      <c r="D37" s="163">
        <v>6.6811944495909145E-2</v>
      </c>
      <c r="E37" s="163">
        <f t="shared" si="0"/>
        <v>4.463835927324444E-3</v>
      </c>
      <c r="F37" s="25">
        <v>1.7182847733024732E-2</v>
      </c>
      <c r="G37" s="163">
        <v>0.10493994133177319</v>
      </c>
      <c r="H37" s="164">
        <f t="shared" si="1"/>
        <v>1.1012391286715998E-2</v>
      </c>
      <c r="I37" s="29" t="str">
        <f>VLOOKUP(B37,'Commission''s energy set'!B$3:P$76,15,FALSE)</f>
        <v>Electricity</v>
      </c>
      <c r="J37" s="174"/>
    </row>
    <row r="38" spans="1:13" x14ac:dyDescent="0.25">
      <c r="B38" s="166" t="s">
        <v>74</v>
      </c>
      <c r="C38" s="25">
        <v>0.35881580258141321</v>
      </c>
      <c r="D38" s="163">
        <v>7.0625019207456285E-2</v>
      </c>
      <c r="E38" s="163">
        <f t="shared" si="0"/>
        <v>4.9878933380535688E-3</v>
      </c>
      <c r="F38" s="25">
        <v>0.254981772934674</v>
      </c>
      <c r="G38" s="163">
        <v>7.3995352459144167E-2</v>
      </c>
      <c r="H38" s="164">
        <f t="shared" si="1"/>
        <v>5.4753121855529727E-3</v>
      </c>
      <c r="I38" s="29" t="str">
        <f>VLOOKUP(B38,'Commission''s energy set'!B$3:P$76,15,FALSE)</f>
        <v>Electricity</v>
      </c>
      <c r="J38" s="174"/>
    </row>
    <row r="39" spans="1:13" x14ac:dyDescent="0.25">
      <c r="B39" s="166" t="s">
        <v>94</v>
      </c>
      <c r="C39" s="25">
        <v>0.43235805475828093</v>
      </c>
      <c r="D39" s="163">
        <v>7.5775447274720326E-2</v>
      </c>
      <c r="E39" s="163">
        <f t="shared" si="0"/>
        <v>5.74191840968392E-3</v>
      </c>
      <c r="F39" s="25">
        <v>0.28282676631805825</v>
      </c>
      <c r="G39" s="163">
        <v>8.3342498080654748E-2</v>
      </c>
      <c r="H39" s="164">
        <f t="shared" si="1"/>
        <v>6.9459719863239405E-3</v>
      </c>
      <c r="I39" s="29" t="str">
        <f>VLOOKUP(B39,'Commission''s energy set'!B$3:P$76,15,FALSE)</f>
        <v>Electricity</v>
      </c>
      <c r="J39" s="174"/>
    </row>
    <row r="40" spans="1:13" x14ac:dyDescent="0.25">
      <c r="B40" s="166" t="s">
        <v>98</v>
      </c>
      <c r="C40" s="25">
        <v>0.3301054285785926</v>
      </c>
      <c r="D40" s="163">
        <v>5.786007181368262E-2</v>
      </c>
      <c r="E40" s="163">
        <f t="shared" si="0"/>
        <v>3.3477879102845102E-3</v>
      </c>
      <c r="F40" s="25">
        <v>0.29048351500385511</v>
      </c>
      <c r="G40" s="163">
        <v>9.0517299560950962E-2</v>
      </c>
      <c r="H40" s="164">
        <f t="shared" si="1"/>
        <v>8.1933815198069332E-3</v>
      </c>
      <c r="I40" s="29" t="str">
        <f>VLOOKUP(B40,'Commission''s energy set'!B$3:P$76,15,FALSE)</f>
        <v>Electricity</v>
      </c>
      <c r="J40" s="174"/>
    </row>
    <row r="41" spans="1:13" x14ac:dyDescent="0.25">
      <c r="B41" s="166" t="s">
        <v>21</v>
      </c>
      <c r="C41" s="25">
        <v>0.22131457862367937</v>
      </c>
      <c r="D41" s="163">
        <v>5.1981580107098142E-2</v>
      </c>
      <c r="E41" s="163">
        <f t="shared" si="0"/>
        <v>2.7020846704306615E-3</v>
      </c>
      <c r="F41" s="25">
        <v>9.451780950406749E-2</v>
      </c>
      <c r="G41" s="163">
        <v>7.8734936461900967E-2</v>
      </c>
      <c r="H41" s="164">
        <f t="shared" si="1"/>
        <v>6.1991902196595824E-3</v>
      </c>
      <c r="I41" s="29" t="str">
        <f>VLOOKUP(B41,'Commission''s energy set'!B$3:P$76,15,FALSE)</f>
        <v>Electricity</v>
      </c>
      <c r="J41" s="174"/>
    </row>
    <row r="42" spans="1:13" x14ac:dyDescent="0.25">
      <c r="B42" s="166" t="s">
        <v>82</v>
      </c>
      <c r="C42" s="25">
        <v>0.32573436566139563</v>
      </c>
      <c r="D42" s="163">
        <v>4.5413554185359528E-2</v>
      </c>
      <c r="E42" s="163">
        <f>D42^2</f>
        <v>2.0623909037465861E-3</v>
      </c>
      <c r="F42" s="25">
        <v>0.26228750795971773</v>
      </c>
      <c r="G42" s="163">
        <v>7.8230147572473305E-2</v>
      </c>
      <c r="H42" s="164">
        <f>G42^2</f>
        <v>6.1199559892109508E-3</v>
      </c>
      <c r="I42" s="29" t="str">
        <f>VLOOKUP(B42,'Commission''s energy set'!B$3:P$76,15,FALSE)</f>
        <v>Electricity</v>
      </c>
      <c r="J42" s="174"/>
    </row>
    <row r="43" spans="1:13" x14ac:dyDescent="0.25">
      <c r="B43" s="169" t="s">
        <v>236</v>
      </c>
      <c r="C43" s="159">
        <f t="shared" ref="C43:H43" si="2">AVERAGE(C27:C42)</f>
        <v>0.36841101399503379</v>
      </c>
      <c r="D43" s="160">
        <f t="shared" si="2"/>
        <v>6.7240086293065077E-2</v>
      </c>
      <c r="E43" s="160">
        <f t="shared" si="2"/>
        <v>4.7621604335654402E-3</v>
      </c>
      <c r="F43" s="159">
        <f t="shared" si="2"/>
        <v>0.26003979386531051</v>
      </c>
      <c r="G43" s="161">
        <f t="shared" si="2"/>
        <v>8.6292731403243519E-2</v>
      </c>
      <c r="H43" s="161">
        <f t="shared" si="2"/>
        <v>7.6497706281710796E-3</v>
      </c>
      <c r="I43" s="29"/>
      <c r="J43" s="102"/>
    </row>
    <row r="44" spans="1:13" x14ac:dyDescent="0.25">
      <c r="B44" s="170" t="s">
        <v>237</v>
      </c>
      <c r="C44" s="64">
        <f t="shared" ref="C44:H44" si="3">MEDIAN(C27:C42)</f>
        <v>0.41266336868426512</v>
      </c>
      <c r="D44" s="167">
        <f t="shared" si="3"/>
        <v>6.708410057410133E-2</v>
      </c>
      <c r="E44" s="167">
        <f t="shared" si="3"/>
        <v>4.5003506187670395E-3</v>
      </c>
      <c r="F44" s="64">
        <f t="shared" si="3"/>
        <v>0.264489398184104</v>
      </c>
      <c r="G44" s="168">
        <f t="shared" si="3"/>
        <v>8.5935467995259307E-2</v>
      </c>
      <c r="H44" s="168">
        <f t="shared" si="3"/>
        <v>7.3916281525422799E-3</v>
      </c>
      <c r="J44" s="102"/>
      <c r="K44" s="102"/>
      <c r="L44" s="102"/>
      <c r="M44" s="102"/>
    </row>
    <row r="48" spans="1:13" x14ac:dyDescent="0.25">
      <c r="A48" s="119" t="s">
        <v>238</v>
      </c>
    </row>
    <row r="51" spans="2:13" x14ac:dyDescent="0.25">
      <c r="B51" s="135" t="s">
        <v>220</v>
      </c>
      <c r="C51" s="136" t="s">
        <v>2</v>
      </c>
      <c r="D51" s="137" t="s">
        <v>3</v>
      </c>
      <c r="E51" s="138" t="s">
        <v>221</v>
      </c>
      <c r="F51" s="139"/>
      <c r="G51" s="139"/>
      <c r="H51" s="138"/>
      <c r="I51" s="29"/>
      <c r="J51" s="102"/>
      <c r="K51" s="102"/>
    </row>
    <row r="52" spans="2:13" x14ac:dyDescent="0.25">
      <c r="B52" s="140" t="s">
        <v>190</v>
      </c>
      <c r="C52" s="140">
        <f>COUNT(C62:C77)</f>
        <v>16</v>
      </c>
      <c r="D52" s="140">
        <f>COUNT(F62:F77)</f>
        <v>16</v>
      </c>
      <c r="E52" s="141" t="s">
        <v>222</v>
      </c>
      <c r="F52" s="142"/>
      <c r="G52" s="142"/>
      <c r="H52" s="141"/>
      <c r="I52" s="29"/>
      <c r="J52" s="102"/>
      <c r="K52" s="102"/>
    </row>
    <row r="53" spans="2:13" x14ac:dyDescent="0.25">
      <c r="B53" s="143" t="s">
        <v>223</v>
      </c>
      <c r="C53" s="144">
        <f>(C52/(C52-1))*_xlfn.VAR.S(C62:C77)</f>
        <v>1.4523012507554476E-2</v>
      </c>
      <c r="D53" s="144">
        <f>(D52/(D52-1))*_xlfn.VAR.S(F62:F77)</f>
        <v>8.5528572154675298E-3</v>
      </c>
      <c r="E53" s="141" t="s">
        <v>224</v>
      </c>
      <c r="F53" s="145"/>
      <c r="G53" s="145"/>
      <c r="H53" s="141"/>
      <c r="I53" s="29"/>
      <c r="J53" s="102"/>
      <c r="K53" s="102"/>
    </row>
    <row r="54" spans="2:13" ht="18.75" x14ac:dyDescent="0.35">
      <c r="B54" s="143" t="s">
        <v>225</v>
      </c>
      <c r="C54" s="144">
        <f>E78</f>
        <v>1.0596284206169134E-3</v>
      </c>
      <c r="D54" s="144">
        <f>H78</f>
        <v>1.2775939117119961E-3</v>
      </c>
      <c r="E54" s="141" t="s">
        <v>226</v>
      </c>
      <c r="F54" s="145"/>
      <c r="G54" s="145"/>
      <c r="H54" s="141"/>
      <c r="I54" s="29"/>
      <c r="J54" s="102"/>
      <c r="K54" s="102"/>
    </row>
    <row r="55" spans="2:13" x14ac:dyDescent="0.25">
      <c r="B55" s="143" t="s">
        <v>227</v>
      </c>
      <c r="C55" s="146">
        <v>0.2</v>
      </c>
      <c r="D55" s="146">
        <v>0.2</v>
      </c>
      <c r="E55" s="141" t="s">
        <v>228</v>
      </c>
      <c r="F55" s="147"/>
      <c r="G55" s="147"/>
      <c r="H55" s="141"/>
      <c r="I55" s="29"/>
      <c r="J55" s="102"/>
      <c r="K55" s="102"/>
    </row>
    <row r="56" spans="2:13" x14ac:dyDescent="0.25">
      <c r="B56" s="148" t="s">
        <v>229</v>
      </c>
      <c r="C56" s="149">
        <f>C53*((C52+1)/C52)-C54*(1-2*C55)</f>
        <v>1.4794923736906482E-2</v>
      </c>
      <c r="D56" s="149">
        <f>D53*((D52+1)/D52)-D54*(1-2*D55)</f>
        <v>8.3208544444070519E-3</v>
      </c>
      <c r="E56" s="141" t="s">
        <v>230</v>
      </c>
      <c r="F56" s="145"/>
      <c r="G56" s="145"/>
      <c r="H56" s="141"/>
      <c r="I56" s="29"/>
      <c r="J56" s="102"/>
      <c r="K56" s="102"/>
    </row>
    <row r="57" spans="2:13" x14ac:dyDescent="0.25">
      <c r="B57" s="150" t="s">
        <v>231</v>
      </c>
      <c r="C57" s="151">
        <f>SQRT(C56)</f>
        <v>0.12163438550387995</v>
      </c>
      <c r="D57" s="152">
        <f>SQRT(D56)</f>
        <v>9.1218717620930478E-2</v>
      </c>
      <c r="E57" s="145"/>
      <c r="F57" s="145"/>
      <c r="G57" s="145"/>
      <c r="H57" s="142"/>
      <c r="I57" s="29"/>
      <c r="J57" s="102"/>
      <c r="K57" s="102"/>
    </row>
    <row r="58" spans="2:13" x14ac:dyDescent="0.25">
      <c r="B58" s="102"/>
      <c r="C58" s="102"/>
      <c r="D58" s="102"/>
      <c r="E58" s="102"/>
      <c r="F58" s="102"/>
      <c r="G58" s="102"/>
      <c r="H58" s="102"/>
      <c r="I58" s="29"/>
      <c r="J58" s="102"/>
      <c r="K58" s="102"/>
    </row>
    <row r="59" spans="2:13" x14ac:dyDescent="0.25">
      <c r="B59" s="102"/>
      <c r="C59" s="102"/>
      <c r="D59" s="102"/>
      <c r="E59" s="102"/>
      <c r="F59" s="102"/>
      <c r="G59" s="102"/>
      <c r="H59" s="102"/>
      <c r="I59" s="29"/>
      <c r="J59" s="102"/>
      <c r="K59" s="102"/>
    </row>
    <row r="60" spans="2:13" x14ac:dyDescent="0.25">
      <c r="B60" s="102"/>
      <c r="C60" s="307" t="s">
        <v>2</v>
      </c>
      <c r="D60" s="308"/>
      <c r="E60" s="309"/>
      <c r="F60" s="307" t="s">
        <v>3</v>
      </c>
      <c r="G60" s="308"/>
      <c r="H60" s="309"/>
      <c r="I60" s="29"/>
      <c r="J60" s="102"/>
      <c r="K60" s="102"/>
    </row>
    <row r="61" spans="2:13" x14ac:dyDescent="0.25">
      <c r="B61" s="153" t="s">
        <v>232</v>
      </c>
      <c r="C61" s="153" t="s">
        <v>233</v>
      </c>
      <c r="D61" s="153" t="s">
        <v>234</v>
      </c>
      <c r="E61" s="153" t="s">
        <v>235</v>
      </c>
      <c r="F61" s="153" t="s">
        <v>233</v>
      </c>
      <c r="G61" s="153" t="s">
        <v>234</v>
      </c>
      <c r="H61" s="153" t="s">
        <v>235</v>
      </c>
      <c r="I61" s="155" t="s">
        <v>385</v>
      </c>
      <c r="J61" s="155"/>
      <c r="K61" s="156"/>
      <c r="L61" s="155"/>
      <c r="M61" s="171"/>
    </row>
    <row r="62" spans="2:13" x14ac:dyDescent="0.25">
      <c r="B62" s="162" t="s">
        <v>56</v>
      </c>
      <c r="C62" s="25">
        <v>0.316891226591069</v>
      </c>
      <c r="D62" s="163">
        <v>2.5038405027199524E-2</v>
      </c>
      <c r="E62" s="163">
        <f t="shared" ref="E62:E77" si="4">D62^2</f>
        <v>6.2692172630609037E-4</v>
      </c>
      <c r="F62" s="25">
        <v>0.26793738470261463</v>
      </c>
      <c r="G62" s="163">
        <v>3.271765172729571E-2</v>
      </c>
      <c r="H62" s="164">
        <f t="shared" ref="H62:H77" si="5">G62^2</f>
        <v>1.070444734548616E-3</v>
      </c>
      <c r="I62" s="29" t="str">
        <f>VLOOKUP(B62,'Commission''s energy set'!B$3:P$76,15,FALSE)</f>
        <v>Electricity</v>
      </c>
      <c r="J62" s="102"/>
      <c r="K62" s="102"/>
    </row>
    <row r="63" spans="2:13" x14ac:dyDescent="0.25">
      <c r="B63" s="162" t="s">
        <v>124</v>
      </c>
      <c r="C63" s="25">
        <v>0.47940141478333087</v>
      </c>
      <c r="D63" s="163">
        <v>3.6772693796096115E-2</v>
      </c>
      <c r="E63" s="163">
        <f t="shared" si="4"/>
        <v>1.3522310090214457E-3</v>
      </c>
      <c r="F63" s="25">
        <v>0.36180462819859371</v>
      </c>
      <c r="G63" s="163">
        <v>2.4498404342118491E-2</v>
      </c>
      <c r="H63" s="164">
        <f t="shared" si="5"/>
        <v>6.0017181530993018E-4</v>
      </c>
      <c r="I63" s="29" t="str">
        <f>VLOOKUP(B63,'Commission''s energy set'!B$3:P$76,15,FALSE)</f>
        <v>Electricity</v>
      </c>
      <c r="J63" s="102"/>
      <c r="K63" s="102"/>
    </row>
    <row r="64" spans="2:13" x14ac:dyDescent="0.25">
      <c r="B64" s="162" t="s">
        <v>138</v>
      </c>
      <c r="C64" s="25">
        <v>0.44317264478185958</v>
      </c>
      <c r="D64" s="163">
        <v>3.9405157505145484E-2</v>
      </c>
      <c r="E64" s="163">
        <f t="shared" si="4"/>
        <v>1.5527664380053235E-3</v>
      </c>
      <c r="F64" s="25">
        <v>0.37136874686682164</v>
      </c>
      <c r="G64" s="163">
        <v>3.8685677901638592E-2</v>
      </c>
      <c r="H64" s="164">
        <f t="shared" si="5"/>
        <v>1.4965816747093284E-3</v>
      </c>
      <c r="I64" s="29" t="str">
        <f>VLOOKUP(B64,'Commission''s energy set'!B$3:P$76,15,FALSE)</f>
        <v>Electricity</v>
      </c>
      <c r="J64" s="102"/>
      <c r="K64" s="102"/>
    </row>
    <row r="65" spans="2:11" x14ac:dyDescent="0.25">
      <c r="B65" s="162" t="s">
        <v>92</v>
      </c>
      <c r="C65" s="25">
        <v>0.39115364804574826</v>
      </c>
      <c r="D65" s="163">
        <v>3.170978103908826E-2</v>
      </c>
      <c r="E65" s="163">
        <f t="shared" si="4"/>
        <v>1.0055102135469213E-3</v>
      </c>
      <c r="F65" s="25">
        <v>0.30670994541036994</v>
      </c>
      <c r="G65" s="163">
        <v>4.0574114722337663E-2</v>
      </c>
      <c r="H65" s="164">
        <f t="shared" si="5"/>
        <v>1.6462587855014179E-3</v>
      </c>
      <c r="I65" s="29" t="str">
        <f>VLOOKUP(B65,'Commission''s energy set'!B$3:P$76,15,FALSE)</f>
        <v>Electricity</v>
      </c>
      <c r="J65" s="102"/>
      <c r="K65" s="102"/>
    </row>
    <row r="66" spans="2:11" x14ac:dyDescent="0.25">
      <c r="B66" s="162" t="s">
        <v>78</v>
      </c>
      <c r="C66" s="25">
        <v>0.45100040580952622</v>
      </c>
      <c r="D66" s="163">
        <v>2.9714021596245341E-2</v>
      </c>
      <c r="E66" s="163">
        <f t="shared" si="4"/>
        <v>8.8292307942213454E-4</v>
      </c>
      <c r="F66" s="25">
        <v>0.26869427316170319</v>
      </c>
      <c r="G66" s="163">
        <v>3.6232030686345278E-2</v>
      </c>
      <c r="H66" s="164">
        <f t="shared" si="5"/>
        <v>1.3127600476562659E-3</v>
      </c>
      <c r="I66" s="29" t="str">
        <f>VLOOKUP(B66,'Commission''s energy set'!B$3:P$76,15,FALSE)</f>
        <v>Electricity</v>
      </c>
      <c r="J66" s="102"/>
      <c r="K66" s="102"/>
    </row>
    <row r="67" spans="2:11" x14ac:dyDescent="0.25">
      <c r="B67" s="162" t="s">
        <v>60</v>
      </c>
      <c r="C67" s="25">
        <v>0.37168611427908199</v>
      </c>
      <c r="D67" s="163">
        <v>3.6038592921014787E-2</v>
      </c>
      <c r="E67" s="163">
        <f t="shared" si="4"/>
        <v>1.2987801797266171E-3</v>
      </c>
      <c r="F67" s="25">
        <v>0.2349013787419108</v>
      </c>
      <c r="G67" s="163">
        <v>3.1474971012742818E-2</v>
      </c>
      <c r="H67" s="164">
        <f t="shared" si="5"/>
        <v>9.9067380025300066E-4</v>
      </c>
      <c r="I67" s="29" t="str">
        <f>VLOOKUP(B67,'Commission''s energy set'!B$3:P$76,15,FALSE)</f>
        <v>Electricity</v>
      </c>
      <c r="J67" s="102"/>
      <c r="K67" s="102"/>
    </row>
    <row r="68" spans="2:11" x14ac:dyDescent="0.25">
      <c r="B68" s="166" t="s">
        <v>106</v>
      </c>
      <c r="C68" s="25">
        <v>0.33106778154662059</v>
      </c>
      <c r="D68" s="163">
        <v>2.8477311405623349E-2</v>
      </c>
      <c r="E68" s="163">
        <f t="shared" si="4"/>
        <v>8.1095726489284568E-4</v>
      </c>
      <c r="F68" s="25">
        <v>0.29568809257283563</v>
      </c>
      <c r="G68" s="163">
        <v>2.7915357475348297E-2</v>
      </c>
      <c r="H68" s="164">
        <f t="shared" si="5"/>
        <v>7.7926718297648405E-4</v>
      </c>
      <c r="I68" s="29" t="str">
        <f>VLOOKUP(B68,'Commission''s energy set'!B$3:P$76,15,FALSE)</f>
        <v>Electricity</v>
      </c>
      <c r="J68" s="102"/>
      <c r="K68" s="102"/>
    </row>
    <row r="69" spans="2:11" x14ac:dyDescent="0.25">
      <c r="B69" s="166" t="s">
        <v>126</v>
      </c>
      <c r="C69" s="25">
        <v>0.43697218132972032</v>
      </c>
      <c r="D69" s="163">
        <v>4.7023146814569344E-2</v>
      </c>
      <c r="E69" s="163">
        <f t="shared" si="4"/>
        <v>2.211176336344543E-3</v>
      </c>
      <c r="F69" s="25">
        <v>0.42930964755369205</v>
      </c>
      <c r="G69" s="163">
        <v>4.9373974795154214E-2</v>
      </c>
      <c r="H69" s="164">
        <f t="shared" si="5"/>
        <v>2.4377893870725234E-3</v>
      </c>
      <c r="I69" s="29" t="str">
        <f>VLOOKUP(B69,'Commission''s energy set'!B$3:P$76,15,FALSE)</f>
        <v>Electricity</v>
      </c>
      <c r="J69" s="102"/>
      <c r="K69" s="102"/>
    </row>
    <row r="70" spans="2:11" x14ac:dyDescent="0.25">
      <c r="B70" s="166" t="s">
        <v>130</v>
      </c>
      <c r="C70" s="25">
        <v>0.31912193869132227</v>
      </c>
      <c r="D70" s="163">
        <v>2.594708890418005E-2</v>
      </c>
      <c r="E70" s="163">
        <f t="shared" si="4"/>
        <v>6.7325142260142351E-4</v>
      </c>
      <c r="F70" s="25">
        <v>0.36515869162771242</v>
      </c>
      <c r="G70" s="163">
        <v>3.6568132046751196E-2</v>
      </c>
      <c r="H70" s="164">
        <f t="shared" si="5"/>
        <v>1.3372282813886318E-3</v>
      </c>
      <c r="I70" s="29" t="str">
        <f>VLOOKUP(B70,'Commission''s energy set'!B$3:P$76,15,FALSE)</f>
        <v>Electricity</v>
      </c>
      <c r="J70" s="102"/>
      <c r="K70" s="102"/>
    </row>
    <row r="71" spans="2:11" x14ac:dyDescent="0.25">
      <c r="B71" s="166" t="s">
        <v>45</v>
      </c>
      <c r="C71" s="25">
        <v>0.45161821645439615</v>
      </c>
      <c r="D71" s="163">
        <v>3.8820921186896902E-2</v>
      </c>
      <c r="E71" s="163">
        <f t="shared" si="4"/>
        <v>1.5070639217992607E-3</v>
      </c>
      <c r="F71" s="25">
        <v>0.26164577615279611</v>
      </c>
      <c r="G71" s="163">
        <v>4.1912425454948533E-2</v>
      </c>
      <c r="H71" s="164">
        <f t="shared" si="5"/>
        <v>1.7566514075166178E-3</v>
      </c>
      <c r="I71" s="29" t="str">
        <f>VLOOKUP(B71,'Commission''s energy set'!B$3:P$76,15,FALSE)</f>
        <v>Electricity</v>
      </c>
      <c r="J71" s="102"/>
      <c r="K71" s="102"/>
    </row>
    <row r="72" spans="2:11" x14ac:dyDescent="0.25">
      <c r="B72" s="166" t="s">
        <v>14</v>
      </c>
      <c r="C72" s="25">
        <v>-6.6960766690640034E-3</v>
      </c>
      <c r="D72" s="163">
        <v>2.7563357093682694E-2</v>
      </c>
      <c r="E72" s="163">
        <f t="shared" si="4"/>
        <v>7.5973865427386808E-4</v>
      </c>
      <c r="F72" s="25">
        <v>3.7980670103905878E-2</v>
      </c>
      <c r="G72" s="163">
        <v>3.5348299482284531E-2</v>
      </c>
      <c r="H72" s="164">
        <f t="shared" si="5"/>
        <v>1.2495022762892768E-3</v>
      </c>
      <c r="I72" s="29" t="str">
        <f>VLOOKUP(B72,'Commission''s energy set'!B$3:P$76,15,FALSE)</f>
        <v>Electricity</v>
      </c>
      <c r="J72" s="102"/>
      <c r="K72" s="102"/>
    </row>
    <row r="73" spans="2:11" x14ac:dyDescent="0.25">
      <c r="B73" s="166" t="s">
        <v>74</v>
      </c>
      <c r="C73" s="25">
        <v>0.39895714087699119</v>
      </c>
      <c r="D73" s="163">
        <v>3.4643192926359839E-2</v>
      </c>
      <c r="E73" s="163">
        <f t="shared" si="4"/>
        <v>1.2001508161329883E-3</v>
      </c>
      <c r="F73" s="25">
        <v>0.29222955616689933</v>
      </c>
      <c r="G73" s="163">
        <v>3.170612971902919E-2</v>
      </c>
      <c r="H73" s="164">
        <f t="shared" si="5"/>
        <v>1.0052786617599061E-3</v>
      </c>
      <c r="I73" s="29" t="str">
        <f>VLOOKUP(B73,'Commission''s energy set'!B$3:P$76,15,FALSE)</f>
        <v>Electricity</v>
      </c>
      <c r="J73" s="102"/>
      <c r="K73" s="102"/>
    </row>
    <row r="74" spans="2:11" x14ac:dyDescent="0.25">
      <c r="B74" s="166" t="s">
        <v>94</v>
      </c>
      <c r="C74" s="25">
        <v>0.39715004565271433</v>
      </c>
      <c r="D74" s="163">
        <v>3.6349121966987447E-2</v>
      </c>
      <c r="E74" s="163">
        <f t="shared" si="4"/>
        <v>1.3212586677709293E-3</v>
      </c>
      <c r="F74" s="25">
        <v>0.29108539250859267</v>
      </c>
      <c r="G74" s="163">
        <v>3.4858778174391002E-2</v>
      </c>
      <c r="H74" s="164">
        <f t="shared" si="5"/>
        <v>1.2151344158113984E-3</v>
      </c>
      <c r="I74" s="29" t="str">
        <f>VLOOKUP(B74,'Commission''s energy set'!B$3:P$76,15,FALSE)</f>
        <v>Electricity</v>
      </c>
      <c r="J74" s="102"/>
      <c r="K74" s="102"/>
    </row>
    <row r="75" spans="2:11" x14ac:dyDescent="0.25">
      <c r="B75" s="166" t="s">
        <v>98</v>
      </c>
      <c r="C75" s="25">
        <v>0.3245679365887128</v>
      </c>
      <c r="D75" s="163">
        <v>2.4810124822437486E-2</v>
      </c>
      <c r="E75" s="163">
        <f t="shared" si="4"/>
        <v>6.1554229370492871E-4</v>
      </c>
      <c r="F75" s="25">
        <v>0.33281724112928057</v>
      </c>
      <c r="G75" s="163">
        <v>3.7077326137534693E-2</v>
      </c>
      <c r="H75" s="164">
        <f t="shared" si="5"/>
        <v>1.3747281135091133E-3</v>
      </c>
      <c r="I75" s="29" t="str">
        <f>VLOOKUP(B75,'Commission''s energy set'!B$3:P$76,15,FALSE)</f>
        <v>Electricity</v>
      </c>
      <c r="J75" s="102"/>
      <c r="K75" s="102"/>
    </row>
    <row r="76" spans="2:11" x14ac:dyDescent="0.25">
      <c r="B76" s="166" t="s">
        <v>21</v>
      </c>
      <c r="C76" s="25">
        <v>0.23135093955572378</v>
      </c>
      <c r="D76" s="163">
        <v>2.5132906484972312E-2</v>
      </c>
      <c r="E76" s="163">
        <f t="shared" si="4"/>
        <v>6.3166298838236332E-4</v>
      </c>
      <c r="F76" s="25">
        <v>0.17507228112619533</v>
      </c>
      <c r="G76" s="163">
        <v>3.2604411526105888E-2</v>
      </c>
      <c r="H76" s="164">
        <f t="shared" si="5"/>
        <v>1.0630476509636666E-3</v>
      </c>
      <c r="I76" s="29" t="str">
        <f>VLOOKUP(B76,'Commission''s energy set'!B$3:P$76,15,FALSE)</f>
        <v>Electricity</v>
      </c>
      <c r="J76" s="102"/>
      <c r="K76" s="102"/>
    </row>
    <row r="77" spans="2:11" x14ac:dyDescent="0.25">
      <c r="B77" s="166" t="s">
        <v>82</v>
      </c>
      <c r="C77" s="25">
        <v>0.3469715446839679</v>
      </c>
      <c r="D77" s="163">
        <v>2.2452610492745124E-2</v>
      </c>
      <c r="E77" s="163">
        <f t="shared" si="4"/>
        <v>5.0411971793892839E-4</v>
      </c>
      <c r="F77" s="25">
        <v>0.28301952518647139</v>
      </c>
      <c r="G77" s="163">
        <v>3.325634303596469E-2</v>
      </c>
      <c r="H77" s="164">
        <f t="shared" si="5"/>
        <v>1.1059843521257571E-3</v>
      </c>
      <c r="I77" s="29" t="str">
        <f>VLOOKUP(B77,'Commission''s energy set'!B$3:P$76,15,FALSE)</f>
        <v>Electricity</v>
      </c>
      <c r="J77" s="102"/>
      <c r="K77" s="102"/>
    </row>
    <row r="78" spans="2:11" x14ac:dyDescent="0.25">
      <c r="B78" s="169" t="s">
        <v>236</v>
      </c>
      <c r="C78" s="159">
        <f t="shared" ref="C78:H78" si="6">AVERAGE(C62:C77)</f>
        <v>0.35527419393760762</v>
      </c>
      <c r="D78" s="160">
        <f t="shared" si="6"/>
        <v>3.1868652123952755E-2</v>
      </c>
      <c r="E78" s="160">
        <f t="shared" si="6"/>
        <v>1.0596284206169134E-3</v>
      </c>
      <c r="F78" s="159">
        <f t="shared" si="6"/>
        <v>0.28596395195064972</v>
      </c>
      <c r="G78" s="160">
        <f t="shared" si="6"/>
        <v>3.5300251764999423E-2</v>
      </c>
      <c r="H78" s="161">
        <f t="shared" si="6"/>
        <v>1.2775939117119961E-3</v>
      </c>
      <c r="I78" s="29"/>
    </row>
    <row r="79" spans="2:11" x14ac:dyDescent="0.25">
      <c r="B79" s="170" t="s">
        <v>237</v>
      </c>
      <c r="C79" s="64">
        <f t="shared" ref="C79:H79" si="7">MEDIAN(C62:C77)</f>
        <v>0.3814198811624151</v>
      </c>
      <c r="D79" s="167">
        <f t="shared" si="7"/>
        <v>3.0711901317666802E-2</v>
      </c>
      <c r="E79" s="167">
        <f t="shared" si="7"/>
        <v>9.4421664648452791E-4</v>
      </c>
      <c r="F79" s="64">
        <f t="shared" si="7"/>
        <v>0.29165747433774603</v>
      </c>
      <c r="G79" s="167">
        <f t="shared" si="7"/>
        <v>3.5103538828337763E-2</v>
      </c>
      <c r="H79" s="168">
        <f t="shared" si="7"/>
        <v>1.2323183460503377E-3</v>
      </c>
      <c r="I79" s="29"/>
    </row>
    <row r="84" spans="1:8" x14ac:dyDescent="0.25">
      <c r="A84" s="119" t="s">
        <v>239</v>
      </c>
    </row>
    <row r="87" spans="1:8" x14ac:dyDescent="0.25">
      <c r="B87" s="135" t="s">
        <v>220</v>
      </c>
      <c r="C87" s="136" t="s">
        <v>2</v>
      </c>
      <c r="D87" s="137" t="s">
        <v>3</v>
      </c>
      <c r="E87" s="138" t="s">
        <v>221</v>
      </c>
      <c r="F87" s="139"/>
      <c r="G87" s="139"/>
      <c r="H87" s="138"/>
    </row>
    <row r="88" spans="1:8" x14ac:dyDescent="0.25">
      <c r="B88" s="140" t="s">
        <v>190</v>
      </c>
      <c r="C88" s="140">
        <f>COUNT(C98:C113)</f>
        <v>16</v>
      </c>
      <c r="D88" s="140">
        <f>COUNT(F98:F113)</f>
        <v>16</v>
      </c>
      <c r="E88" s="141" t="s">
        <v>222</v>
      </c>
      <c r="F88" s="142"/>
      <c r="G88" s="142"/>
      <c r="H88" s="141"/>
    </row>
    <row r="89" spans="1:8" x14ac:dyDescent="0.25">
      <c r="B89" s="143" t="s">
        <v>223</v>
      </c>
      <c r="C89" s="144">
        <f>(C88/(C88-1))*_xlfn.VAR.S(C98:C113)</f>
        <v>1.516887797092197E-2</v>
      </c>
      <c r="D89" s="144">
        <f>(D88/(D88-1))*_xlfn.VAR.S(F98:F113)</f>
        <v>1.2769429642651996E-2</v>
      </c>
      <c r="E89" s="141" t="s">
        <v>224</v>
      </c>
      <c r="F89" s="145"/>
      <c r="G89" s="145"/>
      <c r="H89" s="141"/>
    </row>
    <row r="90" spans="1:8" ht="18.75" x14ac:dyDescent="0.35">
      <c r="B90" s="143" t="s">
        <v>225</v>
      </c>
      <c r="C90" s="144">
        <f>E114</f>
        <v>1.8043959826369066E-4</v>
      </c>
      <c r="D90" s="144">
        <f>H114</f>
        <v>2.4619191343017415E-4</v>
      </c>
      <c r="E90" s="141" t="s">
        <v>226</v>
      </c>
      <c r="F90" s="145"/>
      <c r="G90" s="145"/>
      <c r="H90" s="141"/>
    </row>
    <row r="91" spans="1:8" x14ac:dyDescent="0.25">
      <c r="B91" s="143" t="s">
        <v>227</v>
      </c>
      <c r="C91" s="146">
        <v>0.2</v>
      </c>
      <c r="D91" s="146">
        <v>0.2</v>
      </c>
      <c r="E91" s="141" t="s">
        <v>228</v>
      </c>
      <c r="F91" s="147"/>
      <c r="G91" s="147"/>
      <c r="H91" s="141"/>
    </row>
    <row r="92" spans="1:8" x14ac:dyDescent="0.25">
      <c r="B92" s="148" t="s">
        <v>229</v>
      </c>
      <c r="C92" s="149">
        <f>C89*((C88+1)/C88)-C90*(1-2*C91)</f>
        <v>1.6008669085146379E-2</v>
      </c>
      <c r="D92" s="149">
        <f>D89*((D88+1)/D88)-D90*(1-2*D91)</f>
        <v>1.3419803847259642E-2</v>
      </c>
      <c r="E92" s="141" t="s">
        <v>230</v>
      </c>
      <c r="F92" s="145"/>
      <c r="G92" s="145"/>
      <c r="H92" s="141"/>
    </row>
    <row r="93" spans="1:8" x14ac:dyDescent="0.25">
      <c r="B93" s="150" t="s">
        <v>231</v>
      </c>
      <c r="C93" s="151">
        <f>SQRT(C92)</f>
        <v>0.12652536933416308</v>
      </c>
      <c r="D93" s="152">
        <f>SQRT(D92)</f>
        <v>0.11584387703827786</v>
      </c>
      <c r="E93" s="145">
        <f>AVERAGE(C93:D93)</f>
        <v>0.12118462318622047</v>
      </c>
      <c r="F93" s="145"/>
      <c r="G93" s="145"/>
      <c r="H93" s="142"/>
    </row>
    <row r="94" spans="1:8" x14ac:dyDescent="0.25">
      <c r="B94" s="102"/>
      <c r="C94" s="102"/>
      <c r="D94" s="102"/>
      <c r="E94" s="102"/>
      <c r="F94" s="102"/>
      <c r="G94" s="102"/>
      <c r="H94" s="102"/>
    </row>
    <row r="95" spans="1:8" x14ac:dyDescent="0.25">
      <c r="B95" s="102"/>
      <c r="C95" s="102"/>
      <c r="D95" s="102"/>
      <c r="E95" s="102"/>
      <c r="F95" s="102"/>
      <c r="G95" s="102"/>
      <c r="H95" s="102"/>
    </row>
    <row r="96" spans="1:8" x14ac:dyDescent="0.25">
      <c r="B96" s="102"/>
      <c r="C96" s="307" t="s">
        <v>2</v>
      </c>
      <c r="D96" s="308"/>
      <c r="E96" s="309"/>
      <c r="F96" s="307" t="s">
        <v>3</v>
      </c>
      <c r="G96" s="308"/>
      <c r="H96" s="309"/>
    </row>
    <row r="97" spans="2:12" x14ac:dyDescent="0.25">
      <c r="B97" s="153" t="s">
        <v>232</v>
      </c>
      <c r="C97" s="153" t="s">
        <v>233</v>
      </c>
      <c r="D97" s="153" t="s">
        <v>234</v>
      </c>
      <c r="E97" s="153" t="s">
        <v>235</v>
      </c>
      <c r="F97" s="153" t="s">
        <v>233</v>
      </c>
      <c r="G97" s="153" t="s">
        <v>234</v>
      </c>
      <c r="H97" s="153" t="s">
        <v>235</v>
      </c>
      <c r="I97" s="155" t="s">
        <v>385</v>
      </c>
      <c r="J97" s="155"/>
      <c r="L97" s="155"/>
    </row>
    <row r="98" spans="2:12" x14ac:dyDescent="0.25">
      <c r="B98" s="162" t="s">
        <v>56</v>
      </c>
      <c r="C98" s="25">
        <v>0.35145046534342983</v>
      </c>
      <c r="D98" s="163">
        <v>1.092338679534356E-2</v>
      </c>
      <c r="E98" s="163">
        <f t="shared" ref="E98:E113" si="8">D98^2</f>
        <v>1.1932037908068606E-4</v>
      </c>
      <c r="F98" s="25">
        <v>0.31532813103775792</v>
      </c>
      <c r="G98" s="163">
        <v>1.4408327599023949E-2</v>
      </c>
      <c r="H98" s="164">
        <f t="shared" ref="H98:H113" si="9">G98^2</f>
        <v>2.0759990420079523E-4</v>
      </c>
      <c r="I98" s="62" t="str">
        <f>VLOOKUP(B98,'Commission''s energy set'!B$3:P$76,15,FALSE)</f>
        <v>Electricity</v>
      </c>
    </row>
    <row r="99" spans="2:12" x14ac:dyDescent="0.25">
      <c r="B99" s="162" t="s">
        <v>124</v>
      </c>
      <c r="C99" s="25">
        <v>0.51832370003577422</v>
      </c>
      <c r="D99" s="163">
        <v>1.6979400652855473E-2</v>
      </c>
      <c r="E99" s="163">
        <f t="shared" si="8"/>
        <v>2.883000465301889E-4</v>
      </c>
      <c r="F99" s="25">
        <v>0.36900204940241388</v>
      </c>
      <c r="G99" s="163">
        <v>1.2087163402220349E-2</v>
      </c>
      <c r="H99" s="164">
        <f t="shared" si="9"/>
        <v>1.4609951911197499E-4</v>
      </c>
      <c r="I99" s="62" t="str">
        <f>VLOOKUP(B99,'Commission''s energy set'!B$3:P$76,15,FALSE)</f>
        <v>Electricity</v>
      </c>
    </row>
    <row r="100" spans="2:12" x14ac:dyDescent="0.25">
      <c r="B100" s="162" t="s">
        <v>138</v>
      </c>
      <c r="C100" s="25">
        <v>0.46988284992942453</v>
      </c>
      <c r="D100" s="163">
        <v>1.6270217358858061E-2</v>
      </c>
      <c r="E100" s="163">
        <f t="shared" si="8"/>
        <v>2.6471997290448621E-4</v>
      </c>
      <c r="F100" s="25">
        <v>0.43136261172471224</v>
      </c>
      <c r="G100" s="163">
        <v>1.6728904265309388E-2</v>
      </c>
      <c r="H100" s="164">
        <f t="shared" si="9"/>
        <v>2.7985623791788666E-4</v>
      </c>
      <c r="I100" s="62" t="str">
        <f>VLOOKUP(B100,'Commission''s energy set'!B$3:P$76,15,FALSE)</f>
        <v>Electricity</v>
      </c>
    </row>
    <row r="101" spans="2:12" x14ac:dyDescent="0.25">
      <c r="B101" s="162" t="s">
        <v>92</v>
      </c>
      <c r="C101" s="25">
        <v>0.43733413939463261</v>
      </c>
      <c r="D101" s="163">
        <v>1.32332177740466E-2</v>
      </c>
      <c r="E101" s="163">
        <f t="shared" si="8"/>
        <v>1.7511805265534285E-4</v>
      </c>
      <c r="F101" s="25">
        <v>0.37421358800211763</v>
      </c>
      <c r="G101" s="163">
        <v>1.7906629682148376E-2</v>
      </c>
      <c r="H101" s="164">
        <f t="shared" si="9"/>
        <v>3.2064738657359727E-4</v>
      </c>
      <c r="I101" s="62" t="str">
        <f>VLOOKUP(B101,'Commission''s energy set'!B$3:P$76,15,FALSE)</f>
        <v>Electricity</v>
      </c>
    </row>
    <row r="102" spans="2:12" x14ac:dyDescent="0.25">
      <c r="B102" s="162" t="s">
        <v>78</v>
      </c>
      <c r="C102" s="25">
        <v>0.48378400995654985</v>
      </c>
      <c r="D102" s="163">
        <v>1.3202127521161022E-2</v>
      </c>
      <c r="E102" s="163">
        <f t="shared" si="8"/>
        <v>1.7429617108499727E-4</v>
      </c>
      <c r="F102" s="25">
        <v>0.32183820144367864</v>
      </c>
      <c r="G102" s="163">
        <v>1.6230272868404304E-2</v>
      </c>
      <c r="H102" s="164">
        <f t="shared" si="9"/>
        <v>2.6342175738286087E-4</v>
      </c>
      <c r="I102" s="62" t="str">
        <f>VLOOKUP(B102,'Commission''s energy set'!B$3:P$76,15,FALSE)</f>
        <v>Electricity</v>
      </c>
    </row>
    <row r="103" spans="2:12" x14ac:dyDescent="0.25">
      <c r="B103" s="162" t="s">
        <v>60</v>
      </c>
      <c r="C103" s="25">
        <v>0.43950658497818801</v>
      </c>
      <c r="D103" s="163">
        <v>1.4625607409361785E-2</v>
      </c>
      <c r="E103" s="163">
        <f t="shared" si="8"/>
        <v>2.1390839209277834E-4</v>
      </c>
      <c r="F103" s="25">
        <v>0.27892253029537306</v>
      </c>
      <c r="G103" s="163">
        <v>1.3987591225100965E-2</v>
      </c>
      <c r="H103" s="164">
        <f t="shared" si="9"/>
        <v>1.9565270828052149E-4</v>
      </c>
      <c r="I103" s="62" t="str">
        <f>VLOOKUP(B103,'Commission''s energy set'!B$3:P$76,15,FALSE)</f>
        <v>Electricity</v>
      </c>
    </row>
    <row r="104" spans="2:12" x14ac:dyDescent="0.25">
      <c r="B104" s="166" t="s">
        <v>106</v>
      </c>
      <c r="C104" s="25">
        <v>0.32397841149995915</v>
      </c>
      <c r="D104" s="163">
        <v>1.1665258360865263E-2</v>
      </c>
      <c r="E104" s="163">
        <f t="shared" si="8"/>
        <v>1.3607825262573691E-4</v>
      </c>
      <c r="F104" s="25">
        <v>0.31911548231775544</v>
      </c>
      <c r="G104" s="163">
        <v>1.2545686561845269E-2</v>
      </c>
      <c r="H104" s="164">
        <f t="shared" si="9"/>
        <v>1.5739425130806495E-4</v>
      </c>
      <c r="I104" s="62" t="str">
        <f>VLOOKUP(B104,'Commission''s energy set'!B$3:P$76,15,FALSE)</f>
        <v>Electricity</v>
      </c>
    </row>
    <row r="105" spans="2:12" x14ac:dyDescent="0.25">
      <c r="B105" s="166" t="s">
        <v>126</v>
      </c>
      <c r="C105" s="25">
        <v>0.38779889700767373</v>
      </c>
      <c r="D105" s="163">
        <v>1.759246701046786E-2</v>
      </c>
      <c r="E105" s="163">
        <f t="shared" si="8"/>
        <v>3.0949489551439994E-4</v>
      </c>
      <c r="F105" s="25">
        <v>0.50108644898499211</v>
      </c>
      <c r="G105" s="163">
        <v>2.1649260281310055E-2</v>
      </c>
      <c r="H105" s="164">
        <f t="shared" si="9"/>
        <v>4.6869047072790914E-4</v>
      </c>
      <c r="I105" s="62" t="str">
        <f>VLOOKUP(B105,'Commission''s energy set'!B$3:P$76,15,FALSE)</f>
        <v>Electricity</v>
      </c>
    </row>
    <row r="106" spans="2:12" x14ac:dyDescent="0.25">
      <c r="B106" s="166" t="s">
        <v>130</v>
      </c>
      <c r="C106" s="25">
        <v>0.35278007797705613</v>
      </c>
      <c r="D106" s="163">
        <v>1.0202195545692714E-2</v>
      </c>
      <c r="E106" s="163">
        <f t="shared" si="8"/>
        <v>1.0408479395255225E-4</v>
      </c>
      <c r="F106" s="25">
        <v>0.45313411858336122</v>
      </c>
      <c r="G106" s="163">
        <v>1.5602771500808497E-2</v>
      </c>
      <c r="H106" s="164">
        <f t="shared" si="9"/>
        <v>2.4344647850644183E-4</v>
      </c>
      <c r="I106" s="62" t="str">
        <f>VLOOKUP(B106,'Commission''s energy set'!B$3:P$76,15,FALSE)</f>
        <v>Electricity</v>
      </c>
    </row>
    <row r="107" spans="2:12" x14ac:dyDescent="0.25">
      <c r="B107" s="166" t="s">
        <v>45</v>
      </c>
      <c r="C107" s="25">
        <v>0.426632232195153</v>
      </c>
      <c r="D107" s="163">
        <v>1.5194431715855909E-2</v>
      </c>
      <c r="E107" s="163">
        <f t="shared" si="8"/>
        <v>2.3087075516780794E-4</v>
      </c>
      <c r="F107" s="25">
        <v>0.31913584740795564</v>
      </c>
      <c r="G107" s="163">
        <v>1.8422890109902376E-2</v>
      </c>
      <c r="H107" s="164">
        <f t="shared" si="9"/>
        <v>3.394028800015388E-4</v>
      </c>
      <c r="I107" s="62" t="str">
        <f>VLOOKUP(B107,'Commission''s energy set'!B$3:P$76,15,FALSE)</f>
        <v>Electricity</v>
      </c>
    </row>
    <row r="108" spans="2:12" x14ac:dyDescent="0.25">
      <c r="B108" s="166" t="s">
        <v>14</v>
      </c>
      <c r="C108" s="25">
        <v>-4.674465E-3</v>
      </c>
      <c r="D108" s="163">
        <v>1.1172609999999999E-2</v>
      </c>
      <c r="E108" s="163">
        <f t="shared" si="8"/>
        <v>1.2482721421209998E-4</v>
      </c>
      <c r="F108" s="25">
        <v>8.5507840000000005E-3</v>
      </c>
      <c r="G108" s="163">
        <v>1.42305E-2</v>
      </c>
      <c r="H108" s="164">
        <f t="shared" si="9"/>
        <v>2.0250713025000001E-4</v>
      </c>
      <c r="I108" s="62" t="str">
        <f>VLOOKUP(B108,'Commission''s energy set'!B$3:P$76,15,FALSE)</f>
        <v>Electricity</v>
      </c>
    </row>
    <row r="109" spans="2:12" x14ac:dyDescent="0.25">
      <c r="B109" s="166" t="s">
        <v>74</v>
      </c>
      <c r="C109" s="25">
        <v>0.44486156391517218</v>
      </c>
      <c r="D109" s="163">
        <v>1.4481665261421793E-2</v>
      </c>
      <c r="E109" s="163">
        <f t="shared" si="8"/>
        <v>2.0971862874387073E-4</v>
      </c>
      <c r="F109" s="25">
        <v>0.33010807480136983</v>
      </c>
      <c r="G109" s="163">
        <v>1.3690362198317931E-2</v>
      </c>
      <c r="H109" s="164">
        <f t="shared" si="9"/>
        <v>1.8742601712113256E-4</v>
      </c>
      <c r="I109" s="62" t="str">
        <f>VLOOKUP(B109,'Commission''s energy set'!B$3:P$76,15,FALSE)</f>
        <v>Electricity</v>
      </c>
    </row>
    <row r="110" spans="2:12" x14ac:dyDescent="0.25">
      <c r="B110" s="166" t="s">
        <v>94</v>
      </c>
      <c r="C110" s="25">
        <v>0.38199982770459812</v>
      </c>
      <c r="D110" s="163">
        <v>1.462097859934125E-2</v>
      </c>
      <c r="E110" s="163">
        <f t="shared" si="8"/>
        <v>2.1377301520239482E-4</v>
      </c>
      <c r="F110" s="25">
        <v>0.38327442111911131</v>
      </c>
      <c r="G110" s="163">
        <v>1.6304237289806379E-2</v>
      </c>
      <c r="H110" s="164">
        <f t="shared" si="9"/>
        <v>2.6582815360231285E-4</v>
      </c>
      <c r="I110" s="62" t="str">
        <f>VLOOKUP(B110,'Commission''s energy set'!B$3:P$76,15,FALSE)</f>
        <v>Electricity</v>
      </c>
    </row>
    <row r="111" spans="2:12" x14ac:dyDescent="0.25">
      <c r="B111" s="166" t="s">
        <v>98</v>
      </c>
      <c r="C111" s="25">
        <v>0.32872877520677019</v>
      </c>
      <c r="D111" s="163">
        <v>1.0476866475848397E-2</v>
      </c>
      <c r="E111" s="163">
        <f t="shared" si="8"/>
        <v>1.09764731152756E-4</v>
      </c>
      <c r="F111" s="25">
        <v>0.38536565071922579</v>
      </c>
      <c r="G111" s="163">
        <v>1.5825764833722895E-2</v>
      </c>
      <c r="H111" s="164">
        <f t="shared" si="9"/>
        <v>2.5045483257230027E-4</v>
      </c>
      <c r="I111" s="62" t="str">
        <f>VLOOKUP(B111,'Commission''s energy set'!B$3:P$76,15,FALSE)</f>
        <v>Electricity</v>
      </c>
    </row>
    <row r="112" spans="2:12" x14ac:dyDescent="0.25">
      <c r="B112" s="166" t="s">
        <v>21</v>
      </c>
      <c r="C112" s="25">
        <v>0.29707342540246962</v>
      </c>
      <c r="D112" s="163">
        <v>1.0771429419304774E-2</v>
      </c>
      <c r="E112" s="163">
        <f t="shared" si="8"/>
        <v>1.1602369173506438E-4</v>
      </c>
      <c r="F112" s="25">
        <v>0.23332340613330466</v>
      </c>
      <c r="G112" s="163">
        <v>1.4587058432377054E-2</v>
      </c>
      <c r="H112" s="164">
        <f t="shared" si="9"/>
        <v>2.1278227370958252E-4</v>
      </c>
      <c r="I112" s="62" t="str">
        <f>VLOOKUP(B112,'Commission''s energy set'!B$3:P$76,15,FALSE)</f>
        <v>Electricity</v>
      </c>
    </row>
    <row r="113" spans="2:9" x14ac:dyDescent="0.25">
      <c r="B113" s="166" t="s">
        <v>82</v>
      </c>
      <c r="C113" s="25">
        <v>0.36445756530642703</v>
      </c>
      <c r="D113" s="163">
        <v>9.8353738903962408E-3</v>
      </c>
      <c r="E113" s="163">
        <f t="shared" si="8"/>
        <v>9.6734579563888091E-5</v>
      </c>
      <c r="F113" s="25">
        <v>0.32813915864432752</v>
      </c>
      <c r="G113" s="163">
        <v>1.4066293528000441E-2</v>
      </c>
      <c r="H113" s="164">
        <f t="shared" si="9"/>
        <v>1.9786061361586708E-4</v>
      </c>
      <c r="I113" s="62" t="str">
        <f>VLOOKUP(B113,'Commission''s energy set'!B$3:P$76,15,FALSE)</f>
        <v>Electricity</v>
      </c>
    </row>
    <row r="114" spans="2:9" x14ac:dyDescent="0.25">
      <c r="B114" s="169" t="s">
        <v>236</v>
      </c>
      <c r="C114" s="159">
        <f t="shared" ref="C114:H114" si="10">AVERAGE(C98:C113)</f>
        <v>0.3752448788033298</v>
      </c>
      <c r="D114" s="160">
        <f t="shared" si="10"/>
        <v>1.3202952111926293E-2</v>
      </c>
      <c r="E114" s="160">
        <f t="shared" si="10"/>
        <v>1.8043959826369066E-4</v>
      </c>
      <c r="F114" s="159">
        <f t="shared" si="10"/>
        <v>0.334493781538591</v>
      </c>
      <c r="G114" s="160">
        <f t="shared" si="10"/>
        <v>1.5517107111143638E-2</v>
      </c>
      <c r="H114" s="161">
        <f t="shared" si="10"/>
        <v>2.4619191343017415E-4</v>
      </c>
    </row>
    <row r="115" spans="2:9" x14ac:dyDescent="0.25">
      <c r="B115" s="170" t="s">
        <v>237</v>
      </c>
      <c r="C115" s="64">
        <f t="shared" ref="C115:H115" si="11">MEDIAN(C98:C113)</f>
        <v>0.38489936235613592</v>
      </c>
      <c r="D115" s="167">
        <f t="shared" si="11"/>
        <v>1.3217672647603811E-2</v>
      </c>
      <c r="E115" s="167">
        <f t="shared" si="11"/>
        <v>1.7470711187017005E-4</v>
      </c>
      <c r="F115" s="64">
        <f t="shared" si="11"/>
        <v>0.32912361672284868</v>
      </c>
      <c r="G115" s="167">
        <f t="shared" si="11"/>
        <v>1.5094914966592776E-2</v>
      </c>
      <c r="H115" s="168">
        <f t="shared" si="11"/>
        <v>2.2811437610801216E-4</v>
      </c>
    </row>
    <row r="119" spans="2:9" s="102" customFormat="1" x14ac:dyDescent="0.25">
      <c r="G119" s="172"/>
      <c r="H119" s="172"/>
      <c r="I119" s="173"/>
    </row>
    <row r="120" spans="2:9" x14ac:dyDescent="0.25">
      <c r="B120" s="102"/>
      <c r="C120" s="102"/>
      <c r="D120" s="102"/>
      <c r="E120" s="102"/>
      <c r="F120" s="102"/>
    </row>
  </sheetData>
  <mergeCells count="7">
    <mergeCell ref="C96:E96"/>
    <mergeCell ref="F96:H96"/>
    <mergeCell ref="B3:J3"/>
    <mergeCell ref="C25:E25"/>
    <mergeCell ref="F25:H25"/>
    <mergeCell ref="C60:E60"/>
    <mergeCell ref="F60:H60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N6"/>
  <sheetViews>
    <sheetView zoomScaleNormal="100" zoomScalePageLayoutView="150" workbookViewId="0"/>
  </sheetViews>
  <sheetFormatPr defaultColWidth="8.85546875" defaultRowHeight="15" x14ac:dyDescent="0.25"/>
  <cols>
    <col min="1" max="1" width="8.85546875" style="1"/>
    <col min="2" max="2" width="20.140625" style="1" customWidth="1"/>
    <col min="3" max="16384" width="8.85546875" style="1"/>
  </cols>
  <sheetData>
    <row r="1" spans="1:14" s="271" customFormat="1" x14ac:dyDescent="0.25">
      <c r="A1" s="269" t="s">
        <v>364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</row>
    <row r="3" spans="1:14" x14ac:dyDescent="0.25">
      <c r="B3" s="119" t="s">
        <v>365</v>
      </c>
      <c r="C3" s="119" t="s">
        <v>314</v>
      </c>
    </row>
    <row r="4" spans="1:14" x14ac:dyDescent="0.25">
      <c r="A4" s="116"/>
      <c r="B4" s="1" t="s">
        <v>366</v>
      </c>
      <c r="C4" s="1" t="s">
        <v>369</v>
      </c>
    </row>
    <row r="5" spans="1:14" x14ac:dyDescent="0.25">
      <c r="A5" s="116"/>
      <c r="B5" s="1" t="s">
        <v>367</v>
      </c>
      <c r="C5" s="1" t="s">
        <v>370</v>
      </c>
    </row>
    <row r="6" spans="1:14" x14ac:dyDescent="0.25">
      <c r="A6" s="116"/>
      <c r="B6" s="1" t="s">
        <v>368</v>
      </c>
      <c r="C6" s="1" t="s">
        <v>371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M192"/>
  <sheetViews>
    <sheetView workbookViewId="0"/>
  </sheetViews>
  <sheetFormatPr defaultColWidth="8.85546875" defaultRowHeight="15" x14ac:dyDescent="0.25"/>
  <cols>
    <col min="1" max="1" width="2.42578125" style="1" customWidth="1"/>
    <col min="2" max="2" width="30.7109375" style="1" customWidth="1"/>
    <col min="3" max="3" width="18.140625" style="1" customWidth="1"/>
    <col min="4" max="4" width="15.85546875" style="1" customWidth="1"/>
    <col min="5" max="5" width="15.42578125" style="1" customWidth="1"/>
    <col min="6" max="6" width="18.85546875" style="1" customWidth="1"/>
    <col min="7" max="7" width="18.140625" style="1" customWidth="1"/>
    <col min="8" max="8" width="20.85546875" style="1" customWidth="1"/>
    <col min="9" max="9" width="15.140625" style="62" customWidth="1"/>
    <col min="10" max="10" width="8.85546875" style="1"/>
    <col min="11" max="11" width="12.42578125" style="1" bestFit="1" customWidth="1"/>
    <col min="12" max="16384" width="8.85546875" style="1"/>
  </cols>
  <sheetData>
    <row r="1" spans="1:12" ht="23.25" x14ac:dyDescent="0.35">
      <c r="A1" s="91" t="s">
        <v>215</v>
      </c>
      <c r="B1" s="117"/>
    </row>
    <row r="3" spans="1:12" ht="40.5" customHeight="1" x14ac:dyDescent="0.25">
      <c r="A3" s="118"/>
      <c r="B3" s="310" t="s">
        <v>216</v>
      </c>
      <c r="C3" s="310"/>
      <c r="D3" s="310"/>
      <c r="E3" s="310"/>
      <c r="F3" s="310"/>
      <c r="G3" s="310"/>
      <c r="H3" s="310"/>
      <c r="I3" s="310"/>
      <c r="J3" s="310"/>
      <c r="K3" s="118"/>
      <c r="L3" s="118"/>
    </row>
    <row r="5" spans="1:12" s="37" customFormat="1" x14ac:dyDescent="0.25">
      <c r="A5" s="36" t="s">
        <v>217</v>
      </c>
    </row>
    <row r="7" spans="1:12" x14ac:dyDescent="0.25">
      <c r="B7" s="114"/>
      <c r="C7" s="120" t="s">
        <v>2</v>
      </c>
      <c r="D7" s="121" t="s">
        <v>3</v>
      </c>
      <c r="E7" s="122" t="s">
        <v>201</v>
      </c>
    </row>
    <row r="8" spans="1:12" x14ac:dyDescent="0.25">
      <c r="B8" s="121" t="s">
        <v>218</v>
      </c>
      <c r="C8" s="123">
        <f>C141</f>
        <v>0.12019980436017264</v>
      </c>
      <c r="D8" s="124">
        <f>D141</f>
        <v>9.8926655285231688E-2</v>
      </c>
      <c r="E8" s="125">
        <f>AVERAGE(C8:D8)</f>
        <v>0.10956322982270217</v>
      </c>
      <c r="F8" s="126"/>
      <c r="G8" s="126"/>
      <c r="H8" s="126"/>
    </row>
    <row r="9" spans="1:12" x14ac:dyDescent="0.25">
      <c r="B9" s="127" t="s">
        <v>8</v>
      </c>
      <c r="C9" s="128">
        <f>C81</f>
        <v>0.10278216337919724</v>
      </c>
      <c r="D9" s="129">
        <f>D81</f>
        <v>8.4502789384272206E-2</v>
      </c>
      <c r="E9" s="130">
        <f>AVERAGE(C9:D9)</f>
        <v>9.3642476381734729E-2</v>
      </c>
      <c r="F9" s="126"/>
      <c r="G9" s="126"/>
      <c r="H9" s="126"/>
    </row>
    <row r="10" spans="1:12" x14ac:dyDescent="0.25">
      <c r="B10" s="131" t="s">
        <v>9</v>
      </c>
      <c r="C10" s="132">
        <f>C22</f>
        <v>9.2135071613523883E-2</v>
      </c>
      <c r="D10" s="133">
        <f>D22</f>
        <v>7.8667561416682907E-2</v>
      </c>
      <c r="E10" s="134">
        <f>AVERAGE(C10:D10)</f>
        <v>8.5401316515103395E-2</v>
      </c>
      <c r="F10" s="126"/>
      <c r="G10" s="126"/>
      <c r="H10" s="126"/>
    </row>
    <row r="13" spans="1:12" s="37" customFormat="1" x14ac:dyDescent="0.25">
      <c r="A13" s="36" t="s">
        <v>219</v>
      </c>
    </row>
    <row r="15" spans="1:12" x14ac:dyDescent="0.25">
      <c r="A15" s="102"/>
      <c r="B15" s="102"/>
      <c r="C15" s="102"/>
      <c r="D15" s="102"/>
      <c r="E15" s="102"/>
      <c r="F15" s="102"/>
      <c r="G15" s="102"/>
      <c r="H15" s="102"/>
      <c r="I15" s="29"/>
      <c r="J15" s="102"/>
      <c r="K15" s="102"/>
      <c r="L15" s="102"/>
    </row>
    <row r="16" spans="1:12" x14ac:dyDescent="0.25">
      <c r="A16" s="102"/>
      <c r="B16" s="135" t="s">
        <v>220</v>
      </c>
      <c r="C16" s="136" t="s">
        <v>2</v>
      </c>
      <c r="D16" s="137" t="s">
        <v>3</v>
      </c>
      <c r="E16" s="138" t="s">
        <v>221</v>
      </c>
      <c r="F16" s="139"/>
      <c r="G16" s="139"/>
      <c r="H16" s="138"/>
      <c r="I16" s="29"/>
      <c r="J16" s="102"/>
      <c r="K16" s="102"/>
      <c r="L16" s="102"/>
    </row>
    <row r="17" spans="1:13" x14ac:dyDescent="0.25">
      <c r="A17" s="102"/>
      <c r="B17" s="140" t="s">
        <v>190</v>
      </c>
      <c r="C17" s="140">
        <f>COUNT(C27:C66)</f>
        <v>40</v>
      </c>
      <c r="D17" s="140">
        <f>COUNT(F27:F66)</f>
        <v>40</v>
      </c>
      <c r="E17" s="141" t="s">
        <v>222</v>
      </c>
      <c r="F17" s="142"/>
      <c r="G17" s="142"/>
      <c r="H17" s="141"/>
      <c r="I17" s="29"/>
      <c r="J17" s="102"/>
      <c r="K17" s="102"/>
      <c r="L17" s="102"/>
    </row>
    <row r="18" spans="1:13" x14ac:dyDescent="0.25">
      <c r="A18" s="102"/>
      <c r="B18" s="143" t="s">
        <v>223</v>
      </c>
      <c r="C18" s="144">
        <f>(C17/(C17-1))*_xlfn.VAR.S(C27:C66)</f>
        <v>1.054910357396774E-2</v>
      </c>
      <c r="D18" s="144">
        <f>(D17/(D17-1))*_xlfn.VAR.S(F27:F66)</f>
        <v>1.0666538605920466E-2</v>
      </c>
      <c r="E18" s="141" t="s">
        <v>224</v>
      </c>
      <c r="F18" s="145"/>
      <c r="G18" s="145"/>
      <c r="H18" s="141"/>
      <c r="I18" s="29"/>
      <c r="J18" s="102"/>
      <c r="K18" s="102"/>
      <c r="L18" s="102"/>
    </row>
    <row r="19" spans="1:13" ht="18.75" x14ac:dyDescent="0.35">
      <c r="A19" s="102"/>
      <c r="B19" s="143" t="s">
        <v>225</v>
      </c>
      <c r="C19" s="144">
        <f>E67</f>
        <v>3.8732662368129319E-3</v>
      </c>
      <c r="D19" s="144">
        <f>H67</f>
        <v>7.9076947530348322E-3</v>
      </c>
      <c r="E19" s="141" t="s">
        <v>226</v>
      </c>
      <c r="F19" s="145"/>
      <c r="G19" s="145"/>
      <c r="H19" s="141"/>
      <c r="I19" s="29"/>
      <c r="J19" s="102"/>
      <c r="K19" s="102"/>
      <c r="L19" s="102"/>
    </row>
    <row r="20" spans="1:13" x14ac:dyDescent="0.25">
      <c r="A20" s="102"/>
      <c r="B20" s="143" t="s">
        <v>227</v>
      </c>
      <c r="C20" s="146">
        <v>0.2</v>
      </c>
      <c r="D20" s="146">
        <v>0.2</v>
      </c>
      <c r="E20" s="141" t="s">
        <v>228</v>
      </c>
      <c r="F20" s="147"/>
      <c r="G20" s="147"/>
      <c r="H20" s="141"/>
      <c r="I20" s="29"/>
      <c r="J20" s="102"/>
      <c r="K20" s="102"/>
      <c r="L20" s="102"/>
    </row>
    <row r="21" spans="1:13" x14ac:dyDescent="0.25">
      <c r="A21" s="102"/>
      <c r="B21" s="148" t="s">
        <v>229</v>
      </c>
      <c r="C21" s="149">
        <f>C18*((C17+1)/C17)-C19*(1-2*C20)</f>
        <v>8.4888714212291751E-3</v>
      </c>
      <c r="D21" s="149">
        <f>D18*((D17+1)/D17)-D19*(1-2*D20)</f>
        <v>6.1885852192475775E-3</v>
      </c>
      <c r="E21" s="141" t="s">
        <v>230</v>
      </c>
      <c r="F21" s="145"/>
      <c r="G21" s="145"/>
      <c r="H21" s="141"/>
      <c r="I21" s="29"/>
      <c r="J21" s="102"/>
      <c r="K21" s="102"/>
      <c r="L21" s="102"/>
    </row>
    <row r="22" spans="1:13" x14ac:dyDescent="0.25">
      <c r="A22" s="102"/>
      <c r="B22" s="150" t="s">
        <v>231</v>
      </c>
      <c r="C22" s="151">
        <f>SQRT(C21)</f>
        <v>9.2135071613523883E-2</v>
      </c>
      <c r="D22" s="152">
        <f>SQRT(D21)</f>
        <v>7.8667561416682907E-2</v>
      </c>
      <c r="E22" s="145"/>
      <c r="F22" s="145"/>
      <c r="G22" s="145"/>
      <c r="H22" s="142"/>
      <c r="I22" s="29"/>
      <c r="J22" s="102"/>
      <c r="K22" s="102"/>
      <c r="L22" s="102"/>
    </row>
    <row r="23" spans="1:13" x14ac:dyDescent="0.25">
      <c r="A23" s="102"/>
      <c r="B23" s="102"/>
      <c r="C23" s="102"/>
      <c r="D23" s="102"/>
      <c r="E23" s="102"/>
      <c r="F23" s="102"/>
      <c r="G23" s="102"/>
      <c r="H23" s="102"/>
      <c r="I23" s="29"/>
      <c r="J23" s="102"/>
      <c r="K23" s="102"/>
      <c r="L23" s="102"/>
    </row>
    <row r="24" spans="1:13" x14ac:dyDescent="0.25">
      <c r="A24" s="102"/>
      <c r="B24" s="102"/>
      <c r="C24" s="102"/>
      <c r="D24" s="102"/>
      <c r="E24" s="102"/>
      <c r="F24" s="102"/>
      <c r="G24" s="102"/>
      <c r="H24" s="102"/>
      <c r="I24" s="29"/>
      <c r="J24" s="102"/>
      <c r="K24" s="102"/>
      <c r="L24" s="102"/>
    </row>
    <row r="25" spans="1:13" x14ac:dyDescent="0.25">
      <c r="A25" s="102"/>
      <c r="B25" s="102"/>
      <c r="C25" s="307" t="s">
        <v>2</v>
      </c>
      <c r="D25" s="308"/>
      <c r="E25" s="309"/>
      <c r="F25" s="307" t="s">
        <v>3</v>
      </c>
      <c r="G25" s="308"/>
      <c r="H25" s="309"/>
      <c r="I25" s="29"/>
      <c r="J25" s="102"/>
      <c r="K25" s="102"/>
      <c r="L25" s="102"/>
    </row>
    <row r="26" spans="1:13" x14ac:dyDescent="0.25">
      <c r="A26" s="102"/>
      <c r="B26" s="153" t="s">
        <v>232</v>
      </c>
      <c r="C26" s="154" t="s">
        <v>233</v>
      </c>
      <c r="D26" s="154" t="s">
        <v>234</v>
      </c>
      <c r="E26" s="154" t="s">
        <v>235</v>
      </c>
      <c r="F26" s="154" t="s">
        <v>233</v>
      </c>
      <c r="G26" s="154" t="s">
        <v>234</v>
      </c>
      <c r="H26" s="154" t="s">
        <v>235</v>
      </c>
      <c r="I26" s="175" t="s">
        <v>385</v>
      </c>
      <c r="J26" s="155"/>
      <c r="K26" s="156"/>
      <c r="L26" s="157"/>
      <c r="M26" s="157"/>
    </row>
    <row r="27" spans="1:13" x14ac:dyDescent="0.25">
      <c r="A27" s="102"/>
      <c r="B27" s="158" t="s">
        <v>84</v>
      </c>
      <c r="C27" s="159">
        <v>0.4249574894780303</v>
      </c>
      <c r="D27" s="160">
        <v>6.3208823165843558E-2</v>
      </c>
      <c r="E27" s="160">
        <f t="shared" ref="E27:E66" si="0">D27^2</f>
        <v>3.9953553260108814E-3</v>
      </c>
      <c r="F27" s="159">
        <v>0.26154486242045538</v>
      </c>
      <c r="G27" s="160">
        <v>8.0920136781261212E-2</v>
      </c>
      <c r="H27" s="161">
        <f t="shared" ref="H27:H66" si="1">G27^2</f>
        <v>6.5480685366980235E-3</v>
      </c>
      <c r="I27" s="29" t="str">
        <f>VLOOKUP('SE - I'!B27,'Commission''s energy set'!B$3:P$76,15,FALSE)</f>
        <v>Integrated</v>
      </c>
      <c r="J27" s="102"/>
      <c r="K27" s="102"/>
      <c r="L27" s="102"/>
      <c r="M27" s="102"/>
    </row>
    <row r="28" spans="1:13" x14ac:dyDescent="0.25">
      <c r="B28" s="162" t="s">
        <v>120</v>
      </c>
      <c r="C28" s="25">
        <v>0.24688456108555545</v>
      </c>
      <c r="D28" s="163">
        <v>5.4300134022932996E-2</v>
      </c>
      <c r="E28" s="163">
        <f t="shared" si="0"/>
        <v>2.9485045549084853E-3</v>
      </c>
      <c r="F28" s="25">
        <v>0.333621744294612</v>
      </c>
      <c r="G28" s="163">
        <v>7.3321039191746012E-2</v>
      </c>
      <c r="H28" s="164">
        <f t="shared" si="1"/>
        <v>5.3759747881575544E-3</v>
      </c>
      <c r="I28" s="29" t="str">
        <f>VLOOKUP('SE - I'!B28,'Commission''s energy set'!B$3:P$76,15,FALSE)</f>
        <v>Integrated</v>
      </c>
      <c r="J28" s="102"/>
      <c r="K28" s="102"/>
      <c r="L28" s="102"/>
      <c r="M28" s="102"/>
    </row>
    <row r="29" spans="1:13" x14ac:dyDescent="0.25">
      <c r="B29" s="162" t="s">
        <v>90</v>
      </c>
      <c r="C29" s="25">
        <v>8.5435252091316041E-2</v>
      </c>
      <c r="D29" s="163">
        <v>5.3242723639257944E-2</v>
      </c>
      <c r="E29" s="163">
        <f t="shared" si="0"/>
        <v>2.8347876205263968E-3</v>
      </c>
      <c r="F29" s="25">
        <v>0.2670025875884785</v>
      </c>
      <c r="G29" s="163">
        <v>5.315359271387067E-2</v>
      </c>
      <c r="H29" s="164">
        <f t="shared" si="1"/>
        <v>2.8253044183920452E-3</v>
      </c>
      <c r="I29" s="29" t="str">
        <f>VLOOKUP('SE - I'!B29,'Commission''s energy set'!B$3:P$76,15,FALSE)</f>
        <v>Integrated</v>
      </c>
      <c r="J29" s="102"/>
      <c r="K29" s="102"/>
      <c r="L29" s="102"/>
      <c r="M29" s="102"/>
    </row>
    <row r="30" spans="1:13" x14ac:dyDescent="0.25">
      <c r="B30" s="162" t="s">
        <v>104</v>
      </c>
      <c r="C30" s="25">
        <v>0.36421550061972102</v>
      </c>
      <c r="D30" s="163">
        <v>5.8763280059315713E-2</v>
      </c>
      <c r="E30" s="163">
        <f t="shared" si="0"/>
        <v>3.4531230833295718E-3</v>
      </c>
      <c r="F30" s="25">
        <v>0.29866218775514586</v>
      </c>
      <c r="G30" s="163">
        <v>8.2599455122351798E-2</v>
      </c>
      <c r="H30" s="164">
        <f t="shared" si="1"/>
        <v>6.8226699865094088E-3</v>
      </c>
      <c r="I30" s="29" t="str">
        <f>VLOOKUP('SE - I'!B30,'Commission''s energy set'!B$3:P$76,15,FALSE)</f>
        <v>Integrated</v>
      </c>
      <c r="J30" s="102"/>
      <c r="K30" s="102"/>
      <c r="L30" s="102"/>
      <c r="M30" s="102"/>
    </row>
    <row r="31" spans="1:13" x14ac:dyDescent="0.25">
      <c r="B31" s="162" t="s">
        <v>150</v>
      </c>
      <c r="C31" s="25">
        <v>0.58933044301517357</v>
      </c>
      <c r="D31" s="163">
        <v>7.1875164562808652E-2</v>
      </c>
      <c r="E31" s="163">
        <f t="shared" si="0"/>
        <v>5.1660392809308245E-3</v>
      </c>
      <c r="F31" s="25">
        <v>0.46380156888821589</v>
      </c>
      <c r="G31" s="163">
        <v>0.10384909542118308</v>
      </c>
      <c r="H31" s="164">
        <f t="shared" si="1"/>
        <v>1.0784634619797989E-2</v>
      </c>
      <c r="I31" s="29" t="str">
        <f>VLOOKUP('SE - I'!B31,'Commission''s energy set'!B$3:P$76,15,FALSE)</f>
        <v>Integrated</v>
      </c>
      <c r="J31" s="102"/>
      <c r="K31" s="102"/>
      <c r="L31" s="102"/>
      <c r="M31" s="102"/>
    </row>
    <row r="32" spans="1:13" x14ac:dyDescent="0.25">
      <c r="B32" s="162" t="s">
        <v>41</v>
      </c>
      <c r="C32" s="25">
        <v>0.24143442033726328</v>
      </c>
      <c r="D32" s="163">
        <v>4.2018923749746903E-2</v>
      </c>
      <c r="E32" s="163">
        <f t="shared" si="0"/>
        <v>1.7655899530870443E-3</v>
      </c>
      <c r="F32" s="25">
        <v>0.17557429043935963</v>
      </c>
      <c r="G32" s="163">
        <v>6.572414495854248E-2</v>
      </c>
      <c r="H32" s="164">
        <f t="shared" si="1"/>
        <v>4.319663230531505E-3</v>
      </c>
      <c r="I32" s="29" t="str">
        <f>VLOOKUP('SE - I'!B32,'Commission''s energy set'!B$3:P$76,15,FALSE)</f>
        <v>Integrated</v>
      </c>
      <c r="J32" s="102"/>
      <c r="K32" s="102"/>
      <c r="L32" s="102"/>
      <c r="M32" s="102"/>
    </row>
    <row r="33" spans="2:13" x14ac:dyDescent="0.25">
      <c r="B33" s="162" t="s">
        <v>96</v>
      </c>
      <c r="C33" s="25">
        <v>0.36616184620407516</v>
      </c>
      <c r="D33" s="163">
        <v>6.2787152707777447E-2</v>
      </c>
      <c r="E33" s="163">
        <f t="shared" si="0"/>
        <v>3.9422265451497648E-3</v>
      </c>
      <c r="F33" s="25">
        <v>0.28451948291361512</v>
      </c>
      <c r="G33" s="163">
        <v>9.9866444653502501E-2</v>
      </c>
      <c r="H33" s="164">
        <f t="shared" si="1"/>
        <v>9.9733067677310779E-3</v>
      </c>
      <c r="I33" s="29" t="str">
        <f>VLOOKUP('SE - I'!B33,'Commission''s energy set'!B$3:P$76,15,FALSE)</f>
        <v>Integrated</v>
      </c>
      <c r="J33" s="102"/>
      <c r="K33" s="102"/>
      <c r="L33" s="102"/>
      <c r="M33" s="102"/>
    </row>
    <row r="34" spans="2:13" x14ac:dyDescent="0.25">
      <c r="B34" s="162" t="s">
        <v>108</v>
      </c>
      <c r="C34" s="25">
        <v>0.28041771368790103</v>
      </c>
      <c r="D34" s="163">
        <v>4.770213697128807E-2</v>
      </c>
      <c r="E34" s="163">
        <f t="shared" si="0"/>
        <v>2.2754938716275284E-3</v>
      </c>
      <c r="F34" s="25">
        <v>0.29867514987908433</v>
      </c>
      <c r="G34" s="163">
        <v>8.1329448387842118E-2</v>
      </c>
      <c r="H34" s="164">
        <f t="shared" si="1"/>
        <v>6.6144791750706753E-3</v>
      </c>
      <c r="I34" s="29" t="str">
        <f>VLOOKUP('SE - I'!B34,'Commission''s energy set'!B$3:P$76,15,FALSE)</f>
        <v>Integrated</v>
      </c>
      <c r="J34" s="102"/>
      <c r="K34" s="102"/>
      <c r="L34" s="102"/>
      <c r="M34" s="102"/>
    </row>
    <row r="35" spans="2:13" x14ac:dyDescent="0.25">
      <c r="B35" s="162" t="s">
        <v>39</v>
      </c>
      <c r="C35" s="25">
        <v>0.31317385798711783</v>
      </c>
      <c r="D35" s="163">
        <v>5.5491601211492492E-2</v>
      </c>
      <c r="E35" s="163">
        <f t="shared" si="0"/>
        <v>3.0793178050153151E-3</v>
      </c>
      <c r="F35" s="25">
        <v>0.17093732545064508</v>
      </c>
      <c r="G35" s="163">
        <v>7.7167808317822342E-2</v>
      </c>
      <c r="H35" s="164">
        <f t="shared" si="1"/>
        <v>5.9548706405761712E-3</v>
      </c>
      <c r="I35" s="29" t="str">
        <f>VLOOKUP('SE - I'!B35,'Commission''s energy set'!B$3:P$76,15,FALSE)</f>
        <v>Integrated</v>
      </c>
      <c r="J35" s="102"/>
      <c r="K35" s="102"/>
      <c r="L35" s="102"/>
      <c r="M35" s="102"/>
    </row>
    <row r="36" spans="2:13" x14ac:dyDescent="0.25">
      <c r="B36" s="162" t="s">
        <v>66</v>
      </c>
      <c r="C36" s="25">
        <v>0.32713654801419156</v>
      </c>
      <c r="D36" s="163">
        <v>4.7341696249150217E-2</v>
      </c>
      <c r="E36" s="163">
        <f t="shared" si="0"/>
        <v>2.2412362037468039E-3</v>
      </c>
      <c r="F36" s="25">
        <v>0.22999603738854707</v>
      </c>
      <c r="G36" s="163">
        <v>7.8015911586539782E-2</v>
      </c>
      <c r="H36" s="164">
        <f t="shared" si="1"/>
        <v>6.0864824606787927E-3</v>
      </c>
      <c r="I36" s="29" t="str">
        <f>VLOOKUP('SE - I'!B36,'Commission''s energy set'!B$3:P$76,15,FALSE)</f>
        <v>Integrated</v>
      </c>
      <c r="J36" s="102"/>
      <c r="K36" s="102"/>
      <c r="L36" s="102"/>
      <c r="M36" s="102"/>
    </row>
    <row r="37" spans="2:13" x14ac:dyDescent="0.25">
      <c r="B37" s="162" t="s">
        <v>29</v>
      </c>
      <c r="C37" s="25">
        <v>0.16288648858125215</v>
      </c>
      <c r="D37" s="163">
        <v>4.298484749260674E-2</v>
      </c>
      <c r="E37" s="163">
        <f t="shared" si="0"/>
        <v>1.84769711396266E-3</v>
      </c>
      <c r="F37" s="25">
        <v>0.12796749764906659</v>
      </c>
      <c r="G37" s="163">
        <v>4.4542263526561245E-2</v>
      </c>
      <c r="H37" s="164">
        <f t="shared" si="1"/>
        <v>1.984013240069628E-3</v>
      </c>
      <c r="I37" s="29" t="str">
        <f>VLOOKUP('SE - I'!B37,'Commission''s energy set'!B$3:P$76,15,FALSE)</f>
        <v>Integrated</v>
      </c>
      <c r="J37" s="102"/>
      <c r="K37" s="102"/>
      <c r="L37" s="102"/>
      <c r="M37" s="102"/>
    </row>
    <row r="38" spans="2:13" x14ac:dyDescent="0.25">
      <c r="B38" s="162" t="s">
        <v>31</v>
      </c>
      <c r="C38" s="25">
        <v>0.3070094337012314</v>
      </c>
      <c r="D38" s="163">
        <v>5.1797823934873241E-2</v>
      </c>
      <c r="E38" s="163">
        <f t="shared" si="0"/>
        <v>2.683014564388127E-3</v>
      </c>
      <c r="F38" s="25">
        <v>0.13438076464115051</v>
      </c>
      <c r="G38" s="163">
        <v>8.225269708675384E-2</v>
      </c>
      <c r="H38" s="164">
        <f t="shared" si="1"/>
        <v>6.7655061780452835E-3</v>
      </c>
      <c r="I38" s="29" t="str">
        <f>VLOOKUP('SE - I'!B38,'Commission''s energy set'!B$3:P$76,15,FALSE)</f>
        <v>Integrated</v>
      </c>
      <c r="J38" s="102"/>
      <c r="K38" s="102"/>
      <c r="L38" s="102"/>
      <c r="M38" s="102"/>
    </row>
    <row r="39" spans="2:13" x14ac:dyDescent="0.25">
      <c r="B39" s="162" t="s">
        <v>18</v>
      </c>
      <c r="C39" s="25">
        <v>0.22827484855113042</v>
      </c>
      <c r="D39" s="163">
        <v>4.9457630779534856E-2</v>
      </c>
      <c r="E39" s="163">
        <f t="shared" si="0"/>
        <v>2.4460572423247937E-3</v>
      </c>
      <c r="F39" s="25">
        <v>5.8341010908492405E-2</v>
      </c>
      <c r="G39" s="163">
        <v>8.8562067760306937E-2</v>
      </c>
      <c r="H39" s="164">
        <f t="shared" si="1"/>
        <v>7.8432398459811967E-3</v>
      </c>
      <c r="I39" s="29" t="str">
        <f>VLOOKUP('SE - I'!B39,'Commission''s energy set'!B$3:P$76,15,FALSE)</f>
        <v>Integrated</v>
      </c>
      <c r="J39" s="102"/>
      <c r="K39" s="102"/>
      <c r="L39" s="102"/>
      <c r="M39" s="102"/>
    </row>
    <row r="40" spans="2:13" x14ac:dyDescent="0.25">
      <c r="B40" s="162" t="s">
        <v>62</v>
      </c>
      <c r="C40" s="25">
        <v>0.35521149646717659</v>
      </c>
      <c r="D40" s="163">
        <v>5.27769538424816E-2</v>
      </c>
      <c r="E40" s="163">
        <f t="shared" si="0"/>
        <v>2.7854068568914335E-3</v>
      </c>
      <c r="F40" s="25">
        <v>0.22165400390096152</v>
      </c>
      <c r="G40" s="163">
        <v>0.11704335101774969</v>
      </c>
      <c r="H40" s="164">
        <f t="shared" si="1"/>
        <v>1.3699146017464168E-2</v>
      </c>
      <c r="I40" s="29" t="str">
        <f>VLOOKUP('SE - I'!B40,'Commission''s energy set'!B$3:P$76,15,FALSE)</f>
        <v>Integrated</v>
      </c>
      <c r="J40" s="102"/>
      <c r="K40" s="102"/>
      <c r="L40" s="102"/>
      <c r="M40" s="102"/>
    </row>
    <row r="41" spans="2:13" x14ac:dyDescent="0.25">
      <c r="B41" s="162" t="s">
        <v>76</v>
      </c>
      <c r="C41" s="25">
        <v>0.27937295273032658</v>
      </c>
      <c r="D41" s="163">
        <v>5.4186954901708079E-2</v>
      </c>
      <c r="E41" s="163">
        <f t="shared" si="0"/>
        <v>2.9362260815197451E-3</v>
      </c>
      <c r="F41" s="25">
        <v>0.2544689956365408</v>
      </c>
      <c r="G41" s="163">
        <v>7.9750419908706627E-2</v>
      </c>
      <c r="H41" s="164">
        <f t="shared" si="1"/>
        <v>6.36012947561503E-3</v>
      </c>
      <c r="I41" s="29" t="str">
        <f>VLOOKUP('SE - I'!B41,'Commission''s energy set'!B$3:P$76,15,FALSE)</f>
        <v>Integrated</v>
      </c>
      <c r="J41" s="102"/>
      <c r="K41" s="102"/>
      <c r="L41" s="102"/>
      <c r="M41" s="102"/>
    </row>
    <row r="42" spans="2:13" x14ac:dyDescent="0.25">
      <c r="B42" s="165" t="s">
        <v>43</v>
      </c>
      <c r="C42" s="25">
        <v>0.5064623509703059</v>
      </c>
      <c r="D42" s="163">
        <v>9.1064366389612461E-2</v>
      </c>
      <c r="E42" s="163">
        <f t="shared" si="0"/>
        <v>8.29271882594158E-3</v>
      </c>
      <c r="F42" s="25">
        <v>0.18385701109801245</v>
      </c>
      <c r="G42" s="163">
        <v>0.12251649961484713</v>
      </c>
      <c r="H42" s="164">
        <f t="shared" si="1"/>
        <v>1.5010292677874838E-2</v>
      </c>
      <c r="I42" s="29" t="str">
        <f>VLOOKUP('SE - I'!B42,'Commission''s energy set'!B$3:P$76,15,FALSE)</f>
        <v>Integrated</v>
      </c>
      <c r="J42" s="102"/>
      <c r="K42" s="102"/>
      <c r="L42" s="102"/>
      <c r="M42" s="102"/>
    </row>
    <row r="43" spans="2:13" x14ac:dyDescent="0.25">
      <c r="B43" s="165" t="s">
        <v>26</v>
      </c>
      <c r="C43" s="25">
        <v>0.33996342801499135</v>
      </c>
      <c r="D43" s="163">
        <v>7.8072098059491821E-2</v>
      </c>
      <c r="E43" s="163">
        <f t="shared" si="0"/>
        <v>6.0952524954109065E-3</v>
      </c>
      <c r="F43" s="25">
        <v>0.12317814529320517</v>
      </c>
      <c r="G43" s="163">
        <v>8.4952158589571516E-2</v>
      </c>
      <c r="H43" s="164">
        <f t="shared" si="1"/>
        <v>7.2168692490277098E-3</v>
      </c>
      <c r="I43" s="29" t="str">
        <f>VLOOKUP('SE - I'!B43,'Commission''s energy set'!B$3:P$76,15,FALSE)</f>
        <v>Integrated</v>
      </c>
      <c r="J43" s="102"/>
      <c r="K43" s="102"/>
      <c r="L43" s="102"/>
      <c r="M43" s="102"/>
    </row>
    <row r="44" spans="2:13" x14ac:dyDescent="0.25">
      <c r="B44" s="166" t="s">
        <v>112</v>
      </c>
      <c r="C44" s="25">
        <v>0.42645729159562851</v>
      </c>
      <c r="D44" s="163">
        <v>7.9795564637046679E-2</v>
      </c>
      <c r="E44" s="163">
        <f t="shared" si="0"/>
        <v>6.3673321357450947E-3</v>
      </c>
      <c r="F44" s="25">
        <v>0.30844555089591252</v>
      </c>
      <c r="G44" s="163">
        <v>8.3369316189870313E-2</v>
      </c>
      <c r="H44" s="164">
        <f t="shared" si="1"/>
        <v>6.9504428819665721E-3</v>
      </c>
      <c r="I44" s="29" t="str">
        <f>VLOOKUP('SE - I'!B44,'Commission''s energy set'!B$3:P$76,15,FALSE)</f>
        <v>Integrated</v>
      </c>
      <c r="J44" s="102"/>
      <c r="K44" s="102"/>
      <c r="L44" s="102"/>
      <c r="M44" s="102"/>
    </row>
    <row r="45" spans="2:13" x14ac:dyDescent="0.25">
      <c r="B45" s="166" t="s">
        <v>114</v>
      </c>
      <c r="C45" s="25">
        <v>0.26683906390150763</v>
      </c>
      <c r="D45" s="163">
        <v>6.5250528371296537E-2</v>
      </c>
      <c r="E45" s="163">
        <f t="shared" si="0"/>
        <v>4.2576314527333747E-3</v>
      </c>
      <c r="F45" s="25">
        <v>0.31332872960858199</v>
      </c>
      <c r="G45" s="163">
        <v>0.11604137004051671</v>
      </c>
      <c r="H45" s="164">
        <f t="shared" si="1"/>
        <v>1.3465599560880129E-2</v>
      </c>
      <c r="I45" s="29" t="str">
        <f>VLOOKUP('SE - I'!B45,'Commission''s energy set'!B$3:P$76,15,FALSE)</f>
        <v>Integrated</v>
      </c>
      <c r="J45" s="102"/>
      <c r="K45" s="102"/>
      <c r="L45" s="102"/>
      <c r="M45" s="102"/>
    </row>
    <row r="46" spans="2:13" x14ac:dyDescent="0.25">
      <c r="B46" s="166" t="s">
        <v>80</v>
      </c>
      <c r="C46" s="25">
        <v>0.26713151223652448</v>
      </c>
      <c r="D46" s="163">
        <v>5.4768415650854947E-2</v>
      </c>
      <c r="E46" s="163">
        <f t="shared" si="0"/>
        <v>2.9995793529048131E-3</v>
      </c>
      <c r="F46" s="25">
        <v>0.25561143497402383</v>
      </c>
      <c r="G46" s="163">
        <v>6.3406258725917111E-2</v>
      </c>
      <c r="H46" s="164">
        <f t="shared" si="1"/>
        <v>4.0203536456179401E-3</v>
      </c>
      <c r="I46" s="29" t="str">
        <f>VLOOKUP('SE - I'!B46,'Commission''s energy set'!B$3:P$76,15,FALSE)</f>
        <v>Integrated</v>
      </c>
      <c r="J46" s="102"/>
      <c r="K46" s="102"/>
      <c r="L46" s="102"/>
      <c r="M46" s="102"/>
    </row>
    <row r="47" spans="2:13" x14ac:dyDescent="0.25">
      <c r="B47" s="166" t="s">
        <v>64</v>
      </c>
      <c r="C47" s="25">
        <v>0.35831038456780062</v>
      </c>
      <c r="D47" s="163">
        <v>4.4273593580932205E-2</v>
      </c>
      <c r="E47" s="163">
        <f t="shared" si="0"/>
        <v>1.9601510885695612E-3</v>
      </c>
      <c r="F47" s="25">
        <v>0.21925240662338735</v>
      </c>
      <c r="G47" s="163">
        <v>6.8985512297978793E-2</v>
      </c>
      <c r="H47" s="164">
        <f t="shared" si="1"/>
        <v>4.7590009070145834E-3</v>
      </c>
      <c r="I47" s="29" t="str">
        <f>VLOOKUP('SE - I'!B47,'Commission''s energy set'!B$3:P$76,15,FALSE)</f>
        <v>Integrated</v>
      </c>
      <c r="J47" s="102"/>
      <c r="K47" s="102"/>
      <c r="L47" s="102"/>
      <c r="M47" s="102"/>
    </row>
    <row r="48" spans="2:13" x14ac:dyDescent="0.25">
      <c r="B48" s="166" t="s">
        <v>102</v>
      </c>
      <c r="C48" s="25">
        <v>0.37570338466829212</v>
      </c>
      <c r="D48" s="163">
        <v>6.7651393834922677E-2</v>
      </c>
      <c r="E48" s="163">
        <f t="shared" si="0"/>
        <v>4.5767110878078138E-3</v>
      </c>
      <c r="F48" s="25">
        <v>0.30280958334242825</v>
      </c>
      <c r="G48" s="163">
        <v>8.5222920090754051E-2</v>
      </c>
      <c r="H48" s="164">
        <f t="shared" si="1"/>
        <v>7.2629461087950504E-3</v>
      </c>
      <c r="I48" s="29" t="str">
        <f>VLOOKUP('SE - I'!B48,'Commission''s energy set'!B$3:P$76,15,FALSE)</f>
        <v>Integrated</v>
      </c>
      <c r="J48" s="102"/>
      <c r="K48" s="102"/>
      <c r="L48" s="102"/>
      <c r="M48" s="102"/>
    </row>
    <row r="49" spans="2:13" x14ac:dyDescent="0.25">
      <c r="B49" s="166" t="s">
        <v>152</v>
      </c>
      <c r="C49" s="25">
        <v>0.49721266713489359</v>
      </c>
      <c r="D49" s="163">
        <v>6.2952099816185603E-2</v>
      </c>
      <c r="E49" s="163">
        <f t="shared" si="0"/>
        <v>3.9629668712669952E-3</v>
      </c>
      <c r="F49" s="25">
        <v>0.46376586045823148</v>
      </c>
      <c r="G49" s="163">
        <v>0.10753318403360383</v>
      </c>
      <c r="H49" s="164">
        <f t="shared" si="1"/>
        <v>1.156338566840491E-2</v>
      </c>
      <c r="I49" s="29" t="str">
        <f>VLOOKUP('SE - I'!B49,'Commission''s energy set'!B$3:P$76,15,FALSE)</f>
        <v>Integrated</v>
      </c>
      <c r="J49" s="102"/>
      <c r="K49" s="102"/>
      <c r="L49" s="102"/>
      <c r="M49" s="102"/>
    </row>
    <row r="50" spans="2:13" x14ac:dyDescent="0.25">
      <c r="B50" s="166" t="s">
        <v>88</v>
      </c>
      <c r="C50" s="25">
        <v>0.27477255860593069</v>
      </c>
      <c r="D50" s="163">
        <v>5.9593621366540658E-2</v>
      </c>
      <c r="E50" s="163">
        <f t="shared" si="0"/>
        <v>3.5513997075786114E-3</v>
      </c>
      <c r="F50" s="25">
        <v>0.27118397761301766</v>
      </c>
      <c r="G50" s="163">
        <v>8.7462037317317373E-2</v>
      </c>
      <c r="H50" s="164">
        <f t="shared" si="1"/>
        <v>7.6496079716958168E-3</v>
      </c>
      <c r="I50" s="29" t="str">
        <f>VLOOKUP('SE - I'!B50,'Commission''s energy set'!B$3:P$76,15,FALSE)</f>
        <v>Integrated</v>
      </c>
      <c r="J50" s="102"/>
      <c r="K50" s="102"/>
      <c r="L50" s="102"/>
      <c r="M50" s="102"/>
    </row>
    <row r="51" spans="2:13" x14ac:dyDescent="0.25">
      <c r="B51" s="166" t="s">
        <v>68</v>
      </c>
      <c r="C51" s="25">
        <v>0.40746570804085441</v>
      </c>
      <c r="D51" s="163">
        <v>8.5676902237537128E-2</v>
      </c>
      <c r="E51" s="163">
        <f t="shared" si="0"/>
        <v>7.3405315770204947E-3</v>
      </c>
      <c r="F51" s="25">
        <v>0.22676436591670082</v>
      </c>
      <c r="G51" s="163">
        <v>0.10921193011775014</v>
      </c>
      <c r="H51" s="164">
        <f t="shared" si="1"/>
        <v>1.192724568004434E-2</v>
      </c>
      <c r="I51" s="29" t="str">
        <f>VLOOKUP('SE - I'!B51,'Commission''s energy set'!B$3:P$76,15,FALSE)</f>
        <v>Integrated</v>
      </c>
      <c r="J51" s="102"/>
      <c r="K51" s="102"/>
      <c r="L51" s="102"/>
      <c r="M51" s="102"/>
    </row>
    <row r="52" spans="2:13" x14ac:dyDescent="0.25">
      <c r="B52" s="166" t="s">
        <v>50</v>
      </c>
      <c r="C52" s="25">
        <v>0.33518879697933029</v>
      </c>
      <c r="D52" s="163">
        <v>5.2192616311824973E-2</v>
      </c>
      <c r="E52" s="163">
        <f t="shared" si="0"/>
        <v>2.7240691974733783E-3</v>
      </c>
      <c r="F52" s="25">
        <v>0.19116105983409265</v>
      </c>
      <c r="G52" s="163">
        <v>9.661151399786666E-2</v>
      </c>
      <c r="H52" s="164">
        <f t="shared" si="1"/>
        <v>9.333784636959986E-3</v>
      </c>
      <c r="I52" s="29" t="str">
        <f>VLOOKUP('SE - I'!B52,'Commission''s energy set'!B$3:P$76,15,FALSE)</f>
        <v>Integrated</v>
      </c>
      <c r="J52" s="102"/>
      <c r="K52" s="102"/>
      <c r="L52" s="102"/>
      <c r="M52" s="102"/>
    </row>
    <row r="53" spans="2:13" x14ac:dyDescent="0.25">
      <c r="B53" s="166" t="s">
        <v>52</v>
      </c>
      <c r="C53" s="25">
        <v>0.34477784396664352</v>
      </c>
      <c r="D53" s="163">
        <v>8.5695249684770755E-2</v>
      </c>
      <c r="E53" s="163">
        <f t="shared" si="0"/>
        <v>7.3436758185352023E-3</v>
      </c>
      <c r="F53" s="25">
        <v>0.19474993865121612</v>
      </c>
      <c r="G53" s="163">
        <v>6.5978252960071482E-2</v>
      </c>
      <c r="H53" s="164">
        <f t="shared" si="1"/>
        <v>4.3531298636631816E-3</v>
      </c>
      <c r="I53" s="29" t="str">
        <f>VLOOKUP('SE - I'!B53,'Commission''s energy set'!B$3:P$76,15,FALSE)</f>
        <v>Integrated</v>
      </c>
      <c r="J53" s="102"/>
      <c r="K53" s="102"/>
      <c r="L53" s="102"/>
      <c r="M53" s="102"/>
    </row>
    <row r="54" spans="2:13" x14ac:dyDescent="0.25">
      <c r="B54" s="166" t="s">
        <v>72</v>
      </c>
      <c r="C54" s="25">
        <v>0.32549853349160401</v>
      </c>
      <c r="D54" s="163">
        <v>4.9136886494879628E-2</v>
      </c>
      <c r="E54" s="163">
        <f t="shared" si="0"/>
        <v>2.4144336144106839E-3</v>
      </c>
      <c r="F54" s="25">
        <v>0.24810536059958546</v>
      </c>
      <c r="G54" s="163">
        <v>7.7246954916690563E-2</v>
      </c>
      <c r="H54" s="164">
        <f t="shared" si="1"/>
        <v>5.967092043901224E-3</v>
      </c>
      <c r="I54" s="29" t="str">
        <f>VLOOKUP('SE - I'!B54,'Commission''s energy set'!B$3:P$76,15,FALSE)</f>
        <v>Integrated</v>
      </c>
      <c r="J54" s="102"/>
      <c r="K54" s="102"/>
      <c r="L54" s="102"/>
      <c r="M54" s="102"/>
    </row>
    <row r="55" spans="2:13" x14ac:dyDescent="0.25">
      <c r="B55" s="166" t="s">
        <v>142</v>
      </c>
      <c r="C55" s="25">
        <v>0.269208916543976</v>
      </c>
      <c r="D55" s="163">
        <v>7.2655291460436519E-2</v>
      </c>
      <c r="E55" s="163">
        <f t="shared" si="0"/>
        <v>5.2787913772009793E-3</v>
      </c>
      <c r="F55" s="25">
        <v>0.43178751108248281</v>
      </c>
      <c r="G55" s="163">
        <v>0.10475548931986352</v>
      </c>
      <c r="H55" s="164">
        <f t="shared" si="1"/>
        <v>1.0973712542644039E-2</v>
      </c>
      <c r="I55" s="29" t="str">
        <f>VLOOKUP('SE - I'!B55,'Commission''s energy set'!B$3:P$76,15,FALSE)</f>
        <v>Integrated</v>
      </c>
      <c r="J55" s="102"/>
      <c r="K55" s="102"/>
      <c r="L55" s="102"/>
      <c r="M55" s="102"/>
    </row>
    <row r="56" spans="2:13" x14ac:dyDescent="0.25">
      <c r="B56" s="166" t="s">
        <v>54</v>
      </c>
      <c r="C56" s="25">
        <v>0.21249848845224512</v>
      </c>
      <c r="D56" s="163">
        <v>6.7006078690967419E-2</v>
      </c>
      <c r="E56" s="163">
        <f t="shared" si="0"/>
        <v>4.4898145815401181E-3</v>
      </c>
      <c r="F56" s="25">
        <v>0.19494935570934546</v>
      </c>
      <c r="G56" s="163">
        <v>0.10817902945622837</v>
      </c>
      <c r="H56" s="164">
        <f t="shared" si="1"/>
        <v>1.1702702414091526E-2</v>
      </c>
      <c r="I56" s="29" t="str">
        <f>VLOOKUP('SE - I'!B56,'Commission''s energy set'!B$3:P$76,15,FALSE)</f>
        <v>Integrated</v>
      </c>
      <c r="J56" s="102"/>
      <c r="K56" s="102"/>
      <c r="L56" s="102"/>
      <c r="M56" s="102"/>
    </row>
    <row r="57" spans="2:13" x14ac:dyDescent="0.25">
      <c r="B57" s="166" t="s">
        <v>132</v>
      </c>
      <c r="C57" s="25">
        <v>0.5156739625348099</v>
      </c>
      <c r="D57" s="163">
        <v>7.1882866910688598E-2</v>
      </c>
      <c r="E57" s="163">
        <f t="shared" si="0"/>
        <v>5.1671465552997698E-3</v>
      </c>
      <c r="F57" s="25">
        <v>0.38230918407862602</v>
      </c>
      <c r="G57" s="163">
        <v>7.3631487866583259E-2</v>
      </c>
      <c r="H57" s="164">
        <f t="shared" si="1"/>
        <v>5.4215960054467974E-3</v>
      </c>
      <c r="I57" s="29" t="str">
        <f>VLOOKUP('SE - I'!B57,'Commission''s energy set'!B$3:P$76,15,FALSE)</f>
        <v>Integrated</v>
      </c>
      <c r="J57" s="102"/>
      <c r="K57" s="102"/>
      <c r="L57" s="102"/>
      <c r="M57" s="102"/>
    </row>
    <row r="58" spans="2:13" x14ac:dyDescent="0.25">
      <c r="B58" s="166" t="s">
        <v>140</v>
      </c>
      <c r="C58" s="25">
        <v>0.36142320898643432</v>
      </c>
      <c r="D58" s="163">
        <v>8.0212444803632446E-2</v>
      </c>
      <c r="E58" s="163">
        <f t="shared" si="0"/>
        <v>6.4340363013757817E-3</v>
      </c>
      <c r="F58" s="25">
        <v>0.4223108870704671</v>
      </c>
      <c r="G58" s="163">
        <v>9.3901602486648694E-2</v>
      </c>
      <c r="H58" s="164">
        <f t="shared" si="1"/>
        <v>8.8175109495605888E-3</v>
      </c>
      <c r="I58" s="29" t="str">
        <f>VLOOKUP('SE - I'!B58,'Commission''s energy set'!B$3:P$76,15,FALSE)</f>
        <v>Integrated</v>
      </c>
      <c r="J58" s="102"/>
      <c r="K58" s="102"/>
      <c r="L58" s="102"/>
      <c r="M58" s="102"/>
    </row>
    <row r="59" spans="2:13" x14ac:dyDescent="0.25">
      <c r="B59" s="166" t="s">
        <v>58</v>
      </c>
      <c r="C59" s="25">
        <v>0.42140168110893611</v>
      </c>
      <c r="D59" s="163">
        <v>6.3309532370175656E-2</v>
      </c>
      <c r="E59" s="163">
        <f t="shared" si="0"/>
        <v>4.0080968889303192E-3</v>
      </c>
      <c r="F59" s="25">
        <v>0.20872573459757171</v>
      </c>
      <c r="G59" s="163">
        <v>0.10487133835682029</v>
      </c>
      <c r="H59" s="164">
        <f t="shared" si="1"/>
        <v>1.0997997608750686E-2</v>
      </c>
      <c r="I59" s="29" t="str">
        <f>VLOOKUP('SE - I'!B59,'Commission''s energy set'!B$3:P$76,15,FALSE)</f>
        <v>Integrated</v>
      </c>
      <c r="J59" s="102"/>
      <c r="K59" s="102"/>
      <c r="L59" s="102"/>
      <c r="M59" s="102"/>
    </row>
    <row r="60" spans="2:13" x14ac:dyDescent="0.25">
      <c r="B60" s="166" t="s">
        <v>144</v>
      </c>
      <c r="C60" s="25">
        <v>0.28875425588765891</v>
      </c>
      <c r="D60" s="163">
        <v>5.4475741892390718E-2</v>
      </c>
      <c r="E60" s="163">
        <f t="shared" si="0"/>
        <v>2.9676064547263731E-3</v>
      </c>
      <c r="F60" s="25">
        <v>0.43689940328370314</v>
      </c>
      <c r="G60" s="163">
        <v>8.8757771885606948E-2</v>
      </c>
      <c r="H60" s="164">
        <f t="shared" si="1"/>
        <v>7.8779420700974389E-3</v>
      </c>
      <c r="I60" s="29" t="str">
        <f>VLOOKUP('SE - I'!B60,'Commission''s energy set'!B$3:P$76,15,FALSE)</f>
        <v>Integrated</v>
      </c>
      <c r="J60" s="102"/>
      <c r="K60" s="102"/>
      <c r="L60" s="102"/>
      <c r="M60" s="102"/>
    </row>
    <row r="61" spans="2:13" x14ac:dyDescent="0.25">
      <c r="B61" s="166" t="s">
        <v>33</v>
      </c>
      <c r="C61" s="25">
        <v>0.14831929031177918</v>
      </c>
      <c r="D61" s="163">
        <v>4.9048314219572224E-2</v>
      </c>
      <c r="E61" s="163">
        <f t="shared" si="0"/>
        <v>2.4057371277818908E-3</v>
      </c>
      <c r="F61" s="25">
        <v>0.15334171143604944</v>
      </c>
      <c r="G61" s="163">
        <v>7.4066605605934879E-2</v>
      </c>
      <c r="H61" s="164">
        <f t="shared" si="1"/>
        <v>5.4858620659851039E-3</v>
      </c>
      <c r="I61" s="29" t="str">
        <f>VLOOKUP('SE - I'!B61,'Commission''s energy set'!B$3:P$76,15,FALSE)</f>
        <v>Integrated</v>
      </c>
      <c r="J61" s="102"/>
      <c r="K61" s="102"/>
      <c r="L61" s="102"/>
      <c r="M61" s="102"/>
    </row>
    <row r="62" spans="2:13" x14ac:dyDescent="0.25">
      <c r="B62" s="166" t="s">
        <v>48</v>
      </c>
      <c r="C62" s="25">
        <v>0.27572998200592097</v>
      </c>
      <c r="D62" s="163">
        <v>6.7770409305810519E-2</v>
      </c>
      <c r="E62" s="163">
        <f t="shared" si="0"/>
        <v>4.5928283774770888E-3</v>
      </c>
      <c r="F62" s="25">
        <v>0.19406206658529396</v>
      </c>
      <c r="G62" s="163">
        <v>8.5694066181078776E-2</v>
      </c>
      <c r="H62" s="164">
        <f t="shared" si="1"/>
        <v>7.3434729786471089E-3</v>
      </c>
      <c r="I62" s="29" t="str">
        <f>VLOOKUP('SE - I'!B62,'Commission''s energy set'!B$3:P$76,15,FALSE)</f>
        <v>Integrated</v>
      </c>
      <c r="J62" s="102"/>
      <c r="K62" s="102"/>
      <c r="L62" s="102"/>
      <c r="M62" s="102"/>
    </row>
    <row r="63" spans="2:13" x14ac:dyDescent="0.25">
      <c r="B63" s="166" t="s">
        <v>134</v>
      </c>
      <c r="C63" s="25">
        <v>0.29354206592146548</v>
      </c>
      <c r="D63" s="163">
        <v>6.3590916637360703E-2</v>
      </c>
      <c r="E63" s="163">
        <f t="shared" si="0"/>
        <v>4.0438046787797579E-3</v>
      </c>
      <c r="F63" s="25">
        <v>0.39087780614422263</v>
      </c>
      <c r="G63" s="163">
        <v>9.3705175338775717E-2</v>
      </c>
      <c r="H63" s="164">
        <f t="shared" si="1"/>
        <v>8.7806598852707002E-3</v>
      </c>
      <c r="I63" s="29" t="str">
        <f>VLOOKUP('SE - I'!B63,'Commission''s energy set'!B$3:P$76,15,FALSE)</f>
        <v>Integrated</v>
      </c>
      <c r="J63" s="102"/>
      <c r="K63" s="102"/>
      <c r="L63" s="102"/>
      <c r="M63" s="102"/>
    </row>
    <row r="64" spans="2:13" x14ac:dyDescent="0.25">
      <c r="B64" s="166" t="s">
        <v>35</v>
      </c>
      <c r="C64" s="25">
        <v>0.24720781303019299</v>
      </c>
      <c r="D64" s="163">
        <v>4.7248171487860181E-2</v>
      </c>
      <c r="E64" s="163">
        <f t="shared" si="0"/>
        <v>2.2323897089462437E-3</v>
      </c>
      <c r="F64" s="25">
        <v>0.15179301120903849</v>
      </c>
      <c r="G64" s="163">
        <v>9.6196539199906075E-2</v>
      </c>
      <c r="H64" s="164">
        <f t="shared" si="1"/>
        <v>9.2537741540390656E-3</v>
      </c>
      <c r="I64" s="29" t="str">
        <f>VLOOKUP('SE - I'!B64,'Commission''s energy set'!B$3:P$76,15,FALSE)</f>
        <v>Integrated</v>
      </c>
      <c r="J64" s="102"/>
      <c r="K64" s="102"/>
      <c r="L64" s="102"/>
      <c r="M64" s="102"/>
    </row>
    <row r="65" spans="1:13" x14ac:dyDescent="0.25">
      <c r="B65" s="166" t="s">
        <v>136</v>
      </c>
      <c r="C65" s="25">
        <v>0.26379268158797448</v>
      </c>
      <c r="D65" s="163">
        <v>7.218628086258809E-2</v>
      </c>
      <c r="E65" s="163">
        <f t="shared" si="0"/>
        <v>5.2108591447724518E-3</v>
      </c>
      <c r="F65" s="25">
        <v>0.38807699479496205</v>
      </c>
      <c r="G65" s="163">
        <v>0.11464819357666496</v>
      </c>
      <c r="H65" s="164">
        <f t="shared" si="1"/>
        <v>1.314420829039244E-2</v>
      </c>
      <c r="I65" s="29" t="str">
        <f>VLOOKUP('SE - I'!B65,'Commission''s energy set'!B$3:P$76,15,FALSE)</f>
        <v>Integrated</v>
      </c>
      <c r="J65" s="102"/>
      <c r="K65" s="102"/>
      <c r="L65" s="102"/>
      <c r="M65" s="102"/>
    </row>
    <row r="66" spans="1:13" x14ac:dyDescent="0.25">
      <c r="B66" s="166" t="s">
        <v>37</v>
      </c>
      <c r="C66" s="64">
        <v>0.25271075874059068</v>
      </c>
      <c r="D66" s="167">
        <v>4.2579442773110605E-2</v>
      </c>
      <c r="E66" s="167">
        <f t="shared" si="0"/>
        <v>1.813008946868601E-3</v>
      </c>
      <c r="F66" s="64">
        <v>0.16719136955412503</v>
      </c>
      <c r="G66" s="167">
        <v>7.1211732736277095E-2</v>
      </c>
      <c r="H66" s="168">
        <f t="shared" si="1"/>
        <v>5.0711108793029588E-3</v>
      </c>
      <c r="I66" s="29" t="str">
        <f>VLOOKUP('SE - I'!B66,'Commission''s energy set'!B$3:P$76,15,FALSE)</f>
        <v>Integrated</v>
      </c>
      <c r="J66" s="102"/>
      <c r="K66" s="102"/>
      <c r="L66" s="102"/>
      <c r="M66" s="102"/>
    </row>
    <row r="67" spans="1:13" x14ac:dyDescent="0.25">
      <c r="B67" s="169" t="s">
        <v>236</v>
      </c>
      <c r="C67" s="25">
        <f t="shared" ref="C67:H67" si="2">AVERAGE(C27:C66)</f>
        <v>0.32119873704594382</v>
      </c>
      <c r="D67" s="163">
        <f t="shared" si="2"/>
        <v>6.0900616878532696E-2</v>
      </c>
      <c r="E67" s="163">
        <f t="shared" si="2"/>
        <v>3.8732662368129319E-3</v>
      </c>
      <c r="F67" s="25">
        <f t="shared" si="2"/>
        <v>0.26014214925521639</v>
      </c>
      <c r="G67" s="163">
        <f t="shared" si="2"/>
        <v>8.7156370433447122E-2</v>
      </c>
      <c r="H67" s="161">
        <f t="shared" si="2"/>
        <v>7.9076947530348322E-3</v>
      </c>
    </row>
    <row r="68" spans="1:13" x14ac:dyDescent="0.25">
      <c r="B68" s="170" t="s">
        <v>237</v>
      </c>
      <c r="C68" s="64">
        <f t="shared" ref="C68:H68" si="3">MEDIAN(C27:C66)</f>
        <v>0.31009164584417459</v>
      </c>
      <c r="D68" s="167">
        <f t="shared" si="3"/>
        <v>5.9178450712928182E-2</v>
      </c>
      <c r="E68" s="167">
        <f t="shared" si="3"/>
        <v>3.5022613954540918E-3</v>
      </c>
      <c r="F68" s="64">
        <f t="shared" si="3"/>
        <v>0.25128717811806311</v>
      </c>
      <c r="G68" s="167">
        <f t="shared" si="3"/>
        <v>8.5087539340162777E-2</v>
      </c>
      <c r="H68" s="168">
        <f t="shared" si="3"/>
        <v>7.2399076789113805E-3</v>
      </c>
    </row>
    <row r="72" spans="1:13" x14ac:dyDescent="0.25">
      <c r="A72" s="119" t="s">
        <v>238</v>
      </c>
    </row>
    <row r="75" spans="1:13" x14ac:dyDescent="0.25">
      <c r="B75" s="135" t="s">
        <v>220</v>
      </c>
      <c r="C75" s="136" t="s">
        <v>2</v>
      </c>
      <c r="D75" s="137" t="s">
        <v>3</v>
      </c>
      <c r="E75" s="138" t="s">
        <v>221</v>
      </c>
      <c r="F75" s="139"/>
      <c r="G75" s="139"/>
      <c r="H75" s="138"/>
      <c r="I75" s="29"/>
      <c r="J75" s="102"/>
      <c r="K75" s="102"/>
    </row>
    <row r="76" spans="1:13" x14ac:dyDescent="0.25">
      <c r="B76" s="140" t="s">
        <v>190</v>
      </c>
      <c r="C76" s="140">
        <f>COUNT(C86:C125)</f>
        <v>40</v>
      </c>
      <c r="D76" s="140">
        <f>COUNT(F86:F125)</f>
        <v>40</v>
      </c>
      <c r="E76" s="141" t="s">
        <v>222</v>
      </c>
      <c r="F76" s="142"/>
      <c r="G76" s="142"/>
      <c r="H76" s="141"/>
      <c r="I76" s="29"/>
      <c r="J76" s="102"/>
      <c r="K76" s="102"/>
    </row>
    <row r="77" spans="1:13" x14ac:dyDescent="0.25">
      <c r="B77" s="143" t="s">
        <v>223</v>
      </c>
      <c r="C77" s="144">
        <f>(C76/(C76-1))*_xlfn.VAR.S(C86:C125)</f>
        <v>1.0865341111208652E-2</v>
      </c>
      <c r="D77" s="144">
        <f>(D76/(D76-1))*_xlfn.VAR.S(F86:F125)</f>
        <v>7.8113558989863852E-3</v>
      </c>
      <c r="E77" s="141" t="s">
        <v>224</v>
      </c>
      <c r="F77" s="145"/>
      <c r="G77" s="145"/>
      <c r="H77" s="141"/>
      <c r="I77" s="29"/>
      <c r="J77" s="102"/>
      <c r="K77" s="102"/>
    </row>
    <row r="78" spans="1:13" ht="18.75" x14ac:dyDescent="0.35">
      <c r="B78" s="143" t="s">
        <v>225</v>
      </c>
      <c r="C78" s="144">
        <f>E126</f>
        <v>9.5466921680145591E-4</v>
      </c>
      <c r="D78" s="144">
        <f>H126</f>
        <v>1.443197304563962E-3</v>
      </c>
      <c r="E78" s="141" t="s">
        <v>226</v>
      </c>
      <c r="F78" s="145"/>
      <c r="G78" s="145"/>
      <c r="H78" s="141"/>
      <c r="I78" s="29"/>
      <c r="J78" s="102"/>
      <c r="K78" s="102"/>
    </row>
    <row r="79" spans="1:13" x14ac:dyDescent="0.25">
      <c r="B79" s="143" t="s">
        <v>227</v>
      </c>
      <c r="C79" s="146">
        <v>0.2</v>
      </c>
      <c r="D79" s="146">
        <v>0.2</v>
      </c>
      <c r="E79" s="141" t="s">
        <v>228</v>
      </c>
      <c r="F79" s="147"/>
      <c r="G79" s="147"/>
      <c r="H79" s="141"/>
      <c r="I79" s="29"/>
      <c r="J79" s="102"/>
      <c r="K79" s="102"/>
    </row>
    <row r="80" spans="1:13" x14ac:dyDescent="0.25">
      <c r="B80" s="148" t="s">
        <v>229</v>
      </c>
      <c r="C80" s="149">
        <f>C77*((C76+1)/C76)-C78*(1-2*C79)</f>
        <v>1.0564173108907995E-2</v>
      </c>
      <c r="D80" s="149">
        <f>D77*((D76+1)/D76)-D78*(1-2*D79)</f>
        <v>7.1407214137226673E-3</v>
      </c>
      <c r="E80" s="141" t="s">
        <v>230</v>
      </c>
      <c r="F80" s="145"/>
      <c r="G80" s="145"/>
      <c r="H80" s="141"/>
      <c r="I80" s="29"/>
      <c r="J80" s="102"/>
      <c r="K80" s="102"/>
    </row>
    <row r="81" spans="2:13" x14ac:dyDescent="0.25">
      <c r="B81" s="150" t="s">
        <v>231</v>
      </c>
      <c r="C81" s="151">
        <f>SQRT(C80)</f>
        <v>0.10278216337919724</v>
      </c>
      <c r="D81" s="152">
        <f>SQRT(D80)</f>
        <v>8.4502789384272206E-2</v>
      </c>
      <c r="E81" s="142"/>
      <c r="F81" s="145"/>
      <c r="G81" s="145"/>
      <c r="H81" s="142"/>
      <c r="I81" s="29"/>
      <c r="J81" s="102"/>
      <c r="K81" s="102"/>
    </row>
    <row r="82" spans="2:13" x14ac:dyDescent="0.25">
      <c r="B82" s="102"/>
      <c r="C82" s="102"/>
      <c r="D82" s="102"/>
      <c r="E82" s="102"/>
      <c r="F82" s="102"/>
      <c r="G82" s="102"/>
      <c r="H82" s="102"/>
      <c r="I82" s="29"/>
      <c r="J82" s="102"/>
      <c r="K82" s="102"/>
    </row>
    <row r="83" spans="2:13" x14ac:dyDescent="0.25">
      <c r="B83" s="102"/>
      <c r="C83" s="102"/>
      <c r="D83" s="102"/>
      <c r="E83" s="102"/>
      <c r="F83" s="102"/>
      <c r="G83" s="102"/>
      <c r="H83" s="102"/>
      <c r="I83" s="29"/>
      <c r="J83" s="102"/>
      <c r="K83" s="102"/>
    </row>
    <row r="84" spans="2:13" x14ac:dyDescent="0.25">
      <c r="B84" s="102"/>
      <c r="C84" s="307" t="s">
        <v>2</v>
      </c>
      <c r="D84" s="308"/>
      <c r="E84" s="309"/>
      <c r="F84" s="307" t="s">
        <v>3</v>
      </c>
      <c r="G84" s="308"/>
      <c r="H84" s="309"/>
      <c r="I84" s="29"/>
      <c r="J84" s="102"/>
      <c r="K84" s="102"/>
    </row>
    <row r="85" spans="2:13" x14ac:dyDescent="0.25">
      <c r="B85" s="153" t="s">
        <v>232</v>
      </c>
      <c r="C85" s="154" t="s">
        <v>233</v>
      </c>
      <c r="D85" s="154" t="s">
        <v>234</v>
      </c>
      <c r="E85" s="154" t="s">
        <v>235</v>
      </c>
      <c r="F85" s="154" t="s">
        <v>233</v>
      </c>
      <c r="G85" s="154" t="s">
        <v>234</v>
      </c>
      <c r="H85" s="154" t="s">
        <v>235</v>
      </c>
      <c r="I85" s="175" t="s">
        <v>385</v>
      </c>
      <c r="J85" s="155"/>
      <c r="K85" s="156"/>
      <c r="L85" s="155"/>
      <c r="M85" s="171"/>
    </row>
    <row r="86" spans="2:13" x14ac:dyDescent="0.25">
      <c r="B86" s="158" t="s">
        <v>84</v>
      </c>
      <c r="C86" s="159">
        <v>0.38883705816528058</v>
      </c>
      <c r="D86" s="160">
        <v>2.6592083446316691E-2</v>
      </c>
      <c r="E86" s="160">
        <f t="shared" ref="E86:E125" si="4">D86^2</f>
        <v>7.0713890201587015E-4</v>
      </c>
      <c r="F86" s="159">
        <v>0.2984516873157701</v>
      </c>
      <c r="G86" s="160">
        <v>3.4604062723559835E-2</v>
      </c>
      <c r="H86" s="161">
        <f t="shared" ref="H86:H125" si="5">G86^2</f>
        <v>1.1974411569760633E-3</v>
      </c>
      <c r="I86" s="29" t="str">
        <f>VLOOKUP('SE - I'!B86,'Commission''s energy set'!B$3:P$76,15,FALSE)</f>
        <v>Integrated</v>
      </c>
      <c r="J86" s="102"/>
      <c r="K86" s="102"/>
    </row>
    <row r="87" spans="2:13" x14ac:dyDescent="0.25">
      <c r="B87" s="162" t="s">
        <v>120</v>
      </c>
      <c r="C87" s="25">
        <v>0.21341414250789592</v>
      </c>
      <c r="D87" s="163">
        <v>3.1295242119323212E-2</v>
      </c>
      <c r="E87" s="163">
        <f t="shared" si="4"/>
        <v>9.7939217930706154E-4</v>
      </c>
      <c r="F87" s="25">
        <v>0.31661285690725172</v>
      </c>
      <c r="G87" s="163">
        <v>3.7513475456522845E-2</v>
      </c>
      <c r="H87" s="164">
        <f t="shared" si="5"/>
        <v>1.4072608408271419E-3</v>
      </c>
      <c r="I87" s="29" t="str">
        <f>VLOOKUP('SE - I'!B87,'Commission''s energy set'!B$3:P$76,15,FALSE)</f>
        <v>Integrated</v>
      </c>
      <c r="J87" s="102"/>
      <c r="K87" s="102"/>
    </row>
    <row r="88" spans="2:13" x14ac:dyDescent="0.25">
      <c r="B88" s="162" t="s">
        <v>90</v>
      </c>
      <c r="C88" s="25">
        <v>9.0910013237164064E-2</v>
      </c>
      <c r="D88" s="163">
        <v>3.0362960930700435E-2</v>
      </c>
      <c r="E88" s="163">
        <f t="shared" si="4"/>
        <v>9.2190939647924098E-4</v>
      </c>
      <c r="F88" s="25">
        <v>0.24584781695379698</v>
      </c>
      <c r="G88" s="163">
        <v>2.8761427084904499E-2</v>
      </c>
      <c r="H88" s="164">
        <f t="shared" si="5"/>
        <v>8.2721968796027807E-4</v>
      </c>
      <c r="I88" s="29" t="str">
        <f>VLOOKUP('SE - I'!B88,'Commission''s energy set'!B$3:P$76,15,FALSE)</f>
        <v>Integrated</v>
      </c>
      <c r="J88" s="102"/>
      <c r="K88" s="102"/>
    </row>
    <row r="89" spans="2:13" x14ac:dyDescent="0.25">
      <c r="B89" s="162" t="s">
        <v>104</v>
      </c>
      <c r="C89" s="25">
        <v>0.32098111442496591</v>
      </c>
      <c r="D89" s="163">
        <v>2.7082057937961462E-2</v>
      </c>
      <c r="E89" s="163">
        <f t="shared" si="4"/>
        <v>7.3343786215510141E-4</v>
      </c>
      <c r="F89" s="25">
        <v>0.32230999079549905</v>
      </c>
      <c r="G89" s="163">
        <v>3.3883337232642065E-2</v>
      </c>
      <c r="H89" s="164">
        <f t="shared" si="5"/>
        <v>1.148080542020948E-3</v>
      </c>
      <c r="I89" s="29" t="str">
        <f>VLOOKUP('SE - I'!B89,'Commission''s energy set'!B$3:P$76,15,FALSE)</f>
        <v>Integrated</v>
      </c>
      <c r="J89" s="102"/>
      <c r="K89" s="102"/>
    </row>
    <row r="90" spans="2:13" x14ac:dyDescent="0.25">
      <c r="B90" s="162" t="s">
        <v>150</v>
      </c>
      <c r="C90" s="25">
        <v>0.4668962235419255</v>
      </c>
      <c r="D90" s="163">
        <v>3.5572481103576255E-2</v>
      </c>
      <c r="E90" s="163">
        <f t="shared" si="4"/>
        <v>1.2654014118642896E-3</v>
      </c>
      <c r="F90" s="25">
        <v>0.40190954441062338</v>
      </c>
      <c r="G90" s="163">
        <v>4.0881053503650781E-2</v>
      </c>
      <c r="H90" s="164">
        <f t="shared" si="5"/>
        <v>1.6712605355683578E-3</v>
      </c>
      <c r="I90" s="29" t="str">
        <f>VLOOKUP('SE - I'!B90,'Commission''s energy set'!B$3:P$76,15,FALSE)</f>
        <v>Integrated</v>
      </c>
      <c r="J90" s="102"/>
      <c r="K90" s="102"/>
    </row>
    <row r="91" spans="2:13" x14ac:dyDescent="0.25">
      <c r="B91" s="162" t="s">
        <v>41</v>
      </c>
      <c r="C91" s="25">
        <v>0.24281640131341095</v>
      </c>
      <c r="D91" s="163">
        <v>1.8446806420913613E-2</v>
      </c>
      <c r="E91" s="163">
        <f t="shared" si="4"/>
        <v>3.4028466713065969E-4</v>
      </c>
      <c r="F91" s="25">
        <v>0.24307723387221908</v>
      </c>
      <c r="G91" s="163">
        <v>2.8940483205815236E-2</v>
      </c>
      <c r="H91" s="164">
        <f t="shared" si="5"/>
        <v>8.3755156818607368E-4</v>
      </c>
      <c r="I91" s="29" t="str">
        <f>VLOOKUP('SE - I'!B91,'Commission''s energy set'!B$3:P$76,15,FALSE)</f>
        <v>Integrated</v>
      </c>
      <c r="J91" s="102"/>
      <c r="K91" s="102"/>
    </row>
    <row r="92" spans="2:13" x14ac:dyDescent="0.25">
      <c r="B92" s="162" t="s">
        <v>96</v>
      </c>
      <c r="C92" s="25">
        <v>0.3883725584211854</v>
      </c>
      <c r="D92" s="163">
        <v>3.2084963269472508E-2</v>
      </c>
      <c r="E92" s="163">
        <f t="shared" si="4"/>
        <v>1.0294448680033999E-3</v>
      </c>
      <c r="F92" s="25">
        <v>0.35782630858515774</v>
      </c>
      <c r="G92" s="163">
        <v>4.4508300097304804E-2</v>
      </c>
      <c r="H92" s="164">
        <f t="shared" si="5"/>
        <v>1.980988777551743E-3</v>
      </c>
      <c r="I92" s="29" t="str">
        <f>VLOOKUP('SE - I'!B92,'Commission''s energy set'!B$3:P$76,15,FALSE)</f>
        <v>Integrated</v>
      </c>
      <c r="J92" s="102"/>
      <c r="K92" s="102"/>
    </row>
    <row r="93" spans="2:13" x14ac:dyDescent="0.25">
      <c r="B93" s="162" t="s">
        <v>108</v>
      </c>
      <c r="C93" s="25">
        <v>0.27807658209635211</v>
      </c>
      <c r="D93" s="163">
        <v>1.9863752368953665E-2</v>
      </c>
      <c r="E93" s="163">
        <f t="shared" si="4"/>
        <v>3.9456865817511232E-4</v>
      </c>
      <c r="F93" s="25">
        <v>0.36468012457611659</v>
      </c>
      <c r="G93" s="163">
        <v>3.3450726419263763E-2</v>
      </c>
      <c r="H93" s="164">
        <f t="shared" si="5"/>
        <v>1.1189510979764308E-3</v>
      </c>
      <c r="I93" s="29" t="str">
        <f>VLOOKUP('SE - I'!B93,'Commission''s energy set'!B$3:P$76,15,FALSE)</f>
        <v>Integrated</v>
      </c>
      <c r="J93" s="102"/>
      <c r="K93" s="102"/>
    </row>
    <row r="94" spans="2:13" x14ac:dyDescent="0.25">
      <c r="B94" s="162" t="s">
        <v>39</v>
      </c>
      <c r="C94" s="25">
        <v>0.34824985162496225</v>
      </c>
      <c r="D94" s="163">
        <v>2.6374769872266224E-2</v>
      </c>
      <c r="E94" s="163">
        <f t="shared" si="4"/>
        <v>6.9562848581500205E-4</v>
      </c>
      <c r="F94" s="25">
        <v>0.26742885260159971</v>
      </c>
      <c r="G94" s="163">
        <v>3.4083080869575379E-2</v>
      </c>
      <c r="H94" s="164">
        <f t="shared" si="5"/>
        <v>1.1616564015620153E-3</v>
      </c>
      <c r="I94" s="29" t="str">
        <f>VLOOKUP('SE - I'!B94,'Commission''s energy set'!B$3:P$76,15,FALSE)</f>
        <v>Integrated</v>
      </c>
      <c r="J94" s="102"/>
      <c r="K94" s="102"/>
    </row>
    <row r="95" spans="2:13" x14ac:dyDescent="0.25">
      <c r="B95" s="162" t="s">
        <v>66</v>
      </c>
      <c r="C95" s="25">
        <v>0.31750067230319334</v>
      </c>
      <c r="D95" s="163">
        <v>2.1920163102868089E-2</v>
      </c>
      <c r="E95" s="163">
        <f t="shared" si="4"/>
        <v>4.8049355045633955E-4</v>
      </c>
      <c r="F95" s="25">
        <v>0.2950032812588998</v>
      </c>
      <c r="G95" s="163">
        <v>3.2530015968542547E-2</v>
      </c>
      <c r="H95" s="164">
        <f t="shared" si="5"/>
        <v>1.0582019389136332E-3</v>
      </c>
      <c r="I95" s="29" t="str">
        <f>VLOOKUP('SE - I'!B95,'Commission''s energy set'!B$3:P$76,15,FALSE)</f>
        <v>Integrated</v>
      </c>
      <c r="J95" s="102"/>
      <c r="K95" s="102"/>
    </row>
    <row r="96" spans="2:13" x14ac:dyDescent="0.25">
      <c r="B96" s="162" t="s">
        <v>29</v>
      </c>
      <c r="C96" s="25">
        <v>0.13020217187170288</v>
      </c>
      <c r="D96" s="163">
        <v>2.3053226790655357E-2</v>
      </c>
      <c r="E96" s="163">
        <f t="shared" si="4"/>
        <v>5.3145126546138991E-4</v>
      </c>
      <c r="F96" s="25">
        <v>0.12272750571413897</v>
      </c>
      <c r="G96" s="163">
        <v>2.2688257193754544E-2</v>
      </c>
      <c r="H96" s="164">
        <f t="shared" si="5"/>
        <v>5.1475701448995483E-4</v>
      </c>
      <c r="I96" s="29" t="str">
        <f>VLOOKUP('SE - I'!B96,'Commission''s energy set'!B$3:P$76,15,FALSE)</f>
        <v>Integrated</v>
      </c>
      <c r="J96" s="102"/>
      <c r="K96" s="102"/>
    </row>
    <row r="97" spans="2:11" x14ac:dyDescent="0.25">
      <c r="B97" s="162" t="s">
        <v>31</v>
      </c>
      <c r="C97" s="25">
        <v>0.32922182002238948</v>
      </c>
      <c r="D97" s="163">
        <v>2.7568498974702066E-2</v>
      </c>
      <c r="E97" s="163">
        <f t="shared" si="4"/>
        <v>7.600221357181488E-4</v>
      </c>
      <c r="F97" s="25">
        <v>0.19322547308227861</v>
      </c>
      <c r="G97" s="163">
        <v>3.1876764399770934E-2</v>
      </c>
      <c r="H97" s="164">
        <f t="shared" si="5"/>
        <v>1.0161281085985035E-3</v>
      </c>
      <c r="I97" s="29" t="str">
        <f>VLOOKUP('SE - I'!B97,'Commission''s energy set'!B$3:P$76,15,FALSE)</f>
        <v>Integrated</v>
      </c>
      <c r="J97" s="102"/>
      <c r="K97" s="102"/>
    </row>
    <row r="98" spans="2:11" x14ac:dyDescent="0.25">
      <c r="B98" s="162" t="s">
        <v>18</v>
      </c>
      <c r="C98" s="25">
        <v>0.25982607920253398</v>
      </c>
      <c r="D98" s="163">
        <v>2.1931551512827104E-2</v>
      </c>
      <c r="E98" s="163">
        <f t="shared" si="4"/>
        <v>4.8099295175978884E-4</v>
      </c>
      <c r="F98" s="25">
        <v>0.15576675523928352</v>
      </c>
      <c r="G98" s="163">
        <v>3.4458484480241774E-2</v>
      </c>
      <c r="H98" s="164">
        <f t="shared" si="5"/>
        <v>1.1873871526750632E-3</v>
      </c>
      <c r="I98" s="29" t="str">
        <f>VLOOKUP('SE - I'!B98,'Commission''s energy set'!B$3:P$76,15,FALSE)</f>
        <v>Integrated</v>
      </c>
      <c r="J98" s="102"/>
      <c r="K98" s="102"/>
    </row>
    <row r="99" spans="2:11" x14ac:dyDescent="0.25">
      <c r="B99" s="162" t="s">
        <v>62</v>
      </c>
      <c r="C99" s="25">
        <v>0.31217450726989415</v>
      </c>
      <c r="D99" s="163">
        <v>2.4965182424595694E-2</v>
      </c>
      <c r="E99" s="163">
        <f t="shared" si="4"/>
        <v>6.2326033349334171E-4</v>
      </c>
      <c r="F99" s="25">
        <v>0.28239304527808584</v>
      </c>
      <c r="G99" s="163">
        <v>4.7342209732275514E-2</v>
      </c>
      <c r="H99" s="164">
        <f t="shared" si="5"/>
        <v>2.2412848223347624E-3</v>
      </c>
      <c r="I99" s="29" t="str">
        <f>VLOOKUP('SE - I'!B99,'Commission''s energy set'!B$3:P$76,15,FALSE)</f>
        <v>Integrated</v>
      </c>
      <c r="J99" s="102"/>
      <c r="K99" s="102"/>
    </row>
    <row r="100" spans="2:11" x14ac:dyDescent="0.25">
      <c r="B100" s="162" t="s">
        <v>76</v>
      </c>
      <c r="C100" s="25">
        <v>0.2886790807133498</v>
      </c>
      <c r="D100" s="163">
        <v>2.4675774456748626E-2</v>
      </c>
      <c r="E100" s="163">
        <f t="shared" si="4"/>
        <v>6.0889384504032797E-4</v>
      </c>
      <c r="F100" s="25">
        <v>0.2990850941846202</v>
      </c>
      <c r="G100" s="163">
        <v>3.442785796678282E-2</v>
      </c>
      <c r="H100" s="164">
        <f t="shared" si="5"/>
        <v>1.1852774041809712E-3</v>
      </c>
      <c r="I100" s="29" t="str">
        <f>VLOOKUP('SE - I'!B100,'Commission''s energy set'!B$3:P$76,15,FALSE)</f>
        <v>Integrated</v>
      </c>
      <c r="J100" s="102"/>
      <c r="K100" s="102"/>
    </row>
    <row r="101" spans="2:11" x14ac:dyDescent="0.25">
      <c r="B101" s="165" t="s">
        <v>43</v>
      </c>
      <c r="C101" s="25">
        <v>0.58664875065185806</v>
      </c>
      <c r="D101" s="163">
        <v>4.7893397319074986E-2</v>
      </c>
      <c r="E101" s="163">
        <f t="shared" si="4"/>
        <v>2.2937775067627792E-3</v>
      </c>
      <c r="F101" s="25">
        <v>0.27288886552053671</v>
      </c>
      <c r="G101" s="163">
        <v>4.8685061203076439E-2</v>
      </c>
      <c r="H101" s="164">
        <f t="shared" si="5"/>
        <v>2.3702351843472988E-3</v>
      </c>
      <c r="I101" s="29" t="str">
        <f>VLOOKUP('SE - I'!B101,'Commission''s energy set'!B$3:P$76,15,FALSE)</f>
        <v>Integrated</v>
      </c>
      <c r="J101" s="102"/>
      <c r="K101" s="102"/>
    </row>
    <row r="102" spans="2:11" x14ac:dyDescent="0.25">
      <c r="B102" s="165" t="s">
        <v>26</v>
      </c>
      <c r="C102" s="25">
        <v>0.37440546667289942</v>
      </c>
      <c r="D102" s="163">
        <v>3.3333986696300145E-2</v>
      </c>
      <c r="E102" s="163">
        <f t="shared" si="4"/>
        <v>1.111154669069115E-3</v>
      </c>
      <c r="F102" s="25">
        <v>0.20885210096467027</v>
      </c>
      <c r="G102" s="163">
        <v>3.3365850830701808E-2</v>
      </c>
      <c r="H102" s="164">
        <f t="shared" si="5"/>
        <v>1.1132800016566446E-3</v>
      </c>
      <c r="I102" s="29" t="str">
        <f>VLOOKUP('SE - I'!B102,'Commission''s energy set'!B$3:P$76,15,FALSE)</f>
        <v>Integrated</v>
      </c>
      <c r="J102" s="102"/>
      <c r="K102" s="102"/>
    </row>
    <row r="103" spans="2:11" x14ac:dyDescent="0.25">
      <c r="B103" s="166" t="s">
        <v>112</v>
      </c>
      <c r="C103" s="25">
        <v>0.45898012471923638</v>
      </c>
      <c r="D103" s="163">
        <v>3.7254022765115247E-2</v>
      </c>
      <c r="E103" s="163">
        <f t="shared" si="4"/>
        <v>1.3878622121837251E-3</v>
      </c>
      <c r="F103" s="25">
        <v>0.3545147084130405</v>
      </c>
      <c r="G103" s="163">
        <v>3.4756966326572471E-2</v>
      </c>
      <c r="H103" s="164">
        <f t="shared" si="5"/>
        <v>1.2080467082264926E-3</v>
      </c>
      <c r="I103" s="29" t="str">
        <f>VLOOKUP('SE - I'!B103,'Commission''s energy set'!B$3:P$76,15,FALSE)</f>
        <v>Integrated</v>
      </c>
      <c r="J103" s="102"/>
      <c r="K103" s="102"/>
    </row>
    <row r="104" spans="2:11" x14ac:dyDescent="0.25">
      <c r="B104" s="166" t="s">
        <v>114</v>
      </c>
      <c r="C104" s="25">
        <v>0.37832369318817732</v>
      </c>
      <c r="D104" s="163">
        <v>3.4873698620899354E-2</v>
      </c>
      <c r="E104" s="163">
        <f t="shared" si="4"/>
        <v>1.2161748555013176E-3</v>
      </c>
      <c r="F104" s="25">
        <v>0.3697392115201853</v>
      </c>
      <c r="G104" s="163">
        <v>5.0801315157698132E-2</v>
      </c>
      <c r="H104" s="164">
        <f t="shared" si="5"/>
        <v>2.58077362175177E-3</v>
      </c>
      <c r="I104" s="29" t="str">
        <f>VLOOKUP('SE - I'!B104,'Commission''s energy set'!B$3:P$76,15,FALSE)</f>
        <v>Integrated</v>
      </c>
      <c r="J104" s="102"/>
      <c r="K104" s="102"/>
    </row>
    <row r="105" spans="2:11" x14ac:dyDescent="0.25">
      <c r="B105" s="166" t="s">
        <v>80</v>
      </c>
      <c r="C105" s="25">
        <v>0.28331193030016727</v>
      </c>
      <c r="D105" s="163">
        <v>2.7326149243423317E-2</v>
      </c>
      <c r="E105" s="163">
        <f t="shared" si="4"/>
        <v>7.4671843247384477E-4</v>
      </c>
      <c r="F105" s="25">
        <v>0.27022044413813551</v>
      </c>
      <c r="G105" s="163">
        <v>2.9094744244264496E-2</v>
      </c>
      <c r="H105" s="164">
        <f t="shared" si="5"/>
        <v>8.4650414263916208E-4</v>
      </c>
      <c r="I105" s="29" t="str">
        <f>VLOOKUP('SE - I'!B105,'Commission''s energy set'!B$3:P$76,15,FALSE)</f>
        <v>Integrated</v>
      </c>
      <c r="J105" s="102"/>
      <c r="K105" s="102"/>
    </row>
    <row r="106" spans="2:11" x14ac:dyDescent="0.25">
      <c r="B106" s="166" t="s">
        <v>64</v>
      </c>
      <c r="C106" s="25">
        <v>0.32907022964225779</v>
      </c>
      <c r="D106" s="163">
        <v>2.1339973033777271E-2</v>
      </c>
      <c r="E106" s="163">
        <f t="shared" si="4"/>
        <v>4.5539444908234111E-4</v>
      </c>
      <c r="F106" s="25">
        <v>0.33400398549161964</v>
      </c>
      <c r="G106" s="163">
        <v>3.1583109437369757E-2</v>
      </c>
      <c r="H106" s="164">
        <f t="shared" si="5"/>
        <v>9.9749280173287453E-4</v>
      </c>
      <c r="I106" s="29" t="str">
        <f>VLOOKUP('SE - I'!B106,'Commission''s energy set'!B$3:P$76,15,FALSE)</f>
        <v>Integrated</v>
      </c>
      <c r="J106" s="102"/>
      <c r="K106" s="102"/>
    </row>
    <row r="107" spans="2:11" x14ac:dyDescent="0.25">
      <c r="B107" s="166" t="s">
        <v>102</v>
      </c>
      <c r="C107" s="25">
        <v>0.3457861303292829</v>
      </c>
      <c r="D107" s="163">
        <v>3.0222730653765639E-2</v>
      </c>
      <c r="E107" s="163">
        <f t="shared" si="4"/>
        <v>9.1341344817006515E-4</v>
      </c>
      <c r="F107" s="25">
        <v>0.30638760802948839</v>
      </c>
      <c r="G107" s="163">
        <v>3.4447418348702401E-2</v>
      </c>
      <c r="H107" s="164">
        <f t="shared" si="5"/>
        <v>1.1866246308905189E-3</v>
      </c>
      <c r="I107" s="29" t="str">
        <f>VLOOKUP('SE - I'!B107,'Commission''s energy set'!B$3:P$76,15,FALSE)</f>
        <v>Integrated</v>
      </c>
      <c r="J107" s="102"/>
      <c r="K107" s="102"/>
    </row>
    <row r="108" spans="2:11" x14ac:dyDescent="0.25">
      <c r="B108" s="166" t="s">
        <v>152</v>
      </c>
      <c r="C108" s="25">
        <v>0.4622453906205129</v>
      </c>
      <c r="D108" s="163">
        <v>3.368228559751274E-2</v>
      </c>
      <c r="E108" s="163">
        <f t="shared" si="4"/>
        <v>1.1344963630724142E-3</v>
      </c>
      <c r="F108" s="25">
        <v>0.51181037467306778</v>
      </c>
      <c r="G108" s="163">
        <v>4.3121800679330177E-2</v>
      </c>
      <c r="H108" s="164">
        <f t="shared" si="5"/>
        <v>1.8594896938278805E-3</v>
      </c>
      <c r="I108" s="29" t="str">
        <f>VLOOKUP('SE - I'!B108,'Commission''s energy set'!B$3:P$76,15,FALSE)</f>
        <v>Integrated</v>
      </c>
      <c r="J108" s="102"/>
      <c r="K108" s="102"/>
    </row>
    <row r="109" spans="2:11" x14ac:dyDescent="0.25">
      <c r="B109" s="166" t="s">
        <v>88</v>
      </c>
      <c r="C109" s="25">
        <v>0.27978283532594933</v>
      </c>
      <c r="D109" s="163">
        <v>3.0910958860437765E-2</v>
      </c>
      <c r="E109" s="163">
        <f t="shared" si="4"/>
        <v>9.5548737767167592E-4</v>
      </c>
      <c r="F109" s="25">
        <v>0.23487941979773849</v>
      </c>
      <c r="G109" s="163">
        <v>3.6703699315830833E-2</v>
      </c>
      <c r="H109" s="164">
        <f t="shared" si="5"/>
        <v>1.3471615434669207E-3</v>
      </c>
      <c r="I109" s="29" t="str">
        <f>VLOOKUP('SE - I'!B109,'Commission''s energy set'!B$3:P$76,15,FALSE)</f>
        <v>Integrated</v>
      </c>
      <c r="J109" s="102"/>
      <c r="K109" s="102"/>
    </row>
    <row r="110" spans="2:11" x14ac:dyDescent="0.25">
      <c r="B110" s="166" t="s">
        <v>68</v>
      </c>
      <c r="C110" s="25">
        <v>0.44406790559265108</v>
      </c>
      <c r="D110" s="163">
        <v>3.9855237276124174E-2</v>
      </c>
      <c r="E110" s="163">
        <f t="shared" si="4"/>
        <v>1.5884399383361578E-3</v>
      </c>
      <c r="F110" s="25">
        <v>0.36433293821585527</v>
      </c>
      <c r="G110" s="163">
        <v>4.6366106341917214E-2</v>
      </c>
      <c r="H110" s="164">
        <f t="shared" si="5"/>
        <v>2.1498158173099756E-3</v>
      </c>
      <c r="I110" s="29" t="str">
        <f>VLOOKUP('SE - I'!B110,'Commission''s energy set'!B$3:P$76,15,FALSE)</f>
        <v>Integrated</v>
      </c>
      <c r="J110" s="102"/>
      <c r="K110" s="102"/>
    </row>
    <row r="111" spans="2:11" x14ac:dyDescent="0.25">
      <c r="B111" s="166" t="s">
        <v>50</v>
      </c>
      <c r="C111" s="25">
        <v>0.34417824405716624</v>
      </c>
      <c r="D111" s="163">
        <v>2.5372985922567249E-2</v>
      </c>
      <c r="E111" s="163">
        <f t="shared" si="4"/>
        <v>6.4378841462679574E-4</v>
      </c>
      <c r="F111" s="25">
        <v>0.20935666798736804</v>
      </c>
      <c r="G111" s="163">
        <v>4.2012648437252602E-2</v>
      </c>
      <c r="H111" s="164">
        <f t="shared" si="5"/>
        <v>1.7650626287121834E-3</v>
      </c>
      <c r="I111" s="29" t="str">
        <f>VLOOKUP('SE - I'!B111,'Commission''s energy set'!B$3:P$76,15,FALSE)</f>
        <v>Integrated</v>
      </c>
      <c r="J111" s="102"/>
      <c r="K111" s="102"/>
    </row>
    <row r="112" spans="2:11" x14ac:dyDescent="0.25">
      <c r="B112" s="166" t="s">
        <v>52</v>
      </c>
      <c r="C112" s="25">
        <v>0.3952460577416459</v>
      </c>
      <c r="D112" s="163">
        <v>4.1467851738446297E-2</v>
      </c>
      <c r="E112" s="163">
        <f t="shared" si="4"/>
        <v>1.7195827278017636E-3</v>
      </c>
      <c r="F112" s="25">
        <v>0.22823348692514797</v>
      </c>
      <c r="G112" s="163">
        <v>2.9131023121471276E-2</v>
      </c>
      <c r="H112" s="164">
        <f t="shared" si="5"/>
        <v>8.4861650810369416E-4</v>
      </c>
      <c r="I112" s="29" t="str">
        <f>VLOOKUP('SE - I'!B112,'Commission''s energy set'!B$3:P$76,15,FALSE)</f>
        <v>Integrated</v>
      </c>
      <c r="J112" s="102"/>
      <c r="K112" s="102"/>
    </row>
    <row r="113" spans="2:11" x14ac:dyDescent="0.25">
      <c r="B113" s="166" t="s">
        <v>72</v>
      </c>
      <c r="C113" s="25">
        <v>0.30242102453075387</v>
      </c>
      <c r="D113" s="163">
        <v>2.3539837527304836E-2</v>
      </c>
      <c r="E113" s="163">
        <f t="shared" si="4"/>
        <v>5.5412395081190903E-4</v>
      </c>
      <c r="F113" s="25">
        <v>0.26424178851575597</v>
      </c>
      <c r="G113" s="163">
        <v>3.1042295535258561E-2</v>
      </c>
      <c r="H113" s="164">
        <f t="shared" si="5"/>
        <v>9.636241120983336E-4</v>
      </c>
      <c r="I113" s="29" t="str">
        <f>VLOOKUP('SE - I'!B113,'Commission''s energy set'!B$3:P$76,15,FALSE)</f>
        <v>Integrated</v>
      </c>
      <c r="J113" s="102"/>
      <c r="K113" s="102"/>
    </row>
    <row r="114" spans="2:11" x14ac:dyDescent="0.25">
      <c r="B114" s="166" t="s">
        <v>142</v>
      </c>
      <c r="C114" s="25">
        <v>0.38285280528808036</v>
      </c>
      <c r="D114" s="163">
        <v>3.738501987097053E-2</v>
      </c>
      <c r="E114" s="163">
        <f t="shared" si="4"/>
        <v>1.3976397107528615E-3</v>
      </c>
      <c r="F114" s="25">
        <v>0.41187437468476285</v>
      </c>
      <c r="G114" s="163">
        <v>4.1608369782385732E-2</v>
      </c>
      <c r="H114" s="164">
        <f t="shared" si="5"/>
        <v>1.7312564359477501E-3</v>
      </c>
      <c r="I114" s="29" t="str">
        <f>VLOOKUP('SE - I'!B114,'Commission''s energy set'!B$3:P$76,15,FALSE)</f>
        <v>Integrated</v>
      </c>
      <c r="J114" s="102"/>
      <c r="K114" s="102"/>
    </row>
    <row r="115" spans="2:11" x14ac:dyDescent="0.25">
      <c r="B115" s="166" t="s">
        <v>54</v>
      </c>
      <c r="C115" s="25">
        <v>0.21273972105004982</v>
      </c>
      <c r="D115" s="163">
        <v>3.7638141611935821E-2</v>
      </c>
      <c r="E115" s="163">
        <f t="shared" si="4"/>
        <v>1.4166297040001349E-3</v>
      </c>
      <c r="F115" s="25">
        <v>0.30416329862043168</v>
      </c>
      <c r="G115" s="163">
        <v>5.4702076055512638E-2</v>
      </c>
      <c r="H115" s="164">
        <f t="shared" si="5"/>
        <v>2.9923171247830892E-3</v>
      </c>
      <c r="I115" s="29" t="str">
        <f>VLOOKUP('SE - I'!B115,'Commission''s energy set'!B$3:P$76,15,FALSE)</f>
        <v>Integrated</v>
      </c>
      <c r="J115" s="102"/>
      <c r="K115" s="102"/>
    </row>
    <row r="116" spans="2:11" x14ac:dyDescent="0.25">
      <c r="B116" s="166" t="s">
        <v>132</v>
      </c>
      <c r="C116" s="25">
        <v>0.51340946471532367</v>
      </c>
      <c r="D116" s="163">
        <v>3.4447000164817547E-2</v>
      </c>
      <c r="E116" s="163">
        <f t="shared" si="4"/>
        <v>1.1865958203549402E-3</v>
      </c>
      <c r="F116" s="25">
        <v>0.38347941277801412</v>
      </c>
      <c r="G116" s="163">
        <v>3.3174158565472629E-2</v>
      </c>
      <c r="H116" s="164">
        <f t="shared" si="5"/>
        <v>1.100524796527121E-3</v>
      </c>
      <c r="I116" s="29" t="str">
        <f>VLOOKUP('SE - I'!B116,'Commission''s energy set'!B$3:P$76,15,FALSE)</f>
        <v>Integrated</v>
      </c>
      <c r="J116" s="102"/>
      <c r="K116" s="102"/>
    </row>
    <row r="117" spans="2:11" x14ac:dyDescent="0.25">
      <c r="B117" s="166" t="s">
        <v>140</v>
      </c>
      <c r="C117" s="25">
        <v>0.4111067030749343</v>
      </c>
      <c r="D117" s="163">
        <v>4.1356536590250847E-2</v>
      </c>
      <c r="E117" s="163">
        <f t="shared" si="4"/>
        <v>1.7103631187407571E-3</v>
      </c>
      <c r="F117" s="25">
        <v>0.43167895704981118</v>
      </c>
      <c r="G117" s="163">
        <v>4.0429848806719071E-2</v>
      </c>
      <c r="H117" s="164">
        <f t="shared" si="5"/>
        <v>1.6345726745341635E-3</v>
      </c>
      <c r="I117" s="29" t="str">
        <f>VLOOKUP('SE - I'!B117,'Commission''s energy set'!B$3:P$76,15,FALSE)</f>
        <v>Integrated</v>
      </c>
      <c r="J117" s="102"/>
      <c r="K117" s="102"/>
    </row>
    <row r="118" spans="2:11" x14ac:dyDescent="0.25">
      <c r="B118" s="166" t="s">
        <v>58</v>
      </c>
      <c r="C118" s="25">
        <v>0.38524437690518953</v>
      </c>
      <c r="D118" s="163">
        <v>3.0896689917264755E-2</v>
      </c>
      <c r="E118" s="163">
        <f t="shared" si="4"/>
        <v>9.5460544784360961E-4</v>
      </c>
      <c r="F118" s="25">
        <v>0.34618693170574699</v>
      </c>
      <c r="G118" s="163">
        <v>4.2154645916998634E-2</v>
      </c>
      <c r="H118" s="164">
        <f t="shared" si="5"/>
        <v>1.7770141723875295E-3</v>
      </c>
      <c r="I118" s="29" t="str">
        <f>VLOOKUP('SE - I'!B118,'Commission''s energy set'!B$3:P$76,15,FALSE)</f>
        <v>Integrated</v>
      </c>
      <c r="J118" s="102"/>
      <c r="K118" s="102"/>
    </row>
    <row r="119" spans="2:11" x14ac:dyDescent="0.25">
      <c r="B119" s="166" t="s">
        <v>144</v>
      </c>
      <c r="C119" s="25">
        <v>0.3359851715226132</v>
      </c>
      <c r="D119" s="163">
        <v>2.769680444444976E-2</v>
      </c>
      <c r="E119" s="163">
        <f t="shared" si="4"/>
        <v>7.6711297643409203E-4</v>
      </c>
      <c r="F119" s="25">
        <v>0.45295124193825609</v>
      </c>
      <c r="G119" s="163">
        <v>3.6206144078612043E-2</v>
      </c>
      <c r="H119" s="164">
        <f t="shared" si="5"/>
        <v>1.310884869041214E-3</v>
      </c>
      <c r="I119" s="29" t="str">
        <f>VLOOKUP('SE - I'!B119,'Commission''s energy set'!B$3:P$76,15,FALSE)</f>
        <v>Integrated</v>
      </c>
      <c r="J119" s="102"/>
      <c r="K119" s="102"/>
    </row>
    <row r="120" spans="2:11" x14ac:dyDescent="0.25">
      <c r="B120" s="166" t="s">
        <v>33</v>
      </c>
      <c r="C120" s="25">
        <v>0.12047487774142529</v>
      </c>
      <c r="D120" s="163">
        <v>2.803884552364241E-2</v>
      </c>
      <c r="E120" s="163">
        <f t="shared" si="4"/>
        <v>7.8617685829868199E-4</v>
      </c>
      <c r="F120" s="25">
        <v>0.19568882352163558</v>
      </c>
      <c r="G120" s="163">
        <v>3.2363986837992978E-2</v>
      </c>
      <c r="H120" s="164">
        <f t="shared" si="5"/>
        <v>1.0474276440497828E-3</v>
      </c>
      <c r="I120" s="29" t="str">
        <f>VLOOKUP('SE - I'!B120,'Commission''s energy set'!B$3:P$76,15,FALSE)</f>
        <v>Integrated</v>
      </c>
      <c r="J120" s="102"/>
      <c r="K120" s="102"/>
    </row>
    <row r="121" spans="2:11" x14ac:dyDescent="0.25">
      <c r="B121" s="166" t="s">
        <v>48</v>
      </c>
      <c r="C121" s="25">
        <v>0.20445605533739292</v>
      </c>
      <c r="D121" s="163">
        <v>3.9205154216169817E-2</v>
      </c>
      <c r="E121" s="163">
        <f t="shared" si="4"/>
        <v>1.537044117113658E-3</v>
      </c>
      <c r="F121" s="25">
        <v>0.15754783726177937</v>
      </c>
      <c r="G121" s="163">
        <v>4.983251893915619E-2</v>
      </c>
      <c r="H121" s="164">
        <f t="shared" si="5"/>
        <v>2.4832799438213602E-3</v>
      </c>
      <c r="I121" s="29" t="str">
        <f>VLOOKUP('SE - I'!B121,'Commission''s energy set'!B$3:P$76,15,FALSE)</f>
        <v>Integrated</v>
      </c>
      <c r="J121" s="102"/>
      <c r="K121" s="102"/>
    </row>
    <row r="122" spans="2:11" x14ac:dyDescent="0.25">
      <c r="B122" s="166" t="s">
        <v>134</v>
      </c>
      <c r="C122" s="25">
        <v>0.32354792645876368</v>
      </c>
      <c r="D122" s="163">
        <v>3.0180367708653254E-2</v>
      </c>
      <c r="E122" s="163">
        <f t="shared" si="4"/>
        <v>9.1085459502952002E-4</v>
      </c>
      <c r="F122" s="25">
        <v>0.36758541078712204</v>
      </c>
      <c r="G122" s="163">
        <v>3.6394583036291173E-2</v>
      </c>
      <c r="H122" s="164">
        <f t="shared" si="5"/>
        <v>1.3245656743854932E-3</v>
      </c>
      <c r="I122" s="29" t="str">
        <f>VLOOKUP('SE - I'!B122,'Commission''s energy set'!B$3:P$76,15,FALSE)</f>
        <v>Integrated</v>
      </c>
      <c r="J122" s="102"/>
      <c r="K122" s="102"/>
    </row>
    <row r="123" spans="2:11" x14ac:dyDescent="0.25">
      <c r="B123" s="166" t="s">
        <v>35</v>
      </c>
      <c r="C123" s="25">
        <v>0.26790538308799045</v>
      </c>
      <c r="D123" s="163">
        <v>2.3132251407722758E-2</v>
      </c>
      <c r="E123" s="163">
        <f t="shared" si="4"/>
        <v>5.351010551900915E-4</v>
      </c>
      <c r="F123" s="25">
        <v>0.25742554885680868</v>
      </c>
      <c r="G123" s="163">
        <v>3.769382748993097E-2</v>
      </c>
      <c r="H123" s="164">
        <f t="shared" si="5"/>
        <v>1.4208246308406757E-3</v>
      </c>
      <c r="I123" s="29" t="str">
        <f>VLOOKUP('SE - I'!B123,'Commission''s energy set'!B$3:P$76,15,FALSE)</f>
        <v>Integrated</v>
      </c>
      <c r="J123" s="102"/>
      <c r="K123" s="102"/>
    </row>
    <row r="124" spans="2:11" x14ac:dyDescent="0.25">
      <c r="B124" s="166" t="s">
        <v>136</v>
      </c>
      <c r="C124" s="25">
        <v>0.38635718340951347</v>
      </c>
      <c r="D124" s="163">
        <v>3.602685870544288E-2</v>
      </c>
      <c r="E124" s="163">
        <f t="shared" si="4"/>
        <v>1.2979345481819453E-3</v>
      </c>
      <c r="F124" s="25">
        <v>0.42390915001180973</v>
      </c>
      <c r="G124" s="163">
        <v>4.7055768557672344E-2</v>
      </c>
      <c r="H124" s="164">
        <f t="shared" si="5"/>
        <v>2.214245354553225E-3</v>
      </c>
      <c r="I124" s="29" t="str">
        <f>VLOOKUP('SE - I'!B124,'Commission''s energy set'!B$3:P$76,15,FALSE)</f>
        <v>Integrated</v>
      </c>
      <c r="J124" s="102"/>
      <c r="K124" s="102"/>
    </row>
    <row r="125" spans="2:11" x14ac:dyDescent="0.25">
      <c r="B125" s="166" t="s">
        <v>37</v>
      </c>
      <c r="C125" s="64">
        <v>0.25916135492478432</v>
      </c>
      <c r="D125" s="167">
        <v>2.0346396773850688E-2</v>
      </c>
      <c r="E125" s="167">
        <f t="shared" si="4"/>
        <v>4.1397586167896166E-4</v>
      </c>
      <c r="F125" s="64">
        <v>0.22863287274152441</v>
      </c>
      <c r="G125" s="167">
        <v>3.0013403957255415E-2</v>
      </c>
      <c r="H125" s="168">
        <f t="shared" si="5"/>
        <v>9.0080441710139504E-4</v>
      </c>
      <c r="I125" s="29" t="str">
        <f>VLOOKUP('SE - I'!B125,'Commission''s energy set'!B$3:P$76,15,FALSE)</f>
        <v>Integrated</v>
      </c>
      <c r="J125" s="102"/>
      <c r="K125" s="102"/>
    </row>
    <row r="126" spans="2:11" x14ac:dyDescent="0.25">
      <c r="B126" s="169" t="s">
        <v>236</v>
      </c>
      <c r="C126" s="25">
        <f t="shared" ref="C126:H126" si="6">AVERAGE(C86:C125)</f>
        <v>0.32909667709012064</v>
      </c>
      <c r="D126" s="163">
        <f t="shared" si="6"/>
        <v>3.0130317423045016E-2</v>
      </c>
      <c r="E126" s="163">
        <f t="shared" si="6"/>
        <v>9.5466921680145591E-4</v>
      </c>
      <c r="F126" s="25">
        <f t="shared" si="6"/>
        <v>0.30142327577314132</v>
      </c>
      <c r="G126" s="163">
        <f t="shared" si="6"/>
        <v>3.7317272683451329E-2</v>
      </c>
      <c r="H126" s="164">
        <f t="shared" si="6"/>
        <v>1.443197304563962E-3</v>
      </c>
      <c r="I126" s="29"/>
    </row>
    <row r="127" spans="2:11" x14ac:dyDescent="0.25">
      <c r="B127" s="170" t="s">
        <v>237</v>
      </c>
      <c r="C127" s="64">
        <f t="shared" ref="C127:H127" si="7">MEDIAN(C86:C125)</f>
        <v>0.32914602483232364</v>
      </c>
      <c r="D127" s="167">
        <f t="shared" si="7"/>
        <v>3.0201549181209444E-2</v>
      </c>
      <c r="E127" s="167">
        <f t="shared" si="7"/>
        <v>9.1213402159979258E-4</v>
      </c>
      <c r="F127" s="64">
        <f t="shared" si="7"/>
        <v>0.29876839075019512</v>
      </c>
      <c r="G127" s="167">
        <f t="shared" si="7"/>
        <v>3.4680514525066153E-2</v>
      </c>
      <c r="H127" s="168">
        <f t="shared" si="7"/>
        <v>1.2027439326012779E-3</v>
      </c>
      <c r="I127" s="29"/>
    </row>
    <row r="132" spans="1:8" x14ac:dyDescent="0.25">
      <c r="A132" s="119" t="s">
        <v>239</v>
      </c>
    </row>
    <row r="135" spans="1:8" x14ac:dyDescent="0.25">
      <c r="B135" s="135" t="s">
        <v>220</v>
      </c>
      <c r="C135" s="136" t="s">
        <v>2</v>
      </c>
      <c r="D135" s="137" t="s">
        <v>3</v>
      </c>
      <c r="E135" s="138" t="s">
        <v>221</v>
      </c>
      <c r="F135" s="139"/>
      <c r="G135" s="139"/>
      <c r="H135" s="138"/>
    </row>
    <row r="136" spans="1:8" x14ac:dyDescent="0.25">
      <c r="B136" s="140" t="s">
        <v>190</v>
      </c>
      <c r="C136" s="140">
        <f>COUNT(C146:C185)</f>
        <v>40</v>
      </c>
      <c r="D136" s="140">
        <f>COUNT(F146:F185)</f>
        <v>40</v>
      </c>
      <c r="E136" s="141" t="s">
        <v>222</v>
      </c>
      <c r="F136" s="142"/>
      <c r="G136" s="142"/>
      <c r="H136" s="141"/>
    </row>
    <row r="137" spans="1:8" x14ac:dyDescent="0.25">
      <c r="B137" s="143" t="s">
        <v>223</v>
      </c>
      <c r="C137" s="144">
        <f>(C136/(C136-1))*_xlfn.VAR.S(C146:C185)</f>
        <v>1.419995799874429E-2</v>
      </c>
      <c r="D137" s="144">
        <f>(D136/(D136-1))*_xlfn.VAR.S(F146:F185)</f>
        <v>9.7232174291440512E-3</v>
      </c>
      <c r="E137" s="141" t="s">
        <v>224</v>
      </c>
      <c r="F137" s="145"/>
      <c r="G137" s="145"/>
      <c r="H137" s="141"/>
    </row>
    <row r="138" spans="1:8" ht="18.75" x14ac:dyDescent="0.35">
      <c r="B138" s="143" t="s">
        <v>225</v>
      </c>
      <c r="C138" s="144">
        <f>E186</f>
        <v>1.7827330081519955E-4</v>
      </c>
      <c r="D138" s="144">
        <f>H186</f>
        <v>2.9969123158265435E-4</v>
      </c>
      <c r="E138" s="141" t="s">
        <v>226</v>
      </c>
      <c r="F138" s="145"/>
      <c r="G138" s="145"/>
      <c r="H138" s="141"/>
    </row>
    <row r="139" spans="1:8" x14ac:dyDescent="0.25">
      <c r="B139" s="143" t="s">
        <v>227</v>
      </c>
      <c r="C139" s="146">
        <v>0.2</v>
      </c>
      <c r="D139" s="146">
        <v>0.2</v>
      </c>
      <c r="E139" s="141" t="s">
        <v>228</v>
      </c>
      <c r="F139" s="147"/>
      <c r="G139" s="147"/>
      <c r="H139" s="141"/>
    </row>
    <row r="140" spans="1:8" x14ac:dyDescent="0.25">
      <c r="B140" s="148" t="s">
        <v>229</v>
      </c>
      <c r="C140" s="149">
        <f>C137*((C136+1)/C136)-C138*(1-2*C139)</f>
        <v>1.4447992968223775E-2</v>
      </c>
      <c r="D140" s="149">
        <f>D137*((D136+1)/D136)-D138*(1-2*D139)</f>
        <v>9.7864831259230588E-3</v>
      </c>
      <c r="E140" s="141" t="s">
        <v>230</v>
      </c>
      <c r="F140" s="145"/>
      <c r="G140" s="145"/>
      <c r="H140" s="141"/>
    </row>
    <row r="141" spans="1:8" x14ac:dyDescent="0.25">
      <c r="B141" s="150" t="s">
        <v>231</v>
      </c>
      <c r="C141" s="151">
        <f>SQRT(C140)</f>
        <v>0.12019980436017264</v>
      </c>
      <c r="D141" s="152">
        <f>SQRT(D140)</f>
        <v>9.8926655285231688E-2</v>
      </c>
      <c r="E141" s="142"/>
      <c r="F141" s="145"/>
      <c r="G141" s="145"/>
      <c r="H141" s="142"/>
    </row>
    <row r="142" spans="1:8" x14ac:dyDescent="0.25">
      <c r="B142" s="102"/>
      <c r="C142" s="102"/>
      <c r="D142" s="102"/>
      <c r="E142" s="102"/>
      <c r="F142" s="102"/>
      <c r="G142" s="102"/>
      <c r="H142" s="102"/>
    </row>
    <row r="143" spans="1:8" x14ac:dyDescent="0.25">
      <c r="B143" s="102"/>
      <c r="C143" s="102"/>
      <c r="D143" s="102"/>
      <c r="E143" s="102"/>
      <c r="F143" s="102"/>
      <c r="G143" s="102"/>
      <c r="H143" s="102"/>
    </row>
    <row r="144" spans="1:8" x14ac:dyDescent="0.25">
      <c r="B144" s="102"/>
      <c r="C144" s="307" t="s">
        <v>2</v>
      </c>
      <c r="D144" s="308"/>
      <c r="E144" s="309"/>
      <c r="F144" s="307" t="s">
        <v>3</v>
      </c>
      <c r="G144" s="308"/>
      <c r="H144" s="309"/>
    </row>
    <row r="145" spans="2:12" x14ac:dyDescent="0.25">
      <c r="B145" s="153" t="s">
        <v>232</v>
      </c>
      <c r="C145" s="154" t="s">
        <v>233</v>
      </c>
      <c r="D145" s="154" t="s">
        <v>234</v>
      </c>
      <c r="E145" s="154" t="s">
        <v>235</v>
      </c>
      <c r="F145" s="154" t="s">
        <v>233</v>
      </c>
      <c r="G145" s="154" t="s">
        <v>234</v>
      </c>
      <c r="H145" s="154" t="s">
        <v>235</v>
      </c>
      <c r="I145" s="175" t="s">
        <v>385</v>
      </c>
      <c r="J145" s="155"/>
      <c r="L145" s="155"/>
    </row>
    <row r="146" spans="2:12" x14ac:dyDescent="0.25">
      <c r="B146" s="158" t="s">
        <v>84</v>
      </c>
      <c r="C146" s="159">
        <v>0.40852838725116741</v>
      </c>
      <c r="D146" s="160">
        <v>1.1144653976383262E-2</v>
      </c>
      <c r="E146" s="160">
        <f t="shared" ref="E146:E185" si="8">D146^2</f>
        <v>1.2420331225331525E-4</v>
      </c>
      <c r="F146" s="159">
        <v>0.35611057591843431</v>
      </c>
      <c r="G146" s="160">
        <v>1.550516196263612E-2</v>
      </c>
      <c r="H146" s="161">
        <f t="shared" ref="H146:H185" si="9">G146^2</f>
        <v>2.4041004748757798E-4</v>
      </c>
      <c r="I146" s="29" t="str">
        <f>VLOOKUP('SE - I'!B146,'Commission''s energy set'!B$3:P$76,15,FALSE)</f>
        <v>Integrated</v>
      </c>
    </row>
    <row r="147" spans="2:12" x14ac:dyDescent="0.25">
      <c r="B147" s="162" t="s">
        <v>120</v>
      </c>
      <c r="C147" s="25">
        <v>0.27495863423121786</v>
      </c>
      <c r="D147" s="163">
        <v>1.5084127086137308E-2</v>
      </c>
      <c r="E147" s="163">
        <f t="shared" si="8"/>
        <v>2.2753088995074121E-4</v>
      </c>
      <c r="F147" s="25">
        <v>0.38858673679292038</v>
      </c>
      <c r="G147" s="163">
        <v>1.8638743093326193E-2</v>
      </c>
      <c r="H147" s="164">
        <f t="shared" si="9"/>
        <v>3.4740274409901485E-4</v>
      </c>
      <c r="I147" s="29" t="str">
        <f>VLOOKUP('SE - I'!B147,'Commission''s energy set'!B$3:P$76,15,FALSE)</f>
        <v>Integrated</v>
      </c>
    </row>
    <row r="148" spans="2:12" x14ac:dyDescent="0.25">
      <c r="B148" s="162" t="s">
        <v>90</v>
      </c>
      <c r="C148" s="25">
        <v>0.15927951885262076</v>
      </c>
      <c r="D148" s="163">
        <v>1.4447218251937248E-2</v>
      </c>
      <c r="E148" s="163">
        <f t="shared" si="8"/>
        <v>2.0872211521910877E-4</v>
      </c>
      <c r="F148" s="25">
        <v>0.24067741947724042</v>
      </c>
      <c r="G148" s="163">
        <v>1.5416108370380596E-2</v>
      </c>
      <c r="H148" s="164">
        <f t="shared" si="9"/>
        <v>2.3765639728731867E-4</v>
      </c>
      <c r="I148" s="29" t="str">
        <f>VLOOKUP('SE - I'!B148,'Commission''s energy set'!B$3:P$76,15,FALSE)</f>
        <v>Integrated</v>
      </c>
    </row>
    <row r="149" spans="2:12" x14ac:dyDescent="0.25">
      <c r="B149" s="162" t="s">
        <v>104</v>
      </c>
      <c r="C149" s="25">
        <v>0.34063398245917548</v>
      </c>
      <c r="D149" s="163">
        <v>9.8946273016162455E-3</v>
      </c>
      <c r="E149" s="163">
        <f t="shared" si="8"/>
        <v>9.7903649437889589E-5</v>
      </c>
      <c r="F149" s="25">
        <v>0.39430714927600552</v>
      </c>
      <c r="G149" s="163">
        <v>1.4833712180103183E-2</v>
      </c>
      <c r="H149" s="164">
        <f t="shared" si="9"/>
        <v>2.2003901704214151E-4</v>
      </c>
      <c r="I149" s="29" t="str">
        <f>VLOOKUP('SE - I'!B149,'Commission''s energy set'!B$3:P$76,15,FALSE)</f>
        <v>Integrated</v>
      </c>
    </row>
    <row r="150" spans="2:12" x14ac:dyDescent="0.25">
      <c r="B150" s="162" t="s">
        <v>150</v>
      </c>
      <c r="C150" s="25">
        <v>0.52130467789831714</v>
      </c>
      <c r="D150" s="163">
        <v>1.4455925012649782E-2</v>
      </c>
      <c r="E150" s="163">
        <f t="shared" si="8"/>
        <v>2.089737679713536E-4</v>
      </c>
      <c r="F150" s="25">
        <v>0.49444259596689688</v>
      </c>
      <c r="G150" s="163">
        <v>1.7817357462466571E-2</v>
      </c>
      <c r="H150" s="164">
        <f t="shared" si="9"/>
        <v>3.1745822694531319E-4</v>
      </c>
      <c r="I150" s="29" t="str">
        <f>VLOOKUP('SE - I'!B150,'Commission''s energy set'!B$3:P$76,15,FALSE)</f>
        <v>Integrated</v>
      </c>
    </row>
    <row r="151" spans="2:12" x14ac:dyDescent="0.25">
      <c r="B151" s="162" t="s">
        <v>41</v>
      </c>
      <c r="C151" s="25">
        <v>0.25780041488026467</v>
      </c>
      <c r="D151" s="163">
        <v>7.1849910515696426E-3</v>
      </c>
      <c r="E151" s="163">
        <f t="shared" si="8"/>
        <v>5.1624096411135835E-5</v>
      </c>
      <c r="F151" s="25">
        <v>0.29816722553342889</v>
      </c>
      <c r="G151" s="163">
        <v>1.2614151705441085E-2</v>
      </c>
      <c r="H151" s="164">
        <f t="shared" si="9"/>
        <v>1.5911682324788222E-4</v>
      </c>
      <c r="I151" s="29" t="str">
        <f>VLOOKUP('SE - I'!B151,'Commission''s energy set'!B$3:P$76,15,FALSE)</f>
        <v>Integrated</v>
      </c>
    </row>
    <row r="152" spans="2:12" x14ac:dyDescent="0.25">
      <c r="B152" s="162" t="s">
        <v>96</v>
      </c>
      <c r="C152" s="25">
        <v>0.46896932042010248</v>
      </c>
      <c r="D152" s="163">
        <v>1.3313760188701436E-2</v>
      </c>
      <c r="E152" s="163">
        <f t="shared" si="8"/>
        <v>1.7725621036225128E-4</v>
      </c>
      <c r="F152" s="25">
        <v>0.41259866412587604</v>
      </c>
      <c r="G152" s="163">
        <v>1.8488238767446614E-2</v>
      </c>
      <c r="H152" s="164">
        <f t="shared" si="9"/>
        <v>3.4181497272211587E-4</v>
      </c>
      <c r="I152" s="29" t="str">
        <f>VLOOKUP('SE - I'!B152,'Commission''s energy set'!B$3:P$76,15,FALSE)</f>
        <v>Integrated</v>
      </c>
    </row>
    <row r="153" spans="2:12" x14ac:dyDescent="0.25">
      <c r="B153" s="162" t="s">
        <v>108</v>
      </c>
      <c r="C153" s="25">
        <v>0.27151962696014381</v>
      </c>
      <c r="D153" s="163">
        <v>8.3822295568455694E-3</v>
      </c>
      <c r="E153" s="163">
        <f t="shared" si="8"/>
        <v>7.0261772343655472E-5</v>
      </c>
      <c r="F153" s="25">
        <v>0.41043506533061025</v>
      </c>
      <c r="G153" s="163">
        <v>1.5616500341471428E-2</v>
      </c>
      <c r="H153" s="164">
        <f t="shared" si="9"/>
        <v>2.4387508291517723E-4</v>
      </c>
      <c r="I153" s="29" t="str">
        <f>VLOOKUP('SE - I'!B153,'Commission''s energy set'!B$3:P$76,15,FALSE)</f>
        <v>Integrated</v>
      </c>
    </row>
    <row r="154" spans="2:12" x14ac:dyDescent="0.25">
      <c r="B154" s="162" t="s">
        <v>39</v>
      </c>
      <c r="C154" s="25">
        <v>0.37662335000726122</v>
      </c>
      <c r="D154" s="163">
        <v>1.0968573868859518E-2</v>
      </c>
      <c r="E154" s="163">
        <f t="shared" si="8"/>
        <v>1.2030961271662786E-4</v>
      </c>
      <c r="F154" s="25">
        <v>0.32874528641631845</v>
      </c>
      <c r="G154" s="163">
        <v>1.4641515448440777E-2</v>
      </c>
      <c r="H154" s="164">
        <f t="shared" si="9"/>
        <v>2.143739746269299E-4</v>
      </c>
      <c r="I154" s="29" t="str">
        <f>VLOOKUP('SE - I'!B154,'Commission''s energy set'!B$3:P$76,15,FALSE)</f>
        <v>Integrated</v>
      </c>
    </row>
    <row r="155" spans="2:12" x14ac:dyDescent="0.25">
      <c r="B155" s="162" t="s">
        <v>66</v>
      </c>
      <c r="C155" s="25">
        <v>0.32879612779474099</v>
      </c>
      <c r="D155" s="163">
        <v>9.3991267750160364E-3</v>
      </c>
      <c r="E155" s="163">
        <f t="shared" si="8"/>
        <v>8.834358413282336E-5</v>
      </c>
      <c r="F155" s="25">
        <v>0.35664872046461937</v>
      </c>
      <c r="G155" s="163">
        <v>1.404981536334792E-2</v>
      </c>
      <c r="H155" s="164">
        <f t="shared" si="9"/>
        <v>1.9739731174416724E-4</v>
      </c>
      <c r="I155" s="29" t="str">
        <f>VLOOKUP('SE - I'!B155,'Commission''s energy set'!B$3:P$76,15,FALSE)</f>
        <v>Integrated</v>
      </c>
    </row>
    <row r="156" spans="2:12" x14ac:dyDescent="0.25">
      <c r="B156" s="162" t="s">
        <v>29</v>
      </c>
      <c r="C156" s="25">
        <v>0.13992505424681453</v>
      </c>
      <c r="D156" s="163">
        <v>1.0951524704294391E-2</v>
      </c>
      <c r="E156" s="163">
        <f t="shared" si="8"/>
        <v>1.1993589334877035E-4</v>
      </c>
      <c r="F156" s="25">
        <v>0.14209725881710633</v>
      </c>
      <c r="G156" s="163">
        <v>1.0488696262783048E-2</v>
      </c>
      <c r="H156" s="164">
        <f t="shared" si="9"/>
        <v>1.1001274929291907E-4</v>
      </c>
      <c r="I156" s="29" t="str">
        <f>VLOOKUP('SE - I'!B156,'Commission''s energy set'!B$3:P$76,15,FALSE)</f>
        <v>Integrated</v>
      </c>
    </row>
    <row r="157" spans="2:12" x14ac:dyDescent="0.25">
      <c r="B157" s="162" t="s">
        <v>31</v>
      </c>
      <c r="C157" s="25">
        <v>0.37270912224943492</v>
      </c>
      <c r="D157" s="163">
        <v>1.2902378435545009E-2</v>
      </c>
      <c r="E157" s="163">
        <f t="shared" si="8"/>
        <v>1.6647136929401687E-4</v>
      </c>
      <c r="F157" s="25">
        <v>0.25534735516003793</v>
      </c>
      <c r="G157" s="163">
        <v>1.3838421294093465E-2</v>
      </c>
      <c r="H157" s="164">
        <f t="shared" si="9"/>
        <v>1.9150190391281944E-4</v>
      </c>
      <c r="I157" s="29" t="str">
        <f>VLOOKUP('SE - I'!B157,'Commission''s energy set'!B$3:P$76,15,FALSE)</f>
        <v>Integrated</v>
      </c>
    </row>
    <row r="158" spans="2:12" x14ac:dyDescent="0.25">
      <c r="B158" s="162" t="s">
        <v>18</v>
      </c>
      <c r="C158" s="25">
        <v>0.28183821425658356</v>
      </c>
      <c r="D158" s="163">
        <v>9.0857563685651302E-3</v>
      </c>
      <c r="E158" s="163">
        <f t="shared" si="8"/>
        <v>8.255096878892182E-5</v>
      </c>
      <c r="F158" s="25">
        <v>0.24057219205701202</v>
      </c>
      <c r="G158" s="163">
        <v>1.4887513825850322E-2</v>
      </c>
      <c r="H158" s="164">
        <f t="shared" si="9"/>
        <v>2.2163806791488449E-4</v>
      </c>
      <c r="I158" s="29" t="str">
        <f>VLOOKUP('SE - I'!B158,'Commission''s energy set'!B$3:P$76,15,FALSE)</f>
        <v>Integrated</v>
      </c>
    </row>
    <row r="159" spans="2:12" x14ac:dyDescent="0.25">
      <c r="B159" s="162" t="s">
        <v>62</v>
      </c>
      <c r="C159" s="25">
        <v>0.35110679507236486</v>
      </c>
      <c r="D159" s="163">
        <v>1.0668329487408184E-2</v>
      </c>
      <c r="E159" s="163">
        <f t="shared" si="8"/>
        <v>1.1381325405190297E-4</v>
      </c>
      <c r="F159" s="25">
        <v>0.38165148568879864</v>
      </c>
      <c r="G159" s="163">
        <v>1.9593972045352188E-2</v>
      </c>
      <c r="H159" s="164">
        <f t="shared" si="9"/>
        <v>3.8392374051404303E-4</v>
      </c>
      <c r="I159" s="29" t="str">
        <f>VLOOKUP('SE - I'!B159,'Commission''s energy set'!B$3:P$76,15,FALSE)</f>
        <v>Integrated</v>
      </c>
    </row>
    <row r="160" spans="2:12" x14ac:dyDescent="0.25">
      <c r="B160" s="162" t="s">
        <v>76</v>
      </c>
      <c r="C160" s="25">
        <v>0.30202903778615092</v>
      </c>
      <c r="D160" s="163">
        <v>1.0249723465602323E-2</v>
      </c>
      <c r="E160" s="163">
        <f t="shared" si="8"/>
        <v>1.0505683112131889E-4</v>
      </c>
      <c r="F160" s="25">
        <v>0.36009533576603375</v>
      </c>
      <c r="G160" s="163">
        <v>1.5407403236260128E-2</v>
      </c>
      <c r="H160" s="164">
        <f t="shared" si="9"/>
        <v>2.3738807448471906E-4</v>
      </c>
      <c r="I160" s="29" t="str">
        <f>VLOOKUP('SE - I'!B160,'Commission''s energy set'!B$3:P$76,15,FALSE)</f>
        <v>Integrated</v>
      </c>
    </row>
    <row r="161" spans="2:9" x14ac:dyDescent="0.25">
      <c r="B161" s="165" t="s">
        <v>43</v>
      </c>
      <c r="C161" s="25">
        <v>0.66400664477008853</v>
      </c>
      <c r="D161" s="163">
        <v>1.983035985343674E-2</v>
      </c>
      <c r="E161" s="163">
        <f t="shared" si="8"/>
        <v>3.9324317191679562E-4</v>
      </c>
      <c r="F161" s="25">
        <v>0.345786301638983</v>
      </c>
      <c r="G161" s="163">
        <v>2.072912657109046E-2</v>
      </c>
      <c r="H161" s="164">
        <f t="shared" si="9"/>
        <v>4.2969668840028852E-4</v>
      </c>
      <c r="I161" s="29" t="str">
        <f>VLOOKUP('SE - I'!B161,'Commission''s energy set'!B$3:P$76,15,FALSE)</f>
        <v>Integrated</v>
      </c>
    </row>
    <row r="162" spans="2:9" x14ac:dyDescent="0.25">
      <c r="B162" s="165" t="s">
        <v>26</v>
      </c>
      <c r="C162" s="25">
        <v>0.42437159059396845</v>
      </c>
      <c r="D162" s="163">
        <v>1.4090485989620399E-2</v>
      </c>
      <c r="E162" s="163">
        <f t="shared" si="8"/>
        <v>1.9854179542368877E-4</v>
      </c>
      <c r="F162" s="25">
        <v>0.26699377950629588</v>
      </c>
      <c r="G162" s="163">
        <v>1.5108927679756967E-2</v>
      </c>
      <c r="H162" s="164">
        <f t="shared" si="9"/>
        <v>2.2827969563212624E-4</v>
      </c>
      <c r="I162" s="29" t="str">
        <f>VLOOKUP('SE - I'!B162,'Commission''s energy set'!B$3:P$76,15,FALSE)</f>
        <v>Integrated</v>
      </c>
    </row>
    <row r="163" spans="2:9" x14ac:dyDescent="0.25">
      <c r="B163" s="166" t="s">
        <v>112</v>
      </c>
      <c r="C163" s="25">
        <v>0.48465401152569054</v>
      </c>
      <c r="D163" s="163">
        <v>1.5186793638316216E-2</v>
      </c>
      <c r="E163" s="163">
        <f t="shared" si="8"/>
        <v>2.3063870101280189E-4</v>
      </c>
      <c r="F163" s="25">
        <v>0.41676191139537444</v>
      </c>
      <c r="G163" s="163">
        <v>1.5508956067509396E-2</v>
      </c>
      <c r="H163" s="164">
        <f t="shared" si="9"/>
        <v>2.4052771830393652E-4</v>
      </c>
      <c r="I163" s="29" t="str">
        <f>VLOOKUP('SE - I'!B163,'Commission''s energy set'!B$3:P$76,15,FALSE)</f>
        <v>Integrated</v>
      </c>
    </row>
    <row r="164" spans="2:9" x14ac:dyDescent="0.25">
      <c r="B164" s="166" t="s">
        <v>114</v>
      </c>
      <c r="C164" s="25">
        <v>0.47554970529958251</v>
      </c>
      <c r="D164" s="163">
        <v>1.4539384689189888E-2</v>
      </c>
      <c r="E164" s="163">
        <f t="shared" si="8"/>
        <v>2.1139370714024934E-4</v>
      </c>
      <c r="F164" s="25">
        <v>0.59008679528687036</v>
      </c>
      <c r="G164" s="163">
        <v>2.3131642392372642E-2</v>
      </c>
      <c r="H164" s="164">
        <f t="shared" si="9"/>
        <v>5.3507287976861109E-4</v>
      </c>
      <c r="I164" s="29" t="str">
        <f>VLOOKUP('SE - I'!B164,'Commission''s energy set'!B$3:P$76,15,FALSE)</f>
        <v>Integrated</v>
      </c>
    </row>
    <row r="165" spans="2:9" x14ac:dyDescent="0.25">
      <c r="B165" s="166" t="s">
        <v>80</v>
      </c>
      <c r="C165" s="25">
        <v>0.32091034555652914</v>
      </c>
      <c r="D165" s="163">
        <v>1.2333833608971435E-2</v>
      </c>
      <c r="E165" s="163">
        <f t="shared" si="8"/>
        <v>1.5212345149379333E-4</v>
      </c>
      <c r="F165" s="25">
        <v>0.30597478027780289</v>
      </c>
      <c r="G165" s="163">
        <v>1.3477716102999802E-2</v>
      </c>
      <c r="H165" s="164">
        <f t="shared" si="9"/>
        <v>1.8164883135306017E-4</v>
      </c>
      <c r="I165" s="29" t="str">
        <f>VLOOKUP('SE - I'!B165,'Commission''s energy set'!B$3:P$76,15,FALSE)</f>
        <v>Integrated</v>
      </c>
    </row>
    <row r="166" spans="2:9" x14ac:dyDescent="0.25">
      <c r="B166" s="166" t="s">
        <v>64</v>
      </c>
      <c r="C166" s="25">
        <v>0.33068094985429186</v>
      </c>
      <c r="D166" s="163">
        <v>9.1844894330533351E-3</v>
      </c>
      <c r="E166" s="163">
        <f t="shared" si="8"/>
        <v>8.4354846145868377E-5</v>
      </c>
      <c r="F166" s="25">
        <v>0.37422757356973407</v>
      </c>
      <c r="G166" s="163">
        <v>1.4549807876581743E-2</v>
      </c>
      <c r="H166" s="164">
        <f t="shared" si="9"/>
        <v>2.1169690924544013E-4</v>
      </c>
      <c r="I166" s="29" t="str">
        <f>VLOOKUP('SE - I'!B166,'Commission''s energy set'!B$3:P$76,15,FALSE)</f>
        <v>Integrated</v>
      </c>
    </row>
    <row r="167" spans="2:9" x14ac:dyDescent="0.25">
      <c r="B167" s="166" t="s">
        <v>102</v>
      </c>
      <c r="C167" s="25">
        <v>0.36110675412449966</v>
      </c>
      <c r="D167" s="163">
        <v>1.1868639498823613E-2</v>
      </c>
      <c r="E167" s="163">
        <f t="shared" si="8"/>
        <v>1.4086460355303601E-4</v>
      </c>
      <c r="F167" s="25">
        <v>0.40240955343516438</v>
      </c>
      <c r="G167" s="163">
        <v>1.5028511100154514E-2</v>
      </c>
      <c r="H167" s="164">
        <f t="shared" si="9"/>
        <v>2.2585614588746744E-4</v>
      </c>
      <c r="I167" s="29" t="str">
        <f>VLOOKUP('SE - I'!B167,'Commission''s energy set'!B$3:P$76,15,FALSE)</f>
        <v>Integrated</v>
      </c>
    </row>
    <row r="168" spans="2:9" x14ac:dyDescent="0.25">
      <c r="B168" s="166" t="s">
        <v>152</v>
      </c>
      <c r="C168" s="25">
        <v>0.50043148321605657</v>
      </c>
      <c r="D168" s="163">
        <v>1.4435074399515956E-2</v>
      </c>
      <c r="E168" s="163">
        <f t="shared" si="8"/>
        <v>2.0837137291956093E-4</v>
      </c>
      <c r="F168" s="25">
        <v>0.53804810023747596</v>
      </c>
      <c r="G168" s="163">
        <v>1.8729616413574953E-2</v>
      </c>
      <c r="H168" s="164">
        <f t="shared" si="9"/>
        <v>3.5079853099965628E-4</v>
      </c>
      <c r="I168" s="29" t="str">
        <f>VLOOKUP('SE - I'!B168,'Commission''s energy set'!B$3:P$76,15,FALSE)</f>
        <v>Integrated</v>
      </c>
    </row>
    <row r="169" spans="2:9" x14ac:dyDescent="0.25">
      <c r="B169" s="166" t="s">
        <v>88</v>
      </c>
      <c r="C169" s="25">
        <v>0.36254466642196215</v>
      </c>
      <c r="D169" s="163">
        <v>1.3836335859060855E-2</v>
      </c>
      <c r="E169" s="163">
        <f t="shared" si="8"/>
        <v>1.9144419000473331E-4</v>
      </c>
      <c r="F169" s="25">
        <v>0.30365742222207365</v>
      </c>
      <c r="G169" s="163">
        <v>1.6443425126528417E-2</v>
      </c>
      <c r="H169" s="164">
        <f t="shared" si="9"/>
        <v>2.7038622989174611E-4</v>
      </c>
      <c r="I169" s="29" t="str">
        <f>VLOOKUP('SE - I'!B169,'Commission''s energy set'!B$3:P$76,15,FALSE)</f>
        <v>Integrated</v>
      </c>
    </row>
    <row r="170" spans="2:9" x14ac:dyDescent="0.25">
      <c r="B170" s="166" t="s">
        <v>68</v>
      </c>
      <c r="C170" s="25">
        <v>0.54327020730303111</v>
      </c>
      <c r="D170" s="163">
        <v>1.7025530592396532E-2</v>
      </c>
      <c r="E170" s="163">
        <f t="shared" si="8"/>
        <v>2.8986869195263021E-4</v>
      </c>
      <c r="F170" s="25">
        <v>0.43857279582487418</v>
      </c>
      <c r="G170" s="163">
        <v>2.0100196877323104E-2</v>
      </c>
      <c r="H170" s="164">
        <f t="shared" si="9"/>
        <v>4.0401791450714943E-4</v>
      </c>
      <c r="I170" s="29" t="str">
        <f>VLOOKUP('SE - I'!B170,'Commission''s energy set'!B$3:P$76,15,FALSE)</f>
        <v>Integrated</v>
      </c>
    </row>
    <row r="171" spans="2:9" x14ac:dyDescent="0.25">
      <c r="B171" s="166" t="s">
        <v>50</v>
      </c>
      <c r="C171" s="25">
        <v>0.34403576297522054</v>
      </c>
      <c r="D171" s="163">
        <v>1.0421466880659695E-2</v>
      </c>
      <c r="E171" s="163">
        <f t="shared" si="8"/>
        <v>1.0860697194468692E-4</v>
      </c>
      <c r="F171" s="25">
        <v>0.23718428158703922</v>
      </c>
      <c r="G171" s="163">
        <v>1.97638211294647E-2</v>
      </c>
      <c r="H171" s="164">
        <f t="shared" si="9"/>
        <v>3.9060862563747534E-4</v>
      </c>
      <c r="I171" s="29" t="str">
        <f>VLOOKUP('SE - I'!B171,'Commission''s energy set'!B$3:P$76,15,FALSE)</f>
        <v>Integrated</v>
      </c>
    </row>
    <row r="172" spans="2:9" x14ac:dyDescent="0.25">
      <c r="B172" s="166" t="s">
        <v>52</v>
      </c>
      <c r="C172" s="25">
        <v>0.49351212350041929</v>
      </c>
      <c r="D172" s="163">
        <v>1.7122048318890311E-2</v>
      </c>
      <c r="E172" s="163">
        <f t="shared" si="8"/>
        <v>2.9316453863441452E-4</v>
      </c>
      <c r="F172" s="25">
        <v>0.25543679280049125</v>
      </c>
      <c r="G172" s="163">
        <v>1.3230887902375931E-2</v>
      </c>
      <c r="H172" s="164">
        <f t="shared" si="9"/>
        <v>1.7505639468523777E-4</v>
      </c>
      <c r="I172" s="29" t="str">
        <f>VLOOKUP('SE - I'!B172,'Commission''s energy set'!B$3:P$76,15,FALSE)</f>
        <v>Integrated</v>
      </c>
    </row>
    <row r="173" spans="2:9" x14ac:dyDescent="0.25">
      <c r="B173" s="166" t="s">
        <v>72</v>
      </c>
      <c r="C173" s="25">
        <v>0.33578356813703397</v>
      </c>
      <c r="D173" s="163">
        <v>9.8382629933000017E-3</v>
      </c>
      <c r="E173" s="163">
        <f t="shared" si="8"/>
        <v>9.6791418725336307E-5</v>
      </c>
      <c r="F173" s="25">
        <v>0.3225638689053163</v>
      </c>
      <c r="G173" s="163">
        <v>1.348151535398376E-2</v>
      </c>
      <c r="H173" s="164">
        <f t="shared" si="9"/>
        <v>1.8175125623969988E-4</v>
      </c>
      <c r="I173" s="29" t="str">
        <f>VLOOKUP('SE - I'!B173,'Commission''s energy set'!B$3:P$76,15,FALSE)</f>
        <v>Integrated</v>
      </c>
    </row>
    <row r="174" spans="2:9" x14ac:dyDescent="0.25">
      <c r="B174" s="166" t="s">
        <v>142</v>
      </c>
      <c r="C174" s="25">
        <v>0.46240729244939344</v>
      </c>
      <c r="D174" s="163">
        <v>1.5041364021633275E-2</v>
      </c>
      <c r="E174" s="163">
        <f t="shared" si="8"/>
        <v>2.2624263163128393E-4</v>
      </c>
      <c r="F174" s="25">
        <v>0.52825473945100831</v>
      </c>
      <c r="G174" s="163">
        <v>1.8233910725982228E-2</v>
      </c>
      <c r="H174" s="164">
        <f t="shared" si="9"/>
        <v>3.3247550036308977E-4</v>
      </c>
      <c r="I174" s="29" t="str">
        <f>VLOOKUP('SE - I'!B174,'Commission''s energy set'!B$3:P$76,15,FALSE)</f>
        <v>Integrated</v>
      </c>
    </row>
    <row r="175" spans="2:9" x14ac:dyDescent="0.25">
      <c r="B175" s="166" t="s">
        <v>54</v>
      </c>
      <c r="C175" s="25">
        <v>0.28149465968629966</v>
      </c>
      <c r="D175" s="163">
        <v>1.8796551106494187E-2</v>
      </c>
      <c r="E175" s="163">
        <f t="shared" si="8"/>
        <v>3.5331033349904784E-4</v>
      </c>
      <c r="F175" s="25">
        <v>0.38826357978857529</v>
      </c>
      <c r="G175" s="163">
        <v>2.4966159882111493E-2</v>
      </c>
      <c r="H175" s="164">
        <f t="shared" si="9"/>
        <v>6.2330913925915331E-4</v>
      </c>
      <c r="I175" s="29" t="str">
        <f>VLOOKUP('SE - I'!B175,'Commission''s energy set'!B$3:P$76,15,FALSE)</f>
        <v>Integrated</v>
      </c>
    </row>
    <row r="176" spans="2:9" x14ac:dyDescent="0.25">
      <c r="B176" s="166" t="s">
        <v>132</v>
      </c>
      <c r="C176" s="25">
        <v>0.54494583111868944</v>
      </c>
      <c r="D176" s="163">
        <v>1.5028035616024589E-2</v>
      </c>
      <c r="E176" s="163">
        <f t="shared" si="8"/>
        <v>2.2584185447650356E-4</v>
      </c>
      <c r="F176" s="25">
        <v>0.43070895019117977</v>
      </c>
      <c r="G176" s="163">
        <v>1.5104954016686944E-2</v>
      </c>
      <c r="H176" s="164">
        <f t="shared" si="9"/>
        <v>2.2815963584622704E-4</v>
      </c>
      <c r="I176" s="29" t="str">
        <f>VLOOKUP('SE - I'!B176,'Commission''s energy set'!B$3:P$76,15,FALSE)</f>
        <v>Integrated</v>
      </c>
    </row>
    <row r="177" spans="2:9" x14ac:dyDescent="0.25">
      <c r="B177" s="166" t="s">
        <v>140</v>
      </c>
      <c r="C177" s="25">
        <v>0.46511820847237623</v>
      </c>
      <c r="D177" s="163">
        <v>1.9068299484148284E-2</v>
      </c>
      <c r="E177" s="163">
        <f t="shared" si="8"/>
        <v>3.6360004521716975E-4</v>
      </c>
      <c r="F177" s="25">
        <v>0.44739262624823289</v>
      </c>
      <c r="G177" s="163">
        <v>1.8893381355842797E-2</v>
      </c>
      <c r="H177" s="164">
        <f t="shared" si="9"/>
        <v>3.5695985905730821E-4</v>
      </c>
      <c r="I177" s="29" t="str">
        <f>VLOOKUP('SE - I'!B177,'Commission''s energy set'!B$3:P$76,15,FALSE)</f>
        <v>Integrated</v>
      </c>
    </row>
    <row r="178" spans="2:9" x14ac:dyDescent="0.25">
      <c r="B178" s="166" t="s">
        <v>58</v>
      </c>
      <c r="C178" s="25">
        <v>0.41876206454909037</v>
      </c>
      <c r="D178" s="163">
        <v>1.2162655999838486E-2</v>
      </c>
      <c r="E178" s="163">
        <f t="shared" si="8"/>
        <v>1.4793020097040712E-4</v>
      </c>
      <c r="F178" s="25">
        <v>0.39027577233013822</v>
      </c>
      <c r="G178" s="163">
        <v>1.8615824946810904E-2</v>
      </c>
      <c r="H178" s="164">
        <f t="shared" si="9"/>
        <v>3.4654893845030717E-4</v>
      </c>
      <c r="I178" s="29" t="str">
        <f>VLOOKUP('SE - I'!B178,'Commission''s energy set'!B$3:P$76,15,FALSE)</f>
        <v>Integrated</v>
      </c>
    </row>
    <row r="179" spans="2:9" x14ac:dyDescent="0.25">
      <c r="B179" s="166" t="s">
        <v>144</v>
      </c>
      <c r="C179" s="25">
        <v>0.37325265413399655</v>
      </c>
      <c r="D179" s="163">
        <v>1.2639571722733627E-2</v>
      </c>
      <c r="E179" s="163">
        <f t="shared" si="8"/>
        <v>1.597587733341275E-4</v>
      </c>
      <c r="F179" s="25">
        <v>0.46876042083506625</v>
      </c>
      <c r="G179" s="163">
        <v>1.6223463611393346E-2</v>
      </c>
      <c r="H179" s="164">
        <f t="shared" si="9"/>
        <v>2.6320077155020404E-4</v>
      </c>
      <c r="I179" s="29" t="str">
        <f>VLOOKUP('SE - I'!B179,'Commission''s energy set'!B$3:P$76,15,FALSE)</f>
        <v>Integrated</v>
      </c>
    </row>
    <row r="180" spans="2:9" x14ac:dyDescent="0.25">
      <c r="B180" s="166" t="s">
        <v>33</v>
      </c>
      <c r="C180" s="25">
        <v>8.7118791805570708E-2</v>
      </c>
      <c r="D180" s="163">
        <v>1.1576761247140844E-2</v>
      </c>
      <c r="E180" s="163">
        <f t="shared" si="8"/>
        <v>1.3402140097330202E-4</v>
      </c>
      <c r="F180" s="25">
        <v>0.33564969577288767</v>
      </c>
      <c r="G180" s="163">
        <v>1.5177676746457824E-2</v>
      </c>
      <c r="H180" s="164">
        <f t="shared" si="9"/>
        <v>2.3036187141996654E-4</v>
      </c>
      <c r="I180" s="29" t="str">
        <f>VLOOKUP('SE - I'!B180,'Commission''s energy set'!B$3:P$76,15,FALSE)</f>
        <v>Integrated</v>
      </c>
    </row>
    <row r="181" spans="2:9" x14ac:dyDescent="0.25">
      <c r="B181" s="166" t="s">
        <v>48</v>
      </c>
      <c r="C181" s="25">
        <v>0.24390407420956906</v>
      </c>
      <c r="D181" s="163">
        <v>2.1295448407777889E-2</v>
      </c>
      <c r="E181" s="163">
        <f t="shared" si="8"/>
        <v>4.5349612288832984E-4</v>
      </c>
      <c r="F181" s="25">
        <v>0.25425191472406267</v>
      </c>
      <c r="G181" s="163">
        <v>3.1267655124860079E-2</v>
      </c>
      <c r="H181" s="164">
        <f t="shared" si="9"/>
        <v>9.7766625700718883E-4</v>
      </c>
      <c r="I181" s="29" t="str">
        <f>VLOOKUP('SE - I'!B181,'Commission''s energy set'!B$3:P$76,15,FALSE)</f>
        <v>Integrated</v>
      </c>
    </row>
    <row r="182" spans="2:9" x14ac:dyDescent="0.25">
      <c r="B182" s="166" t="s">
        <v>134</v>
      </c>
      <c r="C182" s="25">
        <v>0.33897725363106945</v>
      </c>
      <c r="D182" s="163">
        <v>1.1184187350195125E-2</v>
      </c>
      <c r="E182" s="163">
        <f t="shared" si="8"/>
        <v>1.2508604668426464E-4</v>
      </c>
      <c r="F182" s="25">
        <v>0.42553998380227731</v>
      </c>
      <c r="G182" s="163">
        <v>1.5956843738869211E-2</v>
      </c>
      <c r="H182" s="164">
        <f t="shared" si="9"/>
        <v>2.5462086210668953E-4</v>
      </c>
      <c r="I182" s="29" t="str">
        <f>VLOOKUP('SE - I'!B182,'Commission''s energy set'!B$3:P$76,15,FALSE)</f>
        <v>Integrated</v>
      </c>
    </row>
    <row r="183" spans="2:9" x14ac:dyDescent="0.25">
      <c r="B183" s="166" t="s">
        <v>35</v>
      </c>
      <c r="C183" s="25">
        <v>0.28587288169352404</v>
      </c>
      <c r="D183" s="163">
        <v>9.8972038733031141E-3</v>
      </c>
      <c r="E183" s="163">
        <f t="shared" si="8"/>
        <v>9.7954644509726165E-5</v>
      </c>
      <c r="F183" s="25">
        <v>0.35394418590499044</v>
      </c>
      <c r="G183" s="163">
        <v>1.6423177695891484E-2</v>
      </c>
      <c r="H183" s="164">
        <f t="shared" si="9"/>
        <v>2.6972076563082749E-4</v>
      </c>
      <c r="I183" s="29" t="str">
        <f>VLOOKUP('SE - I'!B183,'Commission''s energy set'!B$3:P$76,15,FALSE)</f>
        <v>Integrated</v>
      </c>
    </row>
    <row r="184" spans="2:9" x14ac:dyDescent="0.25">
      <c r="B184" s="166" t="s">
        <v>136</v>
      </c>
      <c r="C184" s="25">
        <v>0.48789853793614135</v>
      </c>
      <c r="D184" s="163">
        <v>1.3969517073416548E-2</v>
      </c>
      <c r="E184" s="163">
        <f t="shared" si="8"/>
        <v>1.9514740726447644E-4</v>
      </c>
      <c r="F184" s="25">
        <v>0.56467276044727543</v>
      </c>
      <c r="G184" s="163">
        <v>2.0769308970863418E-2</v>
      </c>
      <c r="H184" s="164">
        <f t="shared" si="9"/>
        <v>4.3136419512718763E-4</v>
      </c>
      <c r="I184" s="29" t="str">
        <f>VLOOKUP('SE - I'!B184,'Commission''s energy set'!B$3:P$76,15,FALSE)</f>
        <v>Integrated</v>
      </c>
    </row>
    <row r="185" spans="2:9" x14ac:dyDescent="0.25">
      <c r="B185" s="166" t="s">
        <v>37</v>
      </c>
      <c r="C185" s="64">
        <v>0.31017683121574169</v>
      </c>
      <c r="D185" s="167">
        <v>9.2831989576823877E-3</v>
      </c>
      <c r="E185" s="167">
        <f t="shared" si="8"/>
        <v>8.6177782887915369E-5</v>
      </c>
      <c r="F185" s="64">
        <v>0.29564968352496507</v>
      </c>
      <c r="G185" s="167">
        <v>1.3559296172704162E-2</v>
      </c>
      <c r="H185" s="168">
        <f t="shared" si="9"/>
        <v>1.8385451269910973E-4</v>
      </c>
      <c r="I185" s="29" t="str">
        <f>VLOOKUP('SE - I'!B185,'Commission''s energy set'!B$3:P$76,15,FALSE)</f>
        <v>Integrated</v>
      </c>
    </row>
    <row r="186" spans="2:9" x14ac:dyDescent="0.25">
      <c r="B186" s="169" t="s">
        <v>236</v>
      </c>
      <c r="C186" s="25">
        <f t="shared" ref="C186:H186" si="10">AVERAGE(C146:C185)</f>
        <v>0.3699202289636549</v>
      </c>
      <c r="D186" s="163">
        <f t="shared" si="10"/>
        <v>1.2944711153668862E-2</v>
      </c>
      <c r="E186" s="163">
        <f t="shared" si="10"/>
        <v>1.7827330081519955E-4</v>
      </c>
      <c r="F186" s="25">
        <f t="shared" si="10"/>
        <v>0.36853878341248736</v>
      </c>
      <c r="G186" s="163">
        <f t="shared" si="10"/>
        <v>1.6907827873539748E-2</v>
      </c>
      <c r="H186" s="161">
        <f t="shared" si="10"/>
        <v>2.9969123158265435E-4</v>
      </c>
    </row>
    <row r="187" spans="2:9" x14ac:dyDescent="0.25">
      <c r="B187" s="170" t="s">
        <v>237</v>
      </c>
      <c r="C187" s="64">
        <f t="shared" ref="C187:H187" si="11">MEDIAN(C146:C185)</f>
        <v>0.35610677459843226</v>
      </c>
      <c r="D187" s="167">
        <f t="shared" si="11"/>
        <v>1.2486702665852532E-2</v>
      </c>
      <c r="E187" s="167">
        <f t="shared" si="11"/>
        <v>1.559411124139604E-4</v>
      </c>
      <c r="F187" s="64">
        <f t="shared" si="11"/>
        <v>0.36716145466788391</v>
      </c>
      <c r="G187" s="167">
        <f t="shared" si="11"/>
        <v>1.5562728204490412E-2</v>
      </c>
      <c r="H187" s="168">
        <f t="shared" si="11"/>
        <v>2.4220140060955686E-4</v>
      </c>
    </row>
    <row r="191" spans="2:9" s="102" customFormat="1" x14ac:dyDescent="0.25">
      <c r="G191" s="172"/>
      <c r="H191" s="172"/>
      <c r="I191" s="173"/>
    </row>
    <row r="192" spans="2:9" x14ac:dyDescent="0.25">
      <c r="B192" s="102"/>
      <c r="C192" s="102"/>
      <c r="D192" s="102"/>
      <c r="E192" s="102"/>
      <c r="F192" s="102"/>
    </row>
  </sheetData>
  <mergeCells count="7">
    <mergeCell ref="C144:E144"/>
    <mergeCell ref="F144:H144"/>
    <mergeCell ref="B3:J3"/>
    <mergeCell ref="C25:E25"/>
    <mergeCell ref="F25:H25"/>
    <mergeCell ref="C84:E84"/>
    <mergeCell ref="F84:H84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M126"/>
  <sheetViews>
    <sheetView workbookViewId="0"/>
  </sheetViews>
  <sheetFormatPr defaultColWidth="8.85546875" defaultRowHeight="15" x14ac:dyDescent="0.25"/>
  <cols>
    <col min="1" max="1" width="2.42578125" style="1" customWidth="1"/>
    <col min="2" max="2" width="30.7109375" style="1" customWidth="1"/>
    <col min="3" max="3" width="18.140625" style="1" customWidth="1"/>
    <col min="4" max="4" width="15.85546875" style="1" customWidth="1"/>
    <col min="5" max="5" width="15.42578125" style="1" customWidth="1"/>
    <col min="6" max="6" width="18.85546875" style="1" customWidth="1"/>
    <col min="7" max="7" width="18.140625" style="1" customWidth="1"/>
    <col min="8" max="8" width="20.85546875" style="1" customWidth="1"/>
    <col min="9" max="9" width="15.140625" style="62" customWidth="1"/>
    <col min="10" max="10" width="8.85546875" style="1"/>
    <col min="11" max="11" width="12.42578125" style="1" bestFit="1" customWidth="1"/>
    <col min="12" max="16384" width="8.85546875" style="1"/>
  </cols>
  <sheetData>
    <row r="1" spans="1:12" ht="23.25" x14ac:dyDescent="0.35">
      <c r="A1" s="91" t="s">
        <v>215</v>
      </c>
      <c r="B1" s="117"/>
    </row>
    <row r="3" spans="1:12" ht="34.5" customHeight="1" x14ac:dyDescent="0.25">
      <c r="A3" s="118"/>
      <c r="B3" s="310" t="s">
        <v>216</v>
      </c>
      <c r="C3" s="310"/>
      <c r="D3" s="310"/>
      <c r="E3" s="310"/>
      <c r="F3" s="310"/>
      <c r="G3" s="310"/>
      <c r="H3" s="310"/>
      <c r="I3" s="310"/>
      <c r="J3" s="310"/>
      <c r="K3" s="118"/>
      <c r="L3" s="118"/>
    </row>
    <row r="5" spans="1:12" s="37" customFormat="1" x14ac:dyDescent="0.25">
      <c r="A5" s="36" t="s">
        <v>217</v>
      </c>
    </row>
    <row r="7" spans="1:12" x14ac:dyDescent="0.25">
      <c r="B7" s="114"/>
      <c r="C7" s="120" t="s">
        <v>2</v>
      </c>
      <c r="D7" s="121" t="s">
        <v>3</v>
      </c>
      <c r="E7" s="122" t="s">
        <v>201</v>
      </c>
    </row>
    <row r="8" spans="1:12" x14ac:dyDescent="0.25">
      <c r="B8" s="121" t="s">
        <v>218</v>
      </c>
      <c r="C8" s="123">
        <f>C97</f>
        <v>0.2180515535811185</v>
      </c>
      <c r="D8" s="124">
        <f>D97</f>
        <v>0.13124936873144333</v>
      </c>
      <c r="E8" s="125">
        <f>AVERAGE(C8:D8)</f>
        <v>0.17465046115628091</v>
      </c>
      <c r="F8" s="126"/>
      <c r="G8" s="126"/>
      <c r="H8" s="126"/>
    </row>
    <row r="9" spans="1:12" x14ac:dyDescent="0.25">
      <c r="B9" s="127" t="s">
        <v>8</v>
      </c>
      <c r="C9" s="128">
        <f>C59</f>
        <v>0.24219153824448464</v>
      </c>
      <c r="D9" s="129">
        <f>D59</f>
        <v>0.16861067079151118</v>
      </c>
      <c r="E9" s="130">
        <f>AVERAGE(C9:D9)</f>
        <v>0.20540110451799792</v>
      </c>
      <c r="F9" s="126"/>
      <c r="G9" s="126"/>
      <c r="H9" s="126"/>
    </row>
    <row r="10" spans="1:12" x14ac:dyDescent="0.25">
      <c r="B10" s="131" t="s">
        <v>9</v>
      </c>
      <c r="C10" s="132">
        <f>C22</f>
        <v>0.23220397528948897</v>
      </c>
      <c r="D10" s="133">
        <f>D22</f>
        <v>0.17003411741474758</v>
      </c>
      <c r="E10" s="134">
        <f>AVERAGE(C10:D10)</f>
        <v>0.20111904635211827</v>
      </c>
      <c r="F10" s="126"/>
      <c r="G10" s="126"/>
      <c r="H10" s="126"/>
    </row>
    <row r="13" spans="1:12" s="37" customFormat="1" x14ac:dyDescent="0.25">
      <c r="A13" s="36" t="s">
        <v>219</v>
      </c>
    </row>
    <row r="15" spans="1:12" x14ac:dyDescent="0.25">
      <c r="A15" s="102"/>
      <c r="B15" s="102"/>
      <c r="C15" s="102"/>
      <c r="D15" s="102"/>
      <c r="E15" s="102"/>
      <c r="F15" s="102"/>
      <c r="G15" s="102"/>
      <c r="H15" s="102"/>
      <c r="I15" s="29"/>
      <c r="J15" s="102"/>
      <c r="K15" s="102"/>
      <c r="L15" s="102"/>
    </row>
    <row r="16" spans="1:12" x14ac:dyDescent="0.25">
      <c r="A16" s="102"/>
      <c r="B16" s="135" t="s">
        <v>220</v>
      </c>
      <c r="C16" s="136" t="s">
        <v>2</v>
      </c>
      <c r="D16" s="137" t="s">
        <v>3</v>
      </c>
      <c r="E16" s="138" t="s">
        <v>221</v>
      </c>
      <c r="F16" s="139"/>
      <c r="G16" s="139"/>
      <c r="H16" s="138"/>
      <c r="I16" s="29"/>
      <c r="J16" s="102"/>
      <c r="K16" s="102"/>
      <c r="L16" s="102"/>
    </row>
    <row r="17" spans="1:12" x14ac:dyDescent="0.25">
      <c r="A17" s="102"/>
      <c r="B17" s="140" t="s">
        <v>190</v>
      </c>
      <c r="C17" s="140">
        <f>COUNT(C27:C44)</f>
        <v>17</v>
      </c>
      <c r="D17" s="140">
        <f>COUNT(F27:F44)</f>
        <v>18</v>
      </c>
      <c r="E17" s="141" t="s">
        <v>222</v>
      </c>
      <c r="F17" s="142"/>
      <c r="G17" s="142"/>
      <c r="H17" s="141"/>
      <c r="I17" s="29"/>
      <c r="J17" s="102"/>
      <c r="K17" s="102"/>
      <c r="L17" s="102"/>
    </row>
    <row r="18" spans="1:12" x14ac:dyDescent="0.25">
      <c r="A18" s="102"/>
      <c r="B18" s="143" t="s">
        <v>223</v>
      </c>
      <c r="C18" s="144">
        <f>(C17/(C17-1))*_xlfn.VAR.S(C27:C44)</f>
        <v>5.5214897981831768E-2</v>
      </c>
      <c r="D18" s="144">
        <f>(D17/(D17-1))*_xlfn.VAR.S(F27:F44)</f>
        <v>3.8202911960012687E-2</v>
      </c>
      <c r="E18" s="141" t="s">
        <v>224</v>
      </c>
      <c r="F18" s="145"/>
      <c r="G18" s="145"/>
      <c r="H18" s="141"/>
      <c r="I18" s="29"/>
      <c r="J18" s="102"/>
      <c r="K18" s="102"/>
      <c r="L18" s="102"/>
    </row>
    <row r="19" spans="1:12" ht="18.75" x14ac:dyDescent="0.35">
      <c r="A19" s="102"/>
      <c r="B19" s="143" t="s">
        <v>225</v>
      </c>
      <c r="C19" s="144">
        <f>E45</f>
        <v>7.5735783616533827E-3</v>
      </c>
      <c r="D19" s="144">
        <f>H45</f>
        <v>1.9022824787965003E-2</v>
      </c>
      <c r="E19" s="141" t="s">
        <v>226</v>
      </c>
      <c r="F19" s="145"/>
      <c r="G19" s="145"/>
      <c r="H19" s="141"/>
      <c r="I19" s="29"/>
      <c r="J19" s="102"/>
      <c r="K19" s="102"/>
      <c r="L19" s="102"/>
    </row>
    <row r="20" spans="1:12" x14ac:dyDescent="0.25">
      <c r="A20" s="102"/>
      <c r="B20" s="143" t="s">
        <v>227</v>
      </c>
      <c r="C20" s="146">
        <v>0.2</v>
      </c>
      <c r="D20" s="146">
        <v>0.2</v>
      </c>
      <c r="E20" s="141" t="s">
        <v>228</v>
      </c>
      <c r="F20" s="147"/>
      <c r="G20" s="147"/>
      <c r="H20" s="141"/>
      <c r="I20" s="29"/>
      <c r="J20" s="102"/>
      <c r="K20" s="102"/>
      <c r="L20" s="102"/>
    </row>
    <row r="21" spans="1:12" x14ac:dyDescent="0.25">
      <c r="A21" s="102"/>
      <c r="B21" s="148" t="s">
        <v>229</v>
      </c>
      <c r="C21" s="149">
        <f>C18*((C17+1)/C17)-C19*(1-2*C20)</f>
        <v>5.3918686140241603E-2</v>
      </c>
      <c r="D21" s="149">
        <f>D18*((D17+1)/D17)-D19*(1-2*D20)</f>
        <v>2.8911601085012166E-2</v>
      </c>
      <c r="E21" s="141" t="s">
        <v>230</v>
      </c>
      <c r="F21" s="145"/>
      <c r="G21" s="145"/>
      <c r="H21" s="141"/>
      <c r="I21" s="29"/>
      <c r="J21" s="102"/>
      <c r="K21" s="102"/>
      <c r="L21" s="102"/>
    </row>
    <row r="22" spans="1:12" x14ac:dyDescent="0.25">
      <c r="A22" s="102"/>
      <c r="B22" s="150" t="s">
        <v>231</v>
      </c>
      <c r="C22" s="151">
        <f>SQRT(C21)</f>
        <v>0.23220397528948897</v>
      </c>
      <c r="D22" s="152">
        <f>SQRT(D21)</f>
        <v>0.17003411741474758</v>
      </c>
      <c r="E22" s="145"/>
      <c r="F22" s="145"/>
      <c r="G22" s="145"/>
      <c r="H22" s="142"/>
      <c r="I22" s="29"/>
      <c r="J22" s="102"/>
      <c r="K22" s="102"/>
      <c r="L22" s="102"/>
    </row>
    <row r="23" spans="1:12" x14ac:dyDescent="0.25">
      <c r="A23" s="102"/>
      <c r="B23" s="102"/>
      <c r="C23" s="102"/>
      <c r="D23" s="102"/>
      <c r="E23" s="102"/>
      <c r="F23" s="102"/>
      <c r="G23" s="102"/>
      <c r="H23" s="102"/>
      <c r="I23" s="29"/>
      <c r="J23" s="102"/>
      <c r="K23" s="102"/>
      <c r="L23" s="102"/>
    </row>
    <row r="24" spans="1:12" x14ac:dyDescent="0.25">
      <c r="A24" s="102"/>
      <c r="B24" s="102"/>
      <c r="C24" s="102"/>
      <c r="D24" s="102"/>
      <c r="E24" s="102"/>
      <c r="F24" s="102"/>
      <c r="G24" s="102"/>
      <c r="H24" s="102"/>
      <c r="I24" s="29"/>
      <c r="J24" s="102"/>
      <c r="K24" s="102"/>
      <c r="L24" s="102"/>
    </row>
    <row r="25" spans="1:12" x14ac:dyDescent="0.25">
      <c r="A25" s="102"/>
      <c r="B25" s="102"/>
      <c r="C25" s="307" t="s">
        <v>2</v>
      </c>
      <c r="D25" s="308"/>
      <c r="E25" s="309"/>
      <c r="F25" s="307" t="s">
        <v>3</v>
      </c>
      <c r="G25" s="308"/>
      <c r="H25" s="309"/>
      <c r="I25" s="29"/>
      <c r="J25" s="102"/>
      <c r="K25" s="102"/>
      <c r="L25" s="102"/>
    </row>
    <row r="26" spans="1:12" x14ac:dyDescent="0.25">
      <c r="A26" s="102"/>
      <c r="B26" s="153" t="s">
        <v>232</v>
      </c>
      <c r="C26" s="153" t="s">
        <v>233</v>
      </c>
      <c r="D26" s="153" t="s">
        <v>234</v>
      </c>
      <c r="E26" s="153" t="s">
        <v>235</v>
      </c>
      <c r="F26" s="153" t="s">
        <v>233</v>
      </c>
      <c r="G26" s="153" t="s">
        <v>234</v>
      </c>
      <c r="H26" s="153" t="s">
        <v>235</v>
      </c>
      <c r="I26" s="155" t="s">
        <v>385</v>
      </c>
      <c r="J26" s="157"/>
    </row>
    <row r="27" spans="1:12" x14ac:dyDescent="0.25">
      <c r="B27" s="162" t="s">
        <v>110</v>
      </c>
      <c r="C27" s="25">
        <v>0.3241243518633582</v>
      </c>
      <c r="D27" s="163">
        <v>4.6848309511116154E-2</v>
      </c>
      <c r="E27" s="163">
        <f t="shared" ref="E27:E43" si="0">D27^2</f>
        <v>2.1947641040493365E-3</v>
      </c>
      <c r="F27" s="25">
        <v>0.31182391230008305</v>
      </c>
      <c r="G27" s="163">
        <v>9.584168959352557E-2</v>
      </c>
      <c r="H27" s="164">
        <f t="shared" ref="H27:H43" si="1">G27^2</f>
        <v>9.1856294641417067E-3</v>
      </c>
      <c r="I27" s="29" t="str">
        <f>VLOOKUP(B27,'Commission''s energy set'!B$3:P$76,15,FALSE)</f>
        <v>Gas</v>
      </c>
      <c r="J27" s="174"/>
    </row>
    <row r="28" spans="1:12" x14ac:dyDescent="0.25">
      <c r="B28" s="162" t="s">
        <v>154</v>
      </c>
      <c r="C28" s="25">
        <v>0.26185868821298147</v>
      </c>
      <c r="D28" s="163">
        <v>0.11900124235102656</v>
      </c>
      <c r="E28" s="163">
        <f t="shared" si="0"/>
        <v>1.4161295681087758E-2</v>
      </c>
      <c r="F28" s="25">
        <v>0.51597742774113875</v>
      </c>
      <c r="G28" s="163">
        <v>0.18413245890277957</v>
      </c>
      <c r="H28" s="164">
        <f t="shared" si="1"/>
        <v>3.3904762421583808E-2</v>
      </c>
      <c r="I28" s="29" t="str">
        <f>VLOOKUP(B28,'Commission''s energy set'!B$3:P$76,15,FALSE)</f>
        <v>Gas</v>
      </c>
      <c r="J28" s="174"/>
    </row>
    <row r="29" spans="1:12" x14ac:dyDescent="0.25">
      <c r="B29" s="162" t="s">
        <v>86</v>
      </c>
      <c r="C29" s="25">
        <v>0.37009116488995275</v>
      </c>
      <c r="D29" s="163">
        <v>8.6657263174092364E-2</v>
      </c>
      <c r="E29" s="163">
        <f t="shared" si="0"/>
        <v>7.5094812608239043E-3</v>
      </c>
      <c r="F29" s="25">
        <v>0.2653713694310339</v>
      </c>
      <c r="G29" s="163">
        <v>0.1342347360660002</v>
      </c>
      <c r="H29" s="164">
        <f t="shared" si="1"/>
        <v>1.8018964366708735E-2</v>
      </c>
      <c r="I29" s="29" t="str">
        <f>VLOOKUP(B29,'Commission''s energy set'!B$3:P$76,15,FALSE)</f>
        <v>Gas</v>
      </c>
      <c r="J29" s="174"/>
    </row>
    <row r="30" spans="1:12" x14ac:dyDescent="0.25">
      <c r="B30" s="162" t="s">
        <v>116</v>
      </c>
      <c r="C30" s="25">
        <v>0.25078490205838017</v>
      </c>
      <c r="D30" s="163">
        <v>5.5424183336888401E-2</v>
      </c>
      <c r="E30" s="163">
        <f t="shared" si="0"/>
        <v>3.071840098561018E-3</v>
      </c>
      <c r="F30" s="25">
        <v>0.32066953612320048</v>
      </c>
      <c r="G30" s="163">
        <v>0.13881598519366017</v>
      </c>
      <c r="H30" s="164">
        <f t="shared" si="1"/>
        <v>1.926987774528648E-2</v>
      </c>
      <c r="I30" s="29" t="str">
        <f>VLOOKUP(B30,'Commission''s energy set'!B$3:P$76,15,FALSE)</f>
        <v>Gas</v>
      </c>
      <c r="J30" s="174"/>
    </row>
    <row r="31" spans="1:12" x14ac:dyDescent="0.25">
      <c r="B31" s="162" t="s">
        <v>162</v>
      </c>
      <c r="C31" s="25">
        <v>0.51121222094535446</v>
      </c>
      <c r="D31" s="163">
        <v>8.6204895225315353E-2</v>
      </c>
      <c r="E31" s="163">
        <f t="shared" si="0"/>
        <v>7.4312839608075979E-3</v>
      </c>
      <c r="F31" s="25">
        <v>0.62011551161080236</v>
      </c>
      <c r="G31" s="163">
        <v>0.12874988948507099</v>
      </c>
      <c r="H31" s="164">
        <f t="shared" si="1"/>
        <v>1.6576534042417993E-2</v>
      </c>
      <c r="I31" s="29" t="str">
        <f>VLOOKUP(B31,'Commission''s energy set'!B$3:P$76,15,FALSE)</f>
        <v>Gas</v>
      </c>
      <c r="J31" s="174"/>
    </row>
    <row r="32" spans="1:12" x14ac:dyDescent="0.25">
      <c r="B32" s="166" t="s">
        <v>23</v>
      </c>
      <c r="C32" s="25">
        <v>0.32646167822157479</v>
      </c>
      <c r="D32" s="163">
        <v>5.2487495864663843E-2</v>
      </c>
      <c r="E32" s="163">
        <f t="shared" si="0"/>
        <v>2.7549372221431041E-3</v>
      </c>
      <c r="F32" s="25">
        <v>0.11833541312631332</v>
      </c>
      <c r="G32" s="163">
        <v>9.7068051249424289E-2</v>
      </c>
      <c r="H32" s="164">
        <f t="shared" si="1"/>
        <v>9.4222065733608595E-3</v>
      </c>
      <c r="I32" s="29" t="str">
        <f>VLOOKUP(B32,'Commission''s energy set'!B$3:P$76,15,FALSE)</f>
        <v>Gas</v>
      </c>
      <c r="J32" s="174"/>
    </row>
    <row r="33" spans="2:10" x14ac:dyDescent="0.25">
      <c r="B33" s="166" t="s">
        <v>156</v>
      </c>
      <c r="C33" s="25"/>
      <c r="D33" s="163"/>
      <c r="E33" s="163"/>
      <c r="F33" s="25">
        <v>0.55580005743065963</v>
      </c>
      <c r="G33" s="163">
        <v>0.15078416268636607</v>
      </c>
      <c r="H33" s="164">
        <f t="shared" si="1"/>
        <v>2.2735863717028511E-2</v>
      </c>
      <c r="I33" s="29" t="str">
        <f>VLOOKUP(B33,'Commission''s energy set'!B$3:P$76,15,FALSE)</f>
        <v>Gas</v>
      </c>
      <c r="J33" s="174"/>
    </row>
    <row r="34" spans="2:10" x14ac:dyDescent="0.25">
      <c r="B34" s="166" t="s">
        <v>100</v>
      </c>
      <c r="C34" s="25">
        <v>0.14021748494454475</v>
      </c>
      <c r="D34" s="163">
        <v>7.918411463895117E-2</v>
      </c>
      <c r="E34" s="163">
        <f t="shared" si="0"/>
        <v>6.270124011154561E-3</v>
      </c>
      <c r="F34" s="25">
        <v>0.29919917543746355</v>
      </c>
      <c r="G34" s="163">
        <v>8.4295444490293109E-2</v>
      </c>
      <c r="H34" s="164">
        <f t="shared" si="1"/>
        <v>7.1057219618160866E-3</v>
      </c>
      <c r="I34" s="29" t="str">
        <f>VLOOKUP(B34,'Commission''s energy set'!B$3:P$76,15,FALSE)</f>
        <v>Gas</v>
      </c>
      <c r="J34" s="174"/>
    </row>
    <row r="35" spans="2:10" x14ac:dyDescent="0.25">
      <c r="B35" s="166" t="s">
        <v>164</v>
      </c>
      <c r="C35" s="25">
        <v>0.7635883092770348</v>
      </c>
      <c r="D35" s="163">
        <v>0.10486084792619446</v>
      </c>
      <c r="E35" s="163">
        <f t="shared" si="0"/>
        <v>1.0995797427800481E-2</v>
      </c>
      <c r="F35" s="25">
        <v>0.78986221408167789</v>
      </c>
      <c r="G35" s="163">
        <v>0.15384119095271337</v>
      </c>
      <c r="H35" s="164">
        <f t="shared" si="1"/>
        <v>2.3667112033749219E-2</v>
      </c>
      <c r="I35" s="29" t="str">
        <f>VLOOKUP(B35,'Commission''s energy set'!B$3:P$76,15,FALSE)</f>
        <v>Gas</v>
      </c>
      <c r="J35" s="174"/>
    </row>
    <row r="36" spans="2:10" x14ac:dyDescent="0.25">
      <c r="B36" s="166" t="s">
        <v>122</v>
      </c>
      <c r="C36" s="25">
        <v>0.27561974354029289</v>
      </c>
      <c r="D36" s="163">
        <v>8.1063579272553227E-2</v>
      </c>
      <c r="E36" s="163">
        <f t="shared" si="0"/>
        <v>6.5713038844775213E-3</v>
      </c>
      <c r="F36" s="25">
        <v>0.35110701582167331</v>
      </c>
      <c r="G36" s="163">
        <v>0.12846302336217227</v>
      </c>
      <c r="H36" s="164">
        <f t="shared" si="1"/>
        <v>1.6502748371350018E-2</v>
      </c>
      <c r="I36" s="29" t="str">
        <f>VLOOKUP(B36,'Commission''s energy set'!B$3:P$76,15,FALSE)</f>
        <v>Gas</v>
      </c>
      <c r="J36" s="174"/>
    </row>
    <row r="37" spans="2:10" x14ac:dyDescent="0.25">
      <c r="B37" s="166" t="s">
        <v>70</v>
      </c>
      <c r="C37" s="25">
        <v>0.21942587292938534</v>
      </c>
      <c r="D37" s="163">
        <v>6.985599263569281E-2</v>
      </c>
      <c r="E37" s="163">
        <f t="shared" si="0"/>
        <v>4.8798597071179678E-3</v>
      </c>
      <c r="F37" s="25">
        <v>0.24154040211269687</v>
      </c>
      <c r="G37" s="163">
        <v>8.3148571953459205E-2</v>
      </c>
      <c r="H37" s="164">
        <f t="shared" si="1"/>
        <v>6.913685017899583E-3</v>
      </c>
      <c r="I37" s="29" t="str">
        <f>VLOOKUP(B37,'Commission''s energy set'!B$3:P$76,15,FALSE)</f>
        <v>Gas</v>
      </c>
      <c r="J37" s="174"/>
    </row>
    <row r="38" spans="2:10" x14ac:dyDescent="0.25">
      <c r="B38" s="166" t="s">
        <v>158</v>
      </c>
      <c r="C38" s="25">
        <v>0.56091247289352431</v>
      </c>
      <c r="D38" s="163">
        <v>6.0893841229709186E-2</v>
      </c>
      <c r="E38" s="163">
        <f t="shared" si="0"/>
        <v>3.7080598997090305E-3</v>
      </c>
      <c r="F38" s="25">
        <v>0.57537007158449982</v>
      </c>
      <c r="G38" s="163">
        <v>0.16515257672153535</v>
      </c>
      <c r="H38" s="164">
        <f t="shared" si="1"/>
        <v>2.7275373597762623E-2</v>
      </c>
      <c r="I38" s="29" t="str">
        <f>VLOOKUP(B38,'Commission''s energy set'!B$3:P$76,15,FALSE)</f>
        <v>Gas</v>
      </c>
      <c r="J38" s="174"/>
    </row>
    <row r="39" spans="2:10" x14ac:dyDescent="0.25">
      <c r="B39" s="166" t="s">
        <v>146</v>
      </c>
      <c r="C39" s="25">
        <v>0.24517688467818091</v>
      </c>
      <c r="D39" s="163">
        <v>7.7953550844921324E-2</v>
      </c>
      <c r="E39" s="163">
        <f t="shared" si="0"/>
        <v>6.0767560893317338E-3</v>
      </c>
      <c r="F39" s="25">
        <v>0.45371966318169815</v>
      </c>
      <c r="G39" s="163">
        <v>0.13825051831480295</v>
      </c>
      <c r="H39" s="164">
        <f t="shared" si="1"/>
        <v>1.9113205814311664E-2</v>
      </c>
      <c r="I39" s="29" t="str">
        <f>VLOOKUP(B39,'Commission''s energy set'!B$3:P$76,15,FALSE)</f>
        <v>Gas</v>
      </c>
      <c r="J39" s="174"/>
    </row>
    <row r="40" spans="2:10" x14ac:dyDescent="0.25">
      <c r="B40" s="166" t="s">
        <v>148</v>
      </c>
      <c r="C40" s="25">
        <v>0.60677617662142691</v>
      </c>
      <c r="D40" s="163">
        <v>5.9141427347483122E-2</v>
      </c>
      <c r="E40" s="163">
        <f t="shared" si="0"/>
        <v>3.4977084286976247E-3</v>
      </c>
      <c r="F40" s="25">
        <v>0.44961588423682147</v>
      </c>
      <c r="G40" s="163">
        <v>0.11209555894156741</v>
      </c>
      <c r="H40" s="164">
        <f t="shared" si="1"/>
        <v>1.2565414334422412E-2</v>
      </c>
      <c r="I40" s="29" t="str">
        <f>VLOOKUP(B40,'Commission''s energy set'!B$3:P$76,15,FALSE)</f>
        <v>Gas</v>
      </c>
      <c r="J40" s="174"/>
    </row>
    <row r="41" spans="2:10" x14ac:dyDescent="0.25">
      <c r="B41" s="166" t="s">
        <v>118</v>
      </c>
      <c r="C41" s="25">
        <v>0.90086582382599567</v>
      </c>
      <c r="D41" s="163">
        <v>0.14170703533486476</v>
      </c>
      <c r="E41" s="163">
        <f t="shared" si="0"/>
        <v>2.0080883863396608E-2</v>
      </c>
      <c r="F41" s="25">
        <v>0.32293064941477029</v>
      </c>
      <c r="G41" s="163">
        <v>0.14314267034687209</v>
      </c>
      <c r="H41" s="164">
        <f t="shared" si="1"/>
        <v>2.0489824074033294E-2</v>
      </c>
      <c r="I41" s="29" t="str">
        <f>VLOOKUP(B41,'Commission''s energy set'!B$3:P$76,15,FALSE)</f>
        <v>Gas</v>
      </c>
      <c r="J41" s="174"/>
    </row>
    <row r="42" spans="2:10" x14ac:dyDescent="0.25">
      <c r="B42" s="166" t="s">
        <v>128</v>
      </c>
      <c r="C42" s="25">
        <v>0.40320834089642055</v>
      </c>
      <c r="D42" s="163">
        <v>5.5034358071381136E-2</v>
      </c>
      <c r="E42" s="163">
        <f t="shared" si="0"/>
        <v>3.0287805683289941E-3</v>
      </c>
      <c r="F42" s="25">
        <v>0.37795293860044238</v>
      </c>
      <c r="G42" s="163">
        <v>0.10234539797761766</v>
      </c>
      <c r="H42" s="164">
        <f t="shared" si="1"/>
        <v>1.0474580487196945E-2</v>
      </c>
      <c r="I42" s="29" t="str">
        <f>VLOOKUP(B42,'Commission''s energy set'!B$3:P$76,15,FALSE)</f>
        <v>Gas</v>
      </c>
      <c r="J42" s="174"/>
    </row>
    <row r="43" spans="2:10" x14ac:dyDescent="0.25">
      <c r="B43" s="166" t="s">
        <v>160</v>
      </c>
      <c r="C43" s="25">
        <v>0.52125052161187901</v>
      </c>
      <c r="D43" s="163">
        <v>9.3802276024527426E-2</v>
      </c>
      <c r="E43" s="163">
        <f t="shared" si="0"/>
        <v>8.798866987381632E-3</v>
      </c>
      <c r="F43" s="25">
        <v>0.59548729984520832</v>
      </c>
      <c r="G43" s="163">
        <v>0.16275811597520506</v>
      </c>
      <c r="H43" s="164">
        <f t="shared" si="1"/>
        <v>2.6490204315798301E-2</v>
      </c>
      <c r="I43" s="29" t="str">
        <f>VLOOKUP(B43,'Commission''s energy set'!B$3:P$76,15,FALSE)</f>
        <v>Gas</v>
      </c>
      <c r="J43" s="174"/>
    </row>
    <row r="44" spans="2:10" x14ac:dyDescent="0.25">
      <c r="B44" s="166" t="s">
        <v>166</v>
      </c>
      <c r="C44" s="25">
        <v>-7.1392780178833695E-4</v>
      </c>
      <c r="D44" s="163">
        <v>0.13311306830374933</v>
      </c>
      <c r="E44" s="163">
        <f>D44^2</f>
        <v>1.7719088953238635E-2</v>
      </c>
      <c r="F44" s="25">
        <v>0.82408791487308353</v>
      </c>
      <c r="G44" s="163">
        <v>0.20663769705574508</v>
      </c>
      <c r="H44" s="164">
        <f>G44^2</f>
        <v>4.2699137844501883E-2</v>
      </c>
      <c r="I44" s="29" t="str">
        <f>VLOOKUP(B44,'Commission''s energy set'!B$3:P$76,15,FALSE)</f>
        <v>Gas</v>
      </c>
      <c r="J44" s="174"/>
    </row>
    <row r="45" spans="2:10" x14ac:dyDescent="0.25">
      <c r="B45" s="169" t="s">
        <v>236</v>
      </c>
      <c r="C45" s="159">
        <f t="shared" ref="C45:H45" si="2">AVERAGE(C27:C44)</f>
        <v>0.39299180644755877</v>
      </c>
      <c r="D45" s="160">
        <f t="shared" si="2"/>
        <v>8.2543145946654739E-2</v>
      </c>
      <c r="E45" s="160">
        <f t="shared" si="2"/>
        <v>7.5735783616533827E-3</v>
      </c>
      <c r="F45" s="159">
        <f t="shared" si="2"/>
        <v>0.44383146983073707</v>
      </c>
      <c r="G45" s="161">
        <f t="shared" si="2"/>
        <v>0.13387542995937832</v>
      </c>
      <c r="H45" s="161">
        <f t="shared" si="2"/>
        <v>1.9022824787965003E-2</v>
      </c>
      <c r="I45" s="29"/>
      <c r="J45" s="102"/>
    </row>
    <row r="46" spans="2:10" x14ac:dyDescent="0.25">
      <c r="B46" s="170" t="s">
        <v>237</v>
      </c>
      <c r="C46" s="64">
        <f t="shared" ref="C46:H46" si="3">MEDIAN(C27:C44)</f>
        <v>0.32646167822157479</v>
      </c>
      <c r="D46" s="167">
        <f t="shared" si="3"/>
        <v>7.918411463895117E-2</v>
      </c>
      <c r="E46" s="167">
        <f t="shared" si="3"/>
        <v>6.270124011154561E-3</v>
      </c>
      <c r="F46" s="64">
        <f t="shared" si="3"/>
        <v>0.41378441141863193</v>
      </c>
      <c r="G46" s="168">
        <f t="shared" si="3"/>
        <v>0.13624262719040159</v>
      </c>
      <c r="H46" s="168">
        <f t="shared" si="3"/>
        <v>1.85660850905102E-2</v>
      </c>
      <c r="I46" s="29"/>
      <c r="J46" s="102"/>
    </row>
    <row r="50" spans="1:13" x14ac:dyDescent="0.25">
      <c r="A50" s="119" t="s">
        <v>238</v>
      </c>
    </row>
    <row r="53" spans="1:13" x14ac:dyDescent="0.25">
      <c r="B53" s="135" t="s">
        <v>220</v>
      </c>
      <c r="C53" s="136" t="s">
        <v>2</v>
      </c>
      <c r="D53" s="137" t="s">
        <v>3</v>
      </c>
      <c r="E53" s="138" t="s">
        <v>221</v>
      </c>
      <c r="F53" s="139"/>
      <c r="G53" s="139"/>
      <c r="H53" s="138"/>
      <c r="I53" s="29"/>
      <c r="J53" s="102"/>
      <c r="K53" s="102"/>
    </row>
    <row r="54" spans="1:13" x14ac:dyDescent="0.25">
      <c r="B54" s="140" t="s">
        <v>190</v>
      </c>
      <c r="C54" s="140">
        <f>COUNT(C64:C81)</f>
        <v>18</v>
      </c>
      <c r="D54" s="140">
        <f>COUNT(F64:F81)</f>
        <v>18</v>
      </c>
      <c r="E54" s="141" t="s">
        <v>222</v>
      </c>
      <c r="F54" s="142"/>
      <c r="G54" s="142"/>
      <c r="H54" s="141"/>
      <c r="I54" s="29"/>
      <c r="J54" s="102"/>
      <c r="K54" s="102"/>
    </row>
    <row r="55" spans="1:13" x14ac:dyDescent="0.25">
      <c r="B55" s="143" t="s">
        <v>223</v>
      </c>
      <c r="C55" s="144">
        <f>(C54/(C54-1))*_xlfn.VAR.S(C64:C81)</f>
        <v>5.66424049924759E-2</v>
      </c>
      <c r="D55" s="144">
        <f>(D54/(D54-1))*_xlfn.VAR.S(F64:F81)</f>
        <v>2.9080989359610697E-2</v>
      </c>
      <c r="E55" s="141" t="s">
        <v>224</v>
      </c>
      <c r="F55" s="145"/>
      <c r="G55" s="145"/>
      <c r="H55" s="141"/>
      <c r="I55" s="29"/>
      <c r="J55" s="102"/>
      <c r="K55" s="102"/>
    </row>
    <row r="56" spans="1:13" ht="18.75" x14ac:dyDescent="0.35">
      <c r="B56" s="143" t="s">
        <v>225</v>
      </c>
      <c r="C56" s="144">
        <f>E82</f>
        <v>1.8874401210100186E-3</v>
      </c>
      <c r="D56" s="144">
        <f>H82</f>
        <v>3.7784026247095152E-3</v>
      </c>
      <c r="E56" s="141" t="s">
        <v>226</v>
      </c>
      <c r="F56" s="145"/>
      <c r="G56" s="145"/>
      <c r="H56" s="141"/>
      <c r="I56" s="29"/>
      <c r="J56" s="102"/>
      <c r="K56" s="102"/>
    </row>
    <row r="57" spans="1:13" x14ac:dyDescent="0.25">
      <c r="B57" s="143" t="s">
        <v>227</v>
      </c>
      <c r="C57" s="146">
        <v>0.2</v>
      </c>
      <c r="D57" s="146">
        <v>0.2</v>
      </c>
      <c r="E57" s="141" t="s">
        <v>228</v>
      </c>
      <c r="F57" s="147"/>
      <c r="G57" s="147"/>
      <c r="H57" s="141"/>
      <c r="I57" s="29"/>
      <c r="J57" s="102"/>
      <c r="K57" s="102"/>
    </row>
    <row r="58" spans="1:13" x14ac:dyDescent="0.25">
      <c r="B58" s="148" t="s">
        <v>229</v>
      </c>
      <c r="C58" s="149">
        <f>C55*((C54+1)/C54)-C56*(1-2*C57)</f>
        <v>5.8656741197229662E-2</v>
      </c>
      <c r="D58" s="149">
        <f>D55*((D54+1)/D54)-D56*(1-2*D57)</f>
        <v>2.8429558304763361E-2</v>
      </c>
      <c r="E58" s="141" t="s">
        <v>230</v>
      </c>
      <c r="F58" s="145"/>
      <c r="G58" s="145"/>
      <c r="H58" s="141"/>
      <c r="I58" s="29"/>
      <c r="J58" s="102"/>
      <c r="K58" s="102"/>
    </row>
    <row r="59" spans="1:13" x14ac:dyDescent="0.25">
      <c r="B59" s="150" t="s">
        <v>231</v>
      </c>
      <c r="C59" s="151">
        <f>SQRT(C58)</f>
        <v>0.24219153824448464</v>
      </c>
      <c r="D59" s="152">
        <f>SQRT(D58)</f>
        <v>0.16861067079151118</v>
      </c>
      <c r="E59" s="145"/>
      <c r="F59" s="145"/>
      <c r="G59" s="145"/>
      <c r="H59" s="142"/>
      <c r="I59" s="29"/>
      <c r="J59" s="102"/>
      <c r="K59" s="102"/>
    </row>
    <row r="60" spans="1:13" x14ac:dyDescent="0.25">
      <c r="B60" s="102"/>
      <c r="C60" s="102"/>
      <c r="D60" s="102"/>
      <c r="E60" s="102"/>
      <c r="F60" s="102"/>
      <c r="G60" s="102"/>
      <c r="H60" s="102"/>
      <c r="I60" s="29"/>
      <c r="J60" s="102"/>
      <c r="K60" s="102"/>
    </row>
    <row r="61" spans="1:13" x14ac:dyDescent="0.25">
      <c r="B61" s="102"/>
      <c r="C61" s="102"/>
      <c r="D61" s="102"/>
      <c r="E61" s="102"/>
      <c r="F61" s="102"/>
      <c r="G61" s="102"/>
      <c r="H61" s="102"/>
      <c r="I61" s="29"/>
      <c r="J61" s="102"/>
      <c r="K61" s="102"/>
    </row>
    <row r="62" spans="1:13" x14ac:dyDescent="0.25">
      <c r="B62" s="102"/>
      <c r="C62" s="307" t="s">
        <v>2</v>
      </c>
      <c r="D62" s="308"/>
      <c r="E62" s="309"/>
      <c r="F62" s="307" t="s">
        <v>3</v>
      </c>
      <c r="G62" s="308"/>
      <c r="H62" s="309"/>
      <c r="I62" s="29"/>
      <c r="J62" s="102"/>
      <c r="K62" s="102"/>
    </row>
    <row r="63" spans="1:13" x14ac:dyDescent="0.25">
      <c r="B63" s="153" t="s">
        <v>232</v>
      </c>
      <c r="C63" s="153" t="s">
        <v>233</v>
      </c>
      <c r="D63" s="153" t="s">
        <v>234</v>
      </c>
      <c r="E63" s="153" t="s">
        <v>235</v>
      </c>
      <c r="F63" s="153" t="s">
        <v>233</v>
      </c>
      <c r="G63" s="153" t="s">
        <v>234</v>
      </c>
      <c r="H63" s="153" t="s">
        <v>235</v>
      </c>
      <c r="I63" s="155" t="s">
        <v>385</v>
      </c>
      <c r="J63" s="155"/>
      <c r="K63" s="156"/>
      <c r="L63" s="155"/>
      <c r="M63" s="171"/>
    </row>
    <row r="64" spans="1:13" x14ac:dyDescent="0.25">
      <c r="B64" s="162" t="s">
        <v>110</v>
      </c>
      <c r="C64" s="25">
        <v>0.30420011226731675</v>
      </c>
      <c r="D64" s="163">
        <v>2.4414306899156409E-2</v>
      </c>
      <c r="E64" s="163">
        <f t="shared" ref="E64:E81" si="4">D64^2</f>
        <v>5.9605838136619622E-4</v>
      </c>
      <c r="F64" s="25">
        <v>0.36309843941993736</v>
      </c>
      <c r="G64" s="163">
        <v>3.7679425728774661E-2</v>
      </c>
      <c r="H64" s="164">
        <f t="shared" ref="H64:H81" si="5">G64^2</f>
        <v>1.4197391232502459E-3</v>
      </c>
      <c r="I64" s="29" t="str">
        <f>VLOOKUP(B64,'Commission''s energy set'!B$3:P$76,15,FALSE)</f>
        <v>Gas</v>
      </c>
      <c r="J64" s="102"/>
      <c r="K64" s="102"/>
    </row>
    <row r="65" spans="2:11" x14ac:dyDescent="0.25">
      <c r="B65" s="162" t="s">
        <v>154</v>
      </c>
      <c r="C65" s="25">
        <v>0.45466096807182249</v>
      </c>
      <c r="D65" s="163">
        <v>5.5345398987277743E-2</v>
      </c>
      <c r="E65" s="163">
        <f t="shared" si="4"/>
        <v>3.0631131890609641E-3</v>
      </c>
      <c r="F65" s="25">
        <v>0.4010353681899857</v>
      </c>
      <c r="G65" s="163">
        <v>7.9351271756594483E-2</v>
      </c>
      <c r="H65" s="164">
        <f t="shared" si="5"/>
        <v>6.2966243293889092E-3</v>
      </c>
      <c r="I65" s="29" t="str">
        <f>VLOOKUP(B65,'Commission''s energy set'!B$3:P$76,15,FALSE)</f>
        <v>Gas</v>
      </c>
      <c r="J65" s="102"/>
      <c r="K65" s="102"/>
    </row>
    <row r="66" spans="2:11" x14ac:dyDescent="0.25">
      <c r="B66" s="162" t="s">
        <v>86</v>
      </c>
      <c r="C66" s="25">
        <v>0.48253393781480358</v>
      </c>
      <c r="D66" s="163">
        <v>4.7581485686527911E-2</v>
      </c>
      <c r="E66" s="163">
        <f t="shared" si="4"/>
        <v>2.2639977801372606E-3</v>
      </c>
      <c r="F66" s="25">
        <v>0.30736480838863467</v>
      </c>
      <c r="G66" s="163">
        <v>5.8360747816883683E-2</v>
      </c>
      <c r="H66" s="164">
        <f t="shared" si="5"/>
        <v>3.4059768857458935E-3</v>
      </c>
      <c r="I66" s="29" t="str">
        <f>VLOOKUP(B66,'Commission''s energy set'!B$3:P$76,15,FALSE)</f>
        <v>Gas</v>
      </c>
      <c r="J66" s="102"/>
      <c r="K66" s="102"/>
    </row>
    <row r="67" spans="2:11" x14ac:dyDescent="0.25">
      <c r="B67" s="162" t="s">
        <v>116</v>
      </c>
      <c r="C67" s="25">
        <v>0.19815544756164552</v>
      </c>
      <c r="D67" s="163">
        <v>3.4435198159209909E-2</v>
      </c>
      <c r="E67" s="163">
        <f t="shared" si="4"/>
        <v>1.1857828722640535E-3</v>
      </c>
      <c r="F67" s="25">
        <v>0.24888497067279497</v>
      </c>
      <c r="G67" s="163">
        <v>6.7006540851274082E-2</v>
      </c>
      <c r="H67" s="164">
        <f t="shared" si="5"/>
        <v>4.4898765168534622E-3</v>
      </c>
      <c r="I67" s="29" t="str">
        <f>VLOOKUP(B67,'Commission''s energy set'!B$3:P$76,15,FALSE)</f>
        <v>Gas</v>
      </c>
      <c r="J67" s="102"/>
      <c r="K67" s="102"/>
    </row>
    <row r="68" spans="2:11" x14ac:dyDescent="0.25">
      <c r="B68" s="162" t="s">
        <v>162</v>
      </c>
      <c r="C68" s="25">
        <v>0.4919493988325403</v>
      </c>
      <c r="D68" s="163">
        <v>4.0757465553289039E-2</v>
      </c>
      <c r="E68" s="163">
        <f t="shared" si="4"/>
        <v>1.6611709983275426E-3</v>
      </c>
      <c r="F68" s="25">
        <v>0.51983258301427249</v>
      </c>
      <c r="G68" s="163">
        <v>6.3824245352657391E-2</v>
      </c>
      <c r="H68" s="164">
        <f t="shared" si="5"/>
        <v>4.0735342948362086E-3</v>
      </c>
      <c r="I68" s="29" t="str">
        <f>VLOOKUP(B68,'Commission''s energy set'!B$3:P$76,15,FALSE)</f>
        <v>Gas</v>
      </c>
      <c r="J68" s="102"/>
      <c r="K68" s="102"/>
    </row>
    <row r="69" spans="2:11" x14ac:dyDescent="0.25">
      <c r="B69" s="166" t="s">
        <v>23</v>
      </c>
      <c r="C69" s="25">
        <v>0.36949303945249551</v>
      </c>
      <c r="D69" s="163">
        <v>2.5409519309167478E-2</v>
      </c>
      <c r="E69" s="163">
        <f t="shared" si="4"/>
        <v>6.4564367152295497E-4</v>
      </c>
      <c r="F69" s="25">
        <v>0.23939082954769014</v>
      </c>
      <c r="G69" s="163">
        <v>4.1651408225441666E-2</v>
      </c>
      <c r="H69" s="164">
        <f t="shared" si="5"/>
        <v>1.7348398071623896E-3</v>
      </c>
      <c r="I69" s="29" t="str">
        <f>VLOOKUP(B69,'Commission''s energy set'!B$3:P$76,15,FALSE)</f>
        <v>Gas</v>
      </c>
      <c r="J69" s="102"/>
      <c r="K69" s="102"/>
    </row>
    <row r="70" spans="2:11" x14ac:dyDescent="0.25">
      <c r="B70" s="166" t="s">
        <v>156</v>
      </c>
      <c r="C70" s="25">
        <v>6.9583590660012495E-4</v>
      </c>
      <c r="D70" s="163">
        <v>4.6304403055289031E-2</v>
      </c>
      <c r="E70" s="163">
        <f t="shared" si="4"/>
        <v>2.1440977423066603E-3</v>
      </c>
      <c r="F70" s="25">
        <v>0.55016819820167862</v>
      </c>
      <c r="G70" s="163">
        <v>6.0968668633996616E-2</v>
      </c>
      <c r="H70" s="164">
        <f t="shared" si="5"/>
        <v>3.7171785550020827E-3</v>
      </c>
      <c r="I70" s="29" t="str">
        <f>VLOOKUP(B70,'Commission''s energy set'!B$3:P$76,15,FALSE)</f>
        <v>Gas</v>
      </c>
      <c r="J70" s="102"/>
      <c r="K70" s="102"/>
    </row>
    <row r="71" spans="2:11" x14ac:dyDescent="0.25">
      <c r="B71" s="166" t="s">
        <v>100</v>
      </c>
      <c r="C71" s="25">
        <v>0.34490324225816871</v>
      </c>
      <c r="D71" s="163">
        <v>3.8446663830260137E-2</v>
      </c>
      <c r="E71" s="163">
        <f t="shared" si="4"/>
        <v>1.4781459596770331E-3</v>
      </c>
      <c r="F71" s="25">
        <v>0.32222602104888787</v>
      </c>
      <c r="G71" s="163">
        <v>3.5781362487072844E-2</v>
      </c>
      <c r="H71" s="164">
        <f t="shared" si="5"/>
        <v>1.2803059014313038E-3</v>
      </c>
      <c r="I71" s="29" t="str">
        <f>VLOOKUP(B71,'Commission''s energy set'!B$3:P$76,15,FALSE)</f>
        <v>Gas</v>
      </c>
      <c r="J71" s="102"/>
      <c r="K71" s="102"/>
    </row>
    <row r="72" spans="2:11" x14ac:dyDescent="0.25">
      <c r="B72" s="166" t="s">
        <v>164</v>
      </c>
      <c r="C72" s="25">
        <v>0.73440226503866357</v>
      </c>
      <c r="D72" s="163">
        <v>4.9286970255620059E-2</v>
      </c>
      <c r="E72" s="163">
        <f t="shared" si="4"/>
        <v>2.4292054369783765E-3</v>
      </c>
      <c r="F72" s="25">
        <v>0.81258305210991399</v>
      </c>
      <c r="G72" s="163">
        <v>6.1653148423620296E-2</v>
      </c>
      <c r="H72" s="164">
        <f t="shared" si="5"/>
        <v>3.8011107105449539E-3</v>
      </c>
      <c r="I72" s="29" t="str">
        <f>VLOOKUP(B72,'Commission''s energy set'!B$3:P$76,15,FALSE)</f>
        <v>Gas</v>
      </c>
      <c r="J72" s="102"/>
      <c r="K72" s="102"/>
    </row>
    <row r="73" spans="2:11" x14ac:dyDescent="0.25">
      <c r="B73" s="166" t="s">
        <v>122</v>
      </c>
      <c r="C73" s="25">
        <v>0.4032659513035316</v>
      </c>
      <c r="D73" s="163">
        <v>3.8819051907917825E-2</v>
      </c>
      <c r="E73" s="163">
        <f t="shared" si="4"/>
        <v>1.5069187910296184E-3</v>
      </c>
      <c r="F73" s="25">
        <v>0.42854157312479851</v>
      </c>
      <c r="G73" s="163">
        <v>5.0285357001280964E-2</v>
      </c>
      <c r="H73" s="164">
        <f t="shared" si="5"/>
        <v>2.5286171287462766E-3</v>
      </c>
      <c r="I73" s="29" t="str">
        <f>VLOOKUP(B73,'Commission''s energy set'!B$3:P$76,15,FALSE)</f>
        <v>Gas</v>
      </c>
      <c r="J73" s="102"/>
      <c r="K73" s="102"/>
    </row>
    <row r="74" spans="2:11" x14ac:dyDescent="0.25">
      <c r="B74" s="166" t="s">
        <v>70</v>
      </c>
      <c r="C74" s="25">
        <v>0.33993390724609285</v>
      </c>
      <c r="D74" s="163">
        <v>3.5827713465448996E-2</v>
      </c>
      <c r="E74" s="163">
        <f t="shared" si="4"/>
        <v>1.2836250521623153E-3</v>
      </c>
      <c r="F74" s="25">
        <v>0.2771545846343787</v>
      </c>
      <c r="G74" s="163">
        <v>3.4410143313576592E-2</v>
      </c>
      <c r="H74" s="164">
        <f t="shared" si="5"/>
        <v>1.1840579628608799E-3</v>
      </c>
      <c r="I74" s="29" t="str">
        <f>VLOOKUP(B74,'Commission''s energy set'!B$3:P$76,15,FALSE)</f>
        <v>Gas</v>
      </c>
      <c r="J74" s="102"/>
      <c r="K74" s="102"/>
    </row>
    <row r="75" spans="2:11" x14ac:dyDescent="0.25">
      <c r="B75" s="166" t="s">
        <v>158</v>
      </c>
      <c r="C75" s="25">
        <v>0.4701683743438233</v>
      </c>
      <c r="D75" s="163">
        <v>2.8553386226555757E-2</v>
      </c>
      <c r="E75" s="163">
        <f t="shared" si="4"/>
        <v>8.1529586500286399E-4</v>
      </c>
      <c r="F75" s="25">
        <v>0.65672386758125989</v>
      </c>
      <c r="G75" s="163">
        <v>6.9917009477080794E-2</v>
      </c>
      <c r="H75" s="164">
        <f t="shared" si="5"/>
        <v>4.8883882142182053E-3</v>
      </c>
      <c r="I75" s="29" t="str">
        <f>VLOOKUP(B75,'Commission''s energy set'!B$3:P$76,15,FALSE)</f>
        <v>Gas</v>
      </c>
      <c r="J75" s="102"/>
      <c r="K75" s="102"/>
    </row>
    <row r="76" spans="2:11" x14ac:dyDescent="0.25">
      <c r="B76" s="166" t="s">
        <v>146</v>
      </c>
      <c r="C76" s="25">
        <v>0.40715482480336967</v>
      </c>
      <c r="D76" s="163">
        <v>3.7800338196039084E-2</v>
      </c>
      <c r="E76" s="163">
        <f t="shared" si="4"/>
        <v>1.4288655677349312E-3</v>
      </c>
      <c r="F76" s="25">
        <v>0.41498005009334549</v>
      </c>
      <c r="G76" s="163">
        <v>5.6577973214172218E-2</v>
      </c>
      <c r="H76" s="164">
        <f t="shared" si="5"/>
        <v>3.2010670530235891E-3</v>
      </c>
      <c r="I76" s="29" t="str">
        <f>VLOOKUP(B76,'Commission''s energy set'!B$3:P$76,15,FALSE)</f>
        <v>Gas</v>
      </c>
      <c r="J76" s="102"/>
      <c r="K76" s="102"/>
    </row>
    <row r="77" spans="2:11" x14ac:dyDescent="0.25">
      <c r="B77" s="166" t="s">
        <v>148</v>
      </c>
      <c r="C77" s="25">
        <v>0.56195651541869029</v>
      </c>
      <c r="D77" s="163">
        <v>3.1949556222429003E-2</v>
      </c>
      <c r="E77" s="163">
        <f t="shared" si="4"/>
        <v>1.0207741428101518E-3</v>
      </c>
      <c r="F77" s="25">
        <v>0.5128130435335696</v>
      </c>
      <c r="G77" s="163">
        <v>4.473278829786248E-2</v>
      </c>
      <c r="H77" s="164">
        <f t="shared" si="5"/>
        <v>2.0010223489013825E-3</v>
      </c>
      <c r="I77" s="29" t="str">
        <f>VLOOKUP(B77,'Commission''s energy set'!B$3:P$76,15,FALSE)</f>
        <v>Gas</v>
      </c>
      <c r="J77" s="102"/>
      <c r="K77" s="102"/>
    </row>
    <row r="78" spans="2:11" x14ac:dyDescent="0.25">
      <c r="B78" s="166" t="s">
        <v>118</v>
      </c>
      <c r="C78" s="25">
        <v>1.0222411952413348</v>
      </c>
      <c r="D78" s="163">
        <v>6.6266412527955079E-2</v>
      </c>
      <c r="E78" s="163">
        <f t="shared" si="4"/>
        <v>4.3912374293251216E-3</v>
      </c>
      <c r="F78" s="25">
        <v>0.46196222120560326</v>
      </c>
      <c r="G78" s="163">
        <v>5.6106448272859828E-2</v>
      </c>
      <c r="H78" s="164">
        <f t="shared" si="5"/>
        <v>3.1479335377950957E-3</v>
      </c>
      <c r="I78" s="29" t="str">
        <f>VLOOKUP(B78,'Commission''s energy set'!B$3:P$76,15,FALSE)</f>
        <v>Gas</v>
      </c>
      <c r="J78" s="102"/>
      <c r="K78" s="102"/>
    </row>
    <row r="79" spans="2:11" x14ac:dyDescent="0.25">
      <c r="B79" s="166" t="s">
        <v>128</v>
      </c>
      <c r="C79" s="25">
        <v>0.38641464464800701</v>
      </c>
      <c r="D79" s="163">
        <v>2.6218224345928062E-2</v>
      </c>
      <c r="E79" s="163">
        <f t="shared" si="4"/>
        <v>6.8739528785341497E-4</v>
      </c>
      <c r="F79" s="25">
        <v>0.36924075756602398</v>
      </c>
      <c r="G79" s="163">
        <v>4.1194301493856382E-2</v>
      </c>
      <c r="H79" s="164">
        <f t="shared" si="5"/>
        <v>1.6969704755667382E-3</v>
      </c>
      <c r="I79" s="29" t="str">
        <f>VLOOKUP(B79,'Commission''s energy set'!B$3:P$76,15,FALSE)</f>
        <v>Gas</v>
      </c>
      <c r="J79" s="102"/>
      <c r="K79" s="102"/>
    </row>
    <row r="80" spans="2:11" x14ac:dyDescent="0.25">
      <c r="B80" s="166" t="s">
        <v>160</v>
      </c>
      <c r="C80" s="25">
        <v>0.44122673034338467</v>
      </c>
      <c r="D80" s="163">
        <v>4.5930570993647141E-2</v>
      </c>
      <c r="E80" s="163">
        <f t="shared" si="4"/>
        <v>2.1096173518024603E-3</v>
      </c>
      <c r="F80" s="25">
        <v>0.53906066881553749</v>
      </c>
      <c r="G80" s="163">
        <v>8.2099270018853809E-2</v>
      </c>
      <c r="H80" s="164">
        <f t="shared" si="5"/>
        <v>6.7402901376286684E-3</v>
      </c>
      <c r="I80" s="29" t="str">
        <f>VLOOKUP(B80,'Commission''s energy set'!B$3:P$76,15,FALSE)</f>
        <v>Gas</v>
      </c>
      <c r="J80" s="102"/>
      <c r="K80" s="102"/>
    </row>
    <row r="81" spans="1:11" x14ac:dyDescent="0.25">
      <c r="B81" s="166" t="s">
        <v>166</v>
      </c>
      <c r="C81" s="25">
        <v>1.9045882096037338E-2</v>
      </c>
      <c r="D81" s="163">
        <v>7.2546375917880365E-2</v>
      </c>
      <c r="E81" s="163">
        <f t="shared" si="4"/>
        <v>5.2629766588184121E-3</v>
      </c>
      <c r="F81" s="25">
        <v>0.76093748395992888</v>
      </c>
      <c r="G81" s="163">
        <v>0.11137196353577944</v>
      </c>
      <c r="H81" s="164">
        <f t="shared" si="5"/>
        <v>1.2403714261814984E-2</v>
      </c>
      <c r="I81" s="29" t="str">
        <f>VLOOKUP(B81,'Commission''s energy set'!B$3:P$76,15,FALSE)</f>
        <v>Gas</v>
      </c>
      <c r="J81" s="102"/>
      <c r="K81" s="102"/>
    </row>
    <row r="82" spans="1:11" x14ac:dyDescent="0.25">
      <c r="B82" s="169" t="s">
        <v>236</v>
      </c>
      <c r="C82" s="159">
        <f t="shared" ref="C82:G82" si="6">AVERAGE(C64:C81)</f>
        <v>0.41291123736935165</v>
      </c>
      <c r="D82" s="160">
        <f t="shared" si="6"/>
        <v>4.1438502307755504E-2</v>
      </c>
      <c r="E82" s="160">
        <f t="shared" si="6"/>
        <v>1.8874401210100186E-3</v>
      </c>
      <c r="F82" s="159">
        <f t="shared" si="6"/>
        <v>0.45477769561712439</v>
      </c>
      <c r="G82" s="160">
        <f t="shared" si="6"/>
        <v>5.8498448550091037E-2</v>
      </c>
      <c r="H82" s="161">
        <f>AVERAGE(H64:H81)</f>
        <v>3.7784026247095152E-3</v>
      </c>
      <c r="I82" s="29"/>
    </row>
    <row r="83" spans="1:11" x14ac:dyDescent="0.25">
      <c r="B83" s="170" t="s">
        <v>237</v>
      </c>
      <c r="C83" s="64">
        <f t="shared" ref="C83:H83" si="7">MEDIAN(C64:C81)</f>
        <v>0.40521038805345067</v>
      </c>
      <c r="D83" s="167">
        <f t="shared" si="7"/>
        <v>3.8632857869088981E-2</v>
      </c>
      <c r="E83" s="167">
        <f t="shared" si="7"/>
        <v>1.4925323753533257E-3</v>
      </c>
      <c r="F83" s="64">
        <f t="shared" si="7"/>
        <v>0.42176081160907197</v>
      </c>
      <c r="G83" s="167">
        <f t="shared" si="7"/>
        <v>5.7469360515527951E-2</v>
      </c>
      <c r="H83" s="168">
        <f t="shared" si="7"/>
        <v>3.3035219693847411E-3</v>
      </c>
      <c r="I83" s="29"/>
    </row>
    <row r="88" spans="1:11" x14ac:dyDescent="0.25">
      <c r="A88" s="119" t="s">
        <v>239</v>
      </c>
    </row>
    <row r="91" spans="1:11" x14ac:dyDescent="0.25">
      <c r="B91" s="135" t="s">
        <v>220</v>
      </c>
      <c r="C91" s="136" t="s">
        <v>2</v>
      </c>
      <c r="D91" s="137" t="s">
        <v>3</v>
      </c>
      <c r="E91" s="138" t="s">
        <v>221</v>
      </c>
      <c r="F91" s="139"/>
      <c r="G91" s="139"/>
      <c r="H91" s="138"/>
    </row>
    <row r="92" spans="1:11" x14ac:dyDescent="0.25">
      <c r="B92" s="140" t="s">
        <v>190</v>
      </c>
      <c r="C92" s="140">
        <f>COUNT(C102:C119)</f>
        <v>18</v>
      </c>
      <c r="D92" s="140">
        <f>COUNT(F102:F119)</f>
        <v>18</v>
      </c>
      <c r="E92" s="141" t="s">
        <v>222</v>
      </c>
      <c r="F92" s="142"/>
      <c r="G92" s="142"/>
      <c r="H92" s="141"/>
    </row>
    <row r="93" spans="1:11" x14ac:dyDescent="0.25">
      <c r="B93" s="143" t="s">
        <v>223</v>
      </c>
      <c r="C93" s="144">
        <f>(C92/(C92-1))*_xlfn.VAR.S(C102:C119)</f>
        <v>4.6117874180886642E-2</v>
      </c>
      <c r="D93" s="144">
        <f>(D92/(D92-1))*_xlfn.VAR.S(F102:F119)</f>
        <v>1.6765507710256745E-2</v>
      </c>
      <c r="E93" s="141" t="s">
        <v>224</v>
      </c>
      <c r="F93" s="145"/>
      <c r="G93" s="145"/>
      <c r="H93" s="141"/>
    </row>
    <row r="94" spans="1:11" ht="18.75" x14ac:dyDescent="0.35">
      <c r="B94" s="143" t="s">
        <v>225</v>
      </c>
      <c r="C94" s="144">
        <f>E120</f>
        <v>1.8891638048460428E-3</v>
      </c>
      <c r="D94" s="144">
        <f>H120</f>
        <v>7.8421335478105867E-4</v>
      </c>
      <c r="E94" s="141" t="s">
        <v>226</v>
      </c>
      <c r="F94" s="145"/>
      <c r="G94" s="145"/>
      <c r="H94" s="141"/>
    </row>
    <row r="95" spans="1:11" x14ac:dyDescent="0.25">
      <c r="B95" s="143" t="s">
        <v>227</v>
      </c>
      <c r="C95" s="146">
        <v>0.2</v>
      </c>
      <c r="D95" s="146">
        <v>0.2</v>
      </c>
      <c r="E95" s="141" t="s">
        <v>228</v>
      </c>
      <c r="F95" s="147"/>
      <c r="G95" s="147"/>
      <c r="H95" s="141"/>
    </row>
    <row r="96" spans="1:11" x14ac:dyDescent="0.25">
      <c r="B96" s="148" t="s">
        <v>229</v>
      </c>
      <c r="C96" s="149">
        <f>C93*((C92+1)/C92)-C94*(1-2*C95)</f>
        <v>4.7546480019139387E-2</v>
      </c>
      <c r="D96" s="149">
        <f>D93*((D92+1)/D92)-D94*(1-2*D95)</f>
        <v>1.7226396792402374E-2</v>
      </c>
      <c r="E96" s="141" t="s">
        <v>230</v>
      </c>
      <c r="F96" s="145"/>
      <c r="G96" s="145"/>
      <c r="H96" s="141"/>
    </row>
    <row r="97" spans="2:12" x14ac:dyDescent="0.25">
      <c r="B97" s="150" t="s">
        <v>231</v>
      </c>
      <c r="C97" s="151">
        <f>SQRT(C96)</f>
        <v>0.2180515535811185</v>
      </c>
      <c r="D97" s="152">
        <f>SQRT(D96)</f>
        <v>0.13124936873144333</v>
      </c>
      <c r="E97" s="145">
        <f>AVERAGE(C97:D97)</f>
        <v>0.17465046115628091</v>
      </c>
      <c r="F97" s="145"/>
      <c r="G97" s="145"/>
      <c r="H97" s="142"/>
    </row>
    <row r="98" spans="2:12" x14ac:dyDescent="0.25">
      <c r="B98" s="102"/>
      <c r="C98" s="102"/>
      <c r="D98" s="102"/>
      <c r="E98" s="102"/>
      <c r="F98" s="102"/>
      <c r="G98" s="102"/>
      <c r="H98" s="102"/>
    </row>
    <row r="99" spans="2:12" x14ac:dyDescent="0.25">
      <c r="B99" s="102"/>
      <c r="C99" s="102"/>
      <c r="D99" s="102"/>
      <c r="E99" s="102"/>
      <c r="F99" s="102"/>
      <c r="G99" s="102"/>
      <c r="H99" s="102"/>
    </row>
    <row r="100" spans="2:12" x14ac:dyDescent="0.25">
      <c r="B100" s="102"/>
      <c r="C100" s="307" t="s">
        <v>2</v>
      </c>
      <c r="D100" s="308"/>
      <c r="E100" s="309"/>
      <c r="F100" s="307" t="s">
        <v>3</v>
      </c>
      <c r="G100" s="308"/>
      <c r="H100" s="309"/>
    </row>
    <row r="101" spans="2:12" x14ac:dyDescent="0.25">
      <c r="B101" s="153" t="s">
        <v>232</v>
      </c>
      <c r="C101" s="153" t="s">
        <v>233</v>
      </c>
      <c r="D101" s="153" t="s">
        <v>234</v>
      </c>
      <c r="E101" s="153" t="s">
        <v>235</v>
      </c>
      <c r="F101" s="153" t="s">
        <v>233</v>
      </c>
      <c r="G101" s="153" t="s">
        <v>234</v>
      </c>
      <c r="H101" s="153" t="s">
        <v>235</v>
      </c>
      <c r="I101" s="155" t="s">
        <v>385</v>
      </c>
      <c r="J101" s="155"/>
      <c r="L101" s="155"/>
    </row>
    <row r="102" spans="2:12" x14ac:dyDescent="0.25">
      <c r="B102" s="162" t="s">
        <v>110</v>
      </c>
      <c r="C102" s="25">
        <v>0.30251159842086112</v>
      </c>
      <c r="D102" s="163">
        <v>1.0351610487997842E-2</v>
      </c>
      <c r="E102" s="163">
        <f t="shared" ref="E102:E119" si="8">D102^2</f>
        <v>1.0715583969522692E-4</v>
      </c>
      <c r="F102" s="25">
        <v>0.43564871274253963</v>
      </c>
      <c r="G102" s="163">
        <v>1.6656962191843604E-2</v>
      </c>
      <c r="H102" s="164">
        <f t="shared" ref="H102:H119" si="9">G102^2</f>
        <v>2.774543894605073E-4</v>
      </c>
      <c r="I102" s="29" t="str">
        <f>VLOOKUP(B102,'Commission''s energy set'!B$3:P$76,15,FALSE)</f>
        <v>Gas</v>
      </c>
    </row>
    <row r="103" spans="2:12" x14ac:dyDescent="0.25">
      <c r="B103" s="162" t="s">
        <v>154</v>
      </c>
      <c r="C103" s="25">
        <v>0.39410576226841959</v>
      </c>
      <c r="D103" s="163">
        <v>2.1919953597161475E-2</v>
      </c>
      <c r="E103" s="163">
        <f t="shared" si="8"/>
        <v>4.8048436570171228E-4</v>
      </c>
      <c r="F103" s="25">
        <v>0.42082738458091962</v>
      </c>
      <c r="G103" s="163">
        <v>3.4877822238577591E-2</v>
      </c>
      <c r="H103" s="164">
        <f t="shared" si="9"/>
        <v>1.2164624841058175E-3</v>
      </c>
      <c r="I103" s="29" t="str">
        <f>VLOOKUP(B103,'Commission''s energy set'!B$3:P$76,15,FALSE)</f>
        <v>Gas</v>
      </c>
    </row>
    <row r="104" spans="2:12" x14ac:dyDescent="0.25">
      <c r="B104" s="162" t="s">
        <v>86</v>
      </c>
      <c r="C104" s="25">
        <v>0.53699626280255086</v>
      </c>
      <c r="D104" s="163">
        <v>2.2227982514878945E-2</v>
      </c>
      <c r="E104" s="163">
        <f t="shared" si="8"/>
        <v>4.9408320668176413E-4</v>
      </c>
      <c r="F104" s="25">
        <v>0.53959691813832833</v>
      </c>
      <c r="G104" s="163">
        <v>2.7624502789417492E-2</v>
      </c>
      <c r="H104" s="164">
        <f t="shared" si="9"/>
        <v>7.6311315436253474E-4</v>
      </c>
      <c r="I104" s="29" t="str">
        <f>VLOOKUP(B104,'Commission''s energy set'!B$3:P$76,15,FALSE)</f>
        <v>Gas</v>
      </c>
    </row>
    <row r="105" spans="2:12" x14ac:dyDescent="0.25">
      <c r="B105" s="162" t="s">
        <v>116</v>
      </c>
      <c r="C105" s="25">
        <v>0.12016175034414922</v>
      </c>
      <c r="D105" s="163">
        <v>1.9607274408360829E-2</v>
      </c>
      <c r="E105" s="163">
        <f t="shared" si="8"/>
        <v>3.8444520972476151E-4</v>
      </c>
      <c r="F105" s="25">
        <v>0.24672523341663369</v>
      </c>
      <c r="G105" s="163">
        <v>3.4371873596023762E-2</v>
      </c>
      <c r="H105" s="164">
        <f t="shared" si="9"/>
        <v>1.1814256945010355E-3</v>
      </c>
      <c r="I105" s="29" t="str">
        <f>VLOOKUP(B105,'Commission''s energy set'!B$3:P$76,15,FALSE)</f>
        <v>Gas</v>
      </c>
    </row>
    <row r="106" spans="2:12" x14ac:dyDescent="0.25">
      <c r="B106" s="162" t="s">
        <v>162</v>
      </c>
      <c r="C106" s="25">
        <v>0.40461533610391043</v>
      </c>
      <c r="D106" s="163">
        <v>1.6095806466051233E-2</v>
      </c>
      <c r="E106" s="163">
        <f t="shared" si="8"/>
        <v>2.5907498579257667E-4</v>
      </c>
      <c r="F106" s="25">
        <v>0.48581078928566912</v>
      </c>
      <c r="G106" s="163">
        <v>3.0205666727176891E-2</v>
      </c>
      <c r="H106" s="164">
        <f t="shared" si="9"/>
        <v>9.123823024332811E-4</v>
      </c>
      <c r="I106" s="29" t="str">
        <f>VLOOKUP(B106,'Commission''s energy set'!B$3:P$76,15,FALSE)</f>
        <v>Gas</v>
      </c>
    </row>
    <row r="107" spans="2:12" x14ac:dyDescent="0.25">
      <c r="B107" s="166" t="s">
        <v>23</v>
      </c>
      <c r="C107" s="25">
        <v>0.36087888788619182</v>
      </c>
      <c r="D107" s="163">
        <v>1.0610174368915863E-2</v>
      </c>
      <c r="E107" s="163">
        <f t="shared" si="8"/>
        <v>1.1257580013879913E-4</v>
      </c>
      <c r="F107" s="25">
        <v>0.31323188272585456</v>
      </c>
      <c r="G107" s="163">
        <v>1.9764405450153264E-2</v>
      </c>
      <c r="H107" s="164">
        <f t="shared" si="9"/>
        <v>3.9063172279804804E-4</v>
      </c>
      <c r="I107" s="29" t="str">
        <f>VLOOKUP(B107,'Commission''s energy set'!B$3:P$76,15,FALSE)</f>
        <v>Gas</v>
      </c>
    </row>
    <row r="108" spans="2:12" x14ac:dyDescent="0.25">
      <c r="B108" s="166" t="s">
        <v>156</v>
      </c>
      <c r="C108" s="25">
        <v>0.25758773413723518</v>
      </c>
      <c r="D108" s="163">
        <v>0.12265887542313118</v>
      </c>
      <c r="E108" s="163">
        <f t="shared" si="8"/>
        <v>1.5045199720067215E-2</v>
      </c>
      <c r="F108" s="25">
        <v>0.52906597778392628</v>
      </c>
      <c r="G108" s="163">
        <v>2.7633235432322819E-2</v>
      </c>
      <c r="H108" s="164">
        <f t="shared" si="9"/>
        <v>7.6359570045818131E-4</v>
      </c>
      <c r="I108" s="29" t="str">
        <f>VLOOKUP(B108,'Commission''s energy set'!B$3:P$76,15,FALSE)</f>
        <v>Gas</v>
      </c>
    </row>
    <row r="109" spans="2:12" x14ac:dyDescent="0.25">
      <c r="B109" s="166" t="s">
        <v>100</v>
      </c>
      <c r="C109" s="25">
        <v>0.44190913802845555</v>
      </c>
      <c r="D109" s="163">
        <v>1.6665873355020105E-2</v>
      </c>
      <c r="E109" s="163">
        <f t="shared" si="8"/>
        <v>2.777513346855691E-4</v>
      </c>
      <c r="F109" s="25">
        <v>0.43812978766798027</v>
      </c>
      <c r="G109" s="163">
        <v>1.63562255882235E-2</v>
      </c>
      <c r="H109" s="164">
        <f t="shared" si="9"/>
        <v>2.6752611549285717E-4</v>
      </c>
      <c r="I109" s="29" t="str">
        <f>VLOOKUP(B109,'Commission''s energy set'!B$3:P$76,15,FALSE)</f>
        <v>Gas</v>
      </c>
    </row>
    <row r="110" spans="2:12" x14ac:dyDescent="0.25">
      <c r="B110" s="166" t="s">
        <v>164</v>
      </c>
      <c r="C110" s="25">
        <v>0.74954795250442996</v>
      </c>
      <c r="D110" s="163">
        <v>1.9759564403237825E-2</v>
      </c>
      <c r="E110" s="163">
        <f t="shared" si="8"/>
        <v>3.9044038540570337E-4</v>
      </c>
      <c r="F110" s="25">
        <v>0.80377334606451989</v>
      </c>
      <c r="G110" s="163">
        <v>2.6820336134590724E-2</v>
      </c>
      <c r="H110" s="164">
        <f t="shared" si="9"/>
        <v>7.1933043037243291E-4</v>
      </c>
      <c r="I110" s="29" t="str">
        <f>VLOOKUP(B110,'Commission''s energy set'!B$3:P$76,15,FALSE)</f>
        <v>Gas</v>
      </c>
    </row>
    <row r="111" spans="2:12" x14ac:dyDescent="0.25">
      <c r="B111" s="166" t="s">
        <v>122</v>
      </c>
      <c r="C111" s="25">
        <v>0.47928545708818354</v>
      </c>
      <c r="D111" s="163">
        <v>1.5176207045935907E-2</v>
      </c>
      <c r="E111" s="163">
        <f t="shared" si="8"/>
        <v>2.3031726030111466E-4</v>
      </c>
      <c r="F111" s="25">
        <v>0.58689612853577278</v>
      </c>
      <c r="G111" s="163">
        <v>2.2524996782067701E-2</v>
      </c>
      <c r="H111" s="164">
        <f t="shared" si="9"/>
        <v>5.073754800321603E-4</v>
      </c>
      <c r="I111" s="29" t="str">
        <f>VLOOKUP(B111,'Commission''s energy set'!B$3:P$76,15,FALSE)</f>
        <v>Gas</v>
      </c>
    </row>
    <row r="112" spans="2:12" x14ac:dyDescent="0.25">
      <c r="B112" s="166" t="s">
        <v>70</v>
      </c>
      <c r="C112" s="25">
        <v>0.41672883259808363</v>
      </c>
      <c r="D112" s="163">
        <v>1.4907822362742428E-2</v>
      </c>
      <c r="E112" s="163">
        <f t="shared" si="8"/>
        <v>2.2224316759908322E-4</v>
      </c>
      <c r="F112" s="25">
        <v>0.3853327678611842</v>
      </c>
      <c r="G112" s="163">
        <v>1.5374065336420216E-2</v>
      </c>
      <c r="H112" s="164">
        <f t="shared" si="9"/>
        <v>2.3636188496851764E-4</v>
      </c>
      <c r="I112" s="29" t="str">
        <f>VLOOKUP(B112,'Commission''s energy set'!B$3:P$76,15,FALSE)</f>
        <v>Gas</v>
      </c>
    </row>
    <row r="113" spans="2:9" x14ac:dyDescent="0.25">
      <c r="B113" s="166" t="s">
        <v>158</v>
      </c>
      <c r="C113" s="25">
        <v>0.49327153122851675</v>
      </c>
      <c r="D113" s="163">
        <v>1.2734827965619235E-2</v>
      </c>
      <c r="E113" s="163">
        <f t="shared" si="8"/>
        <v>1.6217584331391772E-4</v>
      </c>
      <c r="F113" s="25">
        <v>0.65700616884767815</v>
      </c>
      <c r="G113" s="163">
        <v>3.0948427402597962E-2</v>
      </c>
      <c r="H113" s="164">
        <f t="shared" si="9"/>
        <v>9.5780515869387645E-4</v>
      </c>
      <c r="I113" s="29" t="str">
        <f>VLOOKUP(B113,'Commission''s energy set'!B$3:P$76,15,FALSE)</f>
        <v>Gas</v>
      </c>
    </row>
    <row r="114" spans="2:9" x14ac:dyDescent="0.25">
      <c r="B114" s="166" t="s">
        <v>146</v>
      </c>
      <c r="C114" s="25">
        <v>0.49094693943620238</v>
      </c>
      <c r="D114" s="163">
        <v>1.5368711342877686E-2</v>
      </c>
      <c r="E114" s="163">
        <f t="shared" si="8"/>
        <v>2.3619728834069727E-4</v>
      </c>
      <c r="F114" s="25">
        <v>0.50102776618925526</v>
      </c>
      <c r="G114" s="163">
        <v>2.5628438074410596E-2</v>
      </c>
      <c r="H114" s="164">
        <f t="shared" si="9"/>
        <v>6.5681683813389872E-4</v>
      </c>
      <c r="I114" s="29" t="str">
        <f>VLOOKUP(B114,'Commission''s energy set'!B$3:P$76,15,FALSE)</f>
        <v>Gas</v>
      </c>
    </row>
    <row r="115" spans="2:9" x14ac:dyDescent="0.25">
      <c r="B115" s="166" t="s">
        <v>148</v>
      </c>
      <c r="C115" s="25">
        <v>0.60927486007451015</v>
      </c>
      <c r="D115" s="163">
        <v>1.3786024645404528E-2</v>
      </c>
      <c r="E115" s="163">
        <f t="shared" si="8"/>
        <v>1.9005447552370103E-4</v>
      </c>
      <c r="F115" s="25">
        <v>0.56063421541590086</v>
      </c>
      <c r="G115" s="163">
        <v>1.9703704996715515E-2</v>
      </c>
      <c r="H115" s="164">
        <f t="shared" si="9"/>
        <v>3.8823599059759192E-4</v>
      </c>
      <c r="I115" s="29" t="str">
        <f>VLOOKUP(B115,'Commission''s energy set'!B$3:P$76,15,FALSE)</f>
        <v>Gas</v>
      </c>
    </row>
    <row r="116" spans="2:9" x14ac:dyDescent="0.25">
      <c r="B116" s="166" t="s">
        <v>118</v>
      </c>
      <c r="C116" s="25">
        <v>1.0944189058211615</v>
      </c>
      <c r="D116" s="163">
        <v>2.6628690457558196E-2</v>
      </c>
      <c r="E116" s="163">
        <f t="shared" si="8"/>
        <v>7.090871554844509E-4</v>
      </c>
      <c r="F116" s="25">
        <v>0.5172507717894711</v>
      </c>
      <c r="G116" s="163">
        <v>2.3577025950123617E-2</v>
      </c>
      <c r="H116" s="164">
        <f t="shared" si="9"/>
        <v>5.5587615265280247E-4</v>
      </c>
      <c r="I116" s="29" t="str">
        <f>VLOOKUP(B116,'Commission''s energy set'!B$3:P$76,15,FALSE)</f>
        <v>Gas</v>
      </c>
    </row>
    <row r="117" spans="2:9" x14ac:dyDescent="0.25">
      <c r="B117" s="166" t="s">
        <v>128</v>
      </c>
      <c r="C117" s="25">
        <v>0.43306520609227628</v>
      </c>
      <c r="D117" s="163">
        <v>1.1118387366072421E-2</v>
      </c>
      <c r="E117" s="163">
        <f t="shared" si="8"/>
        <v>1.2361853762203883E-4</v>
      </c>
      <c r="F117" s="25">
        <v>0.50110484672421085</v>
      </c>
      <c r="G117" s="163">
        <v>1.7653271118054144E-2</v>
      </c>
      <c r="H117" s="164">
        <f t="shared" si="9"/>
        <v>3.1163798116752464E-4</v>
      </c>
      <c r="I117" s="29" t="str">
        <f>VLOOKUP(B117,'Commission''s energy set'!B$3:P$76,15,FALSE)</f>
        <v>Gas</v>
      </c>
    </row>
    <row r="118" spans="2:9" x14ac:dyDescent="0.25">
      <c r="B118" s="166" t="s">
        <v>160</v>
      </c>
      <c r="C118" s="25">
        <v>0.32623954864133342</v>
      </c>
      <c r="D118" s="163">
        <v>1.8441251504328463E-2</v>
      </c>
      <c r="E118" s="163">
        <f t="shared" si="8"/>
        <v>3.400797570458968E-4</v>
      </c>
      <c r="F118" s="25">
        <v>0.45269186121677479</v>
      </c>
      <c r="G118" s="163">
        <v>4.0464339297888501E-2</v>
      </c>
      <c r="H118" s="164">
        <f t="shared" si="9"/>
        <v>1.6373627548146436E-3</v>
      </c>
      <c r="I118" s="29" t="str">
        <f>VLOOKUP(B118,'Commission''s energy set'!B$3:P$76,15,FALSE)</f>
        <v>Gas</v>
      </c>
    </row>
    <row r="119" spans="2:9" x14ac:dyDescent="0.25">
      <c r="B119" s="166" t="s">
        <v>166</v>
      </c>
      <c r="C119" s="25">
        <v>0.39519620768388386</v>
      </c>
      <c r="D119" s="163">
        <v>0.11933132092667263</v>
      </c>
      <c r="E119" s="163">
        <f t="shared" si="8"/>
        <v>1.4239964154104537E-2</v>
      </c>
      <c r="F119" s="25">
        <v>0.59745504582525577</v>
      </c>
      <c r="G119" s="163">
        <v>4.8707762738739557E-2</v>
      </c>
      <c r="H119" s="164">
        <f t="shared" si="9"/>
        <v>2.3724461510133458E-3</v>
      </c>
      <c r="I119" s="29" t="str">
        <f>VLOOKUP(B119,'Commission''s energy set'!B$3:P$76,15,FALSE)</f>
        <v>Gas</v>
      </c>
    </row>
    <row r="120" spans="2:9" x14ac:dyDescent="0.25">
      <c r="B120" s="169" t="s">
        <v>236</v>
      </c>
      <c r="C120" s="159">
        <f t="shared" ref="C120:H120" si="10">AVERAGE(C102:C119)</f>
        <v>0.46148566173113081</v>
      </c>
      <c r="D120" s="160">
        <f t="shared" si="10"/>
        <v>2.8188353257887037E-2</v>
      </c>
      <c r="E120" s="160">
        <f t="shared" si="10"/>
        <v>1.8891638048460428E-3</v>
      </c>
      <c r="F120" s="159">
        <f t="shared" si="10"/>
        <v>0.49845608915621537</v>
      </c>
      <c r="G120" s="161">
        <f t="shared" si="10"/>
        <v>2.6605170102519306E-2</v>
      </c>
      <c r="H120" s="161">
        <f t="shared" si="10"/>
        <v>7.8421335478105867E-4</v>
      </c>
    </row>
    <row r="121" spans="2:9" x14ac:dyDescent="0.25">
      <c r="B121" s="170" t="s">
        <v>237</v>
      </c>
      <c r="C121" s="64">
        <f t="shared" ref="C121:H121" si="11">MEDIAN(C102:C119)</f>
        <v>0.42489701934517998</v>
      </c>
      <c r="D121" s="167">
        <f t="shared" si="11"/>
        <v>1.6380839910535669E-2</v>
      </c>
      <c r="E121" s="167">
        <f t="shared" si="11"/>
        <v>2.6841316023907289E-4</v>
      </c>
      <c r="F121" s="64">
        <f t="shared" si="11"/>
        <v>0.50106630645673311</v>
      </c>
      <c r="G121" s="168">
        <f t="shared" si="11"/>
        <v>2.622438710450066E-2</v>
      </c>
      <c r="H121" s="168">
        <f t="shared" si="11"/>
        <v>6.8807363425316581E-4</v>
      </c>
    </row>
    <row r="125" spans="2:9" s="102" customFormat="1" x14ac:dyDescent="0.25">
      <c r="G125" s="172"/>
      <c r="H125" s="172"/>
      <c r="I125" s="173"/>
    </row>
    <row r="126" spans="2:9" x14ac:dyDescent="0.25">
      <c r="B126" s="102"/>
      <c r="C126" s="102"/>
      <c r="D126" s="102"/>
      <c r="E126" s="102"/>
      <c r="F126" s="102"/>
    </row>
  </sheetData>
  <mergeCells count="7">
    <mergeCell ref="C100:E100"/>
    <mergeCell ref="F100:H100"/>
    <mergeCell ref="B3:J3"/>
    <mergeCell ref="C25:E25"/>
    <mergeCell ref="F25:H25"/>
    <mergeCell ref="C62:E62"/>
    <mergeCell ref="F62:H62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M293"/>
  <sheetViews>
    <sheetView workbookViewId="0"/>
  </sheetViews>
  <sheetFormatPr defaultColWidth="8.85546875" defaultRowHeight="15" x14ac:dyDescent="0.25"/>
  <cols>
    <col min="1" max="1" width="2.42578125" style="1" customWidth="1"/>
    <col min="2" max="2" width="30.7109375" style="1" customWidth="1"/>
    <col min="3" max="3" width="18.140625" style="1" customWidth="1"/>
    <col min="4" max="4" width="15.85546875" style="1" customWidth="1"/>
    <col min="5" max="5" width="15.42578125" style="1" customWidth="1"/>
    <col min="6" max="6" width="18.85546875" style="1" customWidth="1"/>
    <col min="7" max="7" width="18.140625" style="1" customWidth="1"/>
    <col min="8" max="8" width="20.85546875" style="1" customWidth="1"/>
    <col min="9" max="9" width="15.140625" style="1" customWidth="1"/>
    <col min="10" max="10" width="8.85546875" style="1"/>
    <col min="11" max="11" width="12.42578125" style="1" bestFit="1" customWidth="1"/>
    <col min="12" max="16384" width="8.85546875" style="1"/>
  </cols>
  <sheetData>
    <row r="1" spans="1:12" ht="23.25" x14ac:dyDescent="0.35">
      <c r="A1" s="91" t="s">
        <v>215</v>
      </c>
      <c r="B1" s="117"/>
    </row>
    <row r="3" spans="1:12" ht="34.5" customHeight="1" x14ac:dyDescent="0.25">
      <c r="A3" s="118"/>
      <c r="B3" s="310" t="s">
        <v>216</v>
      </c>
      <c r="C3" s="310"/>
      <c r="D3" s="310"/>
      <c r="E3" s="310"/>
      <c r="F3" s="310"/>
      <c r="G3" s="310"/>
      <c r="H3" s="310"/>
      <c r="I3" s="310"/>
      <c r="J3" s="310"/>
      <c r="K3" s="118"/>
      <c r="L3" s="118"/>
    </row>
    <row r="5" spans="1:12" s="37" customFormat="1" x14ac:dyDescent="0.25">
      <c r="A5" s="36" t="s">
        <v>217</v>
      </c>
    </row>
    <row r="7" spans="1:12" x14ac:dyDescent="0.25">
      <c r="B7" s="114"/>
      <c r="C7" s="120" t="s">
        <v>2</v>
      </c>
      <c r="D7" s="121" t="s">
        <v>3</v>
      </c>
      <c r="E7" s="122" t="s">
        <v>201</v>
      </c>
    </row>
    <row r="8" spans="1:12" x14ac:dyDescent="0.25">
      <c r="B8" s="121" t="s">
        <v>218</v>
      </c>
      <c r="C8" s="123">
        <f>C195</f>
        <v>0.14125431338140781</v>
      </c>
      <c r="D8" s="124">
        <f>D195</f>
        <v>9.807693708843164E-2</v>
      </c>
      <c r="E8" s="125">
        <f>AVERAGE(C8:D8)</f>
        <v>0.11966562523491972</v>
      </c>
      <c r="F8" s="126"/>
      <c r="G8" s="126"/>
      <c r="H8" s="126"/>
    </row>
    <row r="9" spans="1:12" x14ac:dyDescent="0.25">
      <c r="B9" s="127" t="s">
        <v>8</v>
      </c>
      <c r="C9" s="128">
        <f>C108</f>
        <v>0.12601307599652148</v>
      </c>
      <c r="D9" s="129">
        <f>D108</f>
        <v>7.963283824435731E-2</v>
      </c>
      <c r="E9" s="130">
        <f t="shared" ref="E9:E10" si="0">AVERAGE(C9:D9)</f>
        <v>0.1028229571204394</v>
      </c>
      <c r="F9" s="126"/>
      <c r="G9" s="126"/>
      <c r="H9" s="126"/>
    </row>
    <row r="10" spans="1:12" x14ac:dyDescent="0.25">
      <c r="B10" s="131" t="s">
        <v>9</v>
      </c>
      <c r="C10" s="132">
        <f>C22</f>
        <v>0.11724401946603023</v>
      </c>
      <c r="D10" s="133">
        <f>D22</f>
        <v>7.1337553314752777E-2</v>
      </c>
      <c r="E10" s="134">
        <f t="shared" si="0"/>
        <v>9.4290786390391512E-2</v>
      </c>
      <c r="F10" s="126"/>
      <c r="G10" s="126"/>
      <c r="H10" s="126"/>
    </row>
    <row r="13" spans="1:12" s="37" customFormat="1" x14ac:dyDescent="0.25">
      <c r="A13" s="36" t="s">
        <v>219</v>
      </c>
    </row>
    <row r="15" spans="1:12" x14ac:dyDescent="0.25">
      <c r="A15" s="102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</row>
    <row r="16" spans="1:12" x14ac:dyDescent="0.25">
      <c r="A16" s="102"/>
      <c r="B16" s="135" t="s">
        <v>220</v>
      </c>
      <c r="C16" s="136" t="s">
        <v>2</v>
      </c>
      <c r="D16" s="137" t="s">
        <v>3</v>
      </c>
      <c r="E16" s="138" t="s">
        <v>221</v>
      </c>
      <c r="F16" s="139"/>
      <c r="G16" s="139"/>
      <c r="H16" s="138"/>
      <c r="I16" s="102"/>
      <c r="J16" s="102"/>
      <c r="K16" s="102"/>
      <c r="L16" s="102"/>
    </row>
    <row r="17" spans="1:13" x14ac:dyDescent="0.25">
      <c r="A17" s="102"/>
      <c r="B17" s="140" t="s">
        <v>190</v>
      </c>
      <c r="C17" s="140">
        <f>COUNT(C27:C93)</f>
        <v>67</v>
      </c>
      <c r="D17" s="140">
        <f>COUNT(F27:F93)</f>
        <v>67</v>
      </c>
      <c r="E17" s="141" t="s">
        <v>222</v>
      </c>
      <c r="F17" s="142"/>
      <c r="G17" s="142"/>
      <c r="H17" s="141"/>
      <c r="I17" s="102"/>
      <c r="J17" s="102"/>
      <c r="K17" s="102"/>
      <c r="L17" s="102"/>
    </row>
    <row r="18" spans="1:13" x14ac:dyDescent="0.25">
      <c r="A18" s="102"/>
      <c r="B18" s="143" t="s">
        <v>223</v>
      </c>
      <c r="C18" s="144">
        <f>(C17/(C17-1))*_xlfn.VAR.S(C27:C93)</f>
        <v>1.6250708764378747E-2</v>
      </c>
      <c r="D18" s="144">
        <f>(D17/(D17-1))*_xlfn.VAR.S(F27:F93)</f>
        <v>1.0402369501134909E-2</v>
      </c>
      <c r="E18" s="141" t="s">
        <v>224</v>
      </c>
      <c r="F18" s="145"/>
      <c r="G18" s="145"/>
      <c r="H18" s="141"/>
      <c r="I18" s="102"/>
      <c r="J18" s="102"/>
      <c r="K18" s="102"/>
      <c r="L18" s="102"/>
    </row>
    <row r="19" spans="1:13" ht="18.75" x14ac:dyDescent="0.35">
      <c r="A19" s="102"/>
      <c r="B19" s="143" t="s">
        <v>225</v>
      </c>
      <c r="C19" s="144">
        <f>E94</f>
        <v>4.5784942597225375E-3</v>
      </c>
      <c r="D19" s="144">
        <f>H94</f>
        <v>9.1143037241421827E-3</v>
      </c>
      <c r="E19" s="141" t="s">
        <v>226</v>
      </c>
      <c r="F19" s="145"/>
      <c r="G19" s="145"/>
      <c r="H19" s="141"/>
      <c r="I19" s="102"/>
      <c r="J19" s="102"/>
      <c r="K19" s="102"/>
      <c r="L19" s="102"/>
    </row>
    <row r="20" spans="1:13" x14ac:dyDescent="0.25">
      <c r="A20" s="102"/>
      <c r="B20" s="143" t="s">
        <v>227</v>
      </c>
      <c r="C20" s="146">
        <v>0.2</v>
      </c>
      <c r="D20" s="146">
        <v>0.2</v>
      </c>
      <c r="E20" s="141" t="s">
        <v>228</v>
      </c>
      <c r="F20" s="147"/>
      <c r="G20" s="147"/>
      <c r="H20" s="141"/>
      <c r="I20" s="102"/>
      <c r="J20" s="102"/>
      <c r="K20" s="102"/>
      <c r="L20" s="102"/>
    </row>
    <row r="21" spans="1:13" x14ac:dyDescent="0.25">
      <c r="A21" s="102"/>
      <c r="B21" s="148" t="s">
        <v>229</v>
      </c>
      <c r="C21" s="149">
        <f>C18*((C17+1)/C17)-C19*(1-2*C20)</f>
        <v>1.3746160100550877E-2</v>
      </c>
      <c r="D21" s="149">
        <f>D18*((D17+1)/D17)-D19*(1-2*D20)</f>
        <v>5.0890465129351959E-3</v>
      </c>
      <c r="E21" s="141" t="s">
        <v>230</v>
      </c>
      <c r="F21" s="145"/>
      <c r="G21" s="145"/>
      <c r="H21" s="141"/>
      <c r="I21" s="102"/>
      <c r="J21" s="102"/>
      <c r="K21" s="102"/>
      <c r="L21" s="102"/>
    </row>
    <row r="22" spans="1:13" x14ac:dyDescent="0.25">
      <c r="A22" s="102"/>
      <c r="B22" s="150" t="s">
        <v>231</v>
      </c>
      <c r="C22" s="151">
        <f>SQRT(C21)</f>
        <v>0.11724401946603023</v>
      </c>
      <c r="D22" s="152">
        <f>SQRT(D21)</f>
        <v>7.1337553314752777E-2</v>
      </c>
      <c r="E22" s="145"/>
      <c r="F22" s="145"/>
      <c r="G22" s="145"/>
      <c r="H22" s="142"/>
      <c r="I22" s="102"/>
      <c r="J22" s="102"/>
      <c r="K22" s="102"/>
      <c r="L22" s="102"/>
    </row>
    <row r="23" spans="1:13" x14ac:dyDescent="0.25">
      <c r="A23" s="102"/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</row>
    <row r="24" spans="1:13" x14ac:dyDescent="0.25">
      <c r="A24" s="102"/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</row>
    <row r="25" spans="1:13" x14ac:dyDescent="0.25">
      <c r="A25" s="102"/>
      <c r="B25" s="102"/>
      <c r="C25" s="307" t="s">
        <v>2</v>
      </c>
      <c r="D25" s="308"/>
      <c r="E25" s="309"/>
      <c r="F25" s="307" t="s">
        <v>3</v>
      </c>
      <c r="G25" s="308"/>
      <c r="H25" s="309"/>
      <c r="I25" s="102"/>
      <c r="J25" s="102"/>
      <c r="K25" s="102"/>
      <c r="L25" s="102"/>
    </row>
    <row r="26" spans="1:13" x14ac:dyDescent="0.25">
      <c r="A26" s="102"/>
      <c r="B26" s="153" t="s">
        <v>232</v>
      </c>
      <c r="C26" s="154" t="s">
        <v>233</v>
      </c>
      <c r="D26" s="154" t="s">
        <v>234</v>
      </c>
      <c r="E26" s="154" t="s">
        <v>235</v>
      </c>
      <c r="F26" s="154" t="s">
        <v>233</v>
      </c>
      <c r="G26" s="154" t="s">
        <v>234</v>
      </c>
      <c r="H26" s="154" t="s">
        <v>235</v>
      </c>
      <c r="I26" s="102"/>
      <c r="J26" s="155"/>
      <c r="K26" s="156"/>
      <c r="L26" s="157"/>
      <c r="M26" s="157"/>
    </row>
    <row r="27" spans="1:13" x14ac:dyDescent="0.25">
      <c r="A27" s="102"/>
      <c r="B27" s="158" t="s">
        <v>84</v>
      </c>
      <c r="C27" s="159">
        <v>0.4249574894780303</v>
      </c>
      <c r="D27" s="160">
        <v>6.3208823165843558E-2</v>
      </c>
      <c r="E27" s="160">
        <f t="shared" ref="E27:E90" si="1">D27^2</f>
        <v>3.9953553260108814E-3</v>
      </c>
      <c r="F27" s="159">
        <v>0.26154486242045538</v>
      </c>
      <c r="G27" s="160">
        <v>8.0920136781261212E-2</v>
      </c>
      <c r="H27" s="161">
        <f>G27^2</f>
        <v>6.5480685366980235E-3</v>
      </c>
      <c r="I27" s="102"/>
      <c r="J27" s="102"/>
      <c r="K27" s="102"/>
      <c r="L27" s="102"/>
      <c r="M27" s="102"/>
    </row>
    <row r="28" spans="1:13" x14ac:dyDescent="0.25">
      <c r="A28" s="102"/>
      <c r="B28" s="162" t="s">
        <v>56</v>
      </c>
      <c r="C28" s="25">
        <v>0.3084457954497461</v>
      </c>
      <c r="D28" s="163">
        <v>5.1826221484970701E-2</v>
      </c>
      <c r="E28" s="163">
        <f t="shared" si="1"/>
        <v>2.6859572334092387E-3</v>
      </c>
      <c r="F28" s="25">
        <v>0.20591611771024093</v>
      </c>
      <c r="G28" s="163">
        <v>7.7542739299441055E-2</v>
      </c>
      <c r="H28" s="164">
        <f t="shared" ref="H28:H91" si="2">G28^2</f>
        <v>6.01287641806108E-3</v>
      </c>
      <c r="I28" s="102"/>
      <c r="J28" s="102"/>
      <c r="K28" s="102"/>
      <c r="L28" s="102"/>
      <c r="M28" s="102"/>
    </row>
    <row r="29" spans="1:13" x14ac:dyDescent="0.25">
      <c r="B29" s="162" t="s">
        <v>124</v>
      </c>
      <c r="C29" s="25">
        <v>0.56077959548944178</v>
      </c>
      <c r="D29" s="163">
        <v>7.4296965782304672E-2</v>
      </c>
      <c r="E29" s="163">
        <f t="shared" si="1"/>
        <v>5.5200391244569508E-3</v>
      </c>
      <c r="F29" s="25">
        <v>0.36636457034087944</v>
      </c>
      <c r="G29" s="163">
        <v>5.7750388638888768E-2</v>
      </c>
      <c r="H29" s="164">
        <f t="shared" si="2"/>
        <v>3.3351073879426931E-3</v>
      </c>
      <c r="I29" s="102"/>
      <c r="J29" s="102"/>
      <c r="K29" s="102"/>
      <c r="L29" s="102"/>
      <c r="M29" s="102"/>
    </row>
    <row r="30" spans="1:13" x14ac:dyDescent="0.25">
      <c r="B30" s="162" t="s">
        <v>138</v>
      </c>
      <c r="C30" s="25">
        <v>0.51018067436938364</v>
      </c>
      <c r="D30" s="163">
        <v>8.108454673901129E-2</v>
      </c>
      <c r="E30" s="163">
        <f t="shared" si="1"/>
        <v>6.5747037198709063E-3</v>
      </c>
      <c r="F30" s="25">
        <v>0.40389058872344463</v>
      </c>
      <c r="G30" s="163">
        <v>9.3013388909573405E-2</v>
      </c>
      <c r="H30" s="164">
        <f t="shared" si="2"/>
        <v>8.6514905164435524E-3</v>
      </c>
      <c r="I30" s="102"/>
      <c r="J30" s="102"/>
      <c r="K30" s="102"/>
      <c r="L30" s="102"/>
      <c r="M30" s="102"/>
    </row>
    <row r="31" spans="1:13" x14ac:dyDescent="0.25">
      <c r="B31" s="162" t="s">
        <v>120</v>
      </c>
      <c r="C31" s="25">
        <v>0.24688456108555545</v>
      </c>
      <c r="D31" s="163">
        <v>5.4300134022932996E-2</v>
      </c>
      <c r="E31" s="163">
        <f t="shared" si="1"/>
        <v>2.9485045549084853E-3</v>
      </c>
      <c r="F31" s="25">
        <v>0.333621744294612</v>
      </c>
      <c r="G31" s="163">
        <v>7.3321039191746012E-2</v>
      </c>
      <c r="H31" s="164">
        <f t="shared" si="2"/>
        <v>5.3759747881575544E-3</v>
      </c>
      <c r="I31" s="102"/>
      <c r="J31" s="102"/>
      <c r="K31" s="102"/>
      <c r="L31" s="102"/>
      <c r="M31" s="102"/>
    </row>
    <row r="32" spans="1:13" x14ac:dyDescent="0.25">
      <c r="B32" s="162" t="s">
        <v>90</v>
      </c>
      <c r="C32" s="25">
        <v>8.5435252091316041E-2</v>
      </c>
      <c r="D32" s="163">
        <v>5.3242723639257944E-2</v>
      </c>
      <c r="E32" s="163">
        <f t="shared" si="1"/>
        <v>2.8347876205263968E-3</v>
      </c>
      <c r="F32" s="25">
        <v>0.2670025875884785</v>
      </c>
      <c r="G32" s="163">
        <v>5.315359271387067E-2</v>
      </c>
      <c r="H32" s="164">
        <f t="shared" si="2"/>
        <v>2.8253044183920452E-3</v>
      </c>
      <c r="I32" s="102"/>
      <c r="J32" s="102"/>
      <c r="K32" s="102"/>
      <c r="L32" s="102"/>
      <c r="M32" s="102"/>
    </row>
    <row r="33" spans="2:13" x14ac:dyDescent="0.25">
      <c r="B33" s="162" t="s">
        <v>110</v>
      </c>
      <c r="C33" s="25">
        <v>0.3241243518633582</v>
      </c>
      <c r="D33" s="163">
        <v>4.6848309511116154E-2</v>
      </c>
      <c r="E33" s="163">
        <f t="shared" si="1"/>
        <v>2.1947641040493365E-3</v>
      </c>
      <c r="F33" s="25">
        <v>0.31182391230008305</v>
      </c>
      <c r="G33" s="163">
        <v>9.584168959352557E-2</v>
      </c>
      <c r="H33" s="164">
        <f t="shared" si="2"/>
        <v>9.1856294641417067E-3</v>
      </c>
      <c r="I33" s="102"/>
      <c r="J33" s="102"/>
      <c r="K33" s="102"/>
      <c r="L33" s="102"/>
      <c r="M33" s="102"/>
    </row>
    <row r="34" spans="2:13" x14ac:dyDescent="0.25">
      <c r="B34" s="162" t="s">
        <v>104</v>
      </c>
      <c r="C34" s="25">
        <v>0.36421550061972102</v>
      </c>
      <c r="D34" s="163">
        <v>5.8763280059315713E-2</v>
      </c>
      <c r="E34" s="163">
        <f t="shared" si="1"/>
        <v>3.4531230833295718E-3</v>
      </c>
      <c r="F34" s="25">
        <v>0.29866218775514586</v>
      </c>
      <c r="G34" s="163">
        <v>8.2599455122351798E-2</v>
      </c>
      <c r="H34" s="164">
        <f t="shared" si="2"/>
        <v>6.8226699865094088E-3</v>
      </c>
      <c r="I34" s="102"/>
      <c r="J34" s="102"/>
      <c r="K34" s="102"/>
      <c r="L34" s="102"/>
      <c r="M34" s="102"/>
    </row>
    <row r="35" spans="2:13" x14ac:dyDescent="0.25">
      <c r="B35" s="162" t="s">
        <v>150</v>
      </c>
      <c r="C35" s="25">
        <v>0.58933044301517357</v>
      </c>
      <c r="D35" s="163">
        <v>7.1875164562808652E-2</v>
      </c>
      <c r="E35" s="163">
        <f t="shared" si="1"/>
        <v>5.1660392809308245E-3</v>
      </c>
      <c r="F35" s="25">
        <v>0.46380156888821589</v>
      </c>
      <c r="G35" s="163">
        <v>0.10384909542118308</v>
      </c>
      <c r="H35" s="164">
        <f t="shared" si="2"/>
        <v>1.0784634619797989E-2</v>
      </c>
      <c r="I35" s="102"/>
      <c r="J35" s="102"/>
      <c r="K35" s="102"/>
      <c r="L35" s="102"/>
      <c r="M35" s="102"/>
    </row>
    <row r="36" spans="2:13" x14ac:dyDescent="0.25">
      <c r="B36" s="162" t="s">
        <v>154</v>
      </c>
      <c r="C36" s="25">
        <v>0.26185868821298147</v>
      </c>
      <c r="D36" s="163">
        <v>0.11900124235102656</v>
      </c>
      <c r="E36" s="163">
        <f t="shared" si="1"/>
        <v>1.4161295681087758E-2</v>
      </c>
      <c r="F36" s="25">
        <v>0.51597742774113875</v>
      </c>
      <c r="G36" s="163">
        <v>0.18413245890277957</v>
      </c>
      <c r="H36" s="164">
        <f t="shared" si="2"/>
        <v>3.3904762421583808E-2</v>
      </c>
      <c r="I36" s="102"/>
      <c r="J36" s="102"/>
      <c r="K36" s="102"/>
      <c r="L36" s="102"/>
      <c r="M36" s="102"/>
    </row>
    <row r="37" spans="2:13" x14ac:dyDescent="0.25">
      <c r="B37" s="162" t="s">
        <v>41</v>
      </c>
      <c r="C37" s="25">
        <v>0.24143442033726328</v>
      </c>
      <c r="D37" s="163">
        <v>4.2018923749746903E-2</v>
      </c>
      <c r="E37" s="163">
        <f t="shared" si="1"/>
        <v>1.7655899530870443E-3</v>
      </c>
      <c r="F37" s="25">
        <v>0.17557429043935963</v>
      </c>
      <c r="G37" s="163">
        <v>6.572414495854248E-2</v>
      </c>
      <c r="H37" s="164">
        <f t="shared" si="2"/>
        <v>4.319663230531505E-3</v>
      </c>
      <c r="I37" s="102"/>
      <c r="J37" s="102"/>
      <c r="K37" s="102"/>
      <c r="L37" s="102"/>
      <c r="M37" s="102"/>
    </row>
    <row r="38" spans="2:13" x14ac:dyDescent="0.25">
      <c r="B38" s="162" t="s">
        <v>96</v>
      </c>
      <c r="C38" s="25">
        <v>0.36616184620407516</v>
      </c>
      <c r="D38" s="163">
        <v>6.2787152707777447E-2</v>
      </c>
      <c r="E38" s="163">
        <f t="shared" si="1"/>
        <v>3.9422265451497648E-3</v>
      </c>
      <c r="F38" s="25">
        <v>0.28451948291361512</v>
      </c>
      <c r="G38" s="163">
        <v>9.9866444653502501E-2</v>
      </c>
      <c r="H38" s="164">
        <f t="shared" si="2"/>
        <v>9.9733067677310779E-3</v>
      </c>
      <c r="I38" s="102"/>
      <c r="J38" s="102"/>
      <c r="K38" s="102"/>
      <c r="L38" s="102"/>
      <c r="M38" s="102"/>
    </row>
    <row r="39" spans="2:13" x14ac:dyDescent="0.25">
      <c r="B39" s="162" t="s">
        <v>108</v>
      </c>
      <c r="C39" s="25">
        <v>0.28041771368790103</v>
      </c>
      <c r="D39" s="163">
        <v>4.770213697128807E-2</v>
      </c>
      <c r="E39" s="163">
        <f t="shared" si="1"/>
        <v>2.2754938716275284E-3</v>
      </c>
      <c r="F39" s="25">
        <v>0.29867514987908433</v>
      </c>
      <c r="G39" s="163">
        <v>8.1329448387842118E-2</v>
      </c>
      <c r="H39" s="164">
        <f t="shared" si="2"/>
        <v>6.6144791750706753E-3</v>
      </c>
      <c r="I39" s="102"/>
      <c r="J39" s="102"/>
      <c r="K39" s="102"/>
      <c r="L39" s="102"/>
      <c r="M39" s="102"/>
    </row>
    <row r="40" spans="2:13" x14ac:dyDescent="0.25">
      <c r="B40" s="162" t="s">
        <v>86</v>
      </c>
      <c r="C40" s="25">
        <v>0.37009116488995275</v>
      </c>
      <c r="D40" s="163">
        <v>8.6657263174092364E-2</v>
      </c>
      <c r="E40" s="163">
        <f t="shared" si="1"/>
        <v>7.5094812608239043E-3</v>
      </c>
      <c r="F40" s="25">
        <v>0.2653713694310339</v>
      </c>
      <c r="G40" s="163">
        <v>0.1342347360660002</v>
      </c>
      <c r="H40" s="164">
        <f t="shared" si="2"/>
        <v>1.8018964366708735E-2</v>
      </c>
      <c r="I40" s="102"/>
      <c r="J40" s="102"/>
      <c r="K40" s="102"/>
      <c r="L40" s="102"/>
      <c r="M40" s="102"/>
    </row>
    <row r="41" spans="2:13" x14ac:dyDescent="0.25">
      <c r="B41" s="162" t="s">
        <v>39</v>
      </c>
      <c r="C41" s="25">
        <v>0.31317385798711783</v>
      </c>
      <c r="D41" s="163">
        <v>5.5491601211492492E-2</v>
      </c>
      <c r="E41" s="163">
        <f t="shared" si="1"/>
        <v>3.0793178050153151E-3</v>
      </c>
      <c r="F41" s="25">
        <v>0.17093732545064508</v>
      </c>
      <c r="G41" s="163">
        <v>7.7167808317822342E-2</v>
      </c>
      <c r="H41" s="164">
        <f t="shared" si="2"/>
        <v>5.9548706405761712E-3</v>
      </c>
      <c r="I41" s="102"/>
      <c r="J41" s="102"/>
      <c r="K41" s="102"/>
      <c r="L41" s="102"/>
      <c r="M41" s="102"/>
    </row>
    <row r="42" spans="2:13" x14ac:dyDescent="0.25">
      <c r="B42" s="162" t="s">
        <v>116</v>
      </c>
      <c r="C42" s="25">
        <v>0.25078490205838017</v>
      </c>
      <c r="D42" s="163">
        <v>5.5424183336888401E-2</v>
      </c>
      <c r="E42" s="163">
        <f t="shared" si="1"/>
        <v>3.071840098561018E-3</v>
      </c>
      <c r="F42" s="25">
        <v>0.32066953612320048</v>
      </c>
      <c r="G42" s="163">
        <v>0.13881598519366017</v>
      </c>
      <c r="H42" s="164">
        <f t="shared" si="2"/>
        <v>1.926987774528648E-2</v>
      </c>
      <c r="I42" s="102"/>
      <c r="J42" s="102"/>
      <c r="K42" s="102"/>
      <c r="L42" s="102"/>
      <c r="M42" s="102"/>
    </row>
    <row r="43" spans="2:13" x14ac:dyDescent="0.25">
      <c r="B43" s="162" t="s">
        <v>66</v>
      </c>
      <c r="C43" s="25">
        <v>0.32713654801419156</v>
      </c>
      <c r="D43" s="163">
        <v>4.7341696249150217E-2</v>
      </c>
      <c r="E43" s="163">
        <f t="shared" si="1"/>
        <v>2.2412362037468039E-3</v>
      </c>
      <c r="F43" s="25">
        <v>0.22999603738854707</v>
      </c>
      <c r="G43" s="163">
        <v>7.8015911586539782E-2</v>
      </c>
      <c r="H43" s="164">
        <f t="shared" si="2"/>
        <v>6.0864824606787927E-3</v>
      </c>
      <c r="I43" s="102"/>
      <c r="J43" s="102"/>
      <c r="K43" s="102"/>
      <c r="L43" s="102"/>
      <c r="M43" s="102"/>
    </row>
    <row r="44" spans="2:13" x14ac:dyDescent="0.25">
      <c r="B44" s="162" t="s">
        <v>29</v>
      </c>
      <c r="C44" s="25">
        <v>0.16288648858125215</v>
      </c>
      <c r="D44" s="163">
        <v>4.298484749260674E-2</v>
      </c>
      <c r="E44" s="163">
        <f t="shared" si="1"/>
        <v>1.84769711396266E-3</v>
      </c>
      <c r="F44" s="25">
        <v>0.12796749764906659</v>
      </c>
      <c r="G44" s="163">
        <v>4.4542263526561245E-2</v>
      </c>
      <c r="H44" s="164">
        <f t="shared" si="2"/>
        <v>1.984013240069628E-3</v>
      </c>
      <c r="I44" s="102"/>
      <c r="J44" s="102"/>
      <c r="K44" s="102"/>
      <c r="L44" s="102"/>
      <c r="M44" s="102"/>
    </row>
    <row r="45" spans="2:13" x14ac:dyDescent="0.25">
      <c r="B45" s="162" t="s">
        <v>31</v>
      </c>
      <c r="C45" s="25">
        <v>0.3070094337012314</v>
      </c>
      <c r="D45" s="163">
        <v>5.1797823934873241E-2</v>
      </c>
      <c r="E45" s="163">
        <f t="shared" si="1"/>
        <v>2.683014564388127E-3</v>
      </c>
      <c r="F45" s="25">
        <v>0.13438076464115051</v>
      </c>
      <c r="G45" s="163">
        <v>8.225269708675384E-2</v>
      </c>
      <c r="H45" s="164">
        <f t="shared" si="2"/>
        <v>6.7655061780452835E-3</v>
      </c>
      <c r="I45" s="102"/>
      <c r="J45" s="102"/>
      <c r="K45" s="102"/>
      <c r="L45" s="102"/>
      <c r="M45" s="102"/>
    </row>
    <row r="46" spans="2:13" x14ac:dyDescent="0.25">
      <c r="B46" s="162" t="s">
        <v>18</v>
      </c>
      <c r="C46" s="25">
        <v>0.22827484855113042</v>
      </c>
      <c r="D46" s="163">
        <v>4.9457630779534856E-2</v>
      </c>
      <c r="E46" s="163">
        <f t="shared" si="1"/>
        <v>2.4460572423247937E-3</v>
      </c>
      <c r="F46" s="25">
        <v>5.8341010908492405E-2</v>
      </c>
      <c r="G46" s="163">
        <v>8.8562067760306937E-2</v>
      </c>
      <c r="H46" s="164">
        <f t="shared" si="2"/>
        <v>7.8432398459811967E-3</v>
      </c>
      <c r="I46" s="102"/>
      <c r="J46" s="102"/>
      <c r="K46" s="102"/>
      <c r="L46" s="102"/>
      <c r="M46" s="102"/>
    </row>
    <row r="47" spans="2:13" x14ac:dyDescent="0.25">
      <c r="B47" s="162" t="s">
        <v>62</v>
      </c>
      <c r="C47" s="25">
        <v>0.35521149646717659</v>
      </c>
      <c r="D47" s="163">
        <v>5.27769538424816E-2</v>
      </c>
      <c r="E47" s="163">
        <f t="shared" si="1"/>
        <v>2.7854068568914335E-3</v>
      </c>
      <c r="F47" s="25">
        <v>0.22165400390096152</v>
      </c>
      <c r="G47" s="163">
        <v>0.11704335101774969</v>
      </c>
      <c r="H47" s="164">
        <f t="shared" si="2"/>
        <v>1.3699146017464168E-2</v>
      </c>
      <c r="I47" s="102"/>
      <c r="J47" s="102"/>
      <c r="K47" s="102"/>
      <c r="L47" s="102"/>
      <c r="M47" s="102"/>
    </row>
    <row r="48" spans="2:13" x14ac:dyDescent="0.25">
      <c r="B48" s="162" t="s">
        <v>92</v>
      </c>
      <c r="C48" s="25">
        <v>0.44640447584873016</v>
      </c>
      <c r="D48" s="163">
        <v>6.7356256652293528E-2</v>
      </c>
      <c r="E48" s="163">
        <f t="shared" si="1"/>
        <v>4.5368653102096359E-3</v>
      </c>
      <c r="F48" s="25">
        <v>0.26669128840849032</v>
      </c>
      <c r="G48" s="163">
        <v>9.5487138247996733E-2</v>
      </c>
      <c r="H48" s="164">
        <f t="shared" si="2"/>
        <v>9.1177935707920411E-3</v>
      </c>
      <c r="I48" s="102"/>
      <c r="J48" s="102"/>
      <c r="K48" s="102"/>
      <c r="L48" s="102"/>
      <c r="M48" s="102"/>
    </row>
    <row r="49" spans="2:13" x14ac:dyDescent="0.25">
      <c r="B49" s="162" t="s">
        <v>78</v>
      </c>
      <c r="C49" s="25">
        <v>0.43606946155202353</v>
      </c>
      <c r="D49" s="163">
        <v>5.9892460367856684E-2</v>
      </c>
      <c r="E49" s="163">
        <f t="shared" si="1"/>
        <v>3.5871068089152838E-3</v>
      </c>
      <c r="F49" s="25">
        <v>0.2615958482779544</v>
      </c>
      <c r="G49" s="163">
        <v>8.8528437909863852E-2</v>
      </c>
      <c r="H49" s="164">
        <f t="shared" si="2"/>
        <v>7.8372843187606185E-3</v>
      </c>
      <c r="I49" s="102"/>
      <c r="J49" s="102"/>
      <c r="K49" s="102"/>
      <c r="L49" s="102"/>
      <c r="M49" s="102"/>
    </row>
    <row r="50" spans="2:13" x14ac:dyDescent="0.25">
      <c r="B50" s="162" t="s">
        <v>76</v>
      </c>
      <c r="C50" s="25">
        <v>0.27937295273032658</v>
      </c>
      <c r="D50" s="163">
        <v>5.4186954901708079E-2</v>
      </c>
      <c r="E50" s="163">
        <f t="shared" si="1"/>
        <v>2.9362260815197451E-3</v>
      </c>
      <c r="F50" s="25">
        <v>0.2544689956365408</v>
      </c>
      <c r="G50" s="163">
        <v>7.9750419908706627E-2</v>
      </c>
      <c r="H50" s="164">
        <f t="shared" si="2"/>
        <v>6.36012947561503E-3</v>
      </c>
      <c r="I50" s="102"/>
      <c r="J50" s="102"/>
      <c r="K50" s="102"/>
      <c r="L50" s="102"/>
      <c r="M50" s="102"/>
    </row>
    <row r="51" spans="2:13" x14ac:dyDescent="0.25">
      <c r="B51" s="162" t="s">
        <v>60</v>
      </c>
      <c r="C51" s="25">
        <v>0.39296868261024925</v>
      </c>
      <c r="D51" s="163">
        <v>7.1280067196239236E-2</v>
      </c>
      <c r="E51" s="163">
        <f t="shared" si="1"/>
        <v>5.0808479795003804E-3</v>
      </c>
      <c r="F51" s="25">
        <v>0.22112431187305473</v>
      </c>
      <c r="G51" s="163">
        <v>8.053531992882583E-2</v>
      </c>
      <c r="H51" s="164">
        <f t="shared" si="2"/>
        <v>6.4859377560383307E-3</v>
      </c>
      <c r="I51" s="102"/>
      <c r="J51" s="102"/>
      <c r="K51" s="102"/>
      <c r="L51" s="102"/>
      <c r="M51" s="102"/>
    </row>
    <row r="52" spans="2:13" x14ac:dyDescent="0.25">
      <c r="B52" s="165" t="s">
        <v>43</v>
      </c>
      <c r="C52" s="25">
        <v>0.5064623509703059</v>
      </c>
      <c r="D52" s="163">
        <v>9.1064366389612461E-2</v>
      </c>
      <c r="E52" s="163">
        <f t="shared" si="1"/>
        <v>8.29271882594158E-3</v>
      </c>
      <c r="F52" s="25">
        <v>0.18385701109801245</v>
      </c>
      <c r="G52" s="163">
        <v>0.12251649961484713</v>
      </c>
      <c r="H52" s="164">
        <f t="shared" si="2"/>
        <v>1.5010292677874838E-2</v>
      </c>
      <c r="I52" s="102"/>
      <c r="J52" s="102"/>
      <c r="K52" s="102"/>
      <c r="L52" s="102"/>
      <c r="M52" s="102"/>
    </row>
    <row r="53" spans="2:13" x14ac:dyDescent="0.25">
      <c r="B53" s="165" t="s">
        <v>26</v>
      </c>
      <c r="C53" s="25">
        <v>0.33996342801499135</v>
      </c>
      <c r="D53" s="163">
        <v>7.8072098059491821E-2</v>
      </c>
      <c r="E53" s="163">
        <f t="shared" si="1"/>
        <v>6.0952524954109065E-3</v>
      </c>
      <c r="F53" s="25">
        <v>0.12317814529320517</v>
      </c>
      <c r="G53" s="163">
        <v>8.4952158589571516E-2</v>
      </c>
      <c r="H53" s="164">
        <f t="shared" si="2"/>
        <v>7.2168692490277098E-3</v>
      </c>
      <c r="I53" s="102"/>
      <c r="J53" s="102"/>
      <c r="K53" s="102"/>
      <c r="L53" s="102"/>
      <c r="M53" s="102"/>
    </row>
    <row r="54" spans="2:13" x14ac:dyDescent="0.25">
      <c r="B54" s="166" t="s">
        <v>23</v>
      </c>
      <c r="C54" s="25">
        <v>0.32646167822157479</v>
      </c>
      <c r="D54" s="163">
        <v>5.2487495864663843E-2</v>
      </c>
      <c r="E54" s="163">
        <f t="shared" si="1"/>
        <v>2.7549372221431041E-3</v>
      </c>
      <c r="F54" s="25">
        <v>0.11833541312631332</v>
      </c>
      <c r="G54" s="163">
        <v>9.7068051249424289E-2</v>
      </c>
      <c r="H54" s="164">
        <f t="shared" si="2"/>
        <v>9.4222065733608595E-3</v>
      </c>
      <c r="I54" s="102"/>
      <c r="J54" s="102"/>
      <c r="K54" s="102"/>
      <c r="L54" s="102"/>
      <c r="M54" s="102"/>
    </row>
    <row r="55" spans="2:13" x14ac:dyDescent="0.25">
      <c r="B55" s="166" t="s">
        <v>106</v>
      </c>
      <c r="C55" s="25">
        <v>0.43664568055958658</v>
      </c>
      <c r="D55" s="163">
        <v>5.6735429173836081E-2</v>
      </c>
      <c r="E55" s="163">
        <f t="shared" si="1"/>
        <v>3.2189089235393703E-3</v>
      </c>
      <c r="F55" s="25">
        <v>0.29657889971684953</v>
      </c>
      <c r="G55" s="163">
        <v>7.0099730467194268E-2</v>
      </c>
      <c r="H55" s="164">
        <f t="shared" si="2"/>
        <v>4.913972211573284E-3</v>
      </c>
      <c r="I55" s="102"/>
      <c r="J55" s="102"/>
      <c r="K55" s="102"/>
      <c r="L55" s="102"/>
      <c r="M55" s="102"/>
    </row>
    <row r="56" spans="2:13" x14ac:dyDescent="0.25">
      <c r="B56" s="166" t="s">
        <v>126</v>
      </c>
      <c r="C56" s="25">
        <v>0.45051953640404269</v>
      </c>
      <c r="D56" s="163">
        <v>0.1136229651614397</v>
      </c>
      <c r="E56" s="163">
        <f t="shared" si="1"/>
        <v>1.291017821207774E-2</v>
      </c>
      <c r="F56" s="25">
        <v>0.36970871040766284</v>
      </c>
      <c r="G56" s="163">
        <v>0.1193954089285765</v>
      </c>
      <c r="H56" s="164">
        <f t="shared" si="2"/>
        <v>1.4255263673222005E-2</v>
      </c>
      <c r="I56" s="102"/>
      <c r="J56" s="102"/>
      <c r="K56" s="102"/>
      <c r="L56" s="102"/>
      <c r="M56" s="102"/>
    </row>
    <row r="57" spans="2:13" x14ac:dyDescent="0.25">
      <c r="B57" s="166" t="s">
        <v>130</v>
      </c>
      <c r="C57" s="25">
        <v>0.29111792661447933</v>
      </c>
      <c r="D57" s="163">
        <v>5.677996449435193E-2</v>
      </c>
      <c r="E57" s="163">
        <f t="shared" si="1"/>
        <v>3.2239643679798659E-3</v>
      </c>
      <c r="F57" s="25">
        <v>0.37642051891772338</v>
      </c>
      <c r="G57" s="163">
        <v>8.8767572434304054E-2</v>
      </c>
      <c r="H57" s="164">
        <f t="shared" si="2"/>
        <v>7.8796819158794169E-3</v>
      </c>
      <c r="I57" s="102"/>
      <c r="J57" s="102"/>
      <c r="K57" s="102"/>
      <c r="L57" s="102"/>
      <c r="M57" s="102"/>
    </row>
    <row r="58" spans="2:13" x14ac:dyDescent="0.25">
      <c r="B58" s="166" t="s">
        <v>45</v>
      </c>
      <c r="C58" s="25">
        <v>0.4863779423662592</v>
      </c>
      <c r="D58" s="163">
        <v>7.4498886552511454E-2</v>
      </c>
      <c r="E58" s="163">
        <f t="shared" si="1"/>
        <v>5.5500840975639719E-3</v>
      </c>
      <c r="F58" s="25">
        <v>0.19006562801526988</v>
      </c>
      <c r="G58" s="163">
        <v>9.9803402220334556E-2</v>
      </c>
      <c r="H58" s="164">
        <f t="shared" si="2"/>
        <v>9.9607190947538799E-3</v>
      </c>
      <c r="I58" s="102"/>
      <c r="J58" s="102"/>
      <c r="K58" s="102"/>
      <c r="L58" s="102"/>
      <c r="M58" s="102"/>
    </row>
    <row r="59" spans="2:13" x14ac:dyDescent="0.25">
      <c r="B59" s="166" t="s">
        <v>100</v>
      </c>
      <c r="C59" s="25">
        <v>0.14021748494454475</v>
      </c>
      <c r="D59" s="163">
        <v>7.918411463895117E-2</v>
      </c>
      <c r="E59" s="163">
        <f t="shared" si="1"/>
        <v>6.270124011154561E-3</v>
      </c>
      <c r="F59" s="25">
        <v>0.29919917543746355</v>
      </c>
      <c r="G59" s="163">
        <v>8.4295444490293109E-2</v>
      </c>
      <c r="H59" s="164">
        <f t="shared" si="2"/>
        <v>7.1057219618160866E-3</v>
      </c>
      <c r="I59" s="102"/>
      <c r="J59" s="102"/>
      <c r="K59" s="102"/>
      <c r="L59" s="102"/>
      <c r="M59" s="102"/>
    </row>
    <row r="60" spans="2:13" x14ac:dyDescent="0.25">
      <c r="B60" s="166" t="s">
        <v>112</v>
      </c>
      <c r="C60" s="25">
        <v>0.42645729159562851</v>
      </c>
      <c r="D60" s="163">
        <v>7.9795564637046679E-2</v>
      </c>
      <c r="E60" s="163">
        <f t="shared" si="1"/>
        <v>6.3673321357450947E-3</v>
      </c>
      <c r="F60" s="25">
        <v>0.30844555089591252</v>
      </c>
      <c r="G60" s="163">
        <v>8.3369316189870313E-2</v>
      </c>
      <c r="H60" s="164">
        <f t="shared" si="2"/>
        <v>6.9504428819665721E-3</v>
      </c>
      <c r="I60" s="102"/>
      <c r="J60" s="102"/>
      <c r="K60" s="102"/>
      <c r="L60" s="102"/>
      <c r="M60" s="102"/>
    </row>
    <row r="61" spans="2:13" x14ac:dyDescent="0.25">
      <c r="B61" s="166" t="s">
        <v>114</v>
      </c>
      <c r="C61" s="25">
        <v>0.26683906390150763</v>
      </c>
      <c r="D61" s="163">
        <v>6.5250528371296537E-2</v>
      </c>
      <c r="E61" s="163">
        <f t="shared" si="1"/>
        <v>4.2576314527333747E-3</v>
      </c>
      <c r="F61" s="25">
        <v>0.31332872960858199</v>
      </c>
      <c r="G61" s="163">
        <v>0.11604137004051671</v>
      </c>
      <c r="H61" s="164">
        <f t="shared" si="2"/>
        <v>1.3465599560880129E-2</v>
      </c>
      <c r="I61" s="102"/>
      <c r="J61" s="102"/>
      <c r="K61" s="102"/>
      <c r="L61" s="102"/>
      <c r="M61" s="102"/>
    </row>
    <row r="62" spans="2:13" x14ac:dyDescent="0.25">
      <c r="B62" s="166" t="s">
        <v>74</v>
      </c>
      <c r="C62" s="25">
        <v>0.35881580258141321</v>
      </c>
      <c r="D62" s="163">
        <v>7.0625019207456285E-2</v>
      </c>
      <c r="E62" s="163">
        <f t="shared" si="1"/>
        <v>4.9878933380535688E-3</v>
      </c>
      <c r="F62" s="25">
        <v>0.254981772934674</v>
      </c>
      <c r="G62" s="163">
        <v>7.3995352459144167E-2</v>
      </c>
      <c r="H62" s="164">
        <f t="shared" si="2"/>
        <v>5.4753121855529727E-3</v>
      </c>
      <c r="I62" s="102"/>
      <c r="J62" s="102"/>
      <c r="K62" s="102"/>
      <c r="L62" s="102"/>
      <c r="M62" s="102"/>
    </row>
    <row r="63" spans="2:13" x14ac:dyDescent="0.25">
      <c r="B63" s="166" t="s">
        <v>80</v>
      </c>
      <c r="C63" s="25">
        <v>0.26713151223652448</v>
      </c>
      <c r="D63" s="163">
        <v>5.4768415650854947E-2</v>
      </c>
      <c r="E63" s="163">
        <f t="shared" si="1"/>
        <v>2.9995793529048131E-3</v>
      </c>
      <c r="F63" s="25">
        <v>0.25561143497402383</v>
      </c>
      <c r="G63" s="163">
        <v>6.3406258725917111E-2</v>
      </c>
      <c r="H63" s="164">
        <f t="shared" si="2"/>
        <v>4.0203536456179401E-3</v>
      </c>
      <c r="I63" s="102"/>
      <c r="J63" s="102"/>
      <c r="K63" s="102"/>
      <c r="L63" s="102"/>
      <c r="M63" s="102"/>
    </row>
    <row r="64" spans="2:13" x14ac:dyDescent="0.25">
      <c r="B64" s="166" t="s">
        <v>64</v>
      </c>
      <c r="C64" s="25">
        <v>0.35831038456780062</v>
      </c>
      <c r="D64" s="163">
        <v>4.4273593580932205E-2</v>
      </c>
      <c r="E64" s="163">
        <f t="shared" si="1"/>
        <v>1.9601510885695612E-3</v>
      </c>
      <c r="F64" s="25">
        <v>0.21925240662338735</v>
      </c>
      <c r="G64" s="163">
        <v>6.8985512297978793E-2</v>
      </c>
      <c r="H64" s="164">
        <f t="shared" si="2"/>
        <v>4.7590009070145834E-3</v>
      </c>
      <c r="I64" s="102"/>
      <c r="J64" s="102"/>
      <c r="K64" s="102"/>
      <c r="L64" s="102"/>
      <c r="M64" s="102"/>
    </row>
    <row r="65" spans="2:13" x14ac:dyDescent="0.25">
      <c r="B65" s="166" t="s">
        <v>122</v>
      </c>
      <c r="C65" s="25">
        <v>0.27561974354029289</v>
      </c>
      <c r="D65" s="163">
        <v>8.1063579272553227E-2</v>
      </c>
      <c r="E65" s="163">
        <f t="shared" si="1"/>
        <v>6.5713038844775213E-3</v>
      </c>
      <c r="F65" s="25">
        <v>0.35110701582167331</v>
      </c>
      <c r="G65" s="163">
        <v>0.12846302336217227</v>
      </c>
      <c r="H65" s="164">
        <f t="shared" si="2"/>
        <v>1.6502748371350018E-2</v>
      </c>
      <c r="I65" s="102"/>
      <c r="J65" s="102"/>
      <c r="K65" s="102"/>
      <c r="L65" s="102"/>
      <c r="M65" s="102"/>
    </row>
    <row r="66" spans="2:13" x14ac:dyDescent="0.25">
      <c r="B66" s="166" t="s">
        <v>102</v>
      </c>
      <c r="C66" s="25">
        <v>0.37570338466829212</v>
      </c>
      <c r="D66" s="163">
        <v>6.7651393834922677E-2</v>
      </c>
      <c r="E66" s="163">
        <f t="shared" si="1"/>
        <v>4.5767110878078138E-3</v>
      </c>
      <c r="F66" s="25">
        <v>0.30280958334242825</v>
      </c>
      <c r="G66" s="163">
        <v>8.5222920090754051E-2</v>
      </c>
      <c r="H66" s="164">
        <f t="shared" si="2"/>
        <v>7.2629461087950504E-3</v>
      </c>
      <c r="I66" s="102"/>
      <c r="J66" s="102"/>
      <c r="K66" s="102"/>
      <c r="L66" s="102"/>
      <c r="M66" s="102"/>
    </row>
    <row r="67" spans="2:13" x14ac:dyDescent="0.25">
      <c r="B67" s="166" t="s">
        <v>70</v>
      </c>
      <c r="C67" s="25">
        <v>0.21942587292938534</v>
      </c>
      <c r="D67" s="163">
        <v>6.985599263569281E-2</v>
      </c>
      <c r="E67" s="163">
        <f t="shared" si="1"/>
        <v>4.8798597071179678E-3</v>
      </c>
      <c r="F67" s="25">
        <v>0.24154040211269687</v>
      </c>
      <c r="G67" s="163">
        <v>8.3148571953459205E-2</v>
      </c>
      <c r="H67" s="164">
        <f t="shared" si="2"/>
        <v>6.913685017899583E-3</v>
      </c>
      <c r="I67" s="102"/>
      <c r="J67" s="102"/>
      <c r="K67" s="102"/>
      <c r="L67" s="102"/>
      <c r="M67" s="102"/>
    </row>
    <row r="68" spans="2:13" x14ac:dyDescent="0.25">
      <c r="B68" s="166" t="s">
        <v>152</v>
      </c>
      <c r="C68" s="25">
        <v>0.49721266713489359</v>
      </c>
      <c r="D68" s="163">
        <v>6.2952099816185603E-2</v>
      </c>
      <c r="E68" s="163">
        <f t="shared" si="1"/>
        <v>3.9629668712669952E-3</v>
      </c>
      <c r="F68" s="25">
        <v>0.46376586045823148</v>
      </c>
      <c r="G68" s="163">
        <v>0.10753318403360383</v>
      </c>
      <c r="H68" s="164">
        <f t="shared" si="2"/>
        <v>1.156338566840491E-2</v>
      </c>
      <c r="I68" s="102"/>
      <c r="J68" s="102"/>
      <c r="K68" s="102"/>
      <c r="L68" s="102"/>
      <c r="M68" s="102"/>
    </row>
    <row r="69" spans="2:13" x14ac:dyDescent="0.25">
      <c r="B69" s="166" t="s">
        <v>88</v>
      </c>
      <c r="C69" s="25">
        <v>0.27477255860593069</v>
      </c>
      <c r="D69" s="163">
        <v>5.9593621366540658E-2</v>
      </c>
      <c r="E69" s="163">
        <f t="shared" si="1"/>
        <v>3.5513997075786114E-3</v>
      </c>
      <c r="F69" s="25">
        <v>0.27118397761301766</v>
      </c>
      <c r="G69" s="163">
        <v>8.7462037317317373E-2</v>
      </c>
      <c r="H69" s="164">
        <f t="shared" si="2"/>
        <v>7.6496079716958168E-3</v>
      </c>
      <c r="I69" s="102"/>
      <c r="J69" s="102"/>
      <c r="K69" s="102"/>
      <c r="L69" s="102"/>
      <c r="M69" s="102"/>
    </row>
    <row r="70" spans="2:13" x14ac:dyDescent="0.25">
      <c r="B70" s="166" t="s">
        <v>68</v>
      </c>
      <c r="C70" s="25">
        <v>0.40746570804085441</v>
      </c>
      <c r="D70" s="163">
        <v>8.5676902237537128E-2</v>
      </c>
      <c r="E70" s="163">
        <f t="shared" si="1"/>
        <v>7.3405315770204947E-3</v>
      </c>
      <c r="F70" s="25">
        <v>0.22676436591670082</v>
      </c>
      <c r="G70" s="163">
        <v>0.10921193011775014</v>
      </c>
      <c r="H70" s="164">
        <f t="shared" si="2"/>
        <v>1.192724568004434E-2</v>
      </c>
      <c r="I70" s="102"/>
      <c r="J70" s="102"/>
      <c r="K70" s="102"/>
      <c r="L70" s="102"/>
      <c r="M70" s="102"/>
    </row>
    <row r="71" spans="2:13" x14ac:dyDescent="0.25">
      <c r="B71" s="166" t="s">
        <v>94</v>
      </c>
      <c r="C71" s="25">
        <v>0.43235805475828093</v>
      </c>
      <c r="D71" s="163">
        <v>7.5775447274720326E-2</v>
      </c>
      <c r="E71" s="163">
        <f t="shared" si="1"/>
        <v>5.74191840968392E-3</v>
      </c>
      <c r="F71" s="25">
        <v>0.28282676631805825</v>
      </c>
      <c r="G71" s="163">
        <v>8.3342498080654748E-2</v>
      </c>
      <c r="H71" s="164">
        <f t="shared" si="2"/>
        <v>6.9459719863239405E-3</v>
      </c>
      <c r="I71" s="102"/>
      <c r="J71" s="102"/>
      <c r="K71" s="102"/>
      <c r="L71" s="102"/>
      <c r="M71" s="102"/>
    </row>
    <row r="72" spans="2:13" x14ac:dyDescent="0.25">
      <c r="B72" s="166" t="s">
        <v>98</v>
      </c>
      <c r="C72" s="25">
        <v>0.3301054285785926</v>
      </c>
      <c r="D72" s="163">
        <v>5.786007181368262E-2</v>
      </c>
      <c r="E72" s="163">
        <f t="shared" si="1"/>
        <v>3.3477879102845102E-3</v>
      </c>
      <c r="F72" s="25">
        <v>0.29048351500385511</v>
      </c>
      <c r="G72" s="163">
        <v>9.0517299560950962E-2</v>
      </c>
      <c r="H72" s="164">
        <f t="shared" si="2"/>
        <v>8.1933815198069332E-3</v>
      </c>
      <c r="I72" s="102"/>
      <c r="J72" s="102"/>
      <c r="K72" s="102"/>
      <c r="L72" s="102"/>
      <c r="M72" s="102"/>
    </row>
    <row r="73" spans="2:13" x14ac:dyDescent="0.25">
      <c r="B73" s="166" t="s">
        <v>146</v>
      </c>
      <c r="C73" s="25">
        <v>0.24517688467818091</v>
      </c>
      <c r="D73" s="163">
        <v>7.7953550844921324E-2</v>
      </c>
      <c r="E73" s="163">
        <f t="shared" si="1"/>
        <v>6.0767560893317338E-3</v>
      </c>
      <c r="F73" s="25">
        <v>0.45371966318169815</v>
      </c>
      <c r="G73" s="163">
        <v>0.13825051831480295</v>
      </c>
      <c r="H73" s="164">
        <f t="shared" si="2"/>
        <v>1.9113205814311664E-2</v>
      </c>
      <c r="I73" s="102"/>
      <c r="J73" s="102"/>
      <c r="K73" s="102"/>
      <c r="L73" s="102"/>
      <c r="M73" s="102"/>
    </row>
    <row r="74" spans="2:13" x14ac:dyDescent="0.25">
      <c r="B74" s="166" t="s">
        <v>50</v>
      </c>
      <c r="C74" s="25">
        <v>0.33518879697933029</v>
      </c>
      <c r="D74" s="163">
        <v>5.2192616311824973E-2</v>
      </c>
      <c r="E74" s="163">
        <f t="shared" si="1"/>
        <v>2.7240691974733783E-3</v>
      </c>
      <c r="F74" s="25">
        <v>0.19116105983409265</v>
      </c>
      <c r="G74" s="163">
        <v>9.661151399786666E-2</v>
      </c>
      <c r="H74" s="164">
        <f t="shared" si="2"/>
        <v>9.333784636959986E-3</v>
      </c>
      <c r="I74" s="102"/>
      <c r="J74" s="102"/>
      <c r="K74" s="102"/>
      <c r="L74" s="102"/>
      <c r="M74" s="102"/>
    </row>
    <row r="75" spans="2:13" x14ac:dyDescent="0.25">
      <c r="B75" s="166" t="s">
        <v>52</v>
      </c>
      <c r="C75" s="25">
        <v>0.34477784396664352</v>
      </c>
      <c r="D75" s="163">
        <v>8.5695249684770755E-2</v>
      </c>
      <c r="E75" s="163">
        <f t="shared" si="1"/>
        <v>7.3436758185352023E-3</v>
      </c>
      <c r="F75" s="25">
        <v>0.19474993865121612</v>
      </c>
      <c r="G75" s="163">
        <v>6.5978252960071482E-2</v>
      </c>
      <c r="H75" s="164">
        <f t="shared" si="2"/>
        <v>4.3531298636631816E-3</v>
      </c>
      <c r="I75" s="102"/>
      <c r="J75" s="102"/>
      <c r="K75" s="102"/>
      <c r="L75" s="102"/>
      <c r="M75" s="102"/>
    </row>
    <row r="76" spans="2:13" x14ac:dyDescent="0.25">
      <c r="B76" s="166" t="s">
        <v>72</v>
      </c>
      <c r="C76" s="25">
        <v>0.32549853349160401</v>
      </c>
      <c r="D76" s="163">
        <v>4.9136886494879628E-2</v>
      </c>
      <c r="E76" s="163">
        <f t="shared" si="1"/>
        <v>2.4144336144106839E-3</v>
      </c>
      <c r="F76" s="25">
        <v>0.24810536059958546</v>
      </c>
      <c r="G76" s="163">
        <v>7.7246954916690563E-2</v>
      </c>
      <c r="H76" s="164">
        <f t="shared" si="2"/>
        <v>5.967092043901224E-3</v>
      </c>
      <c r="I76" s="102"/>
      <c r="J76" s="102"/>
      <c r="K76" s="102"/>
      <c r="L76" s="102"/>
      <c r="M76" s="102"/>
    </row>
    <row r="77" spans="2:13" x14ac:dyDescent="0.25">
      <c r="B77" s="166" t="s">
        <v>148</v>
      </c>
      <c r="C77" s="25">
        <v>0.60677617662142691</v>
      </c>
      <c r="D77" s="163">
        <v>5.9141427347483122E-2</v>
      </c>
      <c r="E77" s="163">
        <f t="shared" si="1"/>
        <v>3.4977084286976247E-3</v>
      </c>
      <c r="F77" s="25">
        <v>0.44961588423682147</v>
      </c>
      <c r="G77" s="163">
        <v>0.11209555894156741</v>
      </c>
      <c r="H77" s="164">
        <f t="shared" si="2"/>
        <v>1.2565414334422412E-2</v>
      </c>
      <c r="I77" s="102"/>
      <c r="J77" s="102"/>
      <c r="K77" s="102"/>
      <c r="L77" s="102"/>
      <c r="M77" s="102"/>
    </row>
    <row r="78" spans="2:13" x14ac:dyDescent="0.25">
      <c r="B78" s="166" t="s">
        <v>142</v>
      </c>
      <c r="C78" s="25">
        <v>0.269208916543976</v>
      </c>
      <c r="D78" s="163">
        <v>7.2655291460436519E-2</v>
      </c>
      <c r="E78" s="163">
        <f t="shared" si="1"/>
        <v>5.2787913772009793E-3</v>
      </c>
      <c r="F78" s="25">
        <v>0.43178751108248281</v>
      </c>
      <c r="G78" s="163">
        <v>0.10475548931986352</v>
      </c>
      <c r="H78" s="164">
        <f t="shared" si="2"/>
        <v>1.0973712542644039E-2</v>
      </c>
      <c r="I78" s="102"/>
      <c r="J78" s="102"/>
      <c r="K78" s="102"/>
      <c r="L78" s="102"/>
      <c r="M78" s="102"/>
    </row>
    <row r="79" spans="2:13" x14ac:dyDescent="0.25">
      <c r="B79" s="166" t="s">
        <v>54</v>
      </c>
      <c r="C79" s="25">
        <v>0.21249848845224512</v>
      </c>
      <c r="D79" s="163">
        <v>6.7006078690967419E-2</v>
      </c>
      <c r="E79" s="163">
        <f t="shared" si="1"/>
        <v>4.4898145815401181E-3</v>
      </c>
      <c r="F79" s="25">
        <v>0.19494935570934546</v>
      </c>
      <c r="G79" s="163">
        <v>0.10817902945622837</v>
      </c>
      <c r="H79" s="164">
        <f t="shared" si="2"/>
        <v>1.1702702414091526E-2</v>
      </c>
      <c r="I79" s="102"/>
      <c r="J79" s="102"/>
      <c r="K79" s="102"/>
      <c r="L79" s="102"/>
      <c r="M79" s="102"/>
    </row>
    <row r="80" spans="2:13" x14ac:dyDescent="0.25">
      <c r="B80" s="166" t="s">
        <v>21</v>
      </c>
      <c r="C80" s="25">
        <v>0.22131457862367937</v>
      </c>
      <c r="D80" s="163">
        <v>5.1981580107098142E-2</v>
      </c>
      <c r="E80" s="163">
        <f t="shared" si="1"/>
        <v>2.7020846704306615E-3</v>
      </c>
      <c r="F80" s="25">
        <v>9.451780950406749E-2</v>
      </c>
      <c r="G80" s="163">
        <v>7.8734936461900967E-2</v>
      </c>
      <c r="H80" s="164">
        <f t="shared" si="2"/>
        <v>6.1991902196595824E-3</v>
      </c>
      <c r="I80" s="102"/>
      <c r="J80" s="102"/>
      <c r="K80" s="102"/>
      <c r="L80" s="102"/>
      <c r="M80" s="102"/>
    </row>
    <row r="81" spans="2:13" x14ac:dyDescent="0.25">
      <c r="B81" s="166" t="s">
        <v>132</v>
      </c>
      <c r="C81" s="25">
        <v>0.5156739625348099</v>
      </c>
      <c r="D81" s="163">
        <v>7.1882866910688598E-2</v>
      </c>
      <c r="E81" s="163">
        <f t="shared" si="1"/>
        <v>5.1671465552997698E-3</v>
      </c>
      <c r="F81" s="25">
        <v>0.38230918407862602</v>
      </c>
      <c r="G81" s="163">
        <v>7.3631487866583259E-2</v>
      </c>
      <c r="H81" s="164">
        <f t="shared" si="2"/>
        <v>5.4215960054467974E-3</v>
      </c>
      <c r="I81" s="102"/>
      <c r="J81" s="102"/>
      <c r="K81" s="102"/>
      <c r="L81" s="102"/>
      <c r="M81" s="102"/>
    </row>
    <row r="82" spans="2:13" x14ac:dyDescent="0.25">
      <c r="B82" s="166" t="s">
        <v>140</v>
      </c>
      <c r="C82" s="25">
        <v>0.36142320898643432</v>
      </c>
      <c r="D82" s="163">
        <v>8.0212444803632446E-2</v>
      </c>
      <c r="E82" s="163">
        <f t="shared" si="1"/>
        <v>6.4340363013757817E-3</v>
      </c>
      <c r="F82" s="25">
        <v>0.4223108870704671</v>
      </c>
      <c r="G82" s="163">
        <v>9.3901602486648694E-2</v>
      </c>
      <c r="H82" s="164">
        <f t="shared" si="2"/>
        <v>8.8175109495605888E-3</v>
      </c>
      <c r="I82" s="102"/>
      <c r="J82" s="102"/>
      <c r="K82" s="102"/>
      <c r="L82" s="102"/>
      <c r="M82" s="102"/>
    </row>
    <row r="83" spans="2:13" x14ac:dyDescent="0.25">
      <c r="B83" s="166" t="s">
        <v>118</v>
      </c>
      <c r="C83" s="25">
        <v>0.90086582382599567</v>
      </c>
      <c r="D83" s="163">
        <v>0.14170703533486476</v>
      </c>
      <c r="E83" s="163">
        <f t="shared" si="1"/>
        <v>2.0080883863396608E-2</v>
      </c>
      <c r="F83" s="25">
        <v>0.32293064941477029</v>
      </c>
      <c r="G83" s="163">
        <v>0.14314267034687209</v>
      </c>
      <c r="H83" s="164">
        <f t="shared" si="2"/>
        <v>2.0489824074033294E-2</v>
      </c>
      <c r="I83" s="102"/>
      <c r="J83" s="102"/>
      <c r="K83" s="102"/>
      <c r="L83" s="102"/>
      <c r="M83" s="102"/>
    </row>
    <row r="84" spans="2:13" x14ac:dyDescent="0.25">
      <c r="B84" s="166" t="s">
        <v>128</v>
      </c>
      <c r="C84" s="25">
        <v>0.40320834089642055</v>
      </c>
      <c r="D84" s="163">
        <v>5.5034358071381136E-2</v>
      </c>
      <c r="E84" s="163">
        <f t="shared" si="1"/>
        <v>3.0287805683289941E-3</v>
      </c>
      <c r="F84" s="25">
        <v>0.37795293860044238</v>
      </c>
      <c r="G84" s="163">
        <v>0.10234539797761766</v>
      </c>
      <c r="H84" s="164">
        <f t="shared" si="2"/>
        <v>1.0474580487196945E-2</v>
      </c>
      <c r="I84" s="102"/>
      <c r="J84" s="102"/>
      <c r="K84" s="102"/>
      <c r="L84" s="102"/>
      <c r="M84" s="102"/>
    </row>
    <row r="85" spans="2:13" x14ac:dyDescent="0.25">
      <c r="B85" s="166" t="s">
        <v>58</v>
      </c>
      <c r="C85" s="25">
        <v>0.42140168110893611</v>
      </c>
      <c r="D85" s="163">
        <v>6.3309532370175656E-2</v>
      </c>
      <c r="E85" s="163">
        <f t="shared" si="1"/>
        <v>4.0080968889303192E-3</v>
      </c>
      <c r="F85" s="25">
        <v>0.20872573459757171</v>
      </c>
      <c r="G85" s="163">
        <v>0.10487133835682029</v>
      </c>
      <c r="H85" s="164">
        <f t="shared" si="2"/>
        <v>1.0997997608750686E-2</v>
      </c>
      <c r="I85" s="102"/>
      <c r="J85" s="102"/>
      <c r="K85" s="102"/>
      <c r="L85" s="102"/>
      <c r="M85" s="102"/>
    </row>
    <row r="86" spans="2:13" x14ac:dyDescent="0.25">
      <c r="B86" s="166" t="s">
        <v>144</v>
      </c>
      <c r="C86" s="25">
        <v>0.28875425588765891</v>
      </c>
      <c r="D86" s="163">
        <v>5.4475741892390718E-2</v>
      </c>
      <c r="E86" s="163">
        <f t="shared" si="1"/>
        <v>2.9676064547263731E-3</v>
      </c>
      <c r="F86" s="25">
        <v>0.43689940328370314</v>
      </c>
      <c r="G86" s="163">
        <v>8.8757771885606948E-2</v>
      </c>
      <c r="H86" s="164">
        <f t="shared" si="2"/>
        <v>7.8779420700974389E-3</v>
      </c>
      <c r="I86" s="102"/>
      <c r="J86" s="102"/>
      <c r="K86" s="102"/>
      <c r="L86" s="102"/>
      <c r="M86" s="102"/>
    </row>
    <row r="87" spans="2:13" x14ac:dyDescent="0.25">
      <c r="B87" s="166" t="s">
        <v>33</v>
      </c>
      <c r="C87" s="25">
        <v>0.14831929031177918</v>
      </c>
      <c r="D87" s="163">
        <v>4.9048314219572224E-2</v>
      </c>
      <c r="E87" s="163">
        <f t="shared" si="1"/>
        <v>2.4057371277818908E-3</v>
      </c>
      <c r="F87" s="25">
        <v>0.15334171143604944</v>
      </c>
      <c r="G87" s="163">
        <v>7.4066605605934879E-2</v>
      </c>
      <c r="H87" s="164">
        <f t="shared" si="2"/>
        <v>5.4858620659851039E-3</v>
      </c>
      <c r="I87" s="102"/>
      <c r="J87" s="102"/>
      <c r="K87" s="102"/>
      <c r="L87" s="102"/>
      <c r="M87" s="102"/>
    </row>
    <row r="88" spans="2:13" x14ac:dyDescent="0.25">
      <c r="B88" s="166" t="s">
        <v>48</v>
      </c>
      <c r="C88" s="25">
        <v>0.27572998200592097</v>
      </c>
      <c r="D88" s="163">
        <v>6.7770409305810519E-2</v>
      </c>
      <c r="E88" s="163">
        <f t="shared" si="1"/>
        <v>4.5928283774770888E-3</v>
      </c>
      <c r="F88" s="25">
        <v>0.19406206658529396</v>
      </c>
      <c r="G88" s="163">
        <v>8.5694066181078776E-2</v>
      </c>
      <c r="H88" s="164">
        <f t="shared" si="2"/>
        <v>7.3434729786471089E-3</v>
      </c>
      <c r="I88" s="102"/>
      <c r="J88" s="102"/>
      <c r="K88" s="102"/>
      <c r="L88" s="102"/>
      <c r="M88" s="102"/>
    </row>
    <row r="89" spans="2:13" x14ac:dyDescent="0.25">
      <c r="B89" s="166" t="s">
        <v>134</v>
      </c>
      <c r="C89" s="25">
        <v>0.29354206592146548</v>
      </c>
      <c r="D89" s="163">
        <v>6.3590916637360703E-2</v>
      </c>
      <c r="E89" s="163">
        <f t="shared" si="1"/>
        <v>4.0438046787797579E-3</v>
      </c>
      <c r="F89" s="25">
        <v>0.39087780614422263</v>
      </c>
      <c r="G89" s="163">
        <v>9.3705175338775717E-2</v>
      </c>
      <c r="H89" s="164">
        <f t="shared" si="2"/>
        <v>8.7806598852707002E-3</v>
      </c>
      <c r="I89" s="102"/>
      <c r="J89" s="102"/>
      <c r="K89" s="102"/>
      <c r="L89" s="102"/>
      <c r="M89" s="102"/>
    </row>
    <row r="90" spans="2:13" x14ac:dyDescent="0.25">
      <c r="B90" s="166" t="s">
        <v>35</v>
      </c>
      <c r="C90" s="25">
        <v>0.24720781303019299</v>
      </c>
      <c r="D90" s="163">
        <v>4.7248171487860181E-2</v>
      </c>
      <c r="E90" s="163">
        <f t="shared" si="1"/>
        <v>2.2323897089462437E-3</v>
      </c>
      <c r="F90" s="25">
        <v>0.15179301120903849</v>
      </c>
      <c r="G90" s="163">
        <v>9.6196539199906075E-2</v>
      </c>
      <c r="H90" s="164">
        <f t="shared" si="2"/>
        <v>9.2537741540390656E-3</v>
      </c>
      <c r="I90" s="102"/>
      <c r="J90" s="102"/>
      <c r="K90" s="102"/>
      <c r="L90" s="102"/>
      <c r="M90" s="102"/>
    </row>
    <row r="91" spans="2:13" x14ac:dyDescent="0.25">
      <c r="B91" s="166" t="s">
        <v>136</v>
      </c>
      <c r="C91" s="25">
        <v>0.26379268158797448</v>
      </c>
      <c r="D91" s="163">
        <v>7.218628086258809E-2</v>
      </c>
      <c r="E91" s="163">
        <f t="shared" ref="E91:E93" si="3">D91^2</f>
        <v>5.2108591447724518E-3</v>
      </c>
      <c r="F91" s="25">
        <v>0.38807699479496205</v>
      </c>
      <c r="G91" s="163">
        <v>0.11464819357666496</v>
      </c>
      <c r="H91" s="164">
        <f t="shared" si="2"/>
        <v>1.314420829039244E-2</v>
      </c>
      <c r="I91" s="102"/>
      <c r="J91" s="102"/>
      <c r="K91" s="102"/>
      <c r="L91" s="102"/>
      <c r="M91" s="102"/>
    </row>
    <row r="92" spans="2:13" x14ac:dyDescent="0.25">
      <c r="B92" s="166" t="s">
        <v>82</v>
      </c>
      <c r="C92" s="25">
        <v>0.32573436566139563</v>
      </c>
      <c r="D92" s="163">
        <v>4.5413554185359528E-2</v>
      </c>
      <c r="E92" s="163">
        <f t="shared" si="3"/>
        <v>2.0623909037465861E-3</v>
      </c>
      <c r="F92" s="25">
        <v>0.26228750795971773</v>
      </c>
      <c r="G92" s="163">
        <v>7.8230147572473305E-2</v>
      </c>
      <c r="H92" s="164">
        <f t="shared" ref="H92:H93" si="4">G92^2</f>
        <v>6.1199559892109508E-3</v>
      </c>
      <c r="I92" s="102"/>
      <c r="J92" s="102"/>
      <c r="K92" s="102"/>
      <c r="L92" s="102"/>
      <c r="M92" s="102"/>
    </row>
    <row r="93" spans="2:13" x14ac:dyDescent="0.25">
      <c r="B93" s="166" t="s">
        <v>37</v>
      </c>
      <c r="C93" s="64">
        <v>0.25271075874059068</v>
      </c>
      <c r="D93" s="167">
        <v>4.2579442773110605E-2</v>
      </c>
      <c r="E93" s="167">
        <f t="shared" si="3"/>
        <v>1.813008946868601E-3</v>
      </c>
      <c r="F93" s="64">
        <v>0.16719136955412503</v>
      </c>
      <c r="G93" s="167">
        <v>7.1211732736277095E-2</v>
      </c>
      <c r="H93" s="168">
        <f t="shared" si="4"/>
        <v>5.0711108793029588E-3</v>
      </c>
      <c r="I93" s="102"/>
      <c r="J93" s="102"/>
      <c r="K93" s="102"/>
      <c r="L93" s="102"/>
      <c r="M93" s="102"/>
    </row>
    <row r="94" spans="2:13" x14ac:dyDescent="0.25">
      <c r="B94" s="169" t="s">
        <v>236</v>
      </c>
      <c r="C94" s="25">
        <f t="shared" ref="C94:H94" si="5">AVERAGE(C27:C93)</f>
        <v>0.34567759098488882</v>
      </c>
      <c r="D94" s="163">
        <f t="shared" si="5"/>
        <v>6.5215114383851872E-2</v>
      </c>
      <c r="E94" s="163">
        <f t="shared" si="5"/>
        <v>4.5784942597225375E-3</v>
      </c>
      <c r="F94" s="25">
        <f t="shared" si="5"/>
        <v>0.27727437629623769</v>
      </c>
      <c r="G94" s="163">
        <f t="shared" si="5"/>
        <v>9.2594517684331079E-2</v>
      </c>
      <c r="H94" s="161">
        <f t="shared" si="5"/>
        <v>9.1143037241421827E-3</v>
      </c>
      <c r="I94" s="102"/>
      <c r="J94" s="102"/>
      <c r="K94" s="102"/>
      <c r="L94" s="102"/>
      <c r="M94" s="102"/>
    </row>
    <row r="95" spans="2:13" x14ac:dyDescent="0.25">
      <c r="B95" s="170" t="s">
        <v>237</v>
      </c>
      <c r="C95" s="64">
        <f t="shared" ref="C95:H95" si="6">MEDIAN(C27:C93)</f>
        <v>0.32646167822157479</v>
      </c>
      <c r="D95" s="167">
        <f t="shared" si="6"/>
        <v>6.2787152707777447E-2</v>
      </c>
      <c r="E95" s="167">
        <f t="shared" si="6"/>
        <v>3.9422265451497648E-3</v>
      </c>
      <c r="F95" s="64">
        <f t="shared" si="6"/>
        <v>0.26669128840849032</v>
      </c>
      <c r="G95" s="167">
        <f t="shared" si="6"/>
        <v>8.8528437909863852E-2</v>
      </c>
      <c r="H95" s="168">
        <f t="shared" si="6"/>
        <v>7.8372843187606185E-3</v>
      </c>
      <c r="I95" s="102"/>
      <c r="J95" s="102"/>
      <c r="K95" s="102"/>
      <c r="L95" s="102"/>
      <c r="M95" s="102"/>
    </row>
    <row r="96" spans="2:13" x14ac:dyDescent="0.25">
      <c r="I96" s="102"/>
      <c r="J96" s="102"/>
      <c r="K96" s="102"/>
      <c r="L96" s="102"/>
      <c r="M96" s="102"/>
    </row>
    <row r="97" spans="1:13" x14ac:dyDescent="0.25">
      <c r="I97" s="102"/>
      <c r="J97" s="102"/>
      <c r="K97" s="102"/>
      <c r="L97" s="102"/>
      <c r="M97" s="102"/>
    </row>
    <row r="98" spans="1:13" x14ac:dyDescent="0.25">
      <c r="I98" s="102"/>
      <c r="J98" s="102"/>
      <c r="K98" s="102"/>
      <c r="L98" s="102"/>
      <c r="M98" s="102"/>
    </row>
    <row r="99" spans="1:13" x14ac:dyDescent="0.25">
      <c r="A99" s="119" t="s">
        <v>238</v>
      </c>
      <c r="I99" s="102"/>
      <c r="J99" s="102"/>
      <c r="K99" s="102"/>
      <c r="L99" s="102"/>
      <c r="M99" s="102"/>
    </row>
    <row r="100" spans="1:13" x14ac:dyDescent="0.25">
      <c r="I100" s="102"/>
      <c r="J100" s="102"/>
      <c r="K100" s="102"/>
      <c r="L100" s="102"/>
      <c r="M100" s="102"/>
    </row>
    <row r="102" spans="1:13" x14ac:dyDescent="0.25">
      <c r="B102" s="135" t="s">
        <v>220</v>
      </c>
      <c r="C102" s="136" t="s">
        <v>2</v>
      </c>
      <c r="D102" s="137" t="s">
        <v>3</v>
      </c>
      <c r="E102" s="138" t="s">
        <v>221</v>
      </c>
      <c r="F102" s="139"/>
      <c r="G102" s="139"/>
      <c r="H102" s="138"/>
    </row>
    <row r="103" spans="1:13" x14ac:dyDescent="0.25">
      <c r="B103" s="140" t="s">
        <v>190</v>
      </c>
      <c r="C103" s="140">
        <f>COUNT(C113:C179)</f>
        <v>67</v>
      </c>
      <c r="D103" s="140">
        <f>COUNT(F113:F179)</f>
        <v>67</v>
      </c>
      <c r="E103" s="141" t="s">
        <v>222</v>
      </c>
      <c r="F103" s="142"/>
      <c r="G103" s="142"/>
      <c r="H103" s="141"/>
    </row>
    <row r="104" spans="1:13" x14ac:dyDescent="0.25">
      <c r="B104" s="143" t="s">
        <v>223</v>
      </c>
      <c r="C104" s="144">
        <f>(C103/(C103-1))*_xlfn.VAR.S(C113:C179)</f>
        <v>1.6298123122126484E-2</v>
      </c>
      <c r="D104" s="144">
        <f>(D103/(D103-1))*_xlfn.VAR.S(F113:F179)</f>
        <v>7.2126060623193345E-3</v>
      </c>
      <c r="E104" s="141" t="s">
        <v>224</v>
      </c>
      <c r="F104" s="145"/>
      <c r="G104" s="145"/>
      <c r="H104" s="141"/>
    </row>
    <row r="105" spans="1:13" ht="18.75" x14ac:dyDescent="0.35">
      <c r="B105" s="143" t="s">
        <v>225</v>
      </c>
      <c r="C105" s="144">
        <f>E180</f>
        <v>1.1034722816805815E-3</v>
      </c>
      <c r="D105" s="144">
        <f>H180</f>
        <v>1.6314466203639895E-3</v>
      </c>
      <c r="E105" s="141" t="s">
        <v>226</v>
      </c>
      <c r="F105" s="145"/>
      <c r="G105" s="145"/>
      <c r="H105" s="141"/>
    </row>
    <row r="106" spans="1:13" x14ac:dyDescent="0.25">
      <c r="B106" s="143" t="s">
        <v>227</v>
      </c>
      <c r="C106" s="146">
        <v>0.2</v>
      </c>
      <c r="D106" s="146">
        <v>0.2</v>
      </c>
      <c r="E106" s="141" t="s">
        <v>228</v>
      </c>
      <c r="F106" s="147"/>
      <c r="G106" s="147"/>
      <c r="H106" s="141"/>
    </row>
    <row r="107" spans="1:13" x14ac:dyDescent="0.25">
      <c r="B107" s="148" t="s">
        <v>229</v>
      </c>
      <c r="C107" s="149">
        <f>C104*((C103+1)/C103)-C105*(1-2*C106)</f>
        <v>1.5879295322105098E-2</v>
      </c>
      <c r="D107" s="149">
        <f>D104*((D103+1)/D103)-D105*(1-2*D106)</f>
        <v>6.3413889268519761E-3</v>
      </c>
      <c r="E107" s="141" t="s">
        <v>230</v>
      </c>
      <c r="F107" s="145"/>
      <c r="G107" s="145"/>
      <c r="H107" s="141"/>
    </row>
    <row r="108" spans="1:13" x14ac:dyDescent="0.25">
      <c r="B108" s="150" t="s">
        <v>231</v>
      </c>
      <c r="C108" s="151">
        <f>SQRT(C107)</f>
        <v>0.12601307599652148</v>
      </c>
      <c r="D108" s="152">
        <f>SQRT(D107)</f>
        <v>7.963283824435731E-2</v>
      </c>
      <c r="E108" s="142"/>
      <c r="F108" s="145"/>
      <c r="G108" s="145"/>
      <c r="H108" s="142"/>
    </row>
    <row r="109" spans="1:13" x14ac:dyDescent="0.25">
      <c r="B109" s="102"/>
      <c r="C109" s="102"/>
      <c r="D109" s="102"/>
      <c r="E109" s="102"/>
      <c r="F109" s="102"/>
      <c r="G109" s="102"/>
      <c r="H109" s="102"/>
      <c r="I109" s="102"/>
      <c r="J109" s="102"/>
      <c r="K109" s="102"/>
    </row>
    <row r="110" spans="1:13" x14ac:dyDescent="0.25">
      <c r="B110" s="102"/>
      <c r="C110" s="102"/>
      <c r="D110" s="102"/>
      <c r="E110" s="102"/>
      <c r="F110" s="102"/>
      <c r="G110" s="102"/>
      <c r="H110" s="102"/>
      <c r="I110" s="102"/>
      <c r="J110" s="102"/>
      <c r="K110" s="102"/>
    </row>
    <row r="111" spans="1:13" x14ac:dyDescent="0.25">
      <c r="B111" s="102"/>
      <c r="C111" s="307" t="s">
        <v>2</v>
      </c>
      <c r="D111" s="308"/>
      <c r="E111" s="309"/>
      <c r="F111" s="307" t="s">
        <v>3</v>
      </c>
      <c r="G111" s="308"/>
      <c r="H111" s="309"/>
      <c r="I111" s="102"/>
      <c r="J111" s="102"/>
      <c r="K111" s="102"/>
    </row>
    <row r="112" spans="1:13" x14ac:dyDescent="0.25">
      <c r="B112" s="153" t="s">
        <v>232</v>
      </c>
      <c r="C112" s="154" t="s">
        <v>233</v>
      </c>
      <c r="D112" s="154" t="s">
        <v>234</v>
      </c>
      <c r="E112" s="154" t="s">
        <v>235</v>
      </c>
      <c r="F112" s="154" t="s">
        <v>233</v>
      </c>
      <c r="G112" s="154" t="s">
        <v>234</v>
      </c>
      <c r="H112" s="154" t="s">
        <v>235</v>
      </c>
      <c r="I112" s="102"/>
      <c r="J112" s="102"/>
      <c r="K112" s="102"/>
    </row>
    <row r="113" spans="2:13" x14ac:dyDescent="0.25">
      <c r="B113" s="158" t="s">
        <v>84</v>
      </c>
      <c r="C113" s="159">
        <v>0.38883705816528058</v>
      </c>
      <c r="D113" s="160">
        <v>2.6592083446316691E-2</v>
      </c>
      <c r="E113" s="160">
        <f t="shared" ref="E113:E176" si="7">D113^2</f>
        <v>7.0713890201587015E-4</v>
      </c>
      <c r="F113" s="159">
        <v>0.2984516873157701</v>
      </c>
      <c r="G113" s="160">
        <v>3.4604062723559835E-2</v>
      </c>
      <c r="H113" s="161">
        <f>G113^2</f>
        <v>1.1974411569760633E-3</v>
      </c>
      <c r="I113" s="102"/>
      <c r="J113" s="102"/>
      <c r="K113" s="102"/>
    </row>
    <row r="114" spans="2:13" x14ac:dyDescent="0.25">
      <c r="B114" s="162" t="s">
        <v>56</v>
      </c>
      <c r="C114" s="25">
        <v>0.316891226591069</v>
      </c>
      <c r="D114" s="163">
        <v>2.5038405027199524E-2</v>
      </c>
      <c r="E114" s="163">
        <f t="shared" si="7"/>
        <v>6.2692172630609037E-4</v>
      </c>
      <c r="F114" s="25">
        <v>0.26793738470261463</v>
      </c>
      <c r="G114" s="163">
        <v>3.271765172729571E-2</v>
      </c>
      <c r="H114" s="164">
        <f t="shared" ref="H114:H177" si="8">G114^2</f>
        <v>1.070444734548616E-3</v>
      </c>
      <c r="I114" s="102"/>
      <c r="J114" s="102"/>
      <c r="K114" s="102"/>
    </row>
    <row r="115" spans="2:13" x14ac:dyDescent="0.25">
      <c r="B115" s="162" t="s">
        <v>124</v>
      </c>
      <c r="C115" s="25">
        <v>0.47940141478333087</v>
      </c>
      <c r="D115" s="163">
        <v>3.6772693796096115E-2</v>
      </c>
      <c r="E115" s="163">
        <f t="shared" si="7"/>
        <v>1.3522310090214457E-3</v>
      </c>
      <c r="F115" s="25">
        <v>0.36180462819859371</v>
      </c>
      <c r="G115" s="163">
        <v>2.4498404342118491E-2</v>
      </c>
      <c r="H115" s="164">
        <f t="shared" si="8"/>
        <v>6.0017181530993018E-4</v>
      </c>
      <c r="I115" s="102"/>
      <c r="J115" s="102"/>
      <c r="K115" s="102"/>
    </row>
    <row r="116" spans="2:13" x14ac:dyDescent="0.25">
      <c r="B116" s="162" t="s">
        <v>138</v>
      </c>
      <c r="C116" s="25">
        <v>0.44317264478185958</v>
      </c>
      <c r="D116" s="163">
        <v>3.9405157505145484E-2</v>
      </c>
      <c r="E116" s="163">
        <f t="shared" si="7"/>
        <v>1.5527664380053235E-3</v>
      </c>
      <c r="F116" s="25">
        <v>0.37136874686682164</v>
      </c>
      <c r="G116" s="163">
        <v>3.8685677901638592E-2</v>
      </c>
      <c r="H116" s="164">
        <f t="shared" si="8"/>
        <v>1.4965816747093284E-3</v>
      </c>
      <c r="I116" s="102"/>
      <c r="J116" s="102"/>
      <c r="K116" s="102"/>
    </row>
    <row r="117" spans="2:13" x14ac:dyDescent="0.25">
      <c r="B117" s="162" t="s">
        <v>120</v>
      </c>
      <c r="C117" s="25">
        <v>0.21341414250789592</v>
      </c>
      <c r="D117" s="163">
        <v>3.1295242119323212E-2</v>
      </c>
      <c r="E117" s="163">
        <f t="shared" si="7"/>
        <v>9.7939217930706154E-4</v>
      </c>
      <c r="F117" s="25">
        <v>0.31661285690725172</v>
      </c>
      <c r="G117" s="163">
        <v>3.7513475456522845E-2</v>
      </c>
      <c r="H117" s="164">
        <f t="shared" si="8"/>
        <v>1.4072608408271419E-3</v>
      </c>
      <c r="I117" s="102"/>
      <c r="J117" s="102"/>
      <c r="K117" s="102"/>
    </row>
    <row r="118" spans="2:13" x14ac:dyDescent="0.25">
      <c r="B118" s="162" t="s">
        <v>90</v>
      </c>
      <c r="C118" s="25">
        <v>9.0910013237164064E-2</v>
      </c>
      <c r="D118" s="163">
        <v>3.0362960930700435E-2</v>
      </c>
      <c r="E118" s="163">
        <f t="shared" si="7"/>
        <v>9.2190939647924098E-4</v>
      </c>
      <c r="F118" s="25">
        <v>0.24584781695379698</v>
      </c>
      <c r="G118" s="163">
        <v>2.8761427084904499E-2</v>
      </c>
      <c r="H118" s="164">
        <f t="shared" si="8"/>
        <v>8.2721968796027807E-4</v>
      </c>
      <c r="I118" s="102"/>
      <c r="J118" s="102"/>
      <c r="K118" s="102"/>
    </row>
    <row r="119" spans="2:13" x14ac:dyDescent="0.25">
      <c r="B119" s="162" t="s">
        <v>110</v>
      </c>
      <c r="C119" s="25">
        <v>0.30420011226731675</v>
      </c>
      <c r="D119" s="163">
        <v>2.4414306899156409E-2</v>
      </c>
      <c r="E119" s="163">
        <f t="shared" si="7"/>
        <v>5.9605838136619622E-4</v>
      </c>
      <c r="F119" s="25">
        <v>0.36309843941993736</v>
      </c>
      <c r="G119" s="163">
        <v>3.7679425728774661E-2</v>
      </c>
      <c r="H119" s="164">
        <f t="shared" si="8"/>
        <v>1.4197391232502459E-3</v>
      </c>
      <c r="I119" s="102"/>
      <c r="J119" s="155"/>
      <c r="K119" s="156"/>
      <c r="L119" s="155"/>
      <c r="M119" s="171"/>
    </row>
    <row r="120" spans="2:13" x14ac:dyDescent="0.25">
      <c r="B120" s="162" t="s">
        <v>104</v>
      </c>
      <c r="C120" s="25">
        <v>0.32098111442496591</v>
      </c>
      <c r="D120" s="163">
        <v>2.7082057937961462E-2</v>
      </c>
      <c r="E120" s="163">
        <f t="shared" si="7"/>
        <v>7.3343786215510141E-4</v>
      </c>
      <c r="F120" s="25">
        <v>0.32230999079549905</v>
      </c>
      <c r="G120" s="163">
        <v>3.3883337232642065E-2</v>
      </c>
      <c r="H120" s="164">
        <f t="shared" si="8"/>
        <v>1.148080542020948E-3</v>
      </c>
      <c r="I120" s="102"/>
      <c r="J120" s="102"/>
      <c r="K120" s="102"/>
    </row>
    <row r="121" spans="2:13" x14ac:dyDescent="0.25">
      <c r="B121" s="162" t="s">
        <v>150</v>
      </c>
      <c r="C121" s="25">
        <v>0.4668962235419255</v>
      </c>
      <c r="D121" s="163">
        <v>3.5572481103576255E-2</v>
      </c>
      <c r="E121" s="163">
        <f t="shared" si="7"/>
        <v>1.2654014118642896E-3</v>
      </c>
      <c r="F121" s="25">
        <v>0.40190954441062338</v>
      </c>
      <c r="G121" s="163">
        <v>4.0881053503650781E-2</v>
      </c>
      <c r="H121" s="164">
        <f t="shared" si="8"/>
        <v>1.6712605355683578E-3</v>
      </c>
      <c r="I121" s="102"/>
      <c r="J121" s="102"/>
      <c r="K121" s="102"/>
    </row>
    <row r="122" spans="2:13" x14ac:dyDescent="0.25">
      <c r="B122" s="162" t="s">
        <v>154</v>
      </c>
      <c r="C122" s="25">
        <v>0.45466096807182249</v>
      </c>
      <c r="D122" s="163">
        <v>5.5345398987277743E-2</v>
      </c>
      <c r="E122" s="163">
        <f t="shared" si="7"/>
        <v>3.0631131890609641E-3</v>
      </c>
      <c r="F122" s="25">
        <v>0.4010353681899857</v>
      </c>
      <c r="G122" s="163">
        <v>7.9351271756594483E-2</v>
      </c>
      <c r="H122" s="164">
        <f t="shared" si="8"/>
        <v>6.2966243293889092E-3</v>
      </c>
      <c r="I122" s="102"/>
      <c r="J122" s="102"/>
      <c r="K122" s="102"/>
    </row>
    <row r="123" spans="2:13" x14ac:dyDescent="0.25">
      <c r="B123" s="162" t="s">
        <v>41</v>
      </c>
      <c r="C123" s="25">
        <v>0.24281640131341095</v>
      </c>
      <c r="D123" s="163">
        <v>1.8446806420913613E-2</v>
      </c>
      <c r="E123" s="163">
        <f t="shared" si="7"/>
        <v>3.4028466713065969E-4</v>
      </c>
      <c r="F123" s="25">
        <v>0.24307723387221908</v>
      </c>
      <c r="G123" s="163">
        <v>2.8940483205815236E-2</v>
      </c>
      <c r="H123" s="164">
        <f t="shared" si="8"/>
        <v>8.3755156818607368E-4</v>
      </c>
      <c r="I123" s="102"/>
      <c r="J123" s="102"/>
      <c r="K123" s="102"/>
    </row>
    <row r="124" spans="2:13" x14ac:dyDescent="0.25">
      <c r="B124" s="162" t="s">
        <v>96</v>
      </c>
      <c r="C124" s="25">
        <v>0.3883725584211854</v>
      </c>
      <c r="D124" s="163">
        <v>3.2084963269472508E-2</v>
      </c>
      <c r="E124" s="163">
        <f t="shared" si="7"/>
        <v>1.0294448680033999E-3</v>
      </c>
      <c r="F124" s="25">
        <v>0.35782630858515774</v>
      </c>
      <c r="G124" s="163">
        <v>4.4508300097304804E-2</v>
      </c>
      <c r="H124" s="164">
        <f t="shared" si="8"/>
        <v>1.980988777551743E-3</v>
      </c>
      <c r="I124" s="102"/>
      <c r="J124" s="102"/>
      <c r="K124" s="102"/>
    </row>
    <row r="125" spans="2:13" x14ac:dyDescent="0.25">
      <c r="B125" s="162" t="s">
        <v>108</v>
      </c>
      <c r="C125" s="25">
        <v>0.27807658209635211</v>
      </c>
      <c r="D125" s="163">
        <v>1.9863752368953665E-2</v>
      </c>
      <c r="E125" s="163">
        <f t="shared" si="7"/>
        <v>3.9456865817511232E-4</v>
      </c>
      <c r="F125" s="25">
        <v>0.36468012457611659</v>
      </c>
      <c r="G125" s="163">
        <v>3.3450726419263763E-2</v>
      </c>
      <c r="H125" s="164">
        <f t="shared" si="8"/>
        <v>1.1189510979764308E-3</v>
      </c>
      <c r="I125" s="102"/>
      <c r="J125" s="102"/>
      <c r="K125" s="102"/>
    </row>
    <row r="126" spans="2:13" x14ac:dyDescent="0.25">
      <c r="B126" s="162" t="s">
        <v>86</v>
      </c>
      <c r="C126" s="25">
        <v>0.48253393781480358</v>
      </c>
      <c r="D126" s="163">
        <v>4.7581485686527911E-2</v>
      </c>
      <c r="E126" s="163">
        <f t="shared" si="7"/>
        <v>2.2639977801372606E-3</v>
      </c>
      <c r="F126" s="25">
        <v>0.30736480838863467</v>
      </c>
      <c r="G126" s="163">
        <v>5.8360747816883683E-2</v>
      </c>
      <c r="H126" s="164">
        <f t="shared" si="8"/>
        <v>3.4059768857458935E-3</v>
      </c>
      <c r="I126" s="102"/>
      <c r="J126" s="102"/>
      <c r="K126" s="102"/>
    </row>
    <row r="127" spans="2:13" x14ac:dyDescent="0.25">
      <c r="B127" s="162" t="s">
        <v>39</v>
      </c>
      <c r="C127" s="25">
        <v>0.34824985162496225</v>
      </c>
      <c r="D127" s="163">
        <v>2.6374769872266224E-2</v>
      </c>
      <c r="E127" s="163">
        <f t="shared" si="7"/>
        <v>6.9562848581500205E-4</v>
      </c>
      <c r="F127" s="25">
        <v>0.26742885260159971</v>
      </c>
      <c r="G127" s="163">
        <v>3.4083080869575379E-2</v>
      </c>
      <c r="H127" s="164">
        <f t="shared" si="8"/>
        <v>1.1616564015620153E-3</v>
      </c>
      <c r="I127" s="102"/>
      <c r="J127" s="102"/>
      <c r="K127" s="102"/>
    </row>
    <row r="128" spans="2:13" x14ac:dyDescent="0.25">
      <c r="B128" s="162" t="s">
        <v>116</v>
      </c>
      <c r="C128" s="25">
        <v>0.19815544756164552</v>
      </c>
      <c r="D128" s="163">
        <v>3.4435198159209909E-2</v>
      </c>
      <c r="E128" s="163">
        <f t="shared" si="7"/>
        <v>1.1857828722640535E-3</v>
      </c>
      <c r="F128" s="25">
        <v>0.24888497067279497</v>
      </c>
      <c r="G128" s="163">
        <v>6.7006540851274082E-2</v>
      </c>
      <c r="H128" s="164">
        <f t="shared" si="8"/>
        <v>4.4898765168534622E-3</v>
      </c>
      <c r="I128" s="102"/>
      <c r="J128" s="102"/>
      <c r="K128" s="102"/>
    </row>
    <row r="129" spans="2:11" x14ac:dyDescent="0.25">
      <c r="B129" s="162" t="s">
        <v>66</v>
      </c>
      <c r="C129" s="25">
        <v>0.31750067230319334</v>
      </c>
      <c r="D129" s="163">
        <v>2.1920163102868089E-2</v>
      </c>
      <c r="E129" s="163">
        <f t="shared" si="7"/>
        <v>4.8049355045633955E-4</v>
      </c>
      <c r="F129" s="25">
        <v>0.2950032812588998</v>
      </c>
      <c r="G129" s="163">
        <v>3.2530015968542547E-2</v>
      </c>
      <c r="H129" s="164">
        <f t="shared" si="8"/>
        <v>1.0582019389136332E-3</v>
      </c>
      <c r="I129" s="102"/>
      <c r="J129" s="102"/>
      <c r="K129" s="102"/>
    </row>
    <row r="130" spans="2:11" x14ac:dyDescent="0.25">
      <c r="B130" s="162" t="s">
        <v>29</v>
      </c>
      <c r="C130" s="25">
        <v>0.13020217187170288</v>
      </c>
      <c r="D130" s="163">
        <v>2.3053226790655357E-2</v>
      </c>
      <c r="E130" s="163">
        <f t="shared" si="7"/>
        <v>5.3145126546138991E-4</v>
      </c>
      <c r="F130" s="25">
        <v>0.12272750571413897</v>
      </c>
      <c r="G130" s="163">
        <v>2.2688257193754544E-2</v>
      </c>
      <c r="H130" s="164">
        <f t="shared" si="8"/>
        <v>5.1475701448995483E-4</v>
      </c>
      <c r="I130" s="102"/>
      <c r="J130" s="102"/>
      <c r="K130" s="102"/>
    </row>
    <row r="131" spans="2:11" x14ac:dyDescent="0.25">
      <c r="B131" s="162" t="s">
        <v>31</v>
      </c>
      <c r="C131" s="25">
        <v>0.32922182002238948</v>
      </c>
      <c r="D131" s="163">
        <v>2.7568498974702066E-2</v>
      </c>
      <c r="E131" s="163">
        <f t="shared" si="7"/>
        <v>7.600221357181488E-4</v>
      </c>
      <c r="F131" s="25">
        <v>0.19322547308227861</v>
      </c>
      <c r="G131" s="163">
        <v>3.1876764399770934E-2</v>
      </c>
      <c r="H131" s="164">
        <f t="shared" si="8"/>
        <v>1.0161281085985035E-3</v>
      </c>
      <c r="I131" s="102"/>
      <c r="J131" s="102"/>
      <c r="K131" s="102"/>
    </row>
    <row r="132" spans="2:11" x14ac:dyDescent="0.25">
      <c r="B132" s="162" t="s">
        <v>18</v>
      </c>
      <c r="C132" s="25">
        <v>0.25982607920253398</v>
      </c>
      <c r="D132" s="163">
        <v>2.1931551512827104E-2</v>
      </c>
      <c r="E132" s="163">
        <f t="shared" si="7"/>
        <v>4.8099295175978884E-4</v>
      </c>
      <c r="F132" s="25">
        <v>0.15576675523928352</v>
      </c>
      <c r="G132" s="163">
        <v>3.4458484480241774E-2</v>
      </c>
      <c r="H132" s="164">
        <f t="shared" si="8"/>
        <v>1.1873871526750632E-3</v>
      </c>
      <c r="I132" s="102"/>
      <c r="J132" s="102"/>
      <c r="K132" s="102"/>
    </row>
    <row r="133" spans="2:11" x14ac:dyDescent="0.25">
      <c r="B133" s="162" t="s">
        <v>62</v>
      </c>
      <c r="C133" s="25">
        <v>0.31217450726989415</v>
      </c>
      <c r="D133" s="163">
        <v>2.4965182424595694E-2</v>
      </c>
      <c r="E133" s="163">
        <f t="shared" si="7"/>
        <v>6.2326033349334171E-4</v>
      </c>
      <c r="F133" s="25">
        <v>0.28239304527808584</v>
      </c>
      <c r="G133" s="163">
        <v>4.7342209732275514E-2</v>
      </c>
      <c r="H133" s="164">
        <f t="shared" si="8"/>
        <v>2.2412848223347624E-3</v>
      </c>
      <c r="I133" s="102"/>
      <c r="J133" s="102"/>
      <c r="K133" s="102"/>
    </row>
    <row r="134" spans="2:11" x14ac:dyDescent="0.25">
      <c r="B134" s="162" t="s">
        <v>92</v>
      </c>
      <c r="C134" s="25">
        <v>0.39115364804574826</v>
      </c>
      <c r="D134" s="163">
        <v>3.170978103908826E-2</v>
      </c>
      <c r="E134" s="163">
        <f t="shared" si="7"/>
        <v>1.0055102135469213E-3</v>
      </c>
      <c r="F134" s="25">
        <v>0.30670994541036994</v>
      </c>
      <c r="G134" s="163">
        <v>4.0574114722337663E-2</v>
      </c>
      <c r="H134" s="164">
        <f t="shared" si="8"/>
        <v>1.6462587855014179E-3</v>
      </c>
      <c r="I134" s="102"/>
      <c r="J134" s="102"/>
      <c r="K134" s="102"/>
    </row>
    <row r="135" spans="2:11" x14ac:dyDescent="0.25">
      <c r="B135" s="162" t="s">
        <v>78</v>
      </c>
      <c r="C135" s="25">
        <v>0.45100040580952622</v>
      </c>
      <c r="D135" s="163">
        <v>2.9714021596245341E-2</v>
      </c>
      <c r="E135" s="163">
        <f t="shared" si="7"/>
        <v>8.8292307942213454E-4</v>
      </c>
      <c r="F135" s="25">
        <v>0.26869427316170319</v>
      </c>
      <c r="G135" s="163">
        <v>3.6232030686345278E-2</v>
      </c>
      <c r="H135" s="164">
        <f t="shared" si="8"/>
        <v>1.3127600476562659E-3</v>
      </c>
      <c r="I135" s="102"/>
      <c r="J135" s="102"/>
      <c r="K135" s="102"/>
    </row>
    <row r="136" spans="2:11" x14ac:dyDescent="0.25">
      <c r="B136" s="162" t="s">
        <v>76</v>
      </c>
      <c r="C136" s="25">
        <v>0.2886790807133498</v>
      </c>
      <c r="D136" s="163">
        <v>2.4675774456748626E-2</v>
      </c>
      <c r="E136" s="163">
        <f t="shared" si="7"/>
        <v>6.0889384504032797E-4</v>
      </c>
      <c r="F136" s="25">
        <v>0.2990850941846202</v>
      </c>
      <c r="G136" s="163">
        <v>3.442785796678282E-2</v>
      </c>
      <c r="H136" s="164">
        <f t="shared" si="8"/>
        <v>1.1852774041809712E-3</v>
      </c>
      <c r="I136" s="102"/>
      <c r="J136" s="102"/>
      <c r="K136" s="102"/>
    </row>
    <row r="137" spans="2:11" x14ac:dyDescent="0.25">
      <c r="B137" s="162" t="s">
        <v>60</v>
      </c>
      <c r="C137" s="25">
        <v>0.37168611427908199</v>
      </c>
      <c r="D137" s="163">
        <v>3.6038592921014787E-2</v>
      </c>
      <c r="E137" s="163">
        <f t="shared" si="7"/>
        <v>1.2987801797266171E-3</v>
      </c>
      <c r="F137" s="25">
        <v>0.2349013787419108</v>
      </c>
      <c r="G137" s="163">
        <v>3.1474971012742818E-2</v>
      </c>
      <c r="H137" s="164">
        <f t="shared" si="8"/>
        <v>9.9067380025300066E-4</v>
      </c>
      <c r="I137" s="102"/>
      <c r="J137" s="102"/>
      <c r="K137" s="102"/>
    </row>
    <row r="138" spans="2:11" x14ac:dyDescent="0.25">
      <c r="B138" s="165" t="s">
        <v>43</v>
      </c>
      <c r="C138" s="25">
        <v>0.58664875065185806</v>
      </c>
      <c r="D138" s="163">
        <v>4.7893397319074986E-2</v>
      </c>
      <c r="E138" s="163">
        <f t="shared" si="7"/>
        <v>2.2937775067627792E-3</v>
      </c>
      <c r="F138" s="25">
        <v>0.27288886552053671</v>
      </c>
      <c r="G138" s="163">
        <v>4.8685061203076439E-2</v>
      </c>
      <c r="H138" s="164">
        <f t="shared" si="8"/>
        <v>2.3702351843472988E-3</v>
      </c>
      <c r="I138" s="102"/>
      <c r="J138" s="102"/>
      <c r="K138" s="102"/>
    </row>
    <row r="139" spans="2:11" x14ac:dyDescent="0.25">
      <c r="B139" s="165" t="s">
        <v>26</v>
      </c>
      <c r="C139" s="25">
        <v>0.37440546667289942</v>
      </c>
      <c r="D139" s="163">
        <v>3.3333986696300145E-2</v>
      </c>
      <c r="E139" s="163">
        <f t="shared" si="7"/>
        <v>1.111154669069115E-3</v>
      </c>
      <c r="F139" s="25">
        <v>0.20885210096467027</v>
      </c>
      <c r="G139" s="163">
        <v>3.3365850830701808E-2</v>
      </c>
      <c r="H139" s="164">
        <f t="shared" si="8"/>
        <v>1.1132800016566446E-3</v>
      </c>
      <c r="I139" s="102"/>
      <c r="J139" s="102"/>
      <c r="K139" s="102"/>
    </row>
    <row r="140" spans="2:11" x14ac:dyDescent="0.25">
      <c r="B140" s="166" t="s">
        <v>23</v>
      </c>
      <c r="C140" s="25">
        <v>0.36949303945249551</v>
      </c>
      <c r="D140" s="163">
        <v>2.5409519309167478E-2</v>
      </c>
      <c r="E140" s="163">
        <f t="shared" si="7"/>
        <v>6.4564367152295497E-4</v>
      </c>
      <c r="F140" s="25">
        <v>0.23939082954769014</v>
      </c>
      <c r="G140" s="163">
        <v>4.1651408225441666E-2</v>
      </c>
      <c r="H140" s="164">
        <f t="shared" si="8"/>
        <v>1.7348398071623896E-3</v>
      </c>
      <c r="I140" s="102"/>
      <c r="J140" s="102"/>
      <c r="K140" s="102"/>
    </row>
    <row r="141" spans="2:11" x14ac:dyDescent="0.25">
      <c r="B141" s="166" t="s">
        <v>106</v>
      </c>
      <c r="C141" s="25">
        <v>0.33106778154662059</v>
      </c>
      <c r="D141" s="163">
        <v>2.8477311405623349E-2</v>
      </c>
      <c r="E141" s="163">
        <f t="shared" si="7"/>
        <v>8.1095726489284568E-4</v>
      </c>
      <c r="F141" s="25">
        <v>0.29568809257283563</v>
      </c>
      <c r="G141" s="163">
        <v>2.7915357475348297E-2</v>
      </c>
      <c r="H141" s="164">
        <f t="shared" si="8"/>
        <v>7.7926718297648405E-4</v>
      </c>
      <c r="I141" s="102"/>
      <c r="J141" s="102"/>
      <c r="K141" s="102"/>
    </row>
    <row r="142" spans="2:11" x14ac:dyDescent="0.25">
      <c r="B142" s="166" t="s">
        <v>126</v>
      </c>
      <c r="C142" s="25">
        <v>0.43697218132972032</v>
      </c>
      <c r="D142" s="163">
        <v>4.7023146814569344E-2</v>
      </c>
      <c r="E142" s="163">
        <f t="shared" si="7"/>
        <v>2.211176336344543E-3</v>
      </c>
      <c r="F142" s="25">
        <v>0.42930964755369205</v>
      </c>
      <c r="G142" s="163">
        <v>4.9373974795154214E-2</v>
      </c>
      <c r="H142" s="164">
        <f t="shared" si="8"/>
        <v>2.4377893870725234E-3</v>
      </c>
      <c r="I142" s="102"/>
      <c r="J142" s="102"/>
      <c r="K142" s="102"/>
    </row>
    <row r="143" spans="2:11" x14ac:dyDescent="0.25">
      <c r="B143" s="166" t="s">
        <v>130</v>
      </c>
      <c r="C143" s="25">
        <v>0.31912193869132227</v>
      </c>
      <c r="D143" s="163">
        <v>2.594708890418005E-2</v>
      </c>
      <c r="E143" s="163">
        <f t="shared" si="7"/>
        <v>6.7325142260142351E-4</v>
      </c>
      <c r="F143" s="25">
        <v>0.36515869162771242</v>
      </c>
      <c r="G143" s="163">
        <v>3.6568132046751196E-2</v>
      </c>
      <c r="H143" s="164">
        <f t="shared" si="8"/>
        <v>1.3372282813886318E-3</v>
      </c>
      <c r="I143" s="102"/>
      <c r="J143" s="102"/>
      <c r="K143" s="102"/>
    </row>
    <row r="144" spans="2:11" x14ac:dyDescent="0.25">
      <c r="B144" s="166" t="s">
        <v>45</v>
      </c>
      <c r="C144" s="25">
        <v>0.45161821645439615</v>
      </c>
      <c r="D144" s="163">
        <v>3.8820921186896902E-2</v>
      </c>
      <c r="E144" s="163">
        <f t="shared" si="7"/>
        <v>1.5070639217992607E-3</v>
      </c>
      <c r="F144" s="25">
        <v>0.26164577615279611</v>
      </c>
      <c r="G144" s="163">
        <v>4.1912425454948533E-2</v>
      </c>
      <c r="H144" s="164">
        <f t="shared" si="8"/>
        <v>1.7566514075166178E-3</v>
      </c>
      <c r="I144" s="102"/>
      <c r="J144" s="102"/>
      <c r="K144" s="102"/>
    </row>
    <row r="145" spans="2:11" x14ac:dyDescent="0.25">
      <c r="B145" s="166" t="s">
        <v>100</v>
      </c>
      <c r="C145" s="25">
        <v>0.34490324225816871</v>
      </c>
      <c r="D145" s="163">
        <v>3.8446663830260137E-2</v>
      </c>
      <c r="E145" s="163">
        <f t="shared" si="7"/>
        <v>1.4781459596770331E-3</v>
      </c>
      <c r="F145" s="25">
        <v>0.32222602104888787</v>
      </c>
      <c r="G145" s="163">
        <v>3.5781362487072844E-2</v>
      </c>
      <c r="H145" s="164">
        <f t="shared" si="8"/>
        <v>1.2803059014313038E-3</v>
      </c>
      <c r="I145" s="102"/>
      <c r="J145" s="102"/>
      <c r="K145" s="102"/>
    </row>
    <row r="146" spans="2:11" x14ac:dyDescent="0.25">
      <c r="B146" s="166" t="s">
        <v>112</v>
      </c>
      <c r="C146" s="25">
        <v>0.45898012471923638</v>
      </c>
      <c r="D146" s="163">
        <v>3.7254022765115247E-2</v>
      </c>
      <c r="E146" s="163">
        <f t="shared" si="7"/>
        <v>1.3878622121837251E-3</v>
      </c>
      <c r="F146" s="25">
        <v>0.3545147084130405</v>
      </c>
      <c r="G146" s="163">
        <v>3.4756966326572471E-2</v>
      </c>
      <c r="H146" s="164">
        <f t="shared" si="8"/>
        <v>1.2080467082264926E-3</v>
      </c>
      <c r="I146" s="102"/>
      <c r="J146" s="102"/>
      <c r="K146" s="102"/>
    </row>
    <row r="147" spans="2:11" x14ac:dyDescent="0.25">
      <c r="B147" s="166" t="s">
        <v>114</v>
      </c>
      <c r="C147" s="25">
        <v>0.37832369318817732</v>
      </c>
      <c r="D147" s="163">
        <v>3.4873698620899354E-2</v>
      </c>
      <c r="E147" s="163">
        <f t="shared" si="7"/>
        <v>1.2161748555013176E-3</v>
      </c>
      <c r="F147" s="25">
        <v>0.3697392115201853</v>
      </c>
      <c r="G147" s="163">
        <v>5.0801315157698132E-2</v>
      </c>
      <c r="H147" s="164">
        <f t="shared" si="8"/>
        <v>2.58077362175177E-3</v>
      </c>
      <c r="I147" s="102"/>
      <c r="J147" s="102"/>
      <c r="K147" s="102"/>
    </row>
    <row r="148" spans="2:11" x14ac:dyDescent="0.25">
      <c r="B148" s="166" t="s">
        <v>74</v>
      </c>
      <c r="C148" s="25">
        <v>0.39895714087699119</v>
      </c>
      <c r="D148" s="163">
        <v>3.4643192926359839E-2</v>
      </c>
      <c r="E148" s="163">
        <f t="shared" si="7"/>
        <v>1.2001508161329883E-3</v>
      </c>
      <c r="F148" s="25">
        <v>0.29222955616689933</v>
      </c>
      <c r="G148" s="163">
        <v>3.170612971902919E-2</v>
      </c>
      <c r="H148" s="164">
        <f t="shared" si="8"/>
        <v>1.0052786617599061E-3</v>
      </c>
      <c r="I148" s="102"/>
      <c r="J148" s="102"/>
      <c r="K148" s="102"/>
    </row>
    <row r="149" spans="2:11" x14ac:dyDescent="0.25">
      <c r="B149" s="166" t="s">
        <v>80</v>
      </c>
      <c r="C149" s="25">
        <v>0.28331193030016727</v>
      </c>
      <c r="D149" s="163">
        <v>2.7326149243423317E-2</v>
      </c>
      <c r="E149" s="163">
        <f t="shared" si="7"/>
        <v>7.4671843247384477E-4</v>
      </c>
      <c r="F149" s="25">
        <v>0.27022044413813551</v>
      </c>
      <c r="G149" s="163">
        <v>2.9094744244264496E-2</v>
      </c>
      <c r="H149" s="164">
        <f t="shared" si="8"/>
        <v>8.4650414263916208E-4</v>
      </c>
      <c r="I149" s="102"/>
      <c r="J149" s="102"/>
      <c r="K149" s="102"/>
    </row>
    <row r="150" spans="2:11" x14ac:dyDescent="0.25">
      <c r="B150" s="166" t="s">
        <v>64</v>
      </c>
      <c r="C150" s="25">
        <v>0.32907022964225779</v>
      </c>
      <c r="D150" s="163">
        <v>2.1339973033777271E-2</v>
      </c>
      <c r="E150" s="163">
        <f t="shared" si="7"/>
        <v>4.5539444908234111E-4</v>
      </c>
      <c r="F150" s="25">
        <v>0.33400398549161964</v>
      </c>
      <c r="G150" s="163">
        <v>3.1583109437369757E-2</v>
      </c>
      <c r="H150" s="164">
        <f t="shared" si="8"/>
        <v>9.9749280173287453E-4</v>
      </c>
      <c r="I150" s="102"/>
      <c r="J150" s="102"/>
      <c r="K150" s="102"/>
    </row>
    <row r="151" spans="2:11" x14ac:dyDescent="0.25">
      <c r="B151" s="166" t="s">
        <v>122</v>
      </c>
      <c r="C151" s="25">
        <v>0.4032659513035316</v>
      </c>
      <c r="D151" s="163">
        <v>3.8819051907917825E-2</v>
      </c>
      <c r="E151" s="163">
        <f t="shared" si="7"/>
        <v>1.5069187910296184E-3</v>
      </c>
      <c r="F151" s="25">
        <v>0.42854157312479851</v>
      </c>
      <c r="G151" s="163">
        <v>5.0285357001280964E-2</v>
      </c>
      <c r="H151" s="164">
        <f t="shared" si="8"/>
        <v>2.5286171287462766E-3</v>
      </c>
      <c r="I151" s="102"/>
      <c r="J151" s="102"/>
      <c r="K151" s="102"/>
    </row>
    <row r="152" spans="2:11" x14ac:dyDescent="0.25">
      <c r="B152" s="166" t="s">
        <v>102</v>
      </c>
      <c r="C152" s="25">
        <v>0.3457861303292829</v>
      </c>
      <c r="D152" s="163">
        <v>3.0222730653765639E-2</v>
      </c>
      <c r="E152" s="163">
        <f t="shared" si="7"/>
        <v>9.1341344817006515E-4</v>
      </c>
      <c r="F152" s="25">
        <v>0.30638760802948839</v>
      </c>
      <c r="G152" s="163">
        <v>3.4447418348702401E-2</v>
      </c>
      <c r="H152" s="164">
        <f t="shared" si="8"/>
        <v>1.1866246308905189E-3</v>
      </c>
      <c r="I152" s="102"/>
      <c r="J152" s="102"/>
      <c r="K152" s="102"/>
    </row>
    <row r="153" spans="2:11" x14ac:dyDescent="0.25">
      <c r="B153" s="166" t="s">
        <v>70</v>
      </c>
      <c r="C153" s="25">
        <v>0.33993390724609285</v>
      </c>
      <c r="D153" s="163">
        <v>3.5827713465448996E-2</v>
      </c>
      <c r="E153" s="163">
        <f t="shared" si="7"/>
        <v>1.2836250521623153E-3</v>
      </c>
      <c r="F153" s="25">
        <v>0.2771545846343787</v>
      </c>
      <c r="G153" s="163">
        <v>3.4410143313576592E-2</v>
      </c>
      <c r="H153" s="164">
        <f t="shared" si="8"/>
        <v>1.1840579628608799E-3</v>
      </c>
      <c r="I153" s="102"/>
      <c r="J153" s="102"/>
      <c r="K153" s="102"/>
    </row>
    <row r="154" spans="2:11" x14ac:dyDescent="0.25">
      <c r="B154" s="166" t="s">
        <v>152</v>
      </c>
      <c r="C154" s="25">
        <v>0.4622453906205129</v>
      </c>
      <c r="D154" s="163">
        <v>3.368228559751274E-2</v>
      </c>
      <c r="E154" s="163">
        <f t="shared" si="7"/>
        <v>1.1344963630724142E-3</v>
      </c>
      <c r="F154" s="25">
        <v>0.51181037467306778</v>
      </c>
      <c r="G154" s="163">
        <v>4.3121800679330177E-2</v>
      </c>
      <c r="H154" s="164">
        <f t="shared" si="8"/>
        <v>1.8594896938278805E-3</v>
      </c>
      <c r="I154" s="102"/>
      <c r="J154" s="102"/>
      <c r="K154" s="102"/>
    </row>
    <row r="155" spans="2:11" x14ac:dyDescent="0.25">
      <c r="B155" s="166" t="s">
        <v>88</v>
      </c>
      <c r="C155" s="25">
        <v>0.27978283532594933</v>
      </c>
      <c r="D155" s="163">
        <v>3.0910958860437765E-2</v>
      </c>
      <c r="E155" s="163">
        <f t="shared" si="7"/>
        <v>9.5548737767167592E-4</v>
      </c>
      <c r="F155" s="25">
        <v>0.23487941979773849</v>
      </c>
      <c r="G155" s="163">
        <v>3.6703699315830833E-2</v>
      </c>
      <c r="H155" s="164">
        <f t="shared" si="8"/>
        <v>1.3471615434669207E-3</v>
      </c>
      <c r="I155" s="102"/>
      <c r="J155" s="102"/>
      <c r="K155" s="102"/>
    </row>
    <row r="156" spans="2:11" x14ac:dyDescent="0.25">
      <c r="B156" s="166" t="s">
        <v>68</v>
      </c>
      <c r="C156" s="25">
        <v>0.44406790559265108</v>
      </c>
      <c r="D156" s="163">
        <v>3.9855237276124174E-2</v>
      </c>
      <c r="E156" s="163">
        <f t="shared" si="7"/>
        <v>1.5884399383361578E-3</v>
      </c>
      <c r="F156" s="25">
        <v>0.36433293821585527</v>
      </c>
      <c r="G156" s="163">
        <v>4.6366106341917214E-2</v>
      </c>
      <c r="H156" s="164">
        <f t="shared" si="8"/>
        <v>2.1498158173099756E-3</v>
      </c>
      <c r="I156" s="102"/>
      <c r="J156" s="102"/>
      <c r="K156" s="102"/>
    </row>
    <row r="157" spans="2:11" x14ac:dyDescent="0.25">
      <c r="B157" s="166" t="s">
        <v>94</v>
      </c>
      <c r="C157" s="25">
        <v>0.39715004565271433</v>
      </c>
      <c r="D157" s="163">
        <v>3.6349121966987447E-2</v>
      </c>
      <c r="E157" s="163">
        <f t="shared" si="7"/>
        <v>1.3212586677709293E-3</v>
      </c>
      <c r="F157" s="25">
        <v>0.29108539250859267</v>
      </c>
      <c r="G157" s="163">
        <v>3.4858778174391002E-2</v>
      </c>
      <c r="H157" s="164">
        <f t="shared" si="8"/>
        <v>1.2151344158113984E-3</v>
      </c>
      <c r="I157" s="102"/>
      <c r="J157" s="102"/>
      <c r="K157" s="102"/>
    </row>
    <row r="158" spans="2:11" x14ac:dyDescent="0.25">
      <c r="B158" s="166" t="s">
        <v>98</v>
      </c>
      <c r="C158" s="25">
        <v>0.3245679365887128</v>
      </c>
      <c r="D158" s="163">
        <v>2.4810124822437486E-2</v>
      </c>
      <c r="E158" s="163">
        <f t="shared" si="7"/>
        <v>6.1554229370492871E-4</v>
      </c>
      <c r="F158" s="25">
        <v>0.33281724112928057</v>
      </c>
      <c r="G158" s="163">
        <v>3.7077326137534693E-2</v>
      </c>
      <c r="H158" s="164">
        <f t="shared" si="8"/>
        <v>1.3747281135091133E-3</v>
      </c>
      <c r="I158" s="102"/>
      <c r="J158" s="102"/>
      <c r="K158" s="102"/>
    </row>
    <row r="159" spans="2:11" x14ac:dyDescent="0.25">
      <c r="B159" s="166" t="s">
        <v>146</v>
      </c>
      <c r="C159" s="25">
        <v>0.40715482480336967</v>
      </c>
      <c r="D159" s="163">
        <v>3.7800338196039084E-2</v>
      </c>
      <c r="E159" s="163">
        <f t="shared" si="7"/>
        <v>1.4288655677349312E-3</v>
      </c>
      <c r="F159" s="25">
        <v>0.41498005009334549</v>
      </c>
      <c r="G159" s="163">
        <v>5.6577973214172218E-2</v>
      </c>
      <c r="H159" s="164">
        <f t="shared" si="8"/>
        <v>3.2010670530235891E-3</v>
      </c>
      <c r="I159" s="102"/>
      <c r="J159" s="102"/>
      <c r="K159" s="102"/>
    </row>
    <row r="160" spans="2:11" x14ac:dyDescent="0.25">
      <c r="B160" s="166" t="s">
        <v>50</v>
      </c>
      <c r="C160" s="25">
        <v>0.34417824405716624</v>
      </c>
      <c r="D160" s="163">
        <v>2.5372985922567249E-2</v>
      </c>
      <c r="E160" s="163">
        <f t="shared" si="7"/>
        <v>6.4378841462679574E-4</v>
      </c>
      <c r="F160" s="25">
        <v>0.20935666798736804</v>
      </c>
      <c r="G160" s="163">
        <v>4.2012648437252602E-2</v>
      </c>
      <c r="H160" s="164">
        <f t="shared" si="8"/>
        <v>1.7650626287121834E-3</v>
      </c>
      <c r="I160" s="102"/>
      <c r="J160" s="102"/>
      <c r="K160" s="102"/>
    </row>
    <row r="161" spans="2:11" x14ac:dyDescent="0.25">
      <c r="B161" s="166" t="s">
        <v>52</v>
      </c>
      <c r="C161" s="25">
        <v>0.3952460577416459</v>
      </c>
      <c r="D161" s="163">
        <v>4.1467851738446297E-2</v>
      </c>
      <c r="E161" s="163">
        <f t="shared" si="7"/>
        <v>1.7195827278017636E-3</v>
      </c>
      <c r="F161" s="25">
        <v>0.22823348692514797</v>
      </c>
      <c r="G161" s="163">
        <v>2.9131023121471276E-2</v>
      </c>
      <c r="H161" s="164">
        <f t="shared" si="8"/>
        <v>8.4861650810369416E-4</v>
      </c>
      <c r="I161" s="102"/>
      <c r="J161" s="102"/>
      <c r="K161" s="102"/>
    </row>
    <row r="162" spans="2:11" x14ac:dyDescent="0.25">
      <c r="B162" s="166" t="s">
        <v>72</v>
      </c>
      <c r="C162" s="25">
        <v>0.30242102453075387</v>
      </c>
      <c r="D162" s="163">
        <v>2.3539837527304836E-2</v>
      </c>
      <c r="E162" s="163">
        <f t="shared" si="7"/>
        <v>5.5412395081190903E-4</v>
      </c>
      <c r="F162" s="25">
        <v>0.26424178851575597</v>
      </c>
      <c r="G162" s="163">
        <v>3.1042295535258561E-2</v>
      </c>
      <c r="H162" s="164">
        <f t="shared" si="8"/>
        <v>9.636241120983336E-4</v>
      </c>
      <c r="I162" s="102"/>
      <c r="J162" s="102"/>
      <c r="K162" s="102"/>
    </row>
    <row r="163" spans="2:11" x14ac:dyDescent="0.25">
      <c r="B163" s="166" t="s">
        <v>148</v>
      </c>
      <c r="C163" s="25">
        <v>0.56195651541869029</v>
      </c>
      <c r="D163" s="163">
        <v>3.1949556222429003E-2</v>
      </c>
      <c r="E163" s="163">
        <f t="shared" si="7"/>
        <v>1.0207741428101518E-3</v>
      </c>
      <c r="F163" s="25">
        <v>0.5128130435335696</v>
      </c>
      <c r="G163" s="163">
        <v>4.473278829786248E-2</v>
      </c>
      <c r="H163" s="164">
        <f t="shared" si="8"/>
        <v>2.0010223489013825E-3</v>
      </c>
      <c r="I163" s="102"/>
      <c r="J163" s="102"/>
      <c r="K163" s="102"/>
    </row>
    <row r="164" spans="2:11" x14ac:dyDescent="0.25">
      <c r="B164" s="166" t="s">
        <v>142</v>
      </c>
      <c r="C164" s="25">
        <v>0.38285280528808036</v>
      </c>
      <c r="D164" s="163">
        <v>3.738501987097053E-2</v>
      </c>
      <c r="E164" s="163">
        <f t="shared" si="7"/>
        <v>1.3976397107528615E-3</v>
      </c>
      <c r="F164" s="25">
        <v>0.41187437468476285</v>
      </c>
      <c r="G164" s="163">
        <v>4.1608369782385732E-2</v>
      </c>
      <c r="H164" s="164">
        <f t="shared" si="8"/>
        <v>1.7312564359477501E-3</v>
      </c>
      <c r="I164" s="102"/>
      <c r="J164" s="102"/>
      <c r="K164" s="102"/>
    </row>
    <row r="165" spans="2:11" x14ac:dyDescent="0.25">
      <c r="B165" s="166" t="s">
        <v>54</v>
      </c>
      <c r="C165" s="25">
        <v>0.21273972105004982</v>
      </c>
      <c r="D165" s="163">
        <v>3.7638141611935821E-2</v>
      </c>
      <c r="E165" s="163">
        <f t="shared" si="7"/>
        <v>1.4166297040001349E-3</v>
      </c>
      <c r="F165" s="25">
        <v>0.30416329862043168</v>
      </c>
      <c r="G165" s="163">
        <v>5.4702076055512638E-2</v>
      </c>
      <c r="H165" s="164">
        <f t="shared" si="8"/>
        <v>2.9923171247830892E-3</v>
      </c>
      <c r="I165" s="102"/>
      <c r="J165" s="102"/>
      <c r="K165" s="102"/>
    </row>
    <row r="166" spans="2:11" x14ac:dyDescent="0.25">
      <c r="B166" s="166" t="s">
        <v>21</v>
      </c>
      <c r="C166" s="25">
        <v>0.23135093955572378</v>
      </c>
      <c r="D166" s="163">
        <v>2.5132906484972312E-2</v>
      </c>
      <c r="E166" s="163">
        <f t="shared" si="7"/>
        <v>6.3166298838236332E-4</v>
      </c>
      <c r="F166" s="25">
        <v>0.17507228112619533</v>
      </c>
      <c r="G166" s="163">
        <v>3.2604411526105888E-2</v>
      </c>
      <c r="H166" s="164">
        <f t="shared" si="8"/>
        <v>1.0630476509636666E-3</v>
      </c>
      <c r="I166" s="102"/>
      <c r="J166" s="102"/>
      <c r="K166" s="102"/>
    </row>
    <row r="167" spans="2:11" x14ac:dyDescent="0.25">
      <c r="B167" s="166" t="s">
        <v>132</v>
      </c>
      <c r="C167" s="25">
        <v>0.51340946471532367</v>
      </c>
      <c r="D167" s="163">
        <v>3.4447000164817547E-2</v>
      </c>
      <c r="E167" s="163">
        <f t="shared" si="7"/>
        <v>1.1865958203549402E-3</v>
      </c>
      <c r="F167" s="25">
        <v>0.38347941277801412</v>
      </c>
      <c r="G167" s="163">
        <v>3.3174158565472629E-2</v>
      </c>
      <c r="H167" s="164">
        <f t="shared" si="8"/>
        <v>1.100524796527121E-3</v>
      </c>
      <c r="I167" s="102"/>
      <c r="J167" s="102"/>
      <c r="K167" s="102"/>
    </row>
    <row r="168" spans="2:11" x14ac:dyDescent="0.25">
      <c r="B168" s="166" t="s">
        <v>140</v>
      </c>
      <c r="C168" s="25">
        <v>0.4111067030749343</v>
      </c>
      <c r="D168" s="163">
        <v>4.1356536590250847E-2</v>
      </c>
      <c r="E168" s="163">
        <f t="shared" si="7"/>
        <v>1.7103631187407571E-3</v>
      </c>
      <c r="F168" s="25">
        <v>0.43167895704981118</v>
      </c>
      <c r="G168" s="163">
        <v>4.0429848806719071E-2</v>
      </c>
      <c r="H168" s="164">
        <f t="shared" si="8"/>
        <v>1.6345726745341635E-3</v>
      </c>
      <c r="I168" s="102"/>
      <c r="J168" s="102"/>
      <c r="K168" s="102"/>
    </row>
    <row r="169" spans="2:11" x14ac:dyDescent="0.25">
      <c r="B169" s="166" t="s">
        <v>118</v>
      </c>
      <c r="C169" s="25">
        <v>1.0222411952413348</v>
      </c>
      <c r="D169" s="163">
        <v>6.6266412527955079E-2</v>
      </c>
      <c r="E169" s="163">
        <f t="shared" si="7"/>
        <v>4.3912374293251216E-3</v>
      </c>
      <c r="F169" s="25">
        <v>0.46196222120560326</v>
      </c>
      <c r="G169" s="163">
        <v>5.6106448272859828E-2</v>
      </c>
      <c r="H169" s="164">
        <f t="shared" si="8"/>
        <v>3.1479335377950957E-3</v>
      </c>
      <c r="I169" s="102"/>
      <c r="J169" s="102"/>
      <c r="K169" s="102"/>
    </row>
    <row r="170" spans="2:11" x14ac:dyDescent="0.25">
      <c r="B170" s="166" t="s">
        <v>128</v>
      </c>
      <c r="C170" s="25">
        <v>0.38641464464800701</v>
      </c>
      <c r="D170" s="163">
        <v>2.6218224345928062E-2</v>
      </c>
      <c r="E170" s="163">
        <f t="shared" si="7"/>
        <v>6.8739528785341497E-4</v>
      </c>
      <c r="F170" s="25">
        <v>0.36924075756602398</v>
      </c>
      <c r="G170" s="163">
        <v>4.1194301493856382E-2</v>
      </c>
      <c r="H170" s="164">
        <f t="shared" si="8"/>
        <v>1.6969704755667382E-3</v>
      </c>
      <c r="I170" s="102"/>
      <c r="J170" s="102"/>
      <c r="K170" s="102"/>
    </row>
    <row r="171" spans="2:11" x14ac:dyDescent="0.25">
      <c r="B171" s="166" t="s">
        <v>58</v>
      </c>
      <c r="C171" s="25">
        <v>0.38524437690518953</v>
      </c>
      <c r="D171" s="163">
        <v>3.0896689917264755E-2</v>
      </c>
      <c r="E171" s="163">
        <f t="shared" si="7"/>
        <v>9.5460544784360961E-4</v>
      </c>
      <c r="F171" s="25">
        <v>0.34618693170574699</v>
      </c>
      <c r="G171" s="163">
        <v>4.2154645916998634E-2</v>
      </c>
      <c r="H171" s="164">
        <f t="shared" si="8"/>
        <v>1.7770141723875295E-3</v>
      </c>
      <c r="I171" s="102"/>
      <c r="J171" s="102"/>
      <c r="K171" s="102"/>
    </row>
    <row r="172" spans="2:11" x14ac:dyDescent="0.25">
      <c r="B172" s="166" t="s">
        <v>144</v>
      </c>
      <c r="C172" s="25">
        <v>0.3359851715226132</v>
      </c>
      <c r="D172" s="163">
        <v>2.769680444444976E-2</v>
      </c>
      <c r="E172" s="163">
        <f t="shared" si="7"/>
        <v>7.6711297643409203E-4</v>
      </c>
      <c r="F172" s="25">
        <v>0.45295124193825609</v>
      </c>
      <c r="G172" s="163">
        <v>3.6206144078612043E-2</v>
      </c>
      <c r="H172" s="164">
        <f t="shared" si="8"/>
        <v>1.310884869041214E-3</v>
      </c>
      <c r="I172" s="102"/>
      <c r="J172" s="102"/>
      <c r="K172" s="102"/>
    </row>
    <row r="173" spans="2:11" x14ac:dyDescent="0.25">
      <c r="B173" s="166" t="s">
        <v>33</v>
      </c>
      <c r="C173" s="25">
        <v>0.12047487774142529</v>
      </c>
      <c r="D173" s="163">
        <v>2.803884552364241E-2</v>
      </c>
      <c r="E173" s="163">
        <f t="shared" si="7"/>
        <v>7.8617685829868199E-4</v>
      </c>
      <c r="F173" s="25">
        <v>0.19568882352163558</v>
      </c>
      <c r="G173" s="163">
        <v>3.2363986837992978E-2</v>
      </c>
      <c r="H173" s="164">
        <f t="shared" si="8"/>
        <v>1.0474276440497828E-3</v>
      </c>
      <c r="I173" s="102"/>
      <c r="J173" s="102"/>
      <c r="K173" s="102"/>
    </row>
    <row r="174" spans="2:11" x14ac:dyDescent="0.25">
      <c r="B174" s="166" t="s">
        <v>48</v>
      </c>
      <c r="C174" s="25">
        <v>0.20445605533739292</v>
      </c>
      <c r="D174" s="163">
        <v>3.9205154216169817E-2</v>
      </c>
      <c r="E174" s="163">
        <f t="shared" si="7"/>
        <v>1.537044117113658E-3</v>
      </c>
      <c r="F174" s="25">
        <v>0.15754783726177937</v>
      </c>
      <c r="G174" s="163">
        <v>4.983251893915619E-2</v>
      </c>
      <c r="H174" s="164">
        <f t="shared" si="8"/>
        <v>2.4832799438213602E-3</v>
      </c>
      <c r="I174" s="102"/>
      <c r="J174" s="102"/>
      <c r="K174" s="102"/>
    </row>
    <row r="175" spans="2:11" x14ac:dyDescent="0.25">
      <c r="B175" s="166" t="s">
        <v>134</v>
      </c>
      <c r="C175" s="25">
        <v>0.32354792645876368</v>
      </c>
      <c r="D175" s="163">
        <v>3.0180367708653254E-2</v>
      </c>
      <c r="E175" s="163">
        <f t="shared" si="7"/>
        <v>9.1085459502952002E-4</v>
      </c>
      <c r="F175" s="25">
        <v>0.36758541078712204</v>
      </c>
      <c r="G175" s="163">
        <v>3.6394583036291173E-2</v>
      </c>
      <c r="H175" s="164">
        <f t="shared" si="8"/>
        <v>1.3245656743854932E-3</v>
      </c>
      <c r="I175" s="102"/>
      <c r="J175" s="102"/>
      <c r="K175" s="102"/>
    </row>
    <row r="176" spans="2:11" x14ac:dyDescent="0.25">
      <c r="B176" s="166" t="s">
        <v>35</v>
      </c>
      <c r="C176" s="25">
        <v>0.26790538308799045</v>
      </c>
      <c r="D176" s="163">
        <v>2.3132251407722758E-2</v>
      </c>
      <c r="E176" s="163">
        <f t="shared" si="7"/>
        <v>5.351010551900915E-4</v>
      </c>
      <c r="F176" s="25">
        <v>0.25742554885680868</v>
      </c>
      <c r="G176" s="163">
        <v>3.769382748993097E-2</v>
      </c>
      <c r="H176" s="164">
        <f t="shared" si="8"/>
        <v>1.4208246308406757E-3</v>
      </c>
      <c r="I176" s="102"/>
      <c r="J176" s="102"/>
      <c r="K176" s="102"/>
    </row>
    <row r="177" spans="1:11" x14ac:dyDescent="0.25">
      <c r="B177" s="166" t="s">
        <v>136</v>
      </c>
      <c r="C177" s="25">
        <v>0.38635718340951347</v>
      </c>
      <c r="D177" s="163">
        <v>3.602685870544288E-2</v>
      </c>
      <c r="E177" s="163">
        <f t="shared" ref="E177:E179" si="9">D177^2</f>
        <v>1.2979345481819453E-3</v>
      </c>
      <c r="F177" s="25">
        <v>0.42390915001180973</v>
      </c>
      <c r="G177" s="163">
        <v>4.7055768557672344E-2</v>
      </c>
      <c r="H177" s="164">
        <f t="shared" si="8"/>
        <v>2.214245354553225E-3</v>
      </c>
      <c r="I177" s="102"/>
      <c r="J177" s="102"/>
      <c r="K177" s="102"/>
    </row>
    <row r="178" spans="1:11" x14ac:dyDescent="0.25">
      <c r="B178" s="166" t="s">
        <v>82</v>
      </c>
      <c r="C178" s="25">
        <v>0.3469715446839679</v>
      </c>
      <c r="D178" s="163">
        <v>2.2452610492745124E-2</v>
      </c>
      <c r="E178" s="163">
        <f t="shared" si="9"/>
        <v>5.0411971793892839E-4</v>
      </c>
      <c r="F178" s="25">
        <v>0.28301952518647139</v>
      </c>
      <c r="G178" s="163">
        <v>3.325634303596469E-2</v>
      </c>
      <c r="H178" s="164">
        <f t="shared" ref="H178:H179" si="10">G178^2</f>
        <v>1.1059843521257571E-3</v>
      </c>
      <c r="I178" s="102"/>
      <c r="J178" s="102"/>
      <c r="K178" s="102"/>
    </row>
    <row r="179" spans="1:11" x14ac:dyDescent="0.25">
      <c r="B179" s="166" t="s">
        <v>37</v>
      </c>
      <c r="C179" s="64">
        <v>0.25916135492478432</v>
      </c>
      <c r="D179" s="167">
        <v>2.0346396773850688E-2</v>
      </c>
      <c r="E179" s="167">
        <f t="shared" si="9"/>
        <v>4.1397586167896166E-4</v>
      </c>
      <c r="F179" s="64">
        <v>0.22863287274152441</v>
      </c>
      <c r="G179" s="167">
        <v>3.0013403957255415E-2</v>
      </c>
      <c r="H179" s="168">
        <f t="shared" si="10"/>
        <v>9.0080441710139504E-4</v>
      </c>
      <c r="I179" s="102"/>
      <c r="J179" s="102"/>
      <c r="K179" s="102"/>
    </row>
    <row r="180" spans="1:11" x14ac:dyDescent="0.25">
      <c r="B180" s="169" t="s">
        <v>236</v>
      </c>
      <c r="C180" s="25">
        <f t="shared" ref="C180:H180" si="11">AVERAGE(C113:C179)</f>
        <v>0.36014722461735654</v>
      </c>
      <c r="D180" s="163">
        <f t="shared" si="11"/>
        <v>3.2090472288786268E-2</v>
      </c>
      <c r="E180" s="163">
        <f t="shared" si="11"/>
        <v>1.1034722816805815E-3</v>
      </c>
      <c r="F180" s="25">
        <f t="shared" si="11"/>
        <v>0.31255322775310151</v>
      </c>
      <c r="G180" s="163">
        <f t="shared" si="11"/>
        <v>3.918334932172253E-2</v>
      </c>
      <c r="H180" s="164">
        <f t="shared" si="11"/>
        <v>1.6314466203639895E-3</v>
      </c>
      <c r="I180" s="102"/>
      <c r="J180" s="102"/>
      <c r="K180" s="102"/>
    </row>
    <row r="181" spans="1:11" x14ac:dyDescent="0.25">
      <c r="B181" s="170" t="s">
        <v>237</v>
      </c>
      <c r="C181" s="64">
        <f t="shared" ref="C181:H181" si="12">MEDIAN(C113:C179)</f>
        <v>0.3469715446839679</v>
      </c>
      <c r="D181" s="167">
        <f t="shared" si="12"/>
        <v>3.0910958860437765E-2</v>
      </c>
      <c r="E181" s="167">
        <f t="shared" si="12"/>
        <v>9.5548737767167592E-4</v>
      </c>
      <c r="F181" s="64">
        <f t="shared" si="12"/>
        <v>0.30416329862043168</v>
      </c>
      <c r="G181" s="167">
        <f t="shared" si="12"/>
        <v>3.6394583036291173E-2</v>
      </c>
      <c r="H181" s="168">
        <f t="shared" si="12"/>
        <v>1.3245656743854932E-3</v>
      </c>
      <c r="I181" s="102"/>
      <c r="J181" s="102"/>
      <c r="K181" s="102"/>
    </row>
    <row r="182" spans="1:11" x14ac:dyDescent="0.25">
      <c r="I182" s="102"/>
      <c r="J182" s="102"/>
      <c r="K182" s="102"/>
    </row>
    <row r="183" spans="1:11" x14ac:dyDescent="0.25">
      <c r="I183" s="102"/>
      <c r="J183" s="102"/>
      <c r="K183" s="102"/>
    </row>
    <row r="184" spans="1:11" x14ac:dyDescent="0.25">
      <c r="I184" s="102"/>
      <c r="J184" s="102"/>
      <c r="K184" s="102"/>
    </row>
    <row r="185" spans="1:11" x14ac:dyDescent="0.25">
      <c r="I185" s="102"/>
      <c r="J185" s="102"/>
      <c r="K185" s="102"/>
    </row>
    <row r="186" spans="1:11" x14ac:dyDescent="0.25">
      <c r="A186" s="119" t="s">
        <v>239</v>
      </c>
      <c r="I186" s="102"/>
      <c r="J186" s="102"/>
      <c r="K186" s="102"/>
    </row>
    <row r="187" spans="1:11" x14ac:dyDescent="0.25">
      <c r="I187" s="102"/>
      <c r="J187" s="102"/>
      <c r="K187" s="102"/>
    </row>
    <row r="188" spans="1:11" x14ac:dyDescent="0.25">
      <c r="I188" s="102"/>
      <c r="J188" s="102"/>
      <c r="K188" s="102"/>
    </row>
    <row r="189" spans="1:11" x14ac:dyDescent="0.25">
      <c r="B189" s="135" t="s">
        <v>220</v>
      </c>
      <c r="C189" s="136" t="s">
        <v>2</v>
      </c>
      <c r="D189" s="137" t="s">
        <v>3</v>
      </c>
      <c r="E189" s="138" t="s">
        <v>221</v>
      </c>
      <c r="F189" s="139"/>
      <c r="G189" s="139"/>
      <c r="H189" s="138"/>
      <c r="I189" s="102"/>
      <c r="J189" s="102"/>
      <c r="K189" s="102"/>
    </row>
    <row r="190" spans="1:11" x14ac:dyDescent="0.25">
      <c r="B190" s="140" t="s">
        <v>190</v>
      </c>
      <c r="C190" s="140">
        <f>COUNT(C200:C266)</f>
        <v>67</v>
      </c>
      <c r="D190" s="140">
        <f>COUNT(F200:F266)</f>
        <v>67</v>
      </c>
      <c r="E190" s="141" t="s">
        <v>222</v>
      </c>
      <c r="F190" s="142"/>
      <c r="G190" s="142"/>
      <c r="H190" s="141"/>
      <c r="I190" s="102"/>
      <c r="J190" s="102"/>
      <c r="K190" s="102"/>
    </row>
    <row r="191" spans="1:11" x14ac:dyDescent="0.25">
      <c r="B191" s="143" t="s">
        <v>223</v>
      </c>
      <c r="C191" s="144">
        <f>(C190/(C190-1))*_xlfn.VAR.S(C200:C266)</f>
        <v>1.9778132669006136E-2</v>
      </c>
      <c r="D191" s="144">
        <f>(D190/(D190-1))*_xlfn.VAR.S(F200:F266)</f>
        <v>9.6759560708993431E-3</v>
      </c>
      <c r="E191" s="141" t="s">
        <v>224</v>
      </c>
      <c r="F191" s="145"/>
      <c r="G191" s="145"/>
      <c r="H191" s="141"/>
      <c r="I191" s="102"/>
      <c r="J191" s="102"/>
      <c r="K191" s="102"/>
    </row>
    <row r="192" spans="1:11" ht="18.75" x14ac:dyDescent="0.35">
      <c r="B192" s="143" t="s">
        <v>225</v>
      </c>
      <c r="C192" s="144">
        <f>E267</f>
        <v>2.0091271689722166E-4</v>
      </c>
      <c r="D192" s="144">
        <f>H267</f>
        <v>3.3547956173451135E-4</v>
      </c>
      <c r="E192" s="141" t="s">
        <v>226</v>
      </c>
      <c r="F192" s="145"/>
      <c r="G192" s="145"/>
      <c r="H192" s="141"/>
      <c r="I192" s="102"/>
      <c r="J192" s="102"/>
      <c r="K192" s="102"/>
    </row>
    <row r="193" spans="2:11" x14ac:dyDescent="0.25">
      <c r="B193" s="143" t="s">
        <v>227</v>
      </c>
      <c r="C193" s="146">
        <v>0.2</v>
      </c>
      <c r="D193" s="146">
        <v>0.2</v>
      </c>
      <c r="E193" s="141" t="s">
        <v>228</v>
      </c>
      <c r="F193" s="147"/>
      <c r="G193" s="147"/>
      <c r="H193" s="141"/>
      <c r="I193" s="102"/>
      <c r="J193" s="102"/>
      <c r="K193" s="102"/>
    </row>
    <row r="194" spans="2:11" x14ac:dyDescent="0.25">
      <c r="B194" s="148" t="s">
        <v>229</v>
      </c>
      <c r="C194" s="149">
        <f>C191*((C190+1)/C190)-C192*(1-2*C193)</f>
        <v>1.995278104885297E-2</v>
      </c>
      <c r="D194" s="149">
        <f>D191*((D190+1)/D190)-D192*(1-2*D193)</f>
        <v>9.6190855886481783E-3</v>
      </c>
      <c r="E194" s="141" t="s">
        <v>230</v>
      </c>
      <c r="F194" s="145"/>
      <c r="G194" s="145"/>
      <c r="H194" s="141"/>
    </row>
    <row r="195" spans="2:11" x14ac:dyDescent="0.25">
      <c r="B195" s="150" t="s">
        <v>231</v>
      </c>
      <c r="C195" s="151">
        <f>SQRT(C194)</f>
        <v>0.14125431338140781</v>
      </c>
      <c r="D195" s="152">
        <f>SQRT(D194)</f>
        <v>9.807693708843164E-2</v>
      </c>
      <c r="E195" s="142"/>
      <c r="F195" s="145"/>
      <c r="G195" s="145"/>
      <c r="H195" s="142"/>
    </row>
    <row r="196" spans="2:11" x14ac:dyDescent="0.25">
      <c r="B196" s="102"/>
      <c r="C196" s="102"/>
      <c r="D196" s="102"/>
      <c r="E196" s="102"/>
      <c r="F196" s="102"/>
      <c r="G196" s="102"/>
      <c r="H196" s="102"/>
    </row>
    <row r="197" spans="2:11" x14ac:dyDescent="0.25">
      <c r="B197" s="102"/>
      <c r="C197" s="102"/>
      <c r="D197" s="102"/>
      <c r="E197" s="102"/>
      <c r="F197" s="102"/>
      <c r="G197" s="102"/>
      <c r="H197" s="102"/>
    </row>
    <row r="198" spans="2:11" x14ac:dyDescent="0.25">
      <c r="B198" s="102"/>
      <c r="C198" s="307" t="s">
        <v>2</v>
      </c>
      <c r="D198" s="308"/>
      <c r="E198" s="309"/>
      <c r="F198" s="307" t="s">
        <v>3</v>
      </c>
      <c r="G198" s="308"/>
      <c r="H198" s="309"/>
    </row>
    <row r="199" spans="2:11" x14ac:dyDescent="0.25">
      <c r="B199" s="153" t="s">
        <v>232</v>
      </c>
      <c r="C199" s="154" t="s">
        <v>233</v>
      </c>
      <c r="D199" s="154" t="s">
        <v>234</v>
      </c>
      <c r="E199" s="154" t="s">
        <v>235</v>
      </c>
      <c r="F199" s="154" t="s">
        <v>233</v>
      </c>
      <c r="G199" s="154" t="s">
        <v>234</v>
      </c>
      <c r="H199" s="154" t="s">
        <v>235</v>
      </c>
    </row>
    <row r="200" spans="2:11" x14ac:dyDescent="0.25">
      <c r="B200" s="158" t="s">
        <v>84</v>
      </c>
      <c r="C200" s="159">
        <v>0.40852838725116741</v>
      </c>
      <c r="D200" s="160">
        <v>1.1144653976383262E-2</v>
      </c>
      <c r="E200" s="160">
        <f t="shared" ref="E200:E263" si="13">D200^2</f>
        <v>1.2420331225331525E-4</v>
      </c>
      <c r="F200" s="159">
        <v>0.35611057591843431</v>
      </c>
      <c r="G200" s="160">
        <v>1.550516196263612E-2</v>
      </c>
      <c r="H200" s="161">
        <f>G200^2</f>
        <v>2.4041004748757798E-4</v>
      </c>
    </row>
    <row r="201" spans="2:11" x14ac:dyDescent="0.25">
      <c r="B201" s="162" t="s">
        <v>56</v>
      </c>
      <c r="C201" s="25">
        <v>0.35145046534342983</v>
      </c>
      <c r="D201" s="163">
        <v>1.092338679534356E-2</v>
      </c>
      <c r="E201" s="163">
        <f t="shared" si="13"/>
        <v>1.1932037908068606E-4</v>
      </c>
      <c r="F201" s="25">
        <v>0.31532813103775792</v>
      </c>
      <c r="G201" s="163">
        <v>1.4408327599023949E-2</v>
      </c>
      <c r="H201" s="164">
        <f t="shared" ref="H201:H264" si="14">G201^2</f>
        <v>2.0759990420079523E-4</v>
      </c>
    </row>
    <row r="202" spans="2:11" x14ac:dyDescent="0.25">
      <c r="B202" s="162" t="s">
        <v>124</v>
      </c>
      <c r="C202" s="25">
        <v>0.51832370003577422</v>
      </c>
      <c r="D202" s="163">
        <v>1.6979400652855473E-2</v>
      </c>
      <c r="E202" s="163">
        <f t="shared" si="13"/>
        <v>2.883000465301889E-4</v>
      </c>
      <c r="F202" s="25">
        <v>0.36900204940241388</v>
      </c>
      <c r="G202" s="163">
        <v>1.2087163402220349E-2</v>
      </c>
      <c r="H202" s="164">
        <f t="shared" si="14"/>
        <v>1.4609951911197499E-4</v>
      </c>
    </row>
    <row r="203" spans="2:11" x14ac:dyDescent="0.25">
      <c r="B203" s="162" t="s">
        <v>138</v>
      </c>
      <c r="C203" s="25">
        <v>0.46988284992942453</v>
      </c>
      <c r="D203" s="163">
        <v>1.6270217358858061E-2</v>
      </c>
      <c r="E203" s="163">
        <f t="shared" si="13"/>
        <v>2.6471997290448621E-4</v>
      </c>
      <c r="F203" s="25">
        <v>0.43136261172471224</v>
      </c>
      <c r="G203" s="163">
        <v>1.6728904265309388E-2</v>
      </c>
      <c r="H203" s="164">
        <f t="shared" si="14"/>
        <v>2.7985623791788666E-4</v>
      </c>
    </row>
    <row r="204" spans="2:11" x14ac:dyDescent="0.25">
      <c r="B204" s="162" t="s">
        <v>120</v>
      </c>
      <c r="C204" s="25">
        <v>0.27495863423121786</v>
      </c>
      <c r="D204" s="163">
        <v>1.5084127086137308E-2</v>
      </c>
      <c r="E204" s="163">
        <f t="shared" si="13"/>
        <v>2.2753088995074121E-4</v>
      </c>
      <c r="F204" s="25">
        <v>0.38858673679292038</v>
      </c>
      <c r="G204" s="163">
        <v>1.8638743093326193E-2</v>
      </c>
      <c r="H204" s="164">
        <f t="shared" si="14"/>
        <v>3.4740274409901485E-4</v>
      </c>
    </row>
    <row r="205" spans="2:11" x14ac:dyDescent="0.25">
      <c r="B205" s="162" t="s">
        <v>90</v>
      </c>
      <c r="C205" s="25">
        <v>0.15927951885262076</v>
      </c>
      <c r="D205" s="163">
        <v>1.4447218251937248E-2</v>
      </c>
      <c r="E205" s="163">
        <f t="shared" si="13"/>
        <v>2.0872211521910877E-4</v>
      </c>
      <c r="F205" s="25">
        <v>0.24067741947724042</v>
      </c>
      <c r="G205" s="163">
        <v>1.5416108370380596E-2</v>
      </c>
      <c r="H205" s="164">
        <f t="shared" si="14"/>
        <v>2.3765639728731867E-4</v>
      </c>
    </row>
    <row r="206" spans="2:11" x14ac:dyDescent="0.25">
      <c r="B206" s="162" t="s">
        <v>110</v>
      </c>
      <c r="C206" s="25">
        <v>0.30251159842086112</v>
      </c>
      <c r="D206" s="163">
        <v>1.0351610487997842E-2</v>
      </c>
      <c r="E206" s="163">
        <f t="shared" si="13"/>
        <v>1.0715583969522692E-4</v>
      </c>
      <c r="F206" s="25">
        <v>0.43564871274253963</v>
      </c>
      <c r="G206" s="163">
        <v>1.6656962191843604E-2</v>
      </c>
      <c r="H206" s="164">
        <f t="shared" si="14"/>
        <v>2.774543894605073E-4</v>
      </c>
    </row>
    <row r="207" spans="2:11" x14ac:dyDescent="0.25">
      <c r="B207" s="162" t="s">
        <v>104</v>
      </c>
      <c r="C207" s="25">
        <v>0.34063398245917548</v>
      </c>
      <c r="D207" s="163">
        <v>9.8946273016162455E-3</v>
      </c>
      <c r="E207" s="163">
        <f t="shared" si="13"/>
        <v>9.7903649437889589E-5</v>
      </c>
      <c r="F207" s="25">
        <v>0.39430714927600552</v>
      </c>
      <c r="G207" s="163">
        <v>1.4833712180103183E-2</v>
      </c>
      <c r="H207" s="164">
        <f t="shared" si="14"/>
        <v>2.2003901704214151E-4</v>
      </c>
    </row>
    <row r="208" spans="2:11" x14ac:dyDescent="0.25">
      <c r="B208" s="162" t="s">
        <v>150</v>
      </c>
      <c r="C208" s="25">
        <v>0.52130467789831714</v>
      </c>
      <c r="D208" s="163">
        <v>1.4455925012649782E-2</v>
      </c>
      <c r="E208" s="163">
        <f t="shared" si="13"/>
        <v>2.089737679713536E-4</v>
      </c>
      <c r="F208" s="25">
        <v>0.49444259596689688</v>
      </c>
      <c r="G208" s="163">
        <v>1.7817357462466571E-2</v>
      </c>
      <c r="H208" s="164">
        <f t="shared" si="14"/>
        <v>3.1745822694531319E-4</v>
      </c>
    </row>
    <row r="209" spans="2:12" x14ac:dyDescent="0.25">
      <c r="B209" s="162" t="s">
        <v>154</v>
      </c>
      <c r="C209" s="25">
        <v>0.39410576226841959</v>
      </c>
      <c r="D209" s="163">
        <v>2.1919953597161475E-2</v>
      </c>
      <c r="E209" s="163">
        <f t="shared" si="13"/>
        <v>4.8048436570171228E-4</v>
      </c>
      <c r="F209" s="25">
        <v>0.42082738458091962</v>
      </c>
      <c r="G209" s="163">
        <v>3.4877822238577591E-2</v>
      </c>
      <c r="H209" s="164">
        <f t="shared" si="14"/>
        <v>1.2164624841058175E-3</v>
      </c>
    </row>
    <row r="210" spans="2:12" x14ac:dyDescent="0.25">
      <c r="B210" s="162" t="s">
        <v>41</v>
      </c>
      <c r="C210" s="25">
        <v>0.25780041488026467</v>
      </c>
      <c r="D210" s="163">
        <v>7.1849910515696426E-3</v>
      </c>
      <c r="E210" s="163">
        <f t="shared" si="13"/>
        <v>5.1624096411135835E-5</v>
      </c>
      <c r="F210" s="25">
        <v>0.29816722553342889</v>
      </c>
      <c r="G210" s="163">
        <v>1.2614151705441085E-2</v>
      </c>
      <c r="H210" s="164">
        <f t="shared" si="14"/>
        <v>1.5911682324788222E-4</v>
      </c>
    </row>
    <row r="211" spans="2:12" x14ac:dyDescent="0.25">
      <c r="B211" s="162" t="s">
        <v>96</v>
      </c>
      <c r="C211" s="25">
        <v>0.46896932042010248</v>
      </c>
      <c r="D211" s="163">
        <v>1.3313760188701436E-2</v>
      </c>
      <c r="E211" s="163">
        <f t="shared" si="13"/>
        <v>1.7725621036225128E-4</v>
      </c>
      <c r="F211" s="25">
        <v>0.41259866412587604</v>
      </c>
      <c r="G211" s="163">
        <v>1.8488238767446614E-2</v>
      </c>
      <c r="H211" s="164">
        <f t="shared" si="14"/>
        <v>3.4181497272211587E-4</v>
      </c>
    </row>
    <row r="212" spans="2:12" x14ac:dyDescent="0.25">
      <c r="B212" s="162" t="s">
        <v>108</v>
      </c>
      <c r="C212" s="25">
        <v>0.27151962696014381</v>
      </c>
      <c r="D212" s="163">
        <v>8.3822295568455694E-3</v>
      </c>
      <c r="E212" s="163">
        <f t="shared" si="13"/>
        <v>7.0261772343655472E-5</v>
      </c>
      <c r="F212" s="25">
        <v>0.41043506533061025</v>
      </c>
      <c r="G212" s="163">
        <v>1.5616500341471428E-2</v>
      </c>
      <c r="H212" s="164">
        <f t="shared" si="14"/>
        <v>2.4387508291517723E-4</v>
      </c>
    </row>
    <row r="213" spans="2:12" x14ac:dyDescent="0.25">
      <c r="B213" s="162" t="s">
        <v>86</v>
      </c>
      <c r="C213" s="25">
        <v>0.53699626280255086</v>
      </c>
      <c r="D213" s="163">
        <v>2.2227982514878945E-2</v>
      </c>
      <c r="E213" s="163">
        <f t="shared" si="13"/>
        <v>4.9408320668176413E-4</v>
      </c>
      <c r="F213" s="25">
        <v>0.53959691813832833</v>
      </c>
      <c r="G213" s="163">
        <v>2.7624502789417492E-2</v>
      </c>
      <c r="H213" s="164">
        <f t="shared" si="14"/>
        <v>7.6311315436253474E-4</v>
      </c>
    </row>
    <row r="214" spans="2:12" x14ac:dyDescent="0.25">
      <c r="B214" s="162" t="s">
        <v>39</v>
      </c>
      <c r="C214" s="25">
        <v>0.37662335000726122</v>
      </c>
      <c r="D214" s="163">
        <v>1.0968573868859518E-2</v>
      </c>
      <c r="E214" s="163">
        <f t="shared" si="13"/>
        <v>1.2030961271662786E-4</v>
      </c>
      <c r="F214" s="25">
        <v>0.32874528641631845</v>
      </c>
      <c r="G214" s="163">
        <v>1.4641515448440777E-2</v>
      </c>
      <c r="H214" s="164">
        <f t="shared" si="14"/>
        <v>2.143739746269299E-4</v>
      </c>
      <c r="J214" s="155"/>
      <c r="L214" s="155"/>
    </row>
    <row r="215" spans="2:12" x14ac:dyDescent="0.25">
      <c r="B215" s="162" t="s">
        <v>116</v>
      </c>
      <c r="C215" s="25">
        <v>0.12016175034414922</v>
      </c>
      <c r="D215" s="163">
        <v>1.9607274408360829E-2</v>
      </c>
      <c r="E215" s="163">
        <f t="shared" si="13"/>
        <v>3.8444520972476151E-4</v>
      </c>
      <c r="F215" s="25">
        <v>0.24672523341663369</v>
      </c>
      <c r="G215" s="163">
        <v>3.4371873596023762E-2</v>
      </c>
      <c r="H215" s="164">
        <f t="shared" si="14"/>
        <v>1.1814256945010355E-3</v>
      </c>
    </row>
    <row r="216" spans="2:12" x14ac:dyDescent="0.25">
      <c r="B216" s="162" t="s">
        <v>66</v>
      </c>
      <c r="C216" s="25">
        <v>0.32879612779474099</v>
      </c>
      <c r="D216" s="163">
        <v>9.3991267750160364E-3</v>
      </c>
      <c r="E216" s="163">
        <f t="shared" si="13"/>
        <v>8.834358413282336E-5</v>
      </c>
      <c r="F216" s="25">
        <v>0.35664872046461937</v>
      </c>
      <c r="G216" s="163">
        <v>1.404981536334792E-2</v>
      </c>
      <c r="H216" s="164">
        <f t="shared" si="14"/>
        <v>1.9739731174416724E-4</v>
      </c>
    </row>
    <row r="217" spans="2:12" x14ac:dyDescent="0.25">
      <c r="B217" s="162" t="s">
        <v>29</v>
      </c>
      <c r="C217" s="25">
        <v>0.13992505424681453</v>
      </c>
      <c r="D217" s="163">
        <v>1.0951524704294391E-2</v>
      </c>
      <c r="E217" s="163">
        <f t="shared" si="13"/>
        <v>1.1993589334877035E-4</v>
      </c>
      <c r="F217" s="25">
        <v>0.14209725881710633</v>
      </c>
      <c r="G217" s="163">
        <v>1.0488696262783048E-2</v>
      </c>
      <c r="H217" s="164">
        <f t="shared" si="14"/>
        <v>1.1001274929291907E-4</v>
      </c>
    </row>
    <row r="218" spans="2:12" x14ac:dyDescent="0.25">
      <c r="B218" s="162" t="s">
        <v>31</v>
      </c>
      <c r="C218" s="25">
        <v>0.37270912224943492</v>
      </c>
      <c r="D218" s="163">
        <v>1.2902378435545009E-2</v>
      </c>
      <c r="E218" s="163">
        <f t="shared" si="13"/>
        <v>1.6647136929401687E-4</v>
      </c>
      <c r="F218" s="25">
        <v>0.25534735516003793</v>
      </c>
      <c r="G218" s="163">
        <v>1.3838421294093465E-2</v>
      </c>
      <c r="H218" s="164">
        <f t="shared" si="14"/>
        <v>1.9150190391281944E-4</v>
      </c>
    </row>
    <row r="219" spans="2:12" x14ac:dyDescent="0.25">
      <c r="B219" s="162" t="s">
        <v>18</v>
      </c>
      <c r="C219" s="25">
        <v>0.28183821425658356</v>
      </c>
      <c r="D219" s="163">
        <v>9.0857563685651302E-3</v>
      </c>
      <c r="E219" s="163">
        <f t="shared" si="13"/>
        <v>8.255096878892182E-5</v>
      </c>
      <c r="F219" s="25">
        <v>0.24057219205701202</v>
      </c>
      <c r="G219" s="163">
        <v>1.4887513825850322E-2</v>
      </c>
      <c r="H219" s="164">
        <f t="shared" si="14"/>
        <v>2.2163806791488449E-4</v>
      </c>
    </row>
    <row r="220" spans="2:12" x14ac:dyDescent="0.25">
      <c r="B220" s="162" t="s">
        <v>62</v>
      </c>
      <c r="C220" s="25">
        <v>0.35110679507236486</v>
      </c>
      <c r="D220" s="163">
        <v>1.0668329487408184E-2</v>
      </c>
      <c r="E220" s="163">
        <f t="shared" si="13"/>
        <v>1.1381325405190297E-4</v>
      </c>
      <c r="F220" s="25">
        <v>0.38165148568879864</v>
      </c>
      <c r="G220" s="163">
        <v>1.9593972045352188E-2</v>
      </c>
      <c r="H220" s="164">
        <f t="shared" si="14"/>
        <v>3.8392374051404303E-4</v>
      </c>
    </row>
    <row r="221" spans="2:12" x14ac:dyDescent="0.25">
      <c r="B221" s="162" t="s">
        <v>92</v>
      </c>
      <c r="C221" s="25">
        <v>0.43733413939463261</v>
      </c>
      <c r="D221" s="163">
        <v>1.32332177740466E-2</v>
      </c>
      <c r="E221" s="163">
        <f t="shared" si="13"/>
        <v>1.7511805265534285E-4</v>
      </c>
      <c r="F221" s="25">
        <v>0.37421358800211763</v>
      </c>
      <c r="G221" s="163">
        <v>1.7906629682148376E-2</v>
      </c>
      <c r="H221" s="164">
        <f t="shared" si="14"/>
        <v>3.2064738657359727E-4</v>
      </c>
    </row>
    <row r="222" spans="2:12" x14ac:dyDescent="0.25">
      <c r="B222" s="162" t="s">
        <v>78</v>
      </c>
      <c r="C222" s="25">
        <v>0.48378400995654985</v>
      </c>
      <c r="D222" s="163">
        <v>1.3202127521161022E-2</v>
      </c>
      <c r="E222" s="163">
        <f t="shared" si="13"/>
        <v>1.7429617108499727E-4</v>
      </c>
      <c r="F222" s="25">
        <v>0.32183820144367864</v>
      </c>
      <c r="G222" s="163">
        <v>1.6230272868404304E-2</v>
      </c>
      <c r="H222" s="164">
        <f t="shared" si="14"/>
        <v>2.6342175738286087E-4</v>
      </c>
    </row>
    <row r="223" spans="2:12" x14ac:dyDescent="0.25">
      <c r="B223" s="162" t="s">
        <v>76</v>
      </c>
      <c r="C223" s="25">
        <v>0.30202903778615092</v>
      </c>
      <c r="D223" s="163">
        <v>1.0249723465602323E-2</v>
      </c>
      <c r="E223" s="163">
        <f t="shared" si="13"/>
        <v>1.0505683112131889E-4</v>
      </c>
      <c r="F223" s="25">
        <v>0.36009533576603375</v>
      </c>
      <c r="G223" s="163">
        <v>1.5407403236260128E-2</v>
      </c>
      <c r="H223" s="164">
        <f t="shared" si="14"/>
        <v>2.3738807448471906E-4</v>
      </c>
    </row>
    <row r="224" spans="2:12" x14ac:dyDescent="0.25">
      <c r="B224" s="162" t="s">
        <v>60</v>
      </c>
      <c r="C224" s="25">
        <v>0.43950658497818801</v>
      </c>
      <c r="D224" s="163">
        <v>1.4625607409361785E-2</v>
      </c>
      <c r="E224" s="163">
        <f t="shared" si="13"/>
        <v>2.1390839209277834E-4</v>
      </c>
      <c r="F224" s="25">
        <v>0.27892253029537306</v>
      </c>
      <c r="G224" s="163">
        <v>1.3987591225100965E-2</v>
      </c>
      <c r="H224" s="164">
        <f t="shared" si="14"/>
        <v>1.9565270828052149E-4</v>
      </c>
    </row>
    <row r="225" spans="2:8" x14ac:dyDescent="0.25">
      <c r="B225" s="165" t="s">
        <v>43</v>
      </c>
      <c r="C225" s="25">
        <v>0.66400664477008853</v>
      </c>
      <c r="D225" s="163">
        <v>1.983035985343674E-2</v>
      </c>
      <c r="E225" s="163">
        <f t="shared" si="13"/>
        <v>3.9324317191679562E-4</v>
      </c>
      <c r="F225" s="25">
        <v>0.345786301638983</v>
      </c>
      <c r="G225" s="163">
        <v>2.072912657109046E-2</v>
      </c>
      <c r="H225" s="164">
        <f t="shared" si="14"/>
        <v>4.2969668840028852E-4</v>
      </c>
    </row>
    <row r="226" spans="2:8" x14ac:dyDescent="0.25">
      <c r="B226" s="165" t="s">
        <v>26</v>
      </c>
      <c r="C226" s="25">
        <v>0.42437159059396845</v>
      </c>
      <c r="D226" s="163">
        <v>1.4090485989620399E-2</v>
      </c>
      <c r="E226" s="163">
        <f t="shared" si="13"/>
        <v>1.9854179542368877E-4</v>
      </c>
      <c r="F226" s="25">
        <v>0.26699377950629588</v>
      </c>
      <c r="G226" s="163">
        <v>1.5108927679756967E-2</v>
      </c>
      <c r="H226" s="164">
        <f t="shared" si="14"/>
        <v>2.2827969563212624E-4</v>
      </c>
    </row>
    <row r="227" spans="2:8" x14ac:dyDescent="0.25">
      <c r="B227" s="166" t="s">
        <v>23</v>
      </c>
      <c r="C227" s="25">
        <v>0.36087888788619182</v>
      </c>
      <c r="D227" s="163">
        <v>1.0610174368915863E-2</v>
      </c>
      <c r="E227" s="163">
        <f t="shared" si="13"/>
        <v>1.1257580013879913E-4</v>
      </c>
      <c r="F227" s="25">
        <v>0.31323188272585456</v>
      </c>
      <c r="G227" s="163">
        <v>1.9764405450153264E-2</v>
      </c>
      <c r="H227" s="164">
        <f t="shared" si="14"/>
        <v>3.9063172279804804E-4</v>
      </c>
    </row>
    <row r="228" spans="2:8" x14ac:dyDescent="0.25">
      <c r="B228" s="166" t="s">
        <v>106</v>
      </c>
      <c r="C228" s="25">
        <v>0.32397841149995915</v>
      </c>
      <c r="D228" s="163">
        <v>1.1665258360865263E-2</v>
      </c>
      <c r="E228" s="163">
        <f t="shared" si="13"/>
        <v>1.3607825262573691E-4</v>
      </c>
      <c r="F228" s="25">
        <v>0.31911548231775544</v>
      </c>
      <c r="G228" s="163">
        <v>1.2545686561845269E-2</v>
      </c>
      <c r="H228" s="164">
        <f t="shared" si="14"/>
        <v>1.5739425130806495E-4</v>
      </c>
    </row>
    <row r="229" spans="2:8" x14ac:dyDescent="0.25">
      <c r="B229" s="166" t="s">
        <v>126</v>
      </c>
      <c r="C229" s="25">
        <v>0.38779889700767373</v>
      </c>
      <c r="D229" s="163">
        <v>1.759246701046786E-2</v>
      </c>
      <c r="E229" s="163">
        <f t="shared" si="13"/>
        <v>3.0949489551439994E-4</v>
      </c>
      <c r="F229" s="25">
        <v>0.50108644898499211</v>
      </c>
      <c r="G229" s="163">
        <v>2.1649260281310055E-2</v>
      </c>
      <c r="H229" s="164">
        <f t="shared" si="14"/>
        <v>4.6869047072790914E-4</v>
      </c>
    </row>
    <row r="230" spans="2:8" x14ac:dyDescent="0.25">
      <c r="B230" s="166" t="s">
        <v>130</v>
      </c>
      <c r="C230" s="25">
        <v>0.35278007797705613</v>
      </c>
      <c r="D230" s="163">
        <v>1.0202195545692714E-2</v>
      </c>
      <c r="E230" s="163">
        <f t="shared" si="13"/>
        <v>1.0408479395255225E-4</v>
      </c>
      <c r="F230" s="25">
        <v>0.45313411858336122</v>
      </c>
      <c r="G230" s="163">
        <v>1.5602771500808497E-2</v>
      </c>
      <c r="H230" s="164">
        <f t="shared" si="14"/>
        <v>2.4344647850644183E-4</v>
      </c>
    </row>
    <row r="231" spans="2:8" x14ac:dyDescent="0.25">
      <c r="B231" s="166" t="s">
        <v>45</v>
      </c>
      <c r="C231" s="25">
        <v>0.426632232195153</v>
      </c>
      <c r="D231" s="163">
        <v>1.5194431715855909E-2</v>
      </c>
      <c r="E231" s="163">
        <f t="shared" si="13"/>
        <v>2.3087075516780794E-4</v>
      </c>
      <c r="F231" s="25">
        <v>0.31913584740795564</v>
      </c>
      <c r="G231" s="163">
        <v>1.8422890109902376E-2</v>
      </c>
      <c r="H231" s="164">
        <f t="shared" si="14"/>
        <v>3.394028800015388E-4</v>
      </c>
    </row>
    <row r="232" spans="2:8" x14ac:dyDescent="0.25">
      <c r="B232" s="166" t="s">
        <v>100</v>
      </c>
      <c r="C232" s="25">
        <v>0.44190913802845555</v>
      </c>
      <c r="D232" s="163">
        <v>1.6665873355020105E-2</v>
      </c>
      <c r="E232" s="163">
        <f t="shared" si="13"/>
        <v>2.777513346855691E-4</v>
      </c>
      <c r="F232" s="25">
        <v>0.43812978766798027</v>
      </c>
      <c r="G232" s="163">
        <v>1.63562255882235E-2</v>
      </c>
      <c r="H232" s="164">
        <f t="shared" si="14"/>
        <v>2.6752611549285717E-4</v>
      </c>
    </row>
    <row r="233" spans="2:8" x14ac:dyDescent="0.25">
      <c r="B233" s="166" t="s">
        <v>112</v>
      </c>
      <c r="C233" s="25">
        <v>0.48465401152569054</v>
      </c>
      <c r="D233" s="163">
        <v>1.5186793638316216E-2</v>
      </c>
      <c r="E233" s="163">
        <f t="shared" si="13"/>
        <v>2.3063870101280189E-4</v>
      </c>
      <c r="F233" s="25">
        <v>0.41676191139537444</v>
      </c>
      <c r="G233" s="163">
        <v>1.5508956067509396E-2</v>
      </c>
      <c r="H233" s="164">
        <f t="shared" si="14"/>
        <v>2.4052771830393652E-4</v>
      </c>
    </row>
    <row r="234" spans="2:8" x14ac:dyDescent="0.25">
      <c r="B234" s="166" t="s">
        <v>114</v>
      </c>
      <c r="C234" s="25">
        <v>0.47554970529958251</v>
      </c>
      <c r="D234" s="163">
        <v>1.4539384689189888E-2</v>
      </c>
      <c r="E234" s="163">
        <f t="shared" si="13"/>
        <v>2.1139370714024934E-4</v>
      </c>
      <c r="F234" s="25">
        <v>0.59008679528687036</v>
      </c>
      <c r="G234" s="163">
        <v>2.3131642392372642E-2</v>
      </c>
      <c r="H234" s="164">
        <f t="shared" si="14"/>
        <v>5.3507287976861109E-4</v>
      </c>
    </row>
    <row r="235" spans="2:8" x14ac:dyDescent="0.25">
      <c r="B235" s="166" t="s">
        <v>74</v>
      </c>
      <c r="C235" s="25">
        <v>0.44486156391517218</v>
      </c>
      <c r="D235" s="163">
        <v>1.4481665261421793E-2</v>
      </c>
      <c r="E235" s="163">
        <f t="shared" si="13"/>
        <v>2.0971862874387073E-4</v>
      </c>
      <c r="F235" s="25">
        <v>0.33010807480136983</v>
      </c>
      <c r="G235" s="163">
        <v>1.3690362198317931E-2</v>
      </c>
      <c r="H235" s="164">
        <f t="shared" si="14"/>
        <v>1.8742601712113256E-4</v>
      </c>
    </row>
    <row r="236" spans="2:8" x14ac:dyDescent="0.25">
      <c r="B236" s="166" t="s">
        <v>80</v>
      </c>
      <c r="C236" s="25">
        <v>0.32091034555652914</v>
      </c>
      <c r="D236" s="163">
        <v>1.2333833608971435E-2</v>
      </c>
      <c r="E236" s="163">
        <f t="shared" si="13"/>
        <v>1.5212345149379333E-4</v>
      </c>
      <c r="F236" s="25">
        <v>0.30597478027780289</v>
      </c>
      <c r="G236" s="163">
        <v>1.3477716102999802E-2</v>
      </c>
      <c r="H236" s="164">
        <f t="shared" si="14"/>
        <v>1.8164883135306017E-4</v>
      </c>
    </row>
    <row r="237" spans="2:8" x14ac:dyDescent="0.25">
      <c r="B237" s="166" t="s">
        <v>64</v>
      </c>
      <c r="C237" s="25">
        <v>0.33068094985429186</v>
      </c>
      <c r="D237" s="163">
        <v>9.1844894330533351E-3</v>
      </c>
      <c r="E237" s="163">
        <f t="shared" si="13"/>
        <v>8.4354846145868377E-5</v>
      </c>
      <c r="F237" s="25">
        <v>0.37422757356973407</v>
      </c>
      <c r="G237" s="163">
        <v>1.4549807876581743E-2</v>
      </c>
      <c r="H237" s="164">
        <f t="shared" si="14"/>
        <v>2.1169690924544013E-4</v>
      </c>
    </row>
    <row r="238" spans="2:8" x14ac:dyDescent="0.25">
      <c r="B238" s="166" t="s">
        <v>122</v>
      </c>
      <c r="C238" s="25">
        <v>0.47928545708818354</v>
      </c>
      <c r="D238" s="163">
        <v>1.5176207045935907E-2</v>
      </c>
      <c r="E238" s="163">
        <f t="shared" si="13"/>
        <v>2.3031726030111466E-4</v>
      </c>
      <c r="F238" s="25">
        <v>0.58689612853577278</v>
      </c>
      <c r="G238" s="163">
        <v>2.2524996782067701E-2</v>
      </c>
      <c r="H238" s="164">
        <f t="shared" si="14"/>
        <v>5.073754800321603E-4</v>
      </c>
    </row>
    <row r="239" spans="2:8" x14ac:dyDescent="0.25">
      <c r="B239" s="166" t="s">
        <v>102</v>
      </c>
      <c r="C239" s="25">
        <v>0.36110675412449966</v>
      </c>
      <c r="D239" s="163">
        <v>1.1868639498823613E-2</v>
      </c>
      <c r="E239" s="163">
        <f t="shared" si="13"/>
        <v>1.4086460355303601E-4</v>
      </c>
      <c r="F239" s="25">
        <v>0.40240955343516438</v>
      </c>
      <c r="G239" s="163">
        <v>1.5028511100154514E-2</v>
      </c>
      <c r="H239" s="164">
        <f t="shared" si="14"/>
        <v>2.2585614588746744E-4</v>
      </c>
    </row>
    <row r="240" spans="2:8" x14ac:dyDescent="0.25">
      <c r="B240" s="166" t="s">
        <v>70</v>
      </c>
      <c r="C240" s="25">
        <v>0.41672883259808363</v>
      </c>
      <c r="D240" s="163">
        <v>1.4907822362742428E-2</v>
      </c>
      <c r="E240" s="163">
        <f t="shared" si="13"/>
        <v>2.2224316759908322E-4</v>
      </c>
      <c r="F240" s="25">
        <v>0.3853327678611842</v>
      </c>
      <c r="G240" s="163">
        <v>1.5374065336420216E-2</v>
      </c>
      <c r="H240" s="164">
        <f t="shared" si="14"/>
        <v>2.3636188496851764E-4</v>
      </c>
    </row>
    <row r="241" spans="2:8" x14ac:dyDescent="0.25">
      <c r="B241" s="166" t="s">
        <v>152</v>
      </c>
      <c r="C241" s="25">
        <v>0.50043148321605657</v>
      </c>
      <c r="D241" s="163">
        <v>1.4435074399515956E-2</v>
      </c>
      <c r="E241" s="163">
        <f t="shared" si="13"/>
        <v>2.0837137291956093E-4</v>
      </c>
      <c r="F241" s="25">
        <v>0.53804810023747596</v>
      </c>
      <c r="G241" s="163">
        <v>1.8729616413574953E-2</v>
      </c>
      <c r="H241" s="164">
        <f t="shared" si="14"/>
        <v>3.5079853099965628E-4</v>
      </c>
    </row>
    <row r="242" spans="2:8" x14ac:dyDescent="0.25">
      <c r="B242" s="166" t="s">
        <v>88</v>
      </c>
      <c r="C242" s="25">
        <v>0.36254466642196215</v>
      </c>
      <c r="D242" s="163">
        <v>1.3836335859060855E-2</v>
      </c>
      <c r="E242" s="163">
        <f t="shared" si="13"/>
        <v>1.9144419000473331E-4</v>
      </c>
      <c r="F242" s="25">
        <v>0.30365742222207365</v>
      </c>
      <c r="G242" s="163">
        <v>1.6443425126528417E-2</v>
      </c>
      <c r="H242" s="164">
        <f t="shared" si="14"/>
        <v>2.7038622989174611E-4</v>
      </c>
    </row>
    <row r="243" spans="2:8" x14ac:dyDescent="0.25">
      <c r="B243" s="166" t="s">
        <v>68</v>
      </c>
      <c r="C243" s="25">
        <v>0.54327020730303111</v>
      </c>
      <c r="D243" s="163">
        <v>1.7025530592396532E-2</v>
      </c>
      <c r="E243" s="163">
        <f t="shared" si="13"/>
        <v>2.8986869195263021E-4</v>
      </c>
      <c r="F243" s="25">
        <v>0.43857279582487418</v>
      </c>
      <c r="G243" s="163">
        <v>2.0100196877323104E-2</v>
      </c>
      <c r="H243" s="164">
        <f t="shared" si="14"/>
        <v>4.0401791450714943E-4</v>
      </c>
    </row>
    <row r="244" spans="2:8" x14ac:dyDescent="0.25">
      <c r="B244" s="166" t="s">
        <v>94</v>
      </c>
      <c r="C244" s="25">
        <v>0.38199982770459812</v>
      </c>
      <c r="D244" s="163">
        <v>1.462097859934125E-2</v>
      </c>
      <c r="E244" s="163">
        <f t="shared" si="13"/>
        <v>2.1377301520239482E-4</v>
      </c>
      <c r="F244" s="25">
        <v>0.38327442111911131</v>
      </c>
      <c r="G244" s="163">
        <v>1.6304237289806379E-2</v>
      </c>
      <c r="H244" s="164">
        <f t="shared" si="14"/>
        <v>2.6582815360231285E-4</v>
      </c>
    </row>
    <row r="245" spans="2:8" x14ac:dyDescent="0.25">
      <c r="B245" s="166" t="s">
        <v>98</v>
      </c>
      <c r="C245" s="25">
        <v>0.32872877520677019</v>
      </c>
      <c r="D245" s="163">
        <v>1.0476866475848397E-2</v>
      </c>
      <c r="E245" s="163">
        <f t="shared" si="13"/>
        <v>1.09764731152756E-4</v>
      </c>
      <c r="F245" s="25">
        <v>0.38536565071922579</v>
      </c>
      <c r="G245" s="163">
        <v>1.5825764833722895E-2</v>
      </c>
      <c r="H245" s="164">
        <f t="shared" si="14"/>
        <v>2.5045483257230027E-4</v>
      </c>
    </row>
    <row r="246" spans="2:8" x14ac:dyDescent="0.25">
      <c r="B246" s="166" t="s">
        <v>146</v>
      </c>
      <c r="C246" s="25">
        <v>0.49094693943620238</v>
      </c>
      <c r="D246" s="163">
        <v>1.5368711342877686E-2</v>
      </c>
      <c r="E246" s="163">
        <f t="shared" si="13"/>
        <v>2.3619728834069727E-4</v>
      </c>
      <c r="F246" s="25">
        <v>0.50102776618925526</v>
      </c>
      <c r="G246" s="163">
        <v>2.5628438074410596E-2</v>
      </c>
      <c r="H246" s="164">
        <f t="shared" si="14"/>
        <v>6.5681683813389872E-4</v>
      </c>
    </row>
    <row r="247" spans="2:8" x14ac:dyDescent="0.25">
      <c r="B247" s="166" t="s">
        <v>50</v>
      </c>
      <c r="C247" s="25">
        <v>0.34403576297522054</v>
      </c>
      <c r="D247" s="163">
        <v>1.0421466880659695E-2</v>
      </c>
      <c r="E247" s="163">
        <f t="shared" si="13"/>
        <v>1.0860697194468692E-4</v>
      </c>
      <c r="F247" s="25">
        <v>0.23718428158703922</v>
      </c>
      <c r="G247" s="163">
        <v>1.97638211294647E-2</v>
      </c>
      <c r="H247" s="164">
        <f t="shared" si="14"/>
        <v>3.9060862563747534E-4</v>
      </c>
    </row>
    <row r="248" spans="2:8" x14ac:dyDescent="0.25">
      <c r="B248" s="166" t="s">
        <v>52</v>
      </c>
      <c r="C248" s="25">
        <v>0.49351212350041929</v>
      </c>
      <c r="D248" s="163">
        <v>1.7122048318890311E-2</v>
      </c>
      <c r="E248" s="163">
        <f t="shared" si="13"/>
        <v>2.9316453863441452E-4</v>
      </c>
      <c r="F248" s="25">
        <v>0.25543679280049125</v>
      </c>
      <c r="G248" s="163">
        <v>1.3230887902375931E-2</v>
      </c>
      <c r="H248" s="164">
        <f t="shared" si="14"/>
        <v>1.7505639468523777E-4</v>
      </c>
    </row>
    <row r="249" spans="2:8" x14ac:dyDescent="0.25">
      <c r="B249" s="166" t="s">
        <v>72</v>
      </c>
      <c r="C249" s="25">
        <v>0.33578356813703397</v>
      </c>
      <c r="D249" s="163">
        <v>9.8382629933000017E-3</v>
      </c>
      <c r="E249" s="163">
        <f t="shared" si="13"/>
        <v>9.6791418725336307E-5</v>
      </c>
      <c r="F249" s="25">
        <v>0.3225638689053163</v>
      </c>
      <c r="G249" s="163">
        <v>1.348151535398376E-2</v>
      </c>
      <c r="H249" s="164">
        <f t="shared" si="14"/>
        <v>1.8175125623969988E-4</v>
      </c>
    </row>
    <row r="250" spans="2:8" x14ac:dyDescent="0.25">
      <c r="B250" s="166" t="s">
        <v>148</v>
      </c>
      <c r="C250" s="25">
        <v>0.60927486007451015</v>
      </c>
      <c r="D250" s="163">
        <v>1.3786024645404528E-2</v>
      </c>
      <c r="E250" s="163">
        <f t="shared" si="13"/>
        <v>1.9005447552370103E-4</v>
      </c>
      <c r="F250" s="25">
        <v>0.56063421541590086</v>
      </c>
      <c r="G250" s="163">
        <v>1.9703704996715515E-2</v>
      </c>
      <c r="H250" s="164">
        <f t="shared" si="14"/>
        <v>3.8823599059759192E-4</v>
      </c>
    </row>
    <row r="251" spans="2:8" x14ac:dyDescent="0.25">
      <c r="B251" s="166" t="s">
        <v>142</v>
      </c>
      <c r="C251" s="25">
        <v>0.46240729244939344</v>
      </c>
      <c r="D251" s="163">
        <v>1.5041364021633275E-2</v>
      </c>
      <c r="E251" s="163">
        <f t="shared" si="13"/>
        <v>2.2624263163128393E-4</v>
      </c>
      <c r="F251" s="25">
        <v>0.52825473945100831</v>
      </c>
      <c r="G251" s="163">
        <v>1.8233910725982228E-2</v>
      </c>
      <c r="H251" s="164">
        <f t="shared" si="14"/>
        <v>3.3247550036308977E-4</v>
      </c>
    </row>
    <row r="252" spans="2:8" x14ac:dyDescent="0.25">
      <c r="B252" s="166" t="s">
        <v>54</v>
      </c>
      <c r="C252" s="25">
        <v>0.28149465968629966</v>
      </c>
      <c r="D252" s="163">
        <v>1.8796551106494187E-2</v>
      </c>
      <c r="E252" s="163">
        <f t="shared" si="13"/>
        <v>3.5331033349904784E-4</v>
      </c>
      <c r="F252" s="25">
        <v>0.38826357978857529</v>
      </c>
      <c r="G252" s="163">
        <v>2.4966159882111493E-2</v>
      </c>
      <c r="H252" s="164">
        <f t="shared" si="14"/>
        <v>6.2330913925915331E-4</v>
      </c>
    </row>
    <row r="253" spans="2:8" x14ac:dyDescent="0.25">
      <c r="B253" s="166" t="s">
        <v>21</v>
      </c>
      <c r="C253" s="25">
        <v>0.29707342540246962</v>
      </c>
      <c r="D253" s="163">
        <v>1.0771429419304774E-2</v>
      </c>
      <c r="E253" s="163">
        <f t="shared" si="13"/>
        <v>1.1602369173506438E-4</v>
      </c>
      <c r="F253" s="25">
        <v>0.23332340613330466</v>
      </c>
      <c r="G253" s="163">
        <v>1.4587058432377054E-2</v>
      </c>
      <c r="H253" s="164">
        <f t="shared" si="14"/>
        <v>2.1278227370958252E-4</v>
      </c>
    </row>
    <row r="254" spans="2:8" x14ac:dyDescent="0.25">
      <c r="B254" s="166" t="s">
        <v>132</v>
      </c>
      <c r="C254" s="25">
        <v>0.54494583111868944</v>
      </c>
      <c r="D254" s="163">
        <v>1.5028035616024589E-2</v>
      </c>
      <c r="E254" s="163">
        <f t="shared" si="13"/>
        <v>2.2584185447650356E-4</v>
      </c>
      <c r="F254" s="25">
        <v>0.43070895019117977</v>
      </c>
      <c r="G254" s="163">
        <v>1.5104954016686944E-2</v>
      </c>
      <c r="H254" s="164">
        <f t="shared" si="14"/>
        <v>2.2815963584622704E-4</v>
      </c>
    </row>
    <row r="255" spans="2:8" x14ac:dyDescent="0.25">
      <c r="B255" s="166" t="s">
        <v>140</v>
      </c>
      <c r="C255" s="25">
        <v>0.46511820847237623</v>
      </c>
      <c r="D255" s="163">
        <v>1.9068299484148284E-2</v>
      </c>
      <c r="E255" s="163">
        <f t="shared" si="13"/>
        <v>3.6360004521716975E-4</v>
      </c>
      <c r="F255" s="25">
        <v>0.44739262624823289</v>
      </c>
      <c r="G255" s="163">
        <v>1.8893381355842797E-2</v>
      </c>
      <c r="H255" s="164">
        <f t="shared" si="14"/>
        <v>3.5695985905730821E-4</v>
      </c>
    </row>
    <row r="256" spans="2:8" x14ac:dyDescent="0.25">
      <c r="B256" s="166" t="s">
        <v>118</v>
      </c>
      <c r="C256" s="25">
        <v>1.0944189058211615</v>
      </c>
      <c r="D256" s="163">
        <v>2.6628690457558196E-2</v>
      </c>
      <c r="E256" s="163">
        <f t="shared" si="13"/>
        <v>7.090871554844509E-4</v>
      </c>
      <c r="F256" s="25">
        <v>0.5172507717894711</v>
      </c>
      <c r="G256" s="163">
        <v>2.3577025950123617E-2</v>
      </c>
      <c r="H256" s="164">
        <f t="shared" si="14"/>
        <v>5.5587615265280247E-4</v>
      </c>
    </row>
    <row r="257" spans="2:8" x14ac:dyDescent="0.25">
      <c r="B257" s="166" t="s">
        <v>128</v>
      </c>
      <c r="C257" s="25">
        <v>0.43306520609227628</v>
      </c>
      <c r="D257" s="163">
        <v>1.1118387366072421E-2</v>
      </c>
      <c r="E257" s="163">
        <f t="shared" si="13"/>
        <v>1.2361853762203883E-4</v>
      </c>
      <c r="F257" s="25">
        <v>0.50110484672421085</v>
      </c>
      <c r="G257" s="163">
        <v>1.7653271118054144E-2</v>
      </c>
      <c r="H257" s="164">
        <f t="shared" si="14"/>
        <v>3.1163798116752464E-4</v>
      </c>
    </row>
    <row r="258" spans="2:8" x14ac:dyDescent="0.25">
      <c r="B258" s="166" t="s">
        <v>58</v>
      </c>
      <c r="C258" s="25">
        <v>0.41876206454909037</v>
      </c>
      <c r="D258" s="163">
        <v>1.2162655999838486E-2</v>
      </c>
      <c r="E258" s="163">
        <f t="shared" si="13"/>
        <v>1.4793020097040712E-4</v>
      </c>
      <c r="F258" s="25">
        <v>0.39027577233013822</v>
      </c>
      <c r="G258" s="163">
        <v>1.8615824946810904E-2</v>
      </c>
      <c r="H258" s="164">
        <f t="shared" si="14"/>
        <v>3.4654893845030717E-4</v>
      </c>
    </row>
    <row r="259" spans="2:8" x14ac:dyDescent="0.25">
      <c r="B259" s="166" t="s">
        <v>144</v>
      </c>
      <c r="C259" s="25">
        <v>0.37325265413399655</v>
      </c>
      <c r="D259" s="163">
        <v>1.2639571722733627E-2</v>
      </c>
      <c r="E259" s="163">
        <f t="shared" si="13"/>
        <v>1.597587733341275E-4</v>
      </c>
      <c r="F259" s="25">
        <v>0.46876042083506625</v>
      </c>
      <c r="G259" s="163">
        <v>1.6223463611393346E-2</v>
      </c>
      <c r="H259" s="164">
        <f t="shared" si="14"/>
        <v>2.6320077155020404E-4</v>
      </c>
    </row>
    <row r="260" spans="2:8" x14ac:dyDescent="0.25">
      <c r="B260" s="166" t="s">
        <v>33</v>
      </c>
      <c r="C260" s="25">
        <v>8.7118791805570708E-2</v>
      </c>
      <c r="D260" s="163">
        <v>1.1576761247140844E-2</v>
      </c>
      <c r="E260" s="163">
        <f t="shared" si="13"/>
        <v>1.3402140097330202E-4</v>
      </c>
      <c r="F260" s="25">
        <v>0.33564969577288767</v>
      </c>
      <c r="G260" s="163">
        <v>1.5177676746457824E-2</v>
      </c>
      <c r="H260" s="164">
        <f t="shared" si="14"/>
        <v>2.3036187141996654E-4</v>
      </c>
    </row>
    <row r="261" spans="2:8" x14ac:dyDescent="0.25">
      <c r="B261" s="166" t="s">
        <v>48</v>
      </c>
      <c r="C261" s="25">
        <v>0.24390407420956906</v>
      </c>
      <c r="D261" s="163">
        <v>2.1295448407777889E-2</v>
      </c>
      <c r="E261" s="163">
        <f t="shared" si="13"/>
        <v>4.5349612288832984E-4</v>
      </c>
      <c r="F261" s="25">
        <v>0.25425191472406267</v>
      </c>
      <c r="G261" s="163">
        <v>3.1267655124860079E-2</v>
      </c>
      <c r="H261" s="164">
        <f t="shared" si="14"/>
        <v>9.7766625700718883E-4</v>
      </c>
    </row>
    <row r="262" spans="2:8" x14ac:dyDescent="0.25">
      <c r="B262" s="166" t="s">
        <v>134</v>
      </c>
      <c r="C262" s="25">
        <v>0.33897725363106945</v>
      </c>
      <c r="D262" s="163">
        <v>1.1184187350195125E-2</v>
      </c>
      <c r="E262" s="163">
        <f t="shared" si="13"/>
        <v>1.2508604668426464E-4</v>
      </c>
      <c r="F262" s="25">
        <v>0.42553998380227731</v>
      </c>
      <c r="G262" s="163">
        <v>1.5956843738869211E-2</v>
      </c>
      <c r="H262" s="164">
        <f t="shared" si="14"/>
        <v>2.5462086210668953E-4</v>
      </c>
    </row>
    <row r="263" spans="2:8" x14ac:dyDescent="0.25">
      <c r="B263" s="166" t="s">
        <v>35</v>
      </c>
      <c r="C263" s="25">
        <v>0.28587288169352404</v>
      </c>
      <c r="D263" s="163">
        <v>9.8972038733031141E-3</v>
      </c>
      <c r="E263" s="163">
        <f t="shared" si="13"/>
        <v>9.7954644509726165E-5</v>
      </c>
      <c r="F263" s="25">
        <v>0.35394418590499044</v>
      </c>
      <c r="G263" s="163">
        <v>1.6423177695891484E-2</v>
      </c>
      <c r="H263" s="164">
        <f t="shared" si="14"/>
        <v>2.6972076563082749E-4</v>
      </c>
    </row>
    <row r="264" spans="2:8" x14ac:dyDescent="0.25">
      <c r="B264" s="166" t="s">
        <v>136</v>
      </c>
      <c r="C264" s="25">
        <v>0.48789853793614135</v>
      </c>
      <c r="D264" s="163">
        <v>1.3969517073416548E-2</v>
      </c>
      <c r="E264" s="163">
        <f t="shared" ref="E264:E266" si="15">D264^2</f>
        <v>1.9514740726447644E-4</v>
      </c>
      <c r="F264" s="25">
        <v>0.56467276044727543</v>
      </c>
      <c r="G264" s="163">
        <v>2.0769308970863418E-2</v>
      </c>
      <c r="H264" s="164">
        <f t="shared" si="14"/>
        <v>4.3136419512718763E-4</v>
      </c>
    </row>
    <row r="265" spans="2:8" x14ac:dyDescent="0.25">
      <c r="B265" s="166" t="s">
        <v>82</v>
      </c>
      <c r="C265" s="25">
        <v>0.36445756530642703</v>
      </c>
      <c r="D265" s="163">
        <v>9.8353738903962408E-3</v>
      </c>
      <c r="E265" s="163">
        <f t="shared" si="15"/>
        <v>9.6734579563888091E-5</v>
      </c>
      <c r="F265" s="25">
        <v>0.32813915864432752</v>
      </c>
      <c r="G265" s="163">
        <v>1.4066293528000441E-2</v>
      </c>
      <c r="H265" s="164">
        <f t="shared" ref="H265:H266" si="16">G265^2</f>
        <v>1.9786061361586708E-4</v>
      </c>
    </row>
    <row r="266" spans="2:8" x14ac:dyDescent="0.25">
      <c r="B266" s="166" t="s">
        <v>37</v>
      </c>
      <c r="C266" s="64">
        <v>0.31017683121574169</v>
      </c>
      <c r="D266" s="167">
        <v>9.2831989576823877E-3</v>
      </c>
      <c r="E266" s="167">
        <f t="shared" si="15"/>
        <v>8.6177782887915369E-5</v>
      </c>
      <c r="F266" s="64">
        <v>0.29564968352496507</v>
      </c>
      <c r="G266" s="167">
        <v>1.3559296172704162E-2</v>
      </c>
      <c r="H266" s="168">
        <f t="shared" si="16"/>
        <v>1.8385451269910973E-4</v>
      </c>
    </row>
    <row r="267" spans="2:8" x14ac:dyDescent="0.25">
      <c r="B267" s="169" t="s">
        <v>236</v>
      </c>
      <c r="C267" s="25">
        <f t="shared" ref="C267:H267" si="17">AVERAGE(C200:C266)</f>
        <v>0.39530873560090329</v>
      </c>
      <c r="D267" s="163">
        <f t="shared" si="17"/>
        <v>1.3675101222246289E-2</v>
      </c>
      <c r="E267" s="163">
        <f t="shared" si="17"/>
        <v>2.0091271689722166E-4</v>
      </c>
      <c r="F267" s="25">
        <f t="shared" si="17"/>
        <v>0.38106429064037317</v>
      </c>
      <c r="G267" s="163">
        <f t="shared" si="17"/>
        <v>1.767865108704357E-2</v>
      </c>
      <c r="H267" s="161">
        <f t="shared" si="17"/>
        <v>3.3547956173451135E-4</v>
      </c>
    </row>
    <row r="268" spans="2:8" x14ac:dyDescent="0.25">
      <c r="B268" s="170" t="s">
        <v>237</v>
      </c>
      <c r="C268" s="64">
        <f t="shared" ref="C268:H268" si="18">MEDIAN(C200:C266)</f>
        <v>0.37662335000726122</v>
      </c>
      <c r="D268" s="167">
        <f t="shared" si="18"/>
        <v>1.3313760188701436E-2</v>
      </c>
      <c r="E268" s="167">
        <f t="shared" si="18"/>
        <v>1.7725621036225128E-4</v>
      </c>
      <c r="F268" s="64">
        <f t="shared" si="18"/>
        <v>0.38165148568879864</v>
      </c>
      <c r="G268" s="167">
        <f t="shared" si="18"/>
        <v>1.6230272868404304E-2</v>
      </c>
      <c r="H268" s="168">
        <f t="shared" si="18"/>
        <v>2.6342175738286087E-4</v>
      </c>
    </row>
    <row r="272" spans="2:8" x14ac:dyDescent="0.25">
      <c r="B272" s="102"/>
      <c r="C272" s="102"/>
      <c r="D272" s="102"/>
      <c r="E272" s="102"/>
      <c r="F272" s="102"/>
      <c r="G272" s="172"/>
      <c r="H272" s="172"/>
    </row>
    <row r="273" spans="2:6" x14ac:dyDescent="0.25">
      <c r="B273" s="102"/>
      <c r="C273" s="102"/>
      <c r="D273" s="102"/>
      <c r="E273" s="102"/>
      <c r="F273" s="102"/>
    </row>
    <row r="293" spans="2:9" s="102" customFormat="1" x14ac:dyDescent="0.25">
      <c r="B293" s="1"/>
      <c r="C293" s="1"/>
      <c r="D293" s="1"/>
      <c r="E293" s="1"/>
      <c r="F293" s="1"/>
      <c r="G293" s="1"/>
      <c r="H293" s="1"/>
      <c r="I293" s="173"/>
    </row>
  </sheetData>
  <mergeCells count="7">
    <mergeCell ref="C198:E198"/>
    <mergeCell ref="F198:H198"/>
    <mergeCell ref="B3:J3"/>
    <mergeCell ref="C25:E25"/>
    <mergeCell ref="F25:H25"/>
    <mergeCell ref="C111:E111"/>
    <mergeCell ref="F111:H111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M117"/>
  <sheetViews>
    <sheetView workbookViewId="0"/>
  </sheetViews>
  <sheetFormatPr defaultColWidth="8.85546875" defaultRowHeight="15" x14ac:dyDescent="0.25"/>
  <cols>
    <col min="1" max="1" width="2.42578125" style="1" customWidth="1"/>
    <col min="2" max="2" width="30.7109375" style="1" customWidth="1"/>
    <col min="3" max="3" width="18.140625" style="1" customWidth="1"/>
    <col min="4" max="4" width="15.85546875" style="1" customWidth="1"/>
    <col min="5" max="5" width="15.42578125" style="1" customWidth="1"/>
    <col min="6" max="6" width="18.85546875" style="1" customWidth="1"/>
    <col min="7" max="7" width="18.140625" style="1" customWidth="1"/>
    <col min="8" max="8" width="20.85546875" style="1" customWidth="1"/>
    <col min="9" max="9" width="15.140625" style="62" customWidth="1"/>
    <col min="10" max="10" width="8.85546875" style="1"/>
    <col min="11" max="11" width="12.42578125" style="1" bestFit="1" customWidth="1"/>
    <col min="12" max="16384" width="8.85546875" style="1"/>
  </cols>
  <sheetData>
    <row r="1" spans="1:12" ht="23.25" x14ac:dyDescent="0.35">
      <c r="A1" s="91" t="s">
        <v>215</v>
      </c>
      <c r="B1" s="117"/>
    </row>
    <row r="3" spans="1:12" ht="34.5" customHeight="1" x14ac:dyDescent="0.25">
      <c r="A3" s="118"/>
      <c r="B3" s="310" t="s">
        <v>216</v>
      </c>
      <c r="C3" s="310"/>
      <c r="D3" s="310"/>
      <c r="E3" s="310"/>
      <c r="F3" s="310"/>
      <c r="G3" s="310"/>
      <c r="H3" s="310"/>
      <c r="I3" s="310"/>
      <c r="J3" s="310"/>
      <c r="K3" s="118"/>
      <c r="L3" s="118"/>
    </row>
    <row r="5" spans="1:12" s="37" customFormat="1" x14ac:dyDescent="0.25">
      <c r="A5" s="36" t="s">
        <v>217</v>
      </c>
    </row>
    <row r="7" spans="1:12" x14ac:dyDescent="0.25">
      <c r="B7" s="114"/>
      <c r="C7" s="120" t="s">
        <v>2</v>
      </c>
      <c r="D7" s="121" t="s">
        <v>3</v>
      </c>
      <c r="E7" s="122" t="s">
        <v>201</v>
      </c>
    </row>
    <row r="8" spans="1:12" x14ac:dyDescent="0.25">
      <c r="B8" s="121" t="s">
        <v>218</v>
      </c>
      <c r="C8" s="123">
        <f>C91</f>
        <v>6.8807674604570823E-2</v>
      </c>
      <c r="D8" s="124">
        <f>D91</f>
        <v>7.2516155228397619E-2</v>
      </c>
      <c r="E8" s="125">
        <f>AVERAGE(C8:D8)</f>
        <v>7.0661914916484214E-2</v>
      </c>
      <c r="F8" s="126"/>
      <c r="G8" s="126"/>
      <c r="H8" s="126"/>
    </row>
    <row r="9" spans="1:12" x14ac:dyDescent="0.25">
      <c r="B9" s="127" t="s">
        <v>8</v>
      </c>
      <c r="C9" s="128">
        <f>C56</f>
        <v>6.7935948177198668E-2</v>
      </c>
      <c r="D9" s="129">
        <f>D56</f>
        <v>6.0794100474313426E-2</v>
      </c>
      <c r="E9" s="130">
        <f>AVERAGE(C9:D9)</f>
        <v>6.4365024325756054E-2</v>
      </c>
      <c r="F9" s="126"/>
      <c r="G9" s="126"/>
      <c r="H9" s="126"/>
    </row>
    <row r="10" spans="1:12" x14ac:dyDescent="0.25">
      <c r="B10" s="131" t="s">
        <v>9</v>
      </c>
      <c r="C10" s="132">
        <f>C22</f>
        <v>8.2314387319898916E-2</v>
      </c>
      <c r="D10" s="133">
        <f>D22</f>
        <v>5.6174529443909903E-2</v>
      </c>
      <c r="E10" s="134">
        <f>AVERAGE(C10:D10)</f>
        <v>6.9244458381904406E-2</v>
      </c>
      <c r="F10" s="126"/>
      <c r="G10" s="126"/>
      <c r="H10" s="126"/>
    </row>
    <row r="13" spans="1:12" s="37" customFormat="1" x14ac:dyDescent="0.25">
      <c r="A13" s="36" t="s">
        <v>219</v>
      </c>
    </row>
    <row r="15" spans="1:12" x14ac:dyDescent="0.25">
      <c r="A15" s="102"/>
      <c r="B15" s="102"/>
      <c r="C15" s="102"/>
      <c r="D15" s="102"/>
      <c r="E15" s="102"/>
      <c r="F15" s="102"/>
      <c r="G15" s="102"/>
      <c r="H15" s="102"/>
      <c r="I15" s="29"/>
      <c r="J15" s="102"/>
      <c r="K15" s="102"/>
      <c r="L15" s="102"/>
    </row>
    <row r="16" spans="1:12" x14ac:dyDescent="0.25">
      <c r="A16" s="102"/>
      <c r="B16" s="135" t="s">
        <v>220</v>
      </c>
      <c r="C16" s="136" t="s">
        <v>2</v>
      </c>
      <c r="D16" s="137" t="s">
        <v>3</v>
      </c>
      <c r="E16" s="138" t="s">
        <v>221</v>
      </c>
      <c r="F16" s="139"/>
      <c r="G16" s="139"/>
      <c r="H16" s="138"/>
      <c r="I16" s="29"/>
      <c r="J16" s="102"/>
      <c r="K16" s="102"/>
      <c r="L16" s="102"/>
    </row>
    <row r="17" spans="1:12" x14ac:dyDescent="0.25">
      <c r="A17" s="102"/>
      <c r="B17" s="140" t="s">
        <v>190</v>
      </c>
      <c r="C17" s="140">
        <f>COUNT(C27:C41)</f>
        <v>15</v>
      </c>
      <c r="D17" s="140">
        <f>COUNT(F27:F41)</f>
        <v>15</v>
      </c>
      <c r="E17" s="141" t="s">
        <v>222</v>
      </c>
      <c r="F17" s="142"/>
      <c r="G17" s="142"/>
      <c r="H17" s="141"/>
      <c r="I17" s="29"/>
      <c r="J17" s="102"/>
      <c r="K17" s="102"/>
      <c r="L17" s="102"/>
    </row>
    <row r="18" spans="1:12" x14ac:dyDescent="0.25">
      <c r="A18" s="102"/>
      <c r="B18" s="143" t="s">
        <v>223</v>
      </c>
      <c r="C18" s="144">
        <f>(C17/(C17-1))*_xlfn.VAR.S(C27:C41)</f>
        <v>9.0420821252242874E-3</v>
      </c>
      <c r="D18" s="144">
        <f>(D17/(D17-1))*_xlfn.VAR.S(F27:F41)</f>
        <v>7.1352518520052047E-3</v>
      </c>
      <c r="E18" s="141" t="s">
        <v>224</v>
      </c>
      <c r="F18" s="145"/>
      <c r="G18" s="145"/>
      <c r="H18" s="141"/>
      <c r="I18" s="29"/>
      <c r="J18" s="102"/>
      <c r="K18" s="102"/>
      <c r="L18" s="102"/>
    </row>
    <row r="19" spans="1:12" ht="18.75" x14ac:dyDescent="0.35">
      <c r="A19" s="102"/>
      <c r="B19" s="143" t="s">
        <v>225</v>
      </c>
      <c r="C19" s="144">
        <f>E42</f>
        <v>4.7820487339815063E-3</v>
      </c>
      <c r="D19" s="144">
        <f>H42</f>
        <v>7.4255959176014186E-3</v>
      </c>
      <c r="E19" s="141" t="s">
        <v>226</v>
      </c>
      <c r="F19" s="145"/>
      <c r="G19" s="145"/>
      <c r="H19" s="141"/>
      <c r="I19" s="29"/>
      <c r="J19" s="102"/>
      <c r="K19" s="102"/>
      <c r="L19" s="102"/>
    </row>
    <row r="20" spans="1:12" x14ac:dyDescent="0.25">
      <c r="A20" s="102"/>
      <c r="B20" s="143" t="s">
        <v>227</v>
      </c>
      <c r="C20" s="146">
        <v>0.2</v>
      </c>
      <c r="D20" s="146">
        <v>0.2</v>
      </c>
      <c r="E20" s="141" t="s">
        <v>228</v>
      </c>
      <c r="F20" s="147"/>
      <c r="G20" s="147"/>
      <c r="H20" s="141"/>
      <c r="I20" s="29"/>
      <c r="J20" s="102"/>
      <c r="K20" s="102"/>
      <c r="L20" s="102"/>
    </row>
    <row r="21" spans="1:12" x14ac:dyDescent="0.25">
      <c r="A21" s="102"/>
      <c r="B21" s="148" t="s">
        <v>229</v>
      </c>
      <c r="C21" s="149">
        <f>C18*((C17+1)/C17)-C19*(1-2*C20)</f>
        <v>6.7756583598503357E-3</v>
      </c>
      <c r="D21" s="149">
        <f>D18*((D17+1)/D17)-D19*(1-2*D20)</f>
        <v>3.1555777582447002E-3</v>
      </c>
      <c r="E21" s="141" t="s">
        <v>230</v>
      </c>
      <c r="F21" s="145"/>
      <c r="G21" s="145"/>
      <c r="H21" s="141"/>
      <c r="I21" s="29"/>
      <c r="J21" s="102"/>
      <c r="K21" s="102"/>
      <c r="L21" s="102"/>
    </row>
    <row r="22" spans="1:12" x14ac:dyDescent="0.25">
      <c r="A22" s="102"/>
      <c r="B22" s="150" t="s">
        <v>231</v>
      </c>
      <c r="C22" s="151">
        <f>SQRT(C21)</f>
        <v>8.2314387319898916E-2</v>
      </c>
      <c r="D22" s="152">
        <f>SQRT(D21)</f>
        <v>5.6174529443909903E-2</v>
      </c>
      <c r="E22" s="145"/>
      <c r="F22" s="145"/>
      <c r="G22" s="145"/>
      <c r="H22" s="142"/>
      <c r="I22" s="29"/>
      <c r="J22" s="102"/>
      <c r="K22" s="102"/>
      <c r="L22" s="102"/>
    </row>
    <row r="23" spans="1:12" x14ac:dyDescent="0.25">
      <c r="A23" s="102"/>
      <c r="B23" s="102"/>
      <c r="C23" s="102"/>
      <c r="D23" s="102"/>
      <c r="E23" s="102"/>
      <c r="F23" s="102"/>
      <c r="G23" s="102"/>
      <c r="H23" s="102"/>
      <c r="I23" s="29"/>
      <c r="J23" s="102"/>
      <c r="K23" s="102"/>
      <c r="L23" s="102"/>
    </row>
    <row r="24" spans="1:12" x14ac:dyDescent="0.25">
      <c r="A24" s="102"/>
      <c r="B24" s="102"/>
      <c r="C24" s="102"/>
      <c r="D24" s="102"/>
      <c r="E24" s="102"/>
      <c r="F24" s="102"/>
      <c r="G24" s="102"/>
      <c r="H24" s="102"/>
      <c r="I24" s="29"/>
      <c r="J24" s="102"/>
      <c r="K24" s="102"/>
      <c r="L24" s="102"/>
    </row>
    <row r="25" spans="1:12" x14ac:dyDescent="0.25">
      <c r="A25" s="102"/>
      <c r="B25" s="102"/>
      <c r="C25" s="307" t="s">
        <v>2</v>
      </c>
      <c r="D25" s="308"/>
      <c r="E25" s="309"/>
      <c r="F25" s="307" t="s">
        <v>3</v>
      </c>
      <c r="G25" s="308"/>
      <c r="H25" s="309"/>
      <c r="I25" s="29"/>
      <c r="J25" s="102"/>
      <c r="K25" s="102"/>
      <c r="L25" s="102"/>
    </row>
    <row r="26" spans="1:12" x14ac:dyDescent="0.25">
      <c r="A26" s="102"/>
      <c r="B26" s="153" t="s">
        <v>232</v>
      </c>
      <c r="C26" s="153" t="s">
        <v>233</v>
      </c>
      <c r="D26" s="153" t="s">
        <v>234</v>
      </c>
      <c r="E26" s="153" t="s">
        <v>235</v>
      </c>
      <c r="F26" s="153" t="s">
        <v>233</v>
      </c>
      <c r="G26" s="153" t="s">
        <v>234</v>
      </c>
      <c r="H26" s="153" t="s">
        <v>235</v>
      </c>
      <c r="I26" s="155" t="s">
        <v>385</v>
      </c>
      <c r="J26" s="157"/>
    </row>
    <row r="27" spans="1:12" x14ac:dyDescent="0.25">
      <c r="A27" s="102"/>
      <c r="B27" s="162" t="s">
        <v>56</v>
      </c>
      <c r="C27" s="25">
        <v>0.3084457954497461</v>
      </c>
      <c r="D27" s="163">
        <v>5.1826221484970701E-2</v>
      </c>
      <c r="E27" s="163">
        <f t="shared" ref="E27:E40" si="0">D27^2</f>
        <v>2.6859572334092387E-3</v>
      </c>
      <c r="F27" s="25">
        <v>0.20591611771024093</v>
      </c>
      <c r="G27" s="163">
        <v>7.7542739299441055E-2</v>
      </c>
      <c r="H27" s="164">
        <f t="shared" ref="H27:H40" si="1">G27^2</f>
        <v>6.01287641806108E-3</v>
      </c>
      <c r="I27" s="29" t="str">
        <f>VLOOKUP(B27,'Commission''s energy set'!B$3:P$76,15,FALSE)</f>
        <v>Electricity</v>
      </c>
      <c r="J27" s="174"/>
    </row>
    <row r="28" spans="1:12" x14ac:dyDescent="0.25">
      <c r="B28" s="162" t="s">
        <v>124</v>
      </c>
      <c r="C28" s="25">
        <v>0.56077959548944178</v>
      </c>
      <c r="D28" s="163">
        <v>7.4296965782304672E-2</v>
      </c>
      <c r="E28" s="163">
        <f t="shared" si="0"/>
        <v>5.5200391244569508E-3</v>
      </c>
      <c r="F28" s="25">
        <v>0.36636457034087944</v>
      </c>
      <c r="G28" s="163">
        <v>5.7750388638888768E-2</v>
      </c>
      <c r="H28" s="164">
        <f>G28^2</f>
        <v>3.3351073879426931E-3</v>
      </c>
      <c r="I28" s="29" t="str">
        <f>VLOOKUP(B28,'Commission''s energy set'!B$3:P$76,15,FALSE)</f>
        <v>Electricity</v>
      </c>
      <c r="J28" s="174"/>
    </row>
    <row r="29" spans="1:12" x14ac:dyDescent="0.25">
      <c r="B29" s="162" t="s">
        <v>138</v>
      </c>
      <c r="C29" s="25">
        <v>0.51018067436938364</v>
      </c>
      <c r="D29" s="163">
        <v>8.108454673901129E-2</v>
      </c>
      <c r="E29" s="163">
        <f t="shared" si="0"/>
        <v>6.5747037198709063E-3</v>
      </c>
      <c r="F29" s="25">
        <v>0.40389058872344463</v>
      </c>
      <c r="G29" s="163">
        <v>9.3013388909573405E-2</v>
      </c>
      <c r="H29" s="164">
        <f t="shared" si="1"/>
        <v>8.6514905164435524E-3</v>
      </c>
      <c r="I29" s="29" t="str">
        <f>VLOOKUP(B29,'Commission''s energy set'!B$3:P$76,15,FALSE)</f>
        <v>Electricity</v>
      </c>
      <c r="J29" s="174"/>
    </row>
    <row r="30" spans="1:12" x14ac:dyDescent="0.25">
      <c r="B30" s="162" t="s">
        <v>92</v>
      </c>
      <c r="C30" s="25">
        <v>0.44640447584873016</v>
      </c>
      <c r="D30" s="163">
        <v>6.7356256652293528E-2</v>
      </c>
      <c r="E30" s="163">
        <f t="shared" si="0"/>
        <v>4.5368653102096359E-3</v>
      </c>
      <c r="F30" s="25">
        <v>0.26669128840849032</v>
      </c>
      <c r="G30" s="163">
        <v>9.5487138247996733E-2</v>
      </c>
      <c r="H30" s="164">
        <f t="shared" si="1"/>
        <v>9.1177935707920411E-3</v>
      </c>
      <c r="I30" s="29" t="str">
        <f>VLOOKUP(B30,'Commission''s energy set'!B$3:P$76,15,FALSE)</f>
        <v>Electricity</v>
      </c>
      <c r="J30" s="174"/>
    </row>
    <row r="31" spans="1:12" x14ac:dyDescent="0.25">
      <c r="B31" s="162" t="s">
        <v>78</v>
      </c>
      <c r="C31" s="25">
        <v>0.43606946155202353</v>
      </c>
      <c r="D31" s="163">
        <v>5.9892460367856684E-2</v>
      </c>
      <c r="E31" s="163">
        <f t="shared" si="0"/>
        <v>3.5871068089152838E-3</v>
      </c>
      <c r="F31" s="25">
        <v>0.2615958482779544</v>
      </c>
      <c r="G31" s="163">
        <v>8.8528437909863852E-2</v>
      </c>
      <c r="H31" s="164">
        <f t="shared" si="1"/>
        <v>7.8372843187606185E-3</v>
      </c>
      <c r="I31" s="29" t="str">
        <f>VLOOKUP(B31,'Commission''s energy set'!B$3:P$76,15,FALSE)</f>
        <v>Electricity</v>
      </c>
      <c r="J31" s="174"/>
    </row>
    <row r="32" spans="1:12" x14ac:dyDescent="0.25">
      <c r="B32" s="162" t="s">
        <v>60</v>
      </c>
      <c r="C32" s="25">
        <v>0.39296868261024925</v>
      </c>
      <c r="D32" s="163">
        <v>7.1280067196239236E-2</v>
      </c>
      <c r="E32" s="163">
        <f t="shared" si="0"/>
        <v>5.0808479795003804E-3</v>
      </c>
      <c r="F32" s="25">
        <v>0.22112431187305473</v>
      </c>
      <c r="G32" s="163">
        <v>8.053531992882583E-2</v>
      </c>
      <c r="H32" s="164">
        <f t="shared" si="1"/>
        <v>6.4859377560383307E-3</v>
      </c>
      <c r="I32" s="29" t="str">
        <f>VLOOKUP(B32,'Commission''s energy set'!B$3:P$76,15,FALSE)</f>
        <v>Electricity</v>
      </c>
      <c r="J32" s="174"/>
    </row>
    <row r="33" spans="1:13" x14ac:dyDescent="0.25">
      <c r="B33" s="166" t="s">
        <v>106</v>
      </c>
      <c r="C33" s="25">
        <v>0.43664568055958658</v>
      </c>
      <c r="D33" s="163">
        <v>5.6735429173836081E-2</v>
      </c>
      <c r="E33" s="163">
        <f t="shared" si="0"/>
        <v>3.2189089235393703E-3</v>
      </c>
      <c r="F33" s="25">
        <v>0.29657889971684953</v>
      </c>
      <c r="G33" s="163">
        <v>7.0099730467194268E-2</v>
      </c>
      <c r="H33" s="164">
        <f t="shared" si="1"/>
        <v>4.913972211573284E-3</v>
      </c>
      <c r="I33" s="29" t="str">
        <f>VLOOKUP(B33,'Commission''s energy set'!B$3:P$76,15,FALSE)</f>
        <v>Electricity</v>
      </c>
      <c r="J33" s="174"/>
    </row>
    <row r="34" spans="1:13" x14ac:dyDescent="0.25">
      <c r="B34" s="166" t="s">
        <v>126</v>
      </c>
      <c r="C34" s="25">
        <v>0.45051953640404269</v>
      </c>
      <c r="D34" s="163">
        <v>0.1136229651614397</v>
      </c>
      <c r="E34" s="163">
        <f t="shared" si="0"/>
        <v>1.291017821207774E-2</v>
      </c>
      <c r="F34" s="25">
        <v>0.36970871040766284</v>
      </c>
      <c r="G34" s="163">
        <v>0.1193954089285765</v>
      </c>
      <c r="H34" s="164">
        <f t="shared" si="1"/>
        <v>1.4255263673222005E-2</v>
      </c>
      <c r="I34" s="29" t="str">
        <f>VLOOKUP(B34,'Commission''s energy set'!B$3:P$76,15,FALSE)</f>
        <v>Electricity</v>
      </c>
      <c r="J34" s="174"/>
    </row>
    <row r="35" spans="1:13" x14ac:dyDescent="0.25">
      <c r="B35" s="166" t="s">
        <v>130</v>
      </c>
      <c r="C35" s="25">
        <v>0.29111792661447933</v>
      </c>
      <c r="D35" s="163">
        <v>5.677996449435193E-2</v>
      </c>
      <c r="E35" s="163">
        <f t="shared" si="0"/>
        <v>3.2239643679798659E-3</v>
      </c>
      <c r="F35" s="25">
        <v>0.37642051891772338</v>
      </c>
      <c r="G35" s="163">
        <v>8.8767572434304054E-2</v>
      </c>
      <c r="H35" s="164">
        <f t="shared" si="1"/>
        <v>7.8796819158794169E-3</v>
      </c>
      <c r="I35" s="29" t="str">
        <f>VLOOKUP(B35,'Commission''s energy set'!B$3:P$76,15,FALSE)</f>
        <v>Electricity</v>
      </c>
      <c r="J35" s="174"/>
    </row>
    <row r="36" spans="1:13" x14ac:dyDescent="0.25">
      <c r="B36" s="166" t="s">
        <v>45</v>
      </c>
      <c r="C36" s="25">
        <v>0.4863779423662592</v>
      </c>
      <c r="D36" s="163">
        <v>7.4498886552511454E-2</v>
      </c>
      <c r="E36" s="163">
        <f t="shared" si="0"/>
        <v>5.5500840975639719E-3</v>
      </c>
      <c r="F36" s="25">
        <v>0.19006562801526988</v>
      </c>
      <c r="G36" s="163">
        <v>9.9803402220334556E-2</v>
      </c>
      <c r="H36" s="164">
        <f t="shared" si="1"/>
        <v>9.9607190947538799E-3</v>
      </c>
      <c r="I36" s="29" t="str">
        <f>VLOOKUP(B36,'Commission''s energy set'!B$3:P$76,15,FALSE)</f>
        <v>Electricity</v>
      </c>
      <c r="J36" s="174"/>
    </row>
    <row r="37" spans="1:13" x14ac:dyDescent="0.25">
      <c r="B37" s="166" t="s">
        <v>74</v>
      </c>
      <c r="C37" s="25">
        <v>0.35881580258141321</v>
      </c>
      <c r="D37" s="163">
        <v>7.0625019207456285E-2</v>
      </c>
      <c r="E37" s="163">
        <f t="shared" si="0"/>
        <v>4.9878933380535688E-3</v>
      </c>
      <c r="F37" s="25">
        <v>0.254981772934674</v>
      </c>
      <c r="G37" s="163">
        <v>7.3995352459144167E-2</v>
      </c>
      <c r="H37" s="164">
        <f t="shared" si="1"/>
        <v>5.4753121855529727E-3</v>
      </c>
      <c r="I37" s="29" t="str">
        <f>VLOOKUP(B37,'Commission''s energy set'!B$3:P$76,15,FALSE)</f>
        <v>Electricity</v>
      </c>
      <c r="J37" s="174"/>
    </row>
    <row r="38" spans="1:13" x14ac:dyDescent="0.25">
      <c r="B38" s="166" t="s">
        <v>94</v>
      </c>
      <c r="C38" s="25">
        <v>0.43235805475828093</v>
      </c>
      <c r="D38" s="163">
        <v>7.5775447274720326E-2</v>
      </c>
      <c r="E38" s="163">
        <f t="shared" si="0"/>
        <v>5.74191840968392E-3</v>
      </c>
      <c r="F38" s="25">
        <v>0.28282676631805825</v>
      </c>
      <c r="G38" s="163">
        <v>8.3342498080654748E-2</v>
      </c>
      <c r="H38" s="164">
        <f t="shared" si="1"/>
        <v>6.9459719863239405E-3</v>
      </c>
      <c r="I38" s="29" t="str">
        <f>VLOOKUP(B38,'Commission''s energy set'!B$3:P$76,15,FALSE)</f>
        <v>Electricity</v>
      </c>
      <c r="J38" s="174"/>
    </row>
    <row r="39" spans="1:13" x14ac:dyDescent="0.25">
      <c r="B39" s="166" t="s">
        <v>98</v>
      </c>
      <c r="C39" s="25">
        <v>0.3301054285785926</v>
      </c>
      <c r="D39" s="163">
        <v>5.786007181368262E-2</v>
      </c>
      <c r="E39" s="163">
        <f t="shared" si="0"/>
        <v>3.3477879102845102E-3</v>
      </c>
      <c r="F39" s="25">
        <v>0.29048351500385511</v>
      </c>
      <c r="G39" s="163">
        <v>9.0517299560950962E-2</v>
      </c>
      <c r="H39" s="164">
        <f t="shared" si="1"/>
        <v>8.1933815198069332E-3</v>
      </c>
      <c r="I39" s="29" t="str">
        <f>VLOOKUP(B39,'Commission''s energy set'!B$3:P$76,15,FALSE)</f>
        <v>Electricity</v>
      </c>
      <c r="J39" s="174"/>
    </row>
    <row r="40" spans="1:13" x14ac:dyDescent="0.25">
      <c r="B40" s="166" t="s">
        <v>21</v>
      </c>
      <c r="C40" s="25">
        <v>0.22131457862367937</v>
      </c>
      <c r="D40" s="163">
        <v>5.1981580107098142E-2</v>
      </c>
      <c r="E40" s="163">
        <f t="shared" si="0"/>
        <v>2.7020846704306615E-3</v>
      </c>
      <c r="F40" s="25">
        <v>9.451780950406749E-2</v>
      </c>
      <c r="G40" s="163">
        <v>7.8734936461900967E-2</v>
      </c>
      <c r="H40" s="164">
        <f t="shared" si="1"/>
        <v>6.1991902196595824E-3</v>
      </c>
      <c r="I40" s="29" t="str">
        <f>VLOOKUP(B40,'Commission''s energy set'!B$3:P$76,15,FALSE)</f>
        <v>Electricity</v>
      </c>
      <c r="J40" s="174"/>
    </row>
    <row r="41" spans="1:13" x14ac:dyDescent="0.25">
      <c r="B41" s="166" t="s">
        <v>82</v>
      </c>
      <c r="C41" s="25">
        <v>0.32573436566139563</v>
      </c>
      <c r="D41" s="163">
        <v>4.5413554185359528E-2</v>
      </c>
      <c r="E41" s="163">
        <f>D41^2</f>
        <v>2.0623909037465861E-3</v>
      </c>
      <c r="F41" s="25">
        <v>0.26228750795971773</v>
      </c>
      <c r="G41" s="163">
        <v>7.8230147572473305E-2</v>
      </c>
      <c r="H41" s="164">
        <f>G41^2</f>
        <v>6.1199559892109508E-3</v>
      </c>
      <c r="I41" s="29" t="str">
        <f>VLOOKUP(B41,'Commission''s energy set'!B$3:P$76,15,FALSE)</f>
        <v>Electricity</v>
      </c>
      <c r="J41" s="174"/>
    </row>
    <row r="42" spans="1:13" x14ac:dyDescent="0.25">
      <c r="B42" s="169" t="s">
        <v>236</v>
      </c>
      <c r="C42" s="159">
        <f t="shared" ref="C42:H42" si="2">AVERAGE(C27:C41)</f>
        <v>0.39918920009782022</v>
      </c>
      <c r="D42" s="160">
        <f t="shared" si="2"/>
        <v>6.7268629079542147E-2</v>
      </c>
      <c r="E42" s="160">
        <f t="shared" si="2"/>
        <v>4.7820487339815063E-3</v>
      </c>
      <c r="F42" s="159">
        <f t="shared" si="2"/>
        <v>0.27623025694079623</v>
      </c>
      <c r="G42" s="161">
        <f t="shared" si="2"/>
        <v>8.5049584074674861E-2</v>
      </c>
      <c r="H42" s="161">
        <f t="shared" si="2"/>
        <v>7.4255959176014186E-3</v>
      </c>
      <c r="I42" s="29"/>
      <c r="J42" s="102"/>
    </row>
    <row r="43" spans="1:13" x14ac:dyDescent="0.25">
      <c r="B43" s="170" t="s">
        <v>237</v>
      </c>
      <c r="C43" s="64">
        <f t="shared" ref="C43:H43" si="3">MEDIAN(C27:C41)</f>
        <v>0.43235805475828093</v>
      </c>
      <c r="D43" s="167">
        <f t="shared" si="3"/>
        <v>6.7356256652293528E-2</v>
      </c>
      <c r="E43" s="167">
        <f t="shared" si="3"/>
        <v>4.5368653102096359E-3</v>
      </c>
      <c r="F43" s="64">
        <f t="shared" si="3"/>
        <v>0.26669128840849032</v>
      </c>
      <c r="G43" s="168">
        <f t="shared" si="3"/>
        <v>8.3342498080654748E-2</v>
      </c>
      <c r="H43" s="168">
        <f t="shared" si="3"/>
        <v>6.9459719863239405E-3</v>
      </c>
      <c r="J43" s="102"/>
      <c r="K43" s="102"/>
      <c r="L43" s="102"/>
      <c r="M43" s="102"/>
    </row>
    <row r="47" spans="1:13" x14ac:dyDescent="0.25">
      <c r="A47" s="119" t="s">
        <v>238</v>
      </c>
    </row>
    <row r="50" spans="2:13" x14ac:dyDescent="0.25">
      <c r="B50" s="135" t="s">
        <v>220</v>
      </c>
      <c r="C50" s="136" t="s">
        <v>2</v>
      </c>
      <c r="D50" s="137" t="s">
        <v>3</v>
      </c>
      <c r="E50" s="138" t="s">
        <v>221</v>
      </c>
      <c r="F50" s="139"/>
      <c r="G50" s="139"/>
      <c r="H50" s="138"/>
      <c r="I50" s="29"/>
      <c r="J50" s="102"/>
      <c r="K50" s="102"/>
    </row>
    <row r="51" spans="2:13" x14ac:dyDescent="0.25">
      <c r="B51" s="140" t="s">
        <v>190</v>
      </c>
      <c r="C51" s="140">
        <f>COUNT(C61:C75)</f>
        <v>15</v>
      </c>
      <c r="D51" s="140">
        <f>COUNT(F61:F75)</f>
        <v>15</v>
      </c>
      <c r="E51" s="141" t="s">
        <v>222</v>
      </c>
      <c r="F51" s="142"/>
      <c r="G51" s="142"/>
      <c r="H51" s="141"/>
      <c r="I51" s="29"/>
      <c r="J51" s="102"/>
      <c r="K51" s="102"/>
    </row>
    <row r="52" spans="2:13" x14ac:dyDescent="0.25">
      <c r="B52" s="143" t="s">
        <v>223</v>
      </c>
      <c r="C52" s="144">
        <f>(C51/(C51-1))*_xlfn.VAR.S(C61:C75)</f>
        <v>4.9341240916489617E-3</v>
      </c>
      <c r="D52" s="144">
        <f>(D51/(D51-1))*_xlfn.VAR.S(F61:F75)</f>
        <v>4.1846274983672084E-3</v>
      </c>
      <c r="E52" s="141" t="s">
        <v>224</v>
      </c>
      <c r="F52" s="145"/>
      <c r="G52" s="145"/>
      <c r="H52" s="141"/>
      <c r="I52" s="29"/>
      <c r="J52" s="102"/>
      <c r="K52" s="102"/>
    </row>
    <row r="53" spans="2:13" ht="18.75" x14ac:dyDescent="0.35">
      <c r="B53" s="143" t="s">
        <v>225</v>
      </c>
      <c r="C53" s="144">
        <f>E76</f>
        <v>1.0796210717064496E-3</v>
      </c>
      <c r="D53" s="144">
        <f>H76</f>
        <v>1.2794666874068438E-3</v>
      </c>
      <c r="E53" s="141" t="s">
        <v>226</v>
      </c>
      <c r="F53" s="145"/>
      <c r="G53" s="145"/>
      <c r="H53" s="141"/>
      <c r="I53" s="29"/>
      <c r="J53" s="102"/>
      <c r="K53" s="102"/>
    </row>
    <row r="54" spans="2:13" x14ac:dyDescent="0.25">
      <c r="B54" s="143" t="s">
        <v>227</v>
      </c>
      <c r="C54" s="146">
        <v>0.2</v>
      </c>
      <c r="D54" s="146">
        <v>0.2</v>
      </c>
      <c r="E54" s="141" t="s">
        <v>228</v>
      </c>
      <c r="F54" s="147"/>
      <c r="G54" s="147"/>
      <c r="H54" s="141"/>
      <c r="I54" s="29"/>
      <c r="J54" s="102"/>
      <c r="K54" s="102"/>
    </row>
    <row r="55" spans="2:13" x14ac:dyDescent="0.25">
      <c r="B55" s="148" t="s">
        <v>229</v>
      </c>
      <c r="C55" s="149">
        <f>C52*((C51+1)/C51)-C53*(1-2*C54)</f>
        <v>4.6152930547350224E-3</v>
      </c>
      <c r="D55" s="149">
        <f>D52*((D51+1)/D51)-D53*(1-2*D54)</f>
        <v>3.6959226524809156E-3</v>
      </c>
      <c r="E55" s="141" t="s">
        <v>230</v>
      </c>
      <c r="F55" s="145"/>
      <c r="G55" s="145"/>
      <c r="H55" s="141"/>
      <c r="I55" s="29"/>
      <c r="J55" s="102"/>
      <c r="K55" s="102"/>
    </row>
    <row r="56" spans="2:13" x14ac:dyDescent="0.25">
      <c r="B56" s="150" t="s">
        <v>231</v>
      </c>
      <c r="C56" s="151">
        <f>SQRT(C55)</f>
        <v>6.7935948177198668E-2</v>
      </c>
      <c r="D56" s="152">
        <f>SQRT(D55)</f>
        <v>6.0794100474313426E-2</v>
      </c>
      <c r="E56" s="145">
        <f>AVERAGE(C56:D56)</f>
        <v>6.4365024325756054E-2</v>
      </c>
      <c r="F56" s="145"/>
      <c r="G56" s="145"/>
      <c r="H56" s="142"/>
      <c r="I56" s="29"/>
      <c r="J56" s="102"/>
      <c r="K56" s="102"/>
    </row>
    <row r="57" spans="2:13" x14ac:dyDescent="0.25">
      <c r="B57" s="102"/>
      <c r="C57" s="102"/>
      <c r="D57" s="102"/>
      <c r="E57" s="102"/>
      <c r="F57" s="102"/>
      <c r="G57" s="102"/>
      <c r="H57" s="102"/>
      <c r="I57" s="29"/>
      <c r="J57" s="102"/>
      <c r="K57" s="102"/>
    </row>
    <row r="58" spans="2:13" x14ac:dyDescent="0.25">
      <c r="B58" s="102"/>
      <c r="C58" s="102"/>
      <c r="D58" s="102"/>
      <c r="E58" s="102"/>
      <c r="F58" s="102"/>
      <c r="G58" s="102"/>
      <c r="H58" s="102"/>
      <c r="I58" s="29"/>
      <c r="J58" s="102"/>
      <c r="K58" s="102"/>
    </row>
    <row r="59" spans="2:13" x14ac:dyDescent="0.25">
      <c r="B59" s="102"/>
      <c r="C59" s="307" t="s">
        <v>2</v>
      </c>
      <c r="D59" s="308"/>
      <c r="E59" s="309"/>
      <c r="F59" s="307" t="s">
        <v>3</v>
      </c>
      <c r="G59" s="308"/>
      <c r="H59" s="309"/>
      <c r="I59" s="29"/>
      <c r="J59" s="102"/>
      <c r="K59" s="102"/>
    </row>
    <row r="60" spans="2:13" x14ac:dyDescent="0.25">
      <c r="B60" s="153" t="s">
        <v>232</v>
      </c>
      <c r="C60" s="153" t="s">
        <v>233</v>
      </c>
      <c r="D60" s="153" t="s">
        <v>234</v>
      </c>
      <c r="E60" s="153" t="s">
        <v>235</v>
      </c>
      <c r="F60" s="153" t="s">
        <v>233</v>
      </c>
      <c r="G60" s="153" t="s">
        <v>234</v>
      </c>
      <c r="H60" s="153" t="s">
        <v>235</v>
      </c>
      <c r="I60" s="155" t="s">
        <v>385</v>
      </c>
      <c r="J60" s="155"/>
      <c r="K60" s="156"/>
      <c r="L60" s="155"/>
      <c r="M60" s="171"/>
    </row>
    <row r="61" spans="2:13" x14ac:dyDescent="0.25">
      <c r="B61" s="162" t="s">
        <v>56</v>
      </c>
      <c r="C61" s="25">
        <v>0.316891226591069</v>
      </c>
      <c r="D61" s="163">
        <v>2.5038405027199524E-2</v>
      </c>
      <c r="E61" s="163">
        <f t="shared" ref="E61:E75" si="4">D61^2</f>
        <v>6.2692172630609037E-4</v>
      </c>
      <c r="F61" s="25">
        <v>0.26793738470261463</v>
      </c>
      <c r="G61" s="163">
        <v>3.271765172729571E-2</v>
      </c>
      <c r="H61" s="164">
        <f t="shared" ref="H61:H75" si="5">G61^2</f>
        <v>1.070444734548616E-3</v>
      </c>
      <c r="I61" s="29" t="str">
        <f>VLOOKUP(B61,'Commission''s energy set'!B$3:P$76,15,FALSE)</f>
        <v>Electricity</v>
      </c>
      <c r="J61" s="102"/>
      <c r="K61" s="102"/>
    </row>
    <row r="62" spans="2:13" x14ac:dyDescent="0.25">
      <c r="B62" s="162" t="s">
        <v>124</v>
      </c>
      <c r="C62" s="25">
        <v>0.47940141478333087</v>
      </c>
      <c r="D62" s="163">
        <v>3.6772693796096115E-2</v>
      </c>
      <c r="E62" s="163">
        <f t="shared" si="4"/>
        <v>1.3522310090214457E-3</v>
      </c>
      <c r="F62" s="25">
        <v>0.36180462819859371</v>
      </c>
      <c r="G62" s="163">
        <v>2.4498404342118491E-2</v>
      </c>
      <c r="H62" s="164">
        <f t="shared" si="5"/>
        <v>6.0017181530993018E-4</v>
      </c>
      <c r="I62" s="29" t="str">
        <f>VLOOKUP(B62,'Commission''s energy set'!B$3:P$76,15,FALSE)</f>
        <v>Electricity</v>
      </c>
      <c r="J62" s="102"/>
      <c r="K62" s="102"/>
    </row>
    <row r="63" spans="2:13" x14ac:dyDescent="0.25">
      <c r="B63" s="162" t="s">
        <v>138</v>
      </c>
      <c r="C63" s="25">
        <v>0.44317264478185958</v>
      </c>
      <c r="D63" s="163">
        <v>3.9405157505145484E-2</v>
      </c>
      <c r="E63" s="163">
        <f t="shared" si="4"/>
        <v>1.5527664380053235E-3</v>
      </c>
      <c r="F63" s="25">
        <v>0.37136874686682164</v>
      </c>
      <c r="G63" s="163">
        <v>3.8685677901638592E-2</v>
      </c>
      <c r="H63" s="164">
        <f t="shared" si="5"/>
        <v>1.4965816747093284E-3</v>
      </c>
      <c r="I63" s="29" t="str">
        <f>VLOOKUP(B63,'Commission''s energy set'!B$3:P$76,15,FALSE)</f>
        <v>Electricity</v>
      </c>
      <c r="J63" s="102"/>
      <c r="K63" s="102"/>
    </row>
    <row r="64" spans="2:13" x14ac:dyDescent="0.25">
      <c r="B64" s="162" t="s">
        <v>92</v>
      </c>
      <c r="C64" s="25">
        <v>0.39115364804574826</v>
      </c>
      <c r="D64" s="163">
        <v>3.170978103908826E-2</v>
      </c>
      <c r="E64" s="163">
        <f t="shared" si="4"/>
        <v>1.0055102135469213E-3</v>
      </c>
      <c r="F64" s="25">
        <v>0.30670994541036994</v>
      </c>
      <c r="G64" s="163">
        <v>4.0574114722337663E-2</v>
      </c>
      <c r="H64" s="164">
        <f t="shared" si="5"/>
        <v>1.6462587855014179E-3</v>
      </c>
      <c r="I64" s="29" t="str">
        <f>VLOOKUP(B64,'Commission''s energy set'!B$3:P$76,15,FALSE)</f>
        <v>Electricity</v>
      </c>
      <c r="J64" s="102"/>
      <c r="K64" s="102"/>
    </row>
    <row r="65" spans="2:11" x14ac:dyDescent="0.25">
      <c r="B65" s="162" t="s">
        <v>78</v>
      </c>
      <c r="C65" s="25">
        <v>0.45100040580952622</v>
      </c>
      <c r="D65" s="163">
        <v>2.9714021596245341E-2</v>
      </c>
      <c r="E65" s="163">
        <f t="shared" si="4"/>
        <v>8.8292307942213454E-4</v>
      </c>
      <c r="F65" s="25">
        <v>0.26869427316170319</v>
      </c>
      <c r="G65" s="163">
        <v>3.6232030686345278E-2</v>
      </c>
      <c r="H65" s="164">
        <f t="shared" si="5"/>
        <v>1.3127600476562659E-3</v>
      </c>
      <c r="I65" s="29" t="str">
        <f>VLOOKUP(B65,'Commission''s energy set'!B$3:P$76,15,FALSE)</f>
        <v>Electricity</v>
      </c>
      <c r="J65" s="102"/>
      <c r="K65" s="102"/>
    </row>
    <row r="66" spans="2:11" x14ac:dyDescent="0.25">
      <c r="B66" s="162" t="s">
        <v>60</v>
      </c>
      <c r="C66" s="25">
        <v>0.37168611427908199</v>
      </c>
      <c r="D66" s="163">
        <v>3.6038592921014787E-2</v>
      </c>
      <c r="E66" s="163">
        <f t="shared" si="4"/>
        <v>1.2987801797266171E-3</v>
      </c>
      <c r="F66" s="25">
        <v>0.2349013787419108</v>
      </c>
      <c r="G66" s="163">
        <v>3.1474971012742818E-2</v>
      </c>
      <c r="H66" s="164">
        <f t="shared" si="5"/>
        <v>9.9067380025300066E-4</v>
      </c>
      <c r="I66" s="29" t="str">
        <f>VLOOKUP(B66,'Commission''s energy set'!B$3:P$76,15,FALSE)</f>
        <v>Electricity</v>
      </c>
      <c r="J66" s="102"/>
      <c r="K66" s="102"/>
    </row>
    <row r="67" spans="2:11" x14ac:dyDescent="0.25">
      <c r="B67" s="166" t="s">
        <v>106</v>
      </c>
      <c r="C67" s="25">
        <v>0.33106778154662059</v>
      </c>
      <c r="D67" s="163">
        <v>2.8477311405623349E-2</v>
      </c>
      <c r="E67" s="163">
        <f t="shared" si="4"/>
        <v>8.1095726489284568E-4</v>
      </c>
      <c r="F67" s="25">
        <v>0.29568809257283563</v>
      </c>
      <c r="G67" s="163">
        <v>2.7915357475348297E-2</v>
      </c>
      <c r="H67" s="164">
        <f t="shared" si="5"/>
        <v>7.7926718297648405E-4</v>
      </c>
      <c r="I67" s="29" t="str">
        <f>VLOOKUP(B67,'Commission''s energy set'!B$3:P$76,15,FALSE)</f>
        <v>Electricity</v>
      </c>
      <c r="J67" s="102"/>
      <c r="K67" s="102"/>
    </row>
    <row r="68" spans="2:11" x14ac:dyDescent="0.25">
      <c r="B68" s="166" t="s">
        <v>126</v>
      </c>
      <c r="C68" s="25">
        <v>0.43697218132972032</v>
      </c>
      <c r="D68" s="163">
        <v>4.7023146814569344E-2</v>
      </c>
      <c r="E68" s="163">
        <f t="shared" si="4"/>
        <v>2.211176336344543E-3</v>
      </c>
      <c r="F68" s="25">
        <v>0.42930964755369205</v>
      </c>
      <c r="G68" s="163">
        <v>4.9373974795154214E-2</v>
      </c>
      <c r="H68" s="164">
        <f t="shared" si="5"/>
        <v>2.4377893870725234E-3</v>
      </c>
      <c r="I68" s="29" t="str">
        <f>VLOOKUP(B68,'Commission''s energy set'!B$3:P$76,15,FALSE)</f>
        <v>Electricity</v>
      </c>
      <c r="J68" s="102"/>
      <c r="K68" s="102"/>
    </row>
    <row r="69" spans="2:11" x14ac:dyDescent="0.25">
      <c r="B69" s="166" t="s">
        <v>130</v>
      </c>
      <c r="C69" s="25">
        <v>0.31912193869132227</v>
      </c>
      <c r="D69" s="163">
        <v>2.594708890418005E-2</v>
      </c>
      <c r="E69" s="163">
        <f t="shared" si="4"/>
        <v>6.7325142260142351E-4</v>
      </c>
      <c r="F69" s="25">
        <v>0.36515869162771242</v>
      </c>
      <c r="G69" s="163">
        <v>3.6568132046751196E-2</v>
      </c>
      <c r="H69" s="164">
        <f t="shared" si="5"/>
        <v>1.3372282813886318E-3</v>
      </c>
      <c r="I69" s="29" t="str">
        <f>VLOOKUP(B69,'Commission''s energy set'!B$3:P$76,15,FALSE)</f>
        <v>Electricity</v>
      </c>
      <c r="J69" s="102"/>
      <c r="K69" s="102"/>
    </row>
    <row r="70" spans="2:11" x14ac:dyDescent="0.25">
      <c r="B70" s="166" t="s">
        <v>45</v>
      </c>
      <c r="C70" s="25">
        <v>0.45161821645439615</v>
      </c>
      <c r="D70" s="163">
        <v>3.8820921186896902E-2</v>
      </c>
      <c r="E70" s="163">
        <f t="shared" si="4"/>
        <v>1.5070639217992607E-3</v>
      </c>
      <c r="F70" s="25">
        <v>0.26164577615279611</v>
      </c>
      <c r="G70" s="163">
        <v>4.1912425454948533E-2</v>
      </c>
      <c r="H70" s="164">
        <f t="shared" si="5"/>
        <v>1.7566514075166178E-3</v>
      </c>
      <c r="I70" s="29" t="str">
        <f>VLOOKUP(B70,'Commission''s energy set'!B$3:P$76,15,FALSE)</f>
        <v>Electricity</v>
      </c>
      <c r="J70" s="102"/>
      <c r="K70" s="102"/>
    </row>
    <row r="71" spans="2:11" x14ac:dyDescent="0.25">
      <c r="B71" s="166" t="s">
        <v>74</v>
      </c>
      <c r="C71" s="25">
        <v>0.39895714087699119</v>
      </c>
      <c r="D71" s="163">
        <v>3.4643192926359839E-2</v>
      </c>
      <c r="E71" s="163">
        <f t="shared" si="4"/>
        <v>1.2001508161329883E-3</v>
      </c>
      <c r="F71" s="25">
        <v>0.29222955616689933</v>
      </c>
      <c r="G71" s="163">
        <v>3.170612971902919E-2</v>
      </c>
      <c r="H71" s="164">
        <f t="shared" si="5"/>
        <v>1.0052786617599061E-3</v>
      </c>
      <c r="I71" s="29" t="str">
        <f>VLOOKUP(B71,'Commission''s energy set'!B$3:P$76,15,FALSE)</f>
        <v>Electricity</v>
      </c>
      <c r="J71" s="102"/>
      <c r="K71" s="102"/>
    </row>
    <row r="72" spans="2:11" x14ac:dyDescent="0.25">
      <c r="B72" s="166" t="s">
        <v>94</v>
      </c>
      <c r="C72" s="25">
        <v>0.39715004565271433</v>
      </c>
      <c r="D72" s="163">
        <v>3.6349121966987447E-2</v>
      </c>
      <c r="E72" s="163">
        <f t="shared" si="4"/>
        <v>1.3212586677709293E-3</v>
      </c>
      <c r="F72" s="25">
        <v>0.29108539250859267</v>
      </c>
      <c r="G72" s="163">
        <v>3.4858778174391002E-2</v>
      </c>
      <c r="H72" s="164">
        <f t="shared" si="5"/>
        <v>1.2151344158113984E-3</v>
      </c>
      <c r="I72" s="29" t="str">
        <f>VLOOKUP(B72,'Commission''s energy set'!B$3:P$76,15,FALSE)</f>
        <v>Electricity</v>
      </c>
      <c r="J72" s="102"/>
      <c r="K72" s="102"/>
    </row>
    <row r="73" spans="2:11" x14ac:dyDescent="0.25">
      <c r="B73" s="166" t="s">
        <v>98</v>
      </c>
      <c r="C73" s="25">
        <v>0.3245679365887128</v>
      </c>
      <c r="D73" s="163">
        <v>2.4810124822437486E-2</v>
      </c>
      <c r="E73" s="163">
        <f t="shared" si="4"/>
        <v>6.1554229370492871E-4</v>
      </c>
      <c r="F73" s="25">
        <v>0.33281724112928057</v>
      </c>
      <c r="G73" s="163">
        <v>3.7077326137534693E-2</v>
      </c>
      <c r="H73" s="164">
        <f t="shared" si="5"/>
        <v>1.3747281135091133E-3</v>
      </c>
      <c r="I73" s="29" t="str">
        <f>VLOOKUP(B73,'Commission''s energy set'!B$3:P$76,15,FALSE)</f>
        <v>Electricity</v>
      </c>
      <c r="J73" s="102"/>
      <c r="K73" s="102"/>
    </row>
    <row r="74" spans="2:11" x14ac:dyDescent="0.25">
      <c r="B74" s="166" t="s">
        <v>21</v>
      </c>
      <c r="C74" s="25">
        <v>0.23135093955572378</v>
      </c>
      <c r="D74" s="163">
        <v>2.5132906484972312E-2</v>
      </c>
      <c r="E74" s="163">
        <f t="shared" si="4"/>
        <v>6.3166298838236332E-4</v>
      </c>
      <c r="F74" s="25">
        <v>0.17507228112619533</v>
      </c>
      <c r="G74" s="163">
        <v>3.2604411526105888E-2</v>
      </c>
      <c r="H74" s="164">
        <f t="shared" si="5"/>
        <v>1.0630476509636666E-3</v>
      </c>
      <c r="I74" s="29" t="str">
        <f>VLOOKUP(B74,'Commission''s energy set'!B$3:P$76,15,FALSE)</f>
        <v>Electricity</v>
      </c>
      <c r="J74" s="102"/>
      <c r="K74" s="102"/>
    </row>
    <row r="75" spans="2:11" x14ac:dyDescent="0.25">
      <c r="B75" s="166" t="s">
        <v>82</v>
      </c>
      <c r="C75" s="25">
        <v>0.3469715446839679</v>
      </c>
      <c r="D75" s="163">
        <v>2.2452610492745124E-2</v>
      </c>
      <c r="E75" s="163">
        <f t="shared" si="4"/>
        <v>5.0411971793892839E-4</v>
      </c>
      <c r="F75" s="25">
        <v>0.28301952518647139</v>
      </c>
      <c r="G75" s="163">
        <v>3.325634303596469E-2</v>
      </c>
      <c r="H75" s="164">
        <f t="shared" si="5"/>
        <v>1.1059843521257571E-3</v>
      </c>
      <c r="I75" s="29" t="str">
        <f>VLOOKUP(B75,'Commission''s energy set'!B$3:P$76,15,FALSE)</f>
        <v>Electricity</v>
      </c>
      <c r="J75" s="102"/>
      <c r="K75" s="102"/>
    </row>
    <row r="76" spans="2:11" x14ac:dyDescent="0.25">
      <c r="B76" s="169" t="s">
        <v>236</v>
      </c>
      <c r="C76" s="159">
        <f t="shared" ref="C76:H76" si="6">AVERAGE(C61:C75)</f>
        <v>0.37940554531138571</v>
      </c>
      <c r="D76" s="160">
        <f t="shared" si="6"/>
        <v>3.2155671792637425E-2</v>
      </c>
      <c r="E76" s="160">
        <f t="shared" si="6"/>
        <v>1.0796210717064496E-3</v>
      </c>
      <c r="F76" s="159">
        <f t="shared" si="6"/>
        <v>0.30249617074043267</v>
      </c>
      <c r="G76" s="160">
        <f t="shared" si="6"/>
        <v>3.5297048583847079E-2</v>
      </c>
      <c r="H76" s="161">
        <f t="shared" si="6"/>
        <v>1.2794666874068438E-3</v>
      </c>
      <c r="I76" s="29"/>
    </row>
    <row r="77" spans="2:11" x14ac:dyDescent="0.25">
      <c r="B77" s="170" t="s">
        <v>237</v>
      </c>
      <c r="C77" s="64">
        <f t="shared" ref="C77:H77" si="7">MEDIAN(C61:C75)</f>
        <v>0.39115364804574826</v>
      </c>
      <c r="D77" s="167">
        <f t="shared" si="7"/>
        <v>3.170978103908826E-2</v>
      </c>
      <c r="E77" s="167">
        <f t="shared" si="7"/>
        <v>1.0055102135469213E-3</v>
      </c>
      <c r="F77" s="64">
        <f t="shared" si="7"/>
        <v>0.29222955616689933</v>
      </c>
      <c r="G77" s="167">
        <f t="shared" si="7"/>
        <v>3.4858778174391002E-2</v>
      </c>
      <c r="H77" s="168">
        <f t="shared" si="7"/>
        <v>1.2151344158113984E-3</v>
      </c>
      <c r="I77" s="29"/>
    </row>
    <row r="82" spans="1:12" x14ac:dyDescent="0.25">
      <c r="A82" s="119" t="s">
        <v>239</v>
      </c>
    </row>
    <row r="85" spans="1:12" x14ac:dyDescent="0.25">
      <c r="B85" s="135" t="s">
        <v>220</v>
      </c>
      <c r="C85" s="136" t="s">
        <v>2</v>
      </c>
      <c r="D85" s="137" t="s">
        <v>3</v>
      </c>
      <c r="E85" s="138" t="s">
        <v>221</v>
      </c>
      <c r="F85" s="139"/>
      <c r="G85" s="139"/>
      <c r="H85" s="138"/>
    </row>
    <row r="86" spans="1:12" x14ac:dyDescent="0.25">
      <c r="B86" s="140" t="s">
        <v>190</v>
      </c>
      <c r="C86" s="140">
        <f>COUNT(C96:C110)</f>
        <v>15</v>
      </c>
      <c r="D86" s="140">
        <f>COUNT(F96:F110)</f>
        <v>15</v>
      </c>
      <c r="E86" s="141" t="s">
        <v>222</v>
      </c>
      <c r="F86" s="142"/>
      <c r="G86" s="142"/>
      <c r="H86" s="141"/>
    </row>
    <row r="87" spans="1:12" x14ac:dyDescent="0.25">
      <c r="B87" s="143" t="s">
        <v>223</v>
      </c>
      <c r="C87" s="144">
        <f>(C86/(C86-1))*_xlfn.VAR.S(C96:C110)</f>
        <v>4.5421728176332291E-3</v>
      </c>
      <c r="D87" s="144">
        <f>(D86/(D86-1))*_xlfn.VAR.S(F96:F110)</f>
        <v>5.0700518517134731E-3</v>
      </c>
      <c r="E87" s="141" t="s">
        <v>224</v>
      </c>
      <c r="F87" s="145"/>
      <c r="G87" s="145"/>
      <c r="H87" s="141"/>
    </row>
    <row r="88" spans="1:12" ht="18.75" x14ac:dyDescent="0.35">
      <c r="B88" s="143" t="s">
        <v>225</v>
      </c>
      <c r="C88" s="144">
        <f>E111</f>
        <v>1.841470905337967E-4</v>
      </c>
      <c r="D88" s="144">
        <f>H111</f>
        <v>2.4910423230885243E-4</v>
      </c>
      <c r="E88" s="141" t="s">
        <v>226</v>
      </c>
      <c r="F88" s="145"/>
      <c r="G88" s="145"/>
      <c r="H88" s="141"/>
    </row>
    <row r="89" spans="1:12" x14ac:dyDescent="0.25">
      <c r="B89" s="143" t="s">
        <v>227</v>
      </c>
      <c r="C89" s="146">
        <v>0.2</v>
      </c>
      <c r="D89" s="146">
        <v>0.2</v>
      </c>
      <c r="E89" s="141" t="s">
        <v>228</v>
      </c>
      <c r="F89" s="147"/>
      <c r="G89" s="147"/>
      <c r="H89" s="141"/>
    </row>
    <row r="90" spans="1:12" x14ac:dyDescent="0.25">
      <c r="B90" s="148" t="s">
        <v>229</v>
      </c>
      <c r="C90" s="149">
        <f>C87*((C86+1)/C86)-C88*(1-2*C89)</f>
        <v>4.7344960844884999E-3</v>
      </c>
      <c r="D90" s="149">
        <f>D87*((D86+1)/D86)-D88*(1-2*D89)</f>
        <v>5.2585927691090597E-3</v>
      </c>
      <c r="E90" s="141" t="s">
        <v>230</v>
      </c>
      <c r="F90" s="145"/>
      <c r="G90" s="145"/>
      <c r="H90" s="141"/>
    </row>
    <row r="91" spans="1:12" x14ac:dyDescent="0.25">
      <c r="B91" s="150" t="s">
        <v>231</v>
      </c>
      <c r="C91" s="151">
        <f>SQRT(C90)</f>
        <v>6.8807674604570823E-2</v>
      </c>
      <c r="D91" s="152">
        <f>SQRT(D90)</f>
        <v>7.2516155228397619E-2</v>
      </c>
      <c r="E91" s="145">
        <f>AVERAGE(C91:D91)</f>
        <v>7.0661914916484214E-2</v>
      </c>
      <c r="F91" s="145"/>
      <c r="G91" s="145"/>
      <c r="H91" s="142"/>
    </row>
    <row r="92" spans="1:12" x14ac:dyDescent="0.25">
      <c r="B92" s="102"/>
      <c r="C92" s="102"/>
      <c r="D92" s="102"/>
      <c r="E92" s="102"/>
      <c r="F92" s="102"/>
      <c r="G92" s="102"/>
      <c r="H92" s="102"/>
    </row>
    <row r="93" spans="1:12" x14ac:dyDescent="0.25">
      <c r="B93" s="102"/>
      <c r="C93" s="102"/>
      <c r="D93" s="102"/>
      <c r="E93" s="102"/>
      <c r="F93" s="102"/>
      <c r="G93" s="102"/>
      <c r="H93" s="102"/>
    </row>
    <row r="94" spans="1:12" x14ac:dyDescent="0.25">
      <c r="B94" s="102"/>
      <c r="C94" s="307" t="s">
        <v>2</v>
      </c>
      <c r="D94" s="308"/>
      <c r="E94" s="309"/>
      <c r="F94" s="307" t="s">
        <v>3</v>
      </c>
      <c r="G94" s="308"/>
      <c r="H94" s="309"/>
    </row>
    <row r="95" spans="1:12" x14ac:dyDescent="0.25">
      <c r="B95" s="153" t="s">
        <v>232</v>
      </c>
      <c r="C95" s="153" t="s">
        <v>233</v>
      </c>
      <c r="D95" s="153" t="s">
        <v>234</v>
      </c>
      <c r="E95" s="153" t="s">
        <v>235</v>
      </c>
      <c r="F95" s="153" t="s">
        <v>233</v>
      </c>
      <c r="G95" s="153" t="s">
        <v>234</v>
      </c>
      <c r="H95" s="153" t="s">
        <v>235</v>
      </c>
      <c r="I95" s="155" t="s">
        <v>385</v>
      </c>
      <c r="J95" s="155"/>
      <c r="L95" s="155"/>
    </row>
    <row r="96" spans="1:12" x14ac:dyDescent="0.25">
      <c r="B96" s="162" t="s">
        <v>56</v>
      </c>
      <c r="C96" s="25">
        <v>0.35145046534342983</v>
      </c>
      <c r="D96" s="163">
        <v>1.092338679534356E-2</v>
      </c>
      <c r="E96" s="163">
        <f t="shared" ref="E96:E110" si="8">D96^2</f>
        <v>1.1932037908068606E-4</v>
      </c>
      <c r="F96" s="25">
        <v>0.31532813103775792</v>
      </c>
      <c r="G96" s="163">
        <v>1.4408327599023949E-2</v>
      </c>
      <c r="H96" s="164">
        <f t="shared" ref="H96:H110" si="9">G96^2</f>
        <v>2.0759990420079523E-4</v>
      </c>
      <c r="I96" s="29" t="str">
        <f>VLOOKUP(B96,'Commission''s energy set'!B$3:P$76,15,FALSE)</f>
        <v>Electricity</v>
      </c>
    </row>
    <row r="97" spans="2:9" x14ac:dyDescent="0.25">
      <c r="B97" s="162" t="s">
        <v>124</v>
      </c>
      <c r="C97" s="25">
        <v>0.51832370003577422</v>
      </c>
      <c r="D97" s="163">
        <v>1.6979400652855473E-2</v>
      </c>
      <c r="E97" s="163">
        <f t="shared" si="8"/>
        <v>2.883000465301889E-4</v>
      </c>
      <c r="F97" s="25">
        <v>0.36900204940241388</v>
      </c>
      <c r="G97" s="163">
        <v>1.2087163402220349E-2</v>
      </c>
      <c r="H97" s="164">
        <f t="shared" si="9"/>
        <v>1.4609951911197499E-4</v>
      </c>
      <c r="I97" s="29" t="str">
        <f>VLOOKUP(B97,'Commission''s energy set'!B$3:P$76,15,FALSE)</f>
        <v>Electricity</v>
      </c>
    </row>
    <row r="98" spans="2:9" x14ac:dyDescent="0.25">
      <c r="B98" s="162" t="s">
        <v>138</v>
      </c>
      <c r="C98" s="25">
        <v>0.46988284992942453</v>
      </c>
      <c r="D98" s="163">
        <v>1.6270217358858061E-2</v>
      </c>
      <c r="E98" s="163">
        <f t="shared" si="8"/>
        <v>2.6471997290448621E-4</v>
      </c>
      <c r="F98" s="25">
        <v>0.43136261172471224</v>
      </c>
      <c r="G98" s="163">
        <v>1.6728904265309388E-2</v>
      </c>
      <c r="H98" s="164">
        <f t="shared" si="9"/>
        <v>2.7985623791788666E-4</v>
      </c>
      <c r="I98" s="29" t="str">
        <f>VLOOKUP(B98,'Commission''s energy set'!B$3:P$76,15,FALSE)</f>
        <v>Electricity</v>
      </c>
    </row>
    <row r="99" spans="2:9" x14ac:dyDescent="0.25">
      <c r="B99" s="162" t="s">
        <v>92</v>
      </c>
      <c r="C99" s="25">
        <v>0.43733413939463261</v>
      </c>
      <c r="D99" s="163">
        <v>1.32332177740466E-2</v>
      </c>
      <c r="E99" s="163">
        <f t="shared" si="8"/>
        <v>1.7511805265534285E-4</v>
      </c>
      <c r="F99" s="25">
        <v>0.37421358800211763</v>
      </c>
      <c r="G99" s="163">
        <v>1.7906629682148376E-2</v>
      </c>
      <c r="H99" s="164">
        <f t="shared" si="9"/>
        <v>3.2064738657359727E-4</v>
      </c>
      <c r="I99" s="29" t="str">
        <f>VLOOKUP(B99,'Commission''s energy set'!B$3:P$76,15,FALSE)</f>
        <v>Electricity</v>
      </c>
    </row>
    <row r="100" spans="2:9" x14ac:dyDescent="0.25">
      <c r="B100" s="162" t="s">
        <v>78</v>
      </c>
      <c r="C100" s="25">
        <v>0.48378400995654985</v>
      </c>
      <c r="D100" s="163">
        <v>1.3202127521161022E-2</v>
      </c>
      <c r="E100" s="163">
        <f t="shared" si="8"/>
        <v>1.7429617108499727E-4</v>
      </c>
      <c r="F100" s="25">
        <v>0.32183820144367864</v>
      </c>
      <c r="G100" s="163">
        <v>1.6230272868404304E-2</v>
      </c>
      <c r="H100" s="164">
        <f t="shared" si="9"/>
        <v>2.6342175738286087E-4</v>
      </c>
      <c r="I100" s="29" t="str">
        <f>VLOOKUP(B100,'Commission''s energy set'!B$3:P$76,15,FALSE)</f>
        <v>Electricity</v>
      </c>
    </row>
    <row r="101" spans="2:9" x14ac:dyDescent="0.25">
      <c r="B101" s="162" t="s">
        <v>60</v>
      </c>
      <c r="C101" s="25">
        <v>0.43950658497818801</v>
      </c>
      <c r="D101" s="163">
        <v>1.4625607409361785E-2</v>
      </c>
      <c r="E101" s="163">
        <f t="shared" si="8"/>
        <v>2.1390839209277834E-4</v>
      </c>
      <c r="F101" s="25">
        <v>0.27892253029537306</v>
      </c>
      <c r="G101" s="163">
        <v>1.3987591225100965E-2</v>
      </c>
      <c r="H101" s="164">
        <f t="shared" si="9"/>
        <v>1.9565270828052149E-4</v>
      </c>
      <c r="I101" s="29" t="str">
        <f>VLOOKUP(B101,'Commission''s energy set'!B$3:P$76,15,FALSE)</f>
        <v>Electricity</v>
      </c>
    </row>
    <row r="102" spans="2:9" x14ac:dyDescent="0.25">
      <c r="B102" s="166" t="s">
        <v>106</v>
      </c>
      <c r="C102" s="25">
        <v>0.32397841149995915</v>
      </c>
      <c r="D102" s="163">
        <v>1.1665258360865263E-2</v>
      </c>
      <c r="E102" s="163">
        <f t="shared" si="8"/>
        <v>1.3607825262573691E-4</v>
      </c>
      <c r="F102" s="25">
        <v>0.31911548231775544</v>
      </c>
      <c r="G102" s="163">
        <v>1.2545686561845269E-2</v>
      </c>
      <c r="H102" s="164">
        <f t="shared" si="9"/>
        <v>1.5739425130806495E-4</v>
      </c>
      <c r="I102" s="29" t="str">
        <f>VLOOKUP(B102,'Commission''s energy set'!B$3:P$76,15,FALSE)</f>
        <v>Electricity</v>
      </c>
    </row>
    <row r="103" spans="2:9" x14ac:dyDescent="0.25">
      <c r="B103" s="166" t="s">
        <v>126</v>
      </c>
      <c r="C103" s="25">
        <v>0.38779889700767373</v>
      </c>
      <c r="D103" s="163">
        <v>1.759246701046786E-2</v>
      </c>
      <c r="E103" s="163">
        <f t="shared" si="8"/>
        <v>3.0949489551439994E-4</v>
      </c>
      <c r="F103" s="25">
        <v>0.50108644898499211</v>
      </c>
      <c r="G103" s="163">
        <v>2.1649260281310055E-2</v>
      </c>
      <c r="H103" s="164">
        <f t="shared" si="9"/>
        <v>4.6869047072790914E-4</v>
      </c>
      <c r="I103" s="29" t="str">
        <f>VLOOKUP(B103,'Commission''s energy set'!B$3:P$76,15,FALSE)</f>
        <v>Electricity</v>
      </c>
    </row>
    <row r="104" spans="2:9" x14ac:dyDescent="0.25">
      <c r="B104" s="166" t="s">
        <v>130</v>
      </c>
      <c r="C104" s="25">
        <v>0.35278007797705613</v>
      </c>
      <c r="D104" s="163">
        <v>1.0202195545692714E-2</v>
      </c>
      <c r="E104" s="163">
        <f t="shared" si="8"/>
        <v>1.0408479395255225E-4</v>
      </c>
      <c r="F104" s="25">
        <v>0.45313411858336122</v>
      </c>
      <c r="G104" s="163">
        <v>1.5602771500808497E-2</v>
      </c>
      <c r="H104" s="164">
        <f t="shared" si="9"/>
        <v>2.4344647850644183E-4</v>
      </c>
      <c r="I104" s="29" t="str">
        <f>VLOOKUP(B104,'Commission''s energy set'!B$3:P$76,15,FALSE)</f>
        <v>Electricity</v>
      </c>
    </row>
    <row r="105" spans="2:9" x14ac:dyDescent="0.25">
      <c r="B105" s="166" t="s">
        <v>45</v>
      </c>
      <c r="C105" s="25">
        <v>0.426632232195153</v>
      </c>
      <c r="D105" s="163">
        <v>1.5194431715855909E-2</v>
      </c>
      <c r="E105" s="163">
        <f t="shared" si="8"/>
        <v>2.3087075516780794E-4</v>
      </c>
      <c r="F105" s="25">
        <v>0.31913584740795564</v>
      </c>
      <c r="G105" s="163">
        <v>1.8422890109902376E-2</v>
      </c>
      <c r="H105" s="164">
        <f t="shared" si="9"/>
        <v>3.394028800015388E-4</v>
      </c>
      <c r="I105" s="29" t="str">
        <f>VLOOKUP(B105,'Commission''s energy set'!B$3:P$76,15,FALSE)</f>
        <v>Electricity</v>
      </c>
    </row>
    <row r="106" spans="2:9" x14ac:dyDescent="0.25">
      <c r="B106" s="166" t="s">
        <v>74</v>
      </c>
      <c r="C106" s="25">
        <v>0.44486156391517218</v>
      </c>
      <c r="D106" s="163">
        <v>1.4481665261421793E-2</v>
      </c>
      <c r="E106" s="163">
        <f t="shared" si="8"/>
        <v>2.0971862874387073E-4</v>
      </c>
      <c r="F106" s="25">
        <v>0.33010807480136983</v>
      </c>
      <c r="G106" s="163">
        <v>1.3690362198317931E-2</v>
      </c>
      <c r="H106" s="164">
        <f t="shared" si="9"/>
        <v>1.8742601712113256E-4</v>
      </c>
      <c r="I106" s="29" t="str">
        <f>VLOOKUP(B106,'Commission''s energy set'!B$3:P$76,15,FALSE)</f>
        <v>Electricity</v>
      </c>
    </row>
    <row r="107" spans="2:9" x14ac:dyDescent="0.25">
      <c r="B107" s="166" t="s">
        <v>94</v>
      </c>
      <c r="C107" s="25">
        <v>0.38199982770459812</v>
      </c>
      <c r="D107" s="163">
        <v>1.462097859934125E-2</v>
      </c>
      <c r="E107" s="163">
        <f t="shared" si="8"/>
        <v>2.1377301520239482E-4</v>
      </c>
      <c r="F107" s="25">
        <v>0.38327442111911131</v>
      </c>
      <c r="G107" s="163">
        <v>1.6304237289806379E-2</v>
      </c>
      <c r="H107" s="164">
        <f t="shared" si="9"/>
        <v>2.6582815360231285E-4</v>
      </c>
      <c r="I107" s="29" t="str">
        <f>VLOOKUP(B107,'Commission''s energy set'!B$3:P$76,15,FALSE)</f>
        <v>Electricity</v>
      </c>
    </row>
    <row r="108" spans="2:9" x14ac:dyDescent="0.25">
      <c r="B108" s="166" t="s">
        <v>98</v>
      </c>
      <c r="C108" s="25">
        <v>0.32872877520677019</v>
      </c>
      <c r="D108" s="163">
        <v>1.0476866475848397E-2</v>
      </c>
      <c r="E108" s="163">
        <f t="shared" si="8"/>
        <v>1.09764731152756E-4</v>
      </c>
      <c r="F108" s="25">
        <v>0.38536565071922579</v>
      </c>
      <c r="G108" s="163">
        <v>1.5825764833722895E-2</v>
      </c>
      <c r="H108" s="164">
        <f t="shared" si="9"/>
        <v>2.5045483257230027E-4</v>
      </c>
      <c r="I108" s="29" t="str">
        <f>VLOOKUP(B108,'Commission''s energy set'!B$3:P$76,15,FALSE)</f>
        <v>Electricity</v>
      </c>
    </row>
    <row r="109" spans="2:9" x14ac:dyDescent="0.25">
      <c r="B109" s="166" t="s">
        <v>21</v>
      </c>
      <c r="C109" s="25">
        <v>0.29707342540246962</v>
      </c>
      <c r="D109" s="163">
        <v>1.0771429419304774E-2</v>
      </c>
      <c r="E109" s="163">
        <f t="shared" si="8"/>
        <v>1.1602369173506438E-4</v>
      </c>
      <c r="F109" s="25">
        <v>0.23332340613330466</v>
      </c>
      <c r="G109" s="163">
        <v>1.4587058432377054E-2</v>
      </c>
      <c r="H109" s="164">
        <f t="shared" si="9"/>
        <v>2.1278227370958252E-4</v>
      </c>
      <c r="I109" s="29" t="str">
        <f>VLOOKUP(B109,'Commission''s energy set'!B$3:P$76,15,FALSE)</f>
        <v>Electricity</v>
      </c>
    </row>
    <row r="110" spans="2:9" x14ac:dyDescent="0.25">
      <c r="B110" s="166" t="s">
        <v>82</v>
      </c>
      <c r="C110" s="25">
        <v>0.36445756530642703</v>
      </c>
      <c r="D110" s="163">
        <v>9.8353738903962408E-3</v>
      </c>
      <c r="E110" s="163">
        <f t="shared" si="8"/>
        <v>9.6734579563888091E-5</v>
      </c>
      <c r="F110" s="25">
        <v>0.32813915864432752</v>
      </c>
      <c r="G110" s="163">
        <v>1.4066293528000441E-2</v>
      </c>
      <c r="H110" s="164">
        <f t="shared" si="9"/>
        <v>1.9786061361586708E-4</v>
      </c>
      <c r="I110" s="29" t="str">
        <f>VLOOKUP(B110,'Commission''s energy set'!B$3:P$76,15,FALSE)</f>
        <v>Electricity</v>
      </c>
    </row>
    <row r="111" spans="2:9" x14ac:dyDescent="0.25">
      <c r="B111" s="169" t="s">
        <v>236</v>
      </c>
      <c r="C111" s="159">
        <f>AVERAGE(C96:C110)</f>
        <v>0.40057283505688512</v>
      </c>
      <c r="D111" s="160">
        <f t="shared" ref="D111:H111" si="10">AVERAGE(D96:D110)</f>
        <v>1.333830825272138E-2</v>
      </c>
      <c r="E111" s="160">
        <f t="shared" si="10"/>
        <v>1.841470905337967E-4</v>
      </c>
      <c r="F111" s="159">
        <f t="shared" si="10"/>
        <v>0.35622331470783036</v>
      </c>
      <c r="G111" s="161">
        <f t="shared" si="10"/>
        <v>1.5602880918553214E-2</v>
      </c>
      <c r="H111" s="161">
        <f t="shared" si="10"/>
        <v>2.4910423230885243E-4</v>
      </c>
    </row>
    <row r="112" spans="2:9" x14ac:dyDescent="0.25">
      <c r="B112" s="170" t="s">
        <v>237</v>
      </c>
      <c r="C112" s="64">
        <f t="shared" ref="C112:H112" si="11">MEDIAN(C96:C110)</f>
        <v>0.38779889700767373</v>
      </c>
      <c r="D112" s="167">
        <f t="shared" si="11"/>
        <v>1.32332177740466E-2</v>
      </c>
      <c r="E112" s="167">
        <f t="shared" si="11"/>
        <v>1.7511805265534285E-4</v>
      </c>
      <c r="F112" s="64">
        <f t="shared" si="11"/>
        <v>0.33010807480136983</v>
      </c>
      <c r="G112" s="168">
        <f t="shared" si="11"/>
        <v>1.5602771500808497E-2</v>
      </c>
      <c r="H112" s="168">
        <f t="shared" si="11"/>
        <v>2.4344647850644183E-4</v>
      </c>
    </row>
    <row r="116" spans="2:9" s="102" customFormat="1" x14ac:dyDescent="0.25">
      <c r="G116" s="172"/>
      <c r="H116" s="172"/>
      <c r="I116" s="173"/>
    </row>
    <row r="117" spans="2:9" x14ac:dyDescent="0.25">
      <c r="B117" s="102"/>
      <c r="C117" s="102"/>
      <c r="D117" s="102"/>
      <c r="E117" s="102"/>
      <c r="F117" s="102"/>
    </row>
  </sheetData>
  <mergeCells count="7">
    <mergeCell ref="C94:E94"/>
    <mergeCell ref="F94:H94"/>
    <mergeCell ref="B3:J3"/>
    <mergeCell ref="C25:E25"/>
    <mergeCell ref="F25:H25"/>
    <mergeCell ref="C59:E59"/>
    <mergeCell ref="F59:H59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M128"/>
  <sheetViews>
    <sheetView workbookViewId="0"/>
  </sheetViews>
  <sheetFormatPr defaultColWidth="8.85546875" defaultRowHeight="15" x14ac:dyDescent="0.25"/>
  <cols>
    <col min="1" max="1" width="2.42578125" style="1" customWidth="1"/>
    <col min="2" max="2" width="30.7109375" style="1" customWidth="1"/>
    <col min="3" max="3" width="18.140625" style="1" customWidth="1"/>
    <col min="4" max="4" width="15.85546875" style="1" customWidth="1"/>
    <col min="5" max="5" width="15.42578125" style="1" customWidth="1"/>
    <col min="6" max="6" width="18.85546875" style="1" customWidth="1"/>
    <col min="7" max="7" width="18.140625" style="1" customWidth="1"/>
    <col min="8" max="8" width="20.85546875" style="1" customWidth="1"/>
    <col min="9" max="9" width="15.140625" style="62" customWidth="1"/>
    <col min="10" max="10" width="8.85546875" style="1"/>
    <col min="11" max="11" width="12.42578125" style="1" bestFit="1" customWidth="1"/>
    <col min="12" max="16384" width="8.85546875" style="1"/>
  </cols>
  <sheetData>
    <row r="1" spans="1:12" ht="23.25" x14ac:dyDescent="0.35">
      <c r="A1" s="91" t="s">
        <v>215</v>
      </c>
      <c r="B1" s="117"/>
    </row>
    <row r="3" spans="1:12" ht="35.25" customHeight="1" x14ac:dyDescent="0.25">
      <c r="A3" s="118"/>
      <c r="B3" s="310" t="s">
        <v>216</v>
      </c>
      <c r="C3" s="310"/>
      <c r="D3" s="310"/>
      <c r="E3" s="310"/>
      <c r="F3" s="310"/>
      <c r="G3" s="310"/>
      <c r="H3" s="310"/>
      <c r="I3" s="310"/>
      <c r="J3" s="310"/>
      <c r="K3" s="118"/>
      <c r="L3" s="118"/>
    </row>
    <row r="5" spans="1:12" s="37" customFormat="1" x14ac:dyDescent="0.25">
      <c r="A5" s="36" t="s">
        <v>217</v>
      </c>
    </row>
    <row r="7" spans="1:12" x14ac:dyDescent="0.25">
      <c r="B7" s="114"/>
      <c r="C7" s="120" t="s">
        <v>2</v>
      </c>
      <c r="D7" s="121" t="s">
        <v>3</v>
      </c>
      <c r="E7" s="122" t="s">
        <v>201</v>
      </c>
    </row>
    <row r="8" spans="1:12" x14ac:dyDescent="0.25">
      <c r="B8" s="121" t="s">
        <v>218</v>
      </c>
      <c r="C8" s="123">
        <f>C85</f>
        <v>0.25083256089869227</v>
      </c>
      <c r="D8" s="124">
        <f>D85</f>
        <v>0.10912084268523672</v>
      </c>
      <c r="E8" s="125">
        <f>AVERAGE(C8:D8)</f>
        <v>0.17997670179196451</v>
      </c>
      <c r="F8" s="126"/>
      <c r="G8" s="126"/>
      <c r="H8" s="126"/>
    </row>
    <row r="9" spans="1:12" x14ac:dyDescent="0.25">
      <c r="B9" s="127" t="s">
        <v>8</v>
      </c>
      <c r="C9" s="128">
        <f>C53</f>
        <v>0.22062582854471299</v>
      </c>
      <c r="D9" s="129">
        <f>D53</f>
        <v>8.4252044304778992E-2</v>
      </c>
      <c r="E9" s="130">
        <f>AVERAGE(C9:D9)</f>
        <v>0.15243893642474599</v>
      </c>
      <c r="F9" s="126"/>
      <c r="G9" s="126"/>
      <c r="H9" s="126"/>
    </row>
    <row r="10" spans="1:12" x14ac:dyDescent="0.25">
      <c r="B10" s="131" t="s">
        <v>9</v>
      </c>
      <c r="C10" s="132">
        <f>C22</f>
        <v>0.21505455190067399</v>
      </c>
      <c r="D10" s="133">
        <f>D22</f>
        <v>6.5250849650619308E-2</v>
      </c>
      <c r="E10" s="134">
        <f>AVERAGE(C10:D10)</f>
        <v>0.14015270077564665</v>
      </c>
      <c r="F10" s="126"/>
      <c r="G10" s="126"/>
      <c r="H10" s="126"/>
    </row>
    <row r="13" spans="1:12" s="37" customFormat="1" x14ac:dyDescent="0.25">
      <c r="A13" s="36" t="s">
        <v>219</v>
      </c>
    </row>
    <row r="15" spans="1:12" x14ac:dyDescent="0.25">
      <c r="A15" s="102"/>
      <c r="B15" s="102"/>
      <c r="C15" s="102"/>
      <c r="D15" s="102"/>
      <c r="E15" s="102"/>
      <c r="F15" s="102"/>
      <c r="G15" s="102"/>
      <c r="H15" s="102"/>
      <c r="I15" s="29"/>
      <c r="J15" s="102"/>
      <c r="K15" s="102"/>
      <c r="L15" s="102"/>
    </row>
    <row r="16" spans="1:12" x14ac:dyDescent="0.25">
      <c r="A16" s="102"/>
      <c r="B16" s="135" t="s">
        <v>220</v>
      </c>
      <c r="C16" s="136" t="s">
        <v>2</v>
      </c>
      <c r="D16" s="137" t="s">
        <v>3</v>
      </c>
      <c r="E16" s="138" t="s">
        <v>221</v>
      </c>
      <c r="F16" s="139"/>
      <c r="G16" s="139"/>
      <c r="H16" s="138"/>
      <c r="I16" s="29"/>
      <c r="J16" s="102"/>
      <c r="K16" s="102"/>
      <c r="L16" s="102"/>
    </row>
    <row r="17" spans="1:12" x14ac:dyDescent="0.25">
      <c r="A17" s="102"/>
      <c r="B17" s="140" t="s">
        <v>190</v>
      </c>
      <c r="C17" s="140">
        <f>COUNT(C27:C38)</f>
        <v>12</v>
      </c>
      <c r="D17" s="140">
        <f>COUNT(F27:F38)</f>
        <v>12</v>
      </c>
      <c r="E17" s="141" t="s">
        <v>222</v>
      </c>
      <c r="F17" s="142"/>
      <c r="G17" s="142"/>
      <c r="H17" s="141"/>
      <c r="I17" s="29"/>
      <c r="J17" s="102"/>
      <c r="K17" s="102"/>
      <c r="L17" s="102"/>
    </row>
    <row r="18" spans="1:12" x14ac:dyDescent="0.25">
      <c r="A18" s="102"/>
      <c r="B18" s="143" t="s">
        <v>223</v>
      </c>
      <c r="C18" s="144">
        <f>(C17/(C17-1))*_xlfn.VAR.S(C27:C38)</f>
        <v>4.6387704959222946E-2</v>
      </c>
      <c r="D18" s="144">
        <f>(D17/(D17-1))*_xlfn.VAR.S(F27:F38)</f>
        <v>1.2374773303138435E-2</v>
      </c>
      <c r="E18" s="141" t="s">
        <v>224</v>
      </c>
      <c r="F18" s="145"/>
      <c r="G18" s="145"/>
      <c r="H18" s="141"/>
      <c r="I18" s="29"/>
      <c r="J18" s="102"/>
      <c r="K18" s="102"/>
      <c r="L18" s="102"/>
    </row>
    <row r="19" spans="1:12" ht="18.75" x14ac:dyDescent="0.35">
      <c r="A19" s="102"/>
      <c r="B19" s="143" t="s">
        <v>225</v>
      </c>
      <c r="C19" s="144">
        <f>E39</f>
        <v>6.674811243264178E-3</v>
      </c>
      <c r="D19" s="144">
        <f>H39</f>
        <v>1.5247218386009296E-2</v>
      </c>
      <c r="E19" s="141" t="s">
        <v>226</v>
      </c>
      <c r="F19" s="145"/>
      <c r="G19" s="145"/>
      <c r="H19" s="141"/>
      <c r="I19" s="29"/>
      <c r="J19" s="102"/>
      <c r="K19" s="102"/>
      <c r="L19" s="102"/>
    </row>
    <row r="20" spans="1:12" x14ac:dyDescent="0.25">
      <c r="A20" s="102"/>
      <c r="B20" s="143" t="s">
        <v>227</v>
      </c>
      <c r="C20" s="146">
        <v>0.2</v>
      </c>
      <c r="D20" s="146">
        <v>0.2</v>
      </c>
      <c r="E20" s="141" t="s">
        <v>228</v>
      </c>
      <c r="F20" s="147"/>
      <c r="G20" s="147"/>
      <c r="H20" s="141"/>
      <c r="I20" s="29"/>
      <c r="J20" s="102"/>
      <c r="K20" s="102"/>
      <c r="L20" s="102"/>
    </row>
    <row r="21" spans="1:12" x14ac:dyDescent="0.25">
      <c r="A21" s="102"/>
      <c r="B21" s="148" t="s">
        <v>229</v>
      </c>
      <c r="C21" s="149">
        <f>C18*((C17+1)/C17)-C19*(1-2*C20)</f>
        <v>4.6248460293199678E-2</v>
      </c>
      <c r="D21" s="149">
        <f>D18*((D17+1)/D17)-D19*(1-2*D20)</f>
        <v>4.2576733801277262E-3</v>
      </c>
      <c r="E21" s="141" t="s">
        <v>230</v>
      </c>
      <c r="F21" s="145"/>
      <c r="G21" s="145"/>
      <c r="H21" s="141"/>
      <c r="I21" s="29"/>
      <c r="J21" s="102"/>
      <c r="K21" s="102"/>
      <c r="L21" s="102"/>
    </row>
    <row r="22" spans="1:12" x14ac:dyDescent="0.25">
      <c r="A22" s="102"/>
      <c r="B22" s="150" t="s">
        <v>231</v>
      </c>
      <c r="C22" s="151">
        <f>SQRT(C21)</f>
        <v>0.21505455190067399</v>
      </c>
      <c r="D22" s="152">
        <f>SQRT(D21)</f>
        <v>6.5250849650619308E-2</v>
      </c>
      <c r="E22" s="145">
        <f>AVERAGE(C22:D22)</f>
        <v>0.14015270077564665</v>
      </c>
      <c r="F22" s="145"/>
      <c r="G22" s="145"/>
      <c r="H22" s="142"/>
      <c r="I22" s="29"/>
      <c r="J22" s="102"/>
      <c r="K22" s="102"/>
      <c r="L22" s="102"/>
    </row>
    <row r="23" spans="1:12" x14ac:dyDescent="0.25">
      <c r="A23" s="102"/>
      <c r="B23" s="102"/>
      <c r="C23" s="102"/>
      <c r="D23" s="102"/>
      <c r="E23" s="102"/>
      <c r="F23" s="102"/>
      <c r="G23" s="102"/>
      <c r="H23" s="102"/>
      <c r="I23" s="29"/>
      <c r="J23" s="102"/>
      <c r="K23" s="102"/>
      <c r="L23" s="102"/>
    </row>
    <row r="24" spans="1:12" x14ac:dyDescent="0.25">
      <c r="A24" s="102"/>
      <c r="B24" s="102"/>
      <c r="C24" s="102"/>
      <c r="D24" s="102"/>
      <c r="E24" s="102"/>
      <c r="F24" s="102"/>
      <c r="G24" s="102"/>
      <c r="H24" s="102"/>
      <c r="I24" s="29"/>
      <c r="J24" s="102"/>
      <c r="K24" s="102"/>
      <c r="L24" s="102"/>
    </row>
    <row r="25" spans="1:12" x14ac:dyDescent="0.25">
      <c r="A25" s="102"/>
      <c r="B25" s="102"/>
      <c r="C25" s="311" t="s">
        <v>2</v>
      </c>
      <c r="D25" s="312"/>
      <c r="E25" s="313"/>
      <c r="F25" s="311" t="s">
        <v>3</v>
      </c>
      <c r="G25" s="312"/>
      <c r="H25" s="313"/>
      <c r="I25" s="29"/>
      <c r="J25" s="102"/>
      <c r="K25" s="102"/>
      <c r="L25" s="102"/>
    </row>
    <row r="26" spans="1:12" x14ac:dyDescent="0.25">
      <c r="A26" s="102"/>
      <c r="B26" s="153" t="s">
        <v>232</v>
      </c>
      <c r="C26" s="153" t="s">
        <v>233</v>
      </c>
      <c r="D26" s="153" t="s">
        <v>234</v>
      </c>
      <c r="E26" s="153" t="s">
        <v>235</v>
      </c>
      <c r="F26" s="153" t="s">
        <v>233</v>
      </c>
      <c r="G26" s="153" t="s">
        <v>234</v>
      </c>
      <c r="H26" s="153" t="s">
        <v>235</v>
      </c>
      <c r="I26" s="155" t="s">
        <v>385</v>
      </c>
      <c r="J26" s="157"/>
    </row>
    <row r="27" spans="1:12" x14ac:dyDescent="0.25">
      <c r="B27" s="162" t="s">
        <v>110</v>
      </c>
      <c r="C27" s="25">
        <v>0.3241243518633582</v>
      </c>
      <c r="D27" s="163">
        <v>4.6848309511116154E-2</v>
      </c>
      <c r="E27" s="163">
        <f t="shared" ref="E27:E38" si="0">D27^2</f>
        <v>2.1947641040493365E-3</v>
      </c>
      <c r="F27" s="25">
        <v>0.31182391230008305</v>
      </c>
      <c r="G27" s="163">
        <v>9.584168959352557E-2</v>
      </c>
      <c r="H27" s="164">
        <f t="shared" ref="H27:H38" si="1">G27^2</f>
        <v>9.1856294641417067E-3</v>
      </c>
      <c r="I27" s="29" t="str">
        <f>VLOOKUP(B27,'Commission''s energy set'!B$3:P$76,15,FALSE)</f>
        <v>Gas</v>
      </c>
      <c r="J27" s="174"/>
    </row>
    <row r="28" spans="1:12" x14ac:dyDescent="0.25">
      <c r="B28" s="162" t="s">
        <v>154</v>
      </c>
      <c r="C28" s="25">
        <v>0.26185868821298147</v>
      </c>
      <c r="D28" s="163">
        <v>0.11900124235102656</v>
      </c>
      <c r="E28" s="163">
        <f t="shared" si="0"/>
        <v>1.4161295681087758E-2</v>
      </c>
      <c r="F28" s="25">
        <v>0.51597742774113875</v>
      </c>
      <c r="G28" s="163">
        <v>0.18413245890277957</v>
      </c>
      <c r="H28" s="164">
        <f t="shared" si="1"/>
        <v>3.3904762421583808E-2</v>
      </c>
      <c r="I28" s="29" t="str">
        <f>VLOOKUP(B28,'Commission''s energy set'!B$3:P$76,15,FALSE)</f>
        <v>Gas</v>
      </c>
      <c r="J28" s="174"/>
    </row>
    <row r="29" spans="1:12" x14ac:dyDescent="0.25">
      <c r="B29" s="162" t="s">
        <v>86</v>
      </c>
      <c r="C29" s="25">
        <v>0.37009116488995275</v>
      </c>
      <c r="D29" s="163">
        <v>8.6657263174092364E-2</v>
      </c>
      <c r="E29" s="163">
        <f t="shared" si="0"/>
        <v>7.5094812608239043E-3</v>
      </c>
      <c r="F29" s="25">
        <v>0.2653713694310339</v>
      </c>
      <c r="G29" s="163">
        <v>0.1342347360660002</v>
      </c>
      <c r="H29" s="164">
        <f t="shared" si="1"/>
        <v>1.8018964366708735E-2</v>
      </c>
      <c r="I29" s="29" t="str">
        <f>VLOOKUP(B29,'Commission''s energy set'!B$3:P$76,15,FALSE)</f>
        <v>Gas</v>
      </c>
      <c r="J29" s="174"/>
    </row>
    <row r="30" spans="1:12" x14ac:dyDescent="0.25">
      <c r="B30" s="162" t="s">
        <v>116</v>
      </c>
      <c r="C30" s="25">
        <v>0.25078490205838017</v>
      </c>
      <c r="D30" s="163">
        <v>5.5424183336888401E-2</v>
      </c>
      <c r="E30" s="163">
        <f t="shared" si="0"/>
        <v>3.071840098561018E-3</v>
      </c>
      <c r="F30" s="25">
        <v>0.32066953612320048</v>
      </c>
      <c r="G30" s="163">
        <v>0.13881598519366017</v>
      </c>
      <c r="H30" s="164">
        <f t="shared" si="1"/>
        <v>1.926987774528648E-2</v>
      </c>
      <c r="I30" s="29" t="str">
        <f>VLOOKUP(B30,'Commission''s energy set'!B$3:P$76,15,FALSE)</f>
        <v>Gas</v>
      </c>
      <c r="J30" s="174"/>
    </row>
    <row r="31" spans="1:12" x14ac:dyDescent="0.25">
      <c r="B31" s="166" t="s">
        <v>23</v>
      </c>
      <c r="C31" s="25">
        <v>0.32646167822157479</v>
      </c>
      <c r="D31" s="163">
        <v>5.2487495864663843E-2</v>
      </c>
      <c r="E31" s="163">
        <f t="shared" si="0"/>
        <v>2.7549372221431041E-3</v>
      </c>
      <c r="F31" s="25">
        <v>0.11833541312631332</v>
      </c>
      <c r="G31" s="163">
        <v>9.7068051249424289E-2</v>
      </c>
      <c r="H31" s="164">
        <f t="shared" si="1"/>
        <v>9.4222065733608595E-3</v>
      </c>
      <c r="I31" s="29" t="str">
        <f>VLOOKUP(B31,'Commission''s energy set'!B$3:P$76,15,FALSE)</f>
        <v>Gas</v>
      </c>
      <c r="J31" s="174"/>
    </row>
    <row r="32" spans="1:12" x14ac:dyDescent="0.25">
      <c r="B32" s="166" t="s">
        <v>100</v>
      </c>
      <c r="C32" s="25">
        <v>0.14021748494454475</v>
      </c>
      <c r="D32" s="163">
        <v>7.918411463895117E-2</v>
      </c>
      <c r="E32" s="163">
        <f t="shared" si="0"/>
        <v>6.270124011154561E-3</v>
      </c>
      <c r="F32" s="25">
        <v>0.29919917543746355</v>
      </c>
      <c r="G32" s="163">
        <v>8.4295444490293109E-2</v>
      </c>
      <c r="H32" s="164">
        <f t="shared" si="1"/>
        <v>7.1057219618160866E-3</v>
      </c>
      <c r="I32" s="29" t="str">
        <f>VLOOKUP(B32,'Commission''s energy set'!B$3:P$76,15,FALSE)</f>
        <v>Gas</v>
      </c>
      <c r="J32" s="174"/>
    </row>
    <row r="33" spans="1:10" x14ac:dyDescent="0.25">
      <c r="B33" s="166" t="s">
        <v>122</v>
      </c>
      <c r="C33" s="25">
        <v>0.27561974354029289</v>
      </c>
      <c r="D33" s="163">
        <v>8.1063579272553227E-2</v>
      </c>
      <c r="E33" s="163">
        <f t="shared" si="0"/>
        <v>6.5713038844775213E-3</v>
      </c>
      <c r="F33" s="25">
        <v>0.35110701582167331</v>
      </c>
      <c r="G33" s="163">
        <v>0.12846302336217227</v>
      </c>
      <c r="H33" s="164">
        <f t="shared" si="1"/>
        <v>1.6502748371350018E-2</v>
      </c>
      <c r="I33" s="29" t="str">
        <f>VLOOKUP(B33,'Commission''s energy set'!B$3:P$76,15,FALSE)</f>
        <v>Gas</v>
      </c>
      <c r="J33" s="174"/>
    </row>
    <row r="34" spans="1:10" x14ac:dyDescent="0.25">
      <c r="B34" s="166" t="s">
        <v>70</v>
      </c>
      <c r="C34" s="25">
        <v>0.21942587292938534</v>
      </c>
      <c r="D34" s="163">
        <v>6.985599263569281E-2</v>
      </c>
      <c r="E34" s="163">
        <f t="shared" si="0"/>
        <v>4.8798597071179678E-3</v>
      </c>
      <c r="F34" s="25">
        <v>0.24154040211269687</v>
      </c>
      <c r="G34" s="163">
        <v>8.3148571953459205E-2</v>
      </c>
      <c r="H34" s="164">
        <f t="shared" si="1"/>
        <v>6.913685017899583E-3</v>
      </c>
      <c r="I34" s="29" t="str">
        <f>VLOOKUP(B34,'Commission''s energy set'!B$3:P$76,15,FALSE)</f>
        <v>Gas</v>
      </c>
      <c r="J34" s="174"/>
    </row>
    <row r="35" spans="1:10" x14ac:dyDescent="0.25">
      <c r="B35" s="166" t="s">
        <v>146</v>
      </c>
      <c r="C35" s="25">
        <v>0.24517688467818091</v>
      </c>
      <c r="D35" s="163">
        <v>7.7953550844921324E-2</v>
      </c>
      <c r="E35" s="163">
        <f t="shared" si="0"/>
        <v>6.0767560893317338E-3</v>
      </c>
      <c r="F35" s="25">
        <v>0.45371966318169815</v>
      </c>
      <c r="G35" s="163">
        <v>0.13825051831480295</v>
      </c>
      <c r="H35" s="164">
        <f t="shared" si="1"/>
        <v>1.9113205814311664E-2</v>
      </c>
      <c r="I35" s="29" t="str">
        <f>VLOOKUP(B35,'Commission''s energy set'!B$3:P$76,15,FALSE)</f>
        <v>Gas</v>
      </c>
      <c r="J35" s="174"/>
    </row>
    <row r="36" spans="1:10" x14ac:dyDescent="0.25">
      <c r="B36" s="166" t="s">
        <v>148</v>
      </c>
      <c r="C36" s="25">
        <v>0.60677617662142691</v>
      </c>
      <c r="D36" s="163">
        <v>5.9141427347483122E-2</v>
      </c>
      <c r="E36" s="163">
        <f t="shared" si="0"/>
        <v>3.4977084286976247E-3</v>
      </c>
      <c r="F36" s="25">
        <v>0.44961588423682147</v>
      </c>
      <c r="G36" s="163">
        <v>0.11209555894156741</v>
      </c>
      <c r="H36" s="164">
        <f t="shared" si="1"/>
        <v>1.2565414334422412E-2</v>
      </c>
      <c r="I36" s="29" t="str">
        <f>VLOOKUP(B36,'Commission''s energy set'!B$3:P$76,15,FALSE)</f>
        <v>Gas</v>
      </c>
      <c r="J36" s="174"/>
    </row>
    <row r="37" spans="1:10" x14ac:dyDescent="0.25">
      <c r="B37" s="166" t="s">
        <v>118</v>
      </c>
      <c r="C37" s="25">
        <v>0.90086582382599567</v>
      </c>
      <c r="D37" s="163">
        <v>0.14170703533486476</v>
      </c>
      <c r="E37" s="163">
        <f t="shared" si="0"/>
        <v>2.0080883863396608E-2</v>
      </c>
      <c r="F37" s="25">
        <v>0.32293064941477029</v>
      </c>
      <c r="G37" s="163">
        <v>0.14314267034687209</v>
      </c>
      <c r="H37" s="164">
        <f t="shared" si="1"/>
        <v>2.0489824074033294E-2</v>
      </c>
      <c r="I37" s="29" t="str">
        <f>VLOOKUP(B37,'Commission''s energy set'!B$3:P$76,15,FALSE)</f>
        <v>Gas</v>
      </c>
      <c r="J37" s="174"/>
    </row>
    <row r="38" spans="1:10" x14ac:dyDescent="0.25">
      <c r="B38" s="166" t="s">
        <v>128</v>
      </c>
      <c r="C38" s="25">
        <v>0.40320834089642055</v>
      </c>
      <c r="D38" s="163">
        <v>5.5034358071381136E-2</v>
      </c>
      <c r="E38" s="163">
        <f t="shared" si="0"/>
        <v>3.0287805683289941E-3</v>
      </c>
      <c r="F38" s="25">
        <v>0.37795293860044238</v>
      </c>
      <c r="G38" s="163">
        <v>0.10234539797761766</v>
      </c>
      <c r="H38" s="164">
        <f t="shared" si="1"/>
        <v>1.0474580487196945E-2</v>
      </c>
      <c r="I38" s="29" t="str">
        <f>VLOOKUP(B38,'Commission''s energy set'!B$3:P$76,15,FALSE)</f>
        <v>Gas</v>
      </c>
      <c r="J38" s="174"/>
    </row>
    <row r="39" spans="1:10" x14ac:dyDescent="0.25">
      <c r="B39" s="169" t="s">
        <v>236</v>
      </c>
      <c r="C39" s="159">
        <f t="shared" ref="C39:H39" si="2">AVERAGE(C27:C38)</f>
        <v>0.36038425939020785</v>
      </c>
      <c r="D39" s="160">
        <f t="shared" si="2"/>
        <v>7.7029879365302908E-2</v>
      </c>
      <c r="E39" s="160">
        <f t="shared" si="2"/>
        <v>6.674811243264178E-3</v>
      </c>
      <c r="F39" s="159">
        <f t="shared" si="2"/>
        <v>0.3356869489606113</v>
      </c>
      <c r="G39" s="160">
        <f t="shared" si="2"/>
        <v>0.12015284219934787</v>
      </c>
      <c r="H39" s="161">
        <f t="shared" si="2"/>
        <v>1.5247218386009296E-2</v>
      </c>
      <c r="I39" s="29"/>
      <c r="J39" s="174"/>
    </row>
    <row r="40" spans="1:10" x14ac:dyDescent="0.25">
      <c r="B40" s="170" t="s">
        <v>237</v>
      </c>
      <c r="C40" s="64">
        <f t="shared" ref="C40:H40" si="3">MEDIAN(C27:C38)</f>
        <v>0.29987204770182552</v>
      </c>
      <c r="D40" s="167">
        <f t="shared" si="3"/>
        <v>7.3904771740307074E-2</v>
      </c>
      <c r="E40" s="167">
        <f t="shared" si="3"/>
        <v>5.4783078982248504E-3</v>
      </c>
      <c r="F40" s="64">
        <f t="shared" si="3"/>
        <v>0.32180009276898536</v>
      </c>
      <c r="G40" s="167">
        <f t="shared" si="3"/>
        <v>0.12027929115186983</v>
      </c>
      <c r="H40" s="168">
        <f t="shared" si="3"/>
        <v>1.4534081352886214E-2</v>
      </c>
      <c r="I40" s="29"/>
      <c r="J40" s="174"/>
    </row>
    <row r="41" spans="1:10" x14ac:dyDescent="0.25">
      <c r="J41" s="174"/>
    </row>
    <row r="42" spans="1:10" x14ac:dyDescent="0.25">
      <c r="J42" s="174"/>
    </row>
    <row r="43" spans="1:10" x14ac:dyDescent="0.25">
      <c r="J43" s="174"/>
    </row>
    <row r="44" spans="1:10" x14ac:dyDescent="0.25">
      <c r="A44" s="119" t="s">
        <v>238</v>
      </c>
      <c r="J44" s="174"/>
    </row>
    <row r="45" spans="1:10" x14ac:dyDescent="0.25">
      <c r="J45" s="174"/>
    </row>
    <row r="46" spans="1:10" x14ac:dyDescent="0.25">
      <c r="J46" s="102"/>
    </row>
    <row r="47" spans="1:10" x14ac:dyDescent="0.25">
      <c r="B47" s="135" t="s">
        <v>220</v>
      </c>
      <c r="C47" s="136" t="s">
        <v>2</v>
      </c>
      <c r="D47" s="137" t="s">
        <v>3</v>
      </c>
      <c r="E47" s="138" t="s">
        <v>221</v>
      </c>
      <c r="F47" s="139"/>
      <c r="G47" s="139"/>
      <c r="H47" s="138"/>
      <c r="I47" s="29"/>
      <c r="J47" s="102"/>
    </row>
    <row r="48" spans="1:10" x14ac:dyDescent="0.25">
      <c r="B48" s="140" t="s">
        <v>190</v>
      </c>
      <c r="C48" s="140">
        <f>COUNT(C58:C69)</f>
        <v>12</v>
      </c>
      <c r="D48" s="140">
        <f>COUNT(F58:F69)</f>
        <v>12</v>
      </c>
      <c r="E48" s="141" t="s">
        <v>222</v>
      </c>
      <c r="F48" s="142"/>
      <c r="G48" s="142"/>
      <c r="H48" s="141"/>
      <c r="I48" s="29"/>
    </row>
    <row r="49" spans="2:11" x14ac:dyDescent="0.25">
      <c r="B49" s="143" t="s">
        <v>223</v>
      </c>
      <c r="C49" s="144">
        <f>(C48/(C48-1))*_xlfn.VAR.S(C58:C69)</f>
        <v>4.5833846886727661E-2</v>
      </c>
      <c r="D49" s="144">
        <f>(D48/(D48-1))*_xlfn.VAR.S(F58:F69)</f>
        <v>8.0471617136037704E-3</v>
      </c>
      <c r="E49" s="141" t="s">
        <v>224</v>
      </c>
      <c r="F49" s="145"/>
      <c r="G49" s="145"/>
      <c r="H49" s="141"/>
      <c r="I49" s="29"/>
    </row>
    <row r="50" spans="2:11" ht="18.75" x14ac:dyDescent="0.35">
      <c r="B50" s="143" t="s">
        <v>225</v>
      </c>
      <c r="C50" s="144">
        <f>E70</f>
        <v>1.6292965104120012E-3</v>
      </c>
      <c r="D50" s="144">
        <f>H70</f>
        <v>2.6989192558938471E-3</v>
      </c>
      <c r="E50" s="141" t="s">
        <v>226</v>
      </c>
      <c r="F50" s="145"/>
      <c r="G50" s="145"/>
      <c r="H50" s="141"/>
      <c r="I50" s="29"/>
    </row>
    <row r="51" spans="2:11" x14ac:dyDescent="0.25">
      <c r="B51" s="143" t="s">
        <v>227</v>
      </c>
      <c r="C51" s="146">
        <v>0.2</v>
      </c>
      <c r="D51" s="146">
        <v>0.2</v>
      </c>
      <c r="E51" s="141" t="s">
        <v>228</v>
      </c>
      <c r="F51" s="147"/>
      <c r="G51" s="147"/>
      <c r="H51" s="141"/>
      <c r="I51" s="29"/>
    </row>
    <row r="52" spans="2:11" x14ac:dyDescent="0.25">
      <c r="B52" s="148" t="s">
        <v>229</v>
      </c>
      <c r="C52" s="149">
        <f>C49*((C48+1)/C48)-C50*(1-2*C51)</f>
        <v>4.8675756221041096E-2</v>
      </c>
      <c r="D52" s="149">
        <f>D49*((D48+1)/D48)-D50*(1-2*D51)</f>
        <v>7.0984069695344421E-3</v>
      </c>
      <c r="E52" s="141" t="s">
        <v>230</v>
      </c>
      <c r="F52" s="145"/>
      <c r="G52" s="145"/>
      <c r="H52" s="141"/>
      <c r="I52" s="29"/>
    </row>
    <row r="53" spans="2:11" x14ac:dyDescent="0.25">
      <c r="B53" s="150" t="s">
        <v>231</v>
      </c>
      <c r="C53" s="151">
        <f>SQRT(C52)</f>
        <v>0.22062582854471299</v>
      </c>
      <c r="D53" s="152">
        <f>SQRT(D52)</f>
        <v>8.4252044304778992E-2</v>
      </c>
      <c r="E53" s="145">
        <f>AVERAGE(C53:D53)</f>
        <v>0.15243893642474599</v>
      </c>
      <c r="F53" s="145"/>
      <c r="G53" s="145"/>
      <c r="H53" s="142"/>
      <c r="I53" s="29"/>
    </row>
    <row r="54" spans="2:11" x14ac:dyDescent="0.25">
      <c r="B54" s="102"/>
      <c r="C54" s="102"/>
      <c r="D54" s="102"/>
      <c r="E54" s="102"/>
      <c r="F54" s="102"/>
      <c r="G54" s="102"/>
      <c r="H54" s="102"/>
      <c r="I54" s="29"/>
      <c r="J54" s="102"/>
      <c r="K54" s="102"/>
    </row>
    <row r="55" spans="2:11" x14ac:dyDescent="0.25">
      <c r="B55" s="102"/>
      <c r="C55" s="102"/>
      <c r="D55" s="102"/>
      <c r="E55" s="102"/>
      <c r="F55" s="102"/>
      <c r="G55" s="102"/>
      <c r="H55" s="102"/>
      <c r="I55" s="29"/>
      <c r="J55" s="102"/>
      <c r="K55" s="102"/>
    </row>
    <row r="56" spans="2:11" x14ac:dyDescent="0.25">
      <c r="B56" s="102"/>
      <c r="C56" s="311" t="s">
        <v>2</v>
      </c>
      <c r="D56" s="312"/>
      <c r="E56" s="313"/>
      <c r="F56" s="311" t="s">
        <v>3</v>
      </c>
      <c r="G56" s="312"/>
      <c r="H56" s="313"/>
      <c r="I56" s="29"/>
      <c r="J56" s="102"/>
      <c r="K56" s="102"/>
    </row>
    <row r="57" spans="2:11" x14ac:dyDescent="0.25">
      <c r="B57" s="153" t="s">
        <v>232</v>
      </c>
      <c r="C57" s="153" t="s">
        <v>233</v>
      </c>
      <c r="D57" s="153" t="s">
        <v>234</v>
      </c>
      <c r="E57" s="153" t="s">
        <v>235</v>
      </c>
      <c r="F57" s="153" t="s">
        <v>233</v>
      </c>
      <c r="G57" s="153" t="s">
        <v>234</v>
      </c>
      <c r="H57" s="153" t="s">
        <v>235</v>
      </c>
      <c r="I57" s="155" t="s">
        <v>385</v>
      </c>
      <c r="J57" s="102"/>
      <c r="K57" s="102"/>
    </row>
    <row r="58" spans="2:11" x14ac:dyDescent="0.25">
      <c r="B58" s="162" t="s">
        <v>110</v>
      </c>
      <c r="C58" s="25">
        <v>0.30420011226731675</v>
      </c>
      <c r="D58" s="163">
        <v>2.4414306899156409E-2</v>
      </c>
      <c r="E58" s="163">
        <f t="shared" ref="E58:E69" si="4">D58^2</f>
        <v>5.9605838136619622E-4</v>
      </c>
      <c r="F58" s="25">
        <v>0.36309843941993736</v>
      </c>
      <c r="G58" s="163">
        <v>3.7679425728774661E-2</v>
      </c>
      <c r="H58" s="164">
        <f t="shared" ref="H58:H69" si="5">G58^2</f>
        <v>1.4197391232502459E-3</v>
      </c>
      <c r="I58" s="29" t="str">
        <f>VLOOKUP(B58,'Commission''s energy set'!B$3:P$76,15,FALSE)</f>
        <v>Gas</v>
      </c>
      <c r="J58" s="102"/>
      <c r="K58" s="102"/>
    </row>
    <row r="59" spans="2:11" x14ac:dyDescent="0.25">
      <c r="B59" s="162" t="s">
        <v>154</v>
      </c>
      <c r="C59" s="25">
        <v>0.45466096807182249</v>
      </c>
      <c r="D59" s="163">
        <v>5.5345398987277743E-2</v>
      </c>
      <c r="E59" s="163">
        <f t="shared" si="4"/>
        <v>3.0631131890609641E-3</v>
      </c>
      <c r="F59" s="25">
        <v>0.4010353681899857</v>
      </c>
      <c r="G59" s="163">
        <v>7.9351271756594483E-2</v>
      </c>
      <c r="H59" s="164">
        <f t="shared" si="5"/>
        <v>6.2966243293889092E-3</v>
      </c>
      <c r="I59" s="29" t="str">
        <f>VLOOKUP(B59,'Commission''s energy set'!B$3:P$76,15,FALSE)</f>
        <v>Gas</v>
      </c>
      <c r="J59" s="102"/>
      <c r="K59" s="102"/>
    </row>
    <row r="60" spans="2:11" x14ac:dyDescent="0.25">
      <c r="B60" s="162" t="s">
        <v>86</v>
      </c>
      <c r="C60" s="25">
        <v>0.48253393781480358</v>
      </c>
      <c r="D60" s="163">
        <v>4.7581485686527911E-2</v>
      </c>
      <c r="E60" s="163">
        <f t="shared" si="4"/>
        <v>2.2639977801372606E-3</v>
      </c>
      <c r="F60" s="25">
        <v>0.30736480838863467</v>
      </c>
      <c r="G60" s="163">
        <v>5.8360747816883683E-2</v>
      </c>
      <c r="H60" s="164">
        <f t="shared" si="5"/>
        <v>3.4059768857458935E-3</v>
      </c>
      <c r="I60" s="29" t="str">
        <f>VLOOKUP(B60,'Commission''s energy set'!B$3:P$76,15,FALSE)</f>
        <v>Gas</v>
      </c>
      <c r="J60" s="102"/>
      <c r="K60" s="102"/>
    </row>
    <row r="61" spans="2:11" x14ac:dyDescent="0.25">
      <c r="B61" s="162" t="s">
        <v>116</v>
      </c>
      <c r="C61" s="25">
        <v>0.19815544756164552</v>
      </c>
      <c r="D61" s="163">
        <v>3.4435198159209909E-2</v>
      </c>
      <c r="E61" s="163">
        <f t="shared" si="4"/>
        <v>1.1857828722640535E-3</v>
      </c>
      <c r="F61" s="25">
        <v>0.24888497067279497</v>
      </c>
      <c r="G61" s="163">
        <v>6.7006540851274082E-2</v>
      </c>
      <c r="H61" s="164">
        <f t="shared" si="5"/>
        <v>4.4898765168534622E-3</v>
      </c>
      <c r="I61" s="29" t="str">
        <f>VLOOKUP(B61,'Commission''s energy set'!B$3:P$76,15,FALSE)</f>
        <v>Gas</v>
      </c>
      <c r="J61" s="102"/>
      <c r="K61" s="102"/>
    </row>
    <row r="62" spans="2:11" x14ac:dyDescent="0.25">
      <c r="B62" s="166" t="s">
        <v>23</v>
      </c>
      <c r="C62" s="25">
        <v>0.36949303945249551</v>
      </c>
      <c r="D62" s="163">
        <v>2.5409519309167478E-2</v>
      </c>
      <c r="E62" s="163">
        <f t="shared" si="4"/>
        <v>6.4564367152295497E-4</v>
      </c>
      <c r="F62" s="25">
        <v>0.23939082954769014</v>
      </c>
      <c r="G62" s="163">
        <v>4.1651408225441666E-2</v>
      </c>
      <c r="H62" s="164">
        <f t="shared" si="5"/>
        <v>1.7348398071623896E-3</v>
      </c>
      <c r="I62" s="29" t="str">
        <f>VLOOKUP(B62,'Commission''s energy set'!B$3:P$76,15,FALSE)</f>
        <v>Gas</v>
      </c>
      <c r="J62" s="102"/>
      <c r="K62" s="102"/>
    </row>
    <row r="63" spans="2:11" x14ac:dyDescent="0.25">
      <c r="B63" s="166" t="s">
        <v>100</v>
      </c>
      <c r="C63" s="25">
        <v>0.34490324225816871</v>
      </c>
      <c r="D63" s="163">
        <v>3.8446663830260137E-2</v>
      </c>
      <c r="E63" s="163">
        <f t="shared" si="4"/>
        <v>1.4781459596770331E-3</v>
      </c>
      <c r="F63" s="25">
        <v>0.32222602104888787</v>
      </c>
      <c r="G63" s="163">
        <v>3.5781362487072844E-2</v>
      </c>
      <c r="H63" s="164">
        <f t="shared" si="5"/>
        <v>1.2803059014313038E-3</v>
      </c>
      <c r="I63" s="29" t="str">
        <f>VLOOKUP(B63,'Commission''s energy set'!B$3:P$76,15,FALSE)</f>
        <v>Gas</v>
      </c>
      <c r="J63" s="102"/>
      <c r="K63" s="102"/>
    </row>
    <row r="64" spans="2:11" x14ac:dyDescent="0.25">
      <c r="B64" s="166" t="s">
        <v>122</v>
      </c>
      <c r="C64" s="25">
        <v>0.4032659513035316</v>
      </c>
      <c r="D64" s="163">
        <v>3.8819051907917825E-2</v>
      </c>
      <c r="E64" s="163">
        <f t="shared" si="4"/>
        <v>1.5069187910296184E-3</v>
      </c>
      <c r="F64" s="25">
        <v>0.42854157312479851</v>
      </c>
      <c r="G64" s="163">
        <v>5.0285357001280964E-2</v>
      </c>
      <c r="H64" s="164">
        <f t="shared" si="5"/>
        <v>2.5286171287462766E-3</v>
      </c>
      <c r="I64" s="29" t="str">
        <f>VLOOKUP(B64,'Commission''s energy set'!B$3:P$76,15,FALSE)</f>
        <v>Gas</v>
      </c>
      <c r="J64" s="102"/>
      <c r="K64" s="102"/>
    </row>
    <row r="65" spans="1:13" x14ac:dyDescent="0.25">
      <c r="B65" s="166" t="s">
        <v>70</v>
      </c>
      <c r="C65" s="25">
        <v>0.33993390724609285</v>
      </c>
      <c r="D65" s="163">
        <v>3.5827713465448996E-2</v>
      </c>
      <c r="E65" s="163">
        <f t="shared" si="4"/>
        <v>1.2836250521623153E-3</v>
      </c>
      <c r="F65" s="25">
        <v>0.2771545846343787</v>
      </c>
      <c r="G65" s="163">
        <v>3.4410143313576592E-2</v>
      </c>
      <c r="H65" s="164">
        <f t="shared" si="5"/>
        <v>1.1840579628608799E-3</v>
      </c>
      <c r="I65" s="29" t="str">
        <f>VLOOKUP(B65,'Commission''s energy set'!B$3:P$76,15,FALSE)</f>
        <v>Gas</v>
      </c>
      <c r="J65" s="155"/>
      <c r="K65" s="156"/>
      <c r="L65" s="155"/>
      <c r="M65" s="171"/>
    </row>
    <row r="66" spans="1:13" x14ac:dyDescent="0.25">
      <c r="B66" s="166" t="s">
        <v>146</v>
      </c>
      <c r="C66" s="25">
        <v>0.40715482480336967</v>
      </c>
      <c r="D66" s="163">
        <v>3.7800338196039084E-2</v>
      </c>
      <c r="E66" s="163">
        <f t="shared" si="4"/>
        <v>1.4288655677349312E-3</v>
      </c>
      <c r="F66" s="25">
        <v>0.41498005009334549</v>
      </c>
      <c r="G66" s="163">
        <v>5.6577973214172218E-2</v>
      </c>
      <c r="H66" s="164">
        <f t="shared" si="5"/>
        <v>3.2010670530235891E-3</v>
      </c>
      <c r="I66" s="29" t="str">
        <f>VLOOKUP(B66,'Commission''s energy set'!B$3:P$76,15,FALSE)</f>
        <v>Gas</v>
      </c>
      <c r="J66" s="102"/>
      <c r="K66" s="102"/>
    </row>
    <row r="67" spans="1:13" x14ac:dyDescent="0.25">
      <c r="B67" s="166" t="s">
        <v>148</v>
      </c>
      <c r="C67" s="25">
        <v>0.56195651541869029</v>
      </c>
      <c r="D67" s="163">
        <v>3.1949556222429003E-2</v>
      </c>
      <c r="E67" s="163">
        <f t="shared" si="4"/>
        <v>1.0207741428101518E-3</v>
      </c>
      <c r="F67" s="25">
        <v>0.5128130435335696</v>
      </c>
      <c r="G67" s="163">
        <v>4.473278829786248E-2</v>
      </c>
      <c r="H67" s="164">
        <f t="shared" si="5"/>
        <v>2.0010223489013825E-3</v>
      </c>
      <c r="I67" s="29" t="str">
        <f>VLOOKUP(B67,'Commission''s energy set'!B$3:P$76,15,FALSE)</f>
        <v>Gas</v>
      </c>
      <c r="J67" s="102"/>
      <c r="K67" s="102"/>
    </row>
    <row r="68" spans="1:13" x14ac:dyDescent="0.25">
      <c r="B68" s="166" t="s">
        <v>118</v>
      </c>
      <c r="C68" s="25">
        <v>1.0222411952413348</v>
      </c>
      <c r="D68" s="163">
        <v>6.6266412527955079E-2</v>
      </c>
      <c r="E68" s="163">
        <f t="shared" si="4"/>
        <v>4.3912374293251216E-3</v>
      </c>
      <c r="F68" s="25">
        <v>0.46196222120560326</v>
      </c>
      <c r="G68" s="163">
        <v>5.6106448272859828E-2</v>
      </c>
      <c r="H68" s="164">
        <f t="shared" si="5"/>
        <v>3.1479335377950957E-3</v>
      </c>
      <c r="I68" s="29" t="str">
        <f>VLOOKUP(B68,'Commission''s energy set'!B$3:P$76,15,FALSE)</f>
        <v>Gas</v>
      </c>
      <c r="J68" s="102"/>
      <c r="K68" s="102"/>
    </row>
    <row r="69" spans="1:13" x14ac:dyDescent="0.25">
      <c r="B69" s="166" t="s">
        <v>128</v>
      </c>
      <c r="C69" s="25">
        <v>0.38641464464800701</v>
      </c>
      <c r="D69" s="163">
        <v>2.6218224345928062E-2</v>
      </c>
      <c r="E69" s="163">
        <f t="shared" si="4"/>
        <v>6.8739528785341497E-4</v>
      </c>
      <c r="F69" s="25">
        <v>0.36924075756602398</v>
      </c>
      <c r="G69" s="163">
        <v>4.1194301493856382E-2</v>
      </c>
      <c r="H69" s="164">
        <f t="shared" si="5"/>
        <v>1.6969704755667382E-3</v>
      </c>
      <c r="I69" s="29" t="str">
        <f>VLOOKUP(B69,'Commission''s energy set'!B$3:P$76,15,FALSE)</f>
        <v>Gas</v>
      </c>
      <c r="J69" s="102"/>
      <c r="K69" s="102"/>
    </row>
    <row r="70" spans="1:13" x14ac:dyDescent="0.25">
      <c r="B70" s="169" t="s">
        <v>236</v>
      </c>
      <c r="C70" s="159">
        <f t="shared" ref="C70:H70" si="6">AVERAGE(C58:C69)</f>
        <v>0.43957614884060664</v>
      </c>
      <c r="D70" s="160">
        <f t="shared" si="6"/>
        <v>3.8542822461443131E-2</v>
      </c>
      <c r="E70" s="160">
        <f t="shared" si="6"/>
        <v>1.6292965104120012E-3</v>
      </c>
      <c r="F70" s="159">
        <f t="shared" si="6"/>
        <v>0.36222438895213749</v>
      </c>
      <c r="G70" s="160">
        <f t="shared" si="6"/>
        <v>5.0261480704970829E-2</v>
      </c>
      <c r="H70" s="161">
        <f t="shared" si="6"/>
        <v>2.6989192558938471E-3</v>
      </c>
      <c r="I70" s="29"/>
      <c r="J70" s="102"/>
      <c r="K70" s="102"/>
    </row>
    <row r="71" spans="1:13" x14ac:dyDescent="0.25">
      <c r="B71" s="170" t="s">
        <v>237</v>
      </c>
      <c r="C71" s="64">
        <f t="shared" ref="C71:H71" si="7">MEDIAN(C58:C69)</f>
        <v>0.39484029797576931</v>
      </c>
      <c r="D71" s="167">
        <f t="shared" si="7"/>
        <v>3.6814025830744043E-2</v>
      </c>
      <c r="E71" s="167">
        <f t="shared" si="7"/>
        <v>1.3562453099486233E-3</v>
      </c>
      <c r="F71" s="64">
        <f t="shared" si="7"/>
        <v>0.3661695984929807</v>
      </c>
      <c r="G71" s="167">
        <f t="shared" si="7"/>
        <v>4.7509072649571722E-2</v>
      </c>
      <c r="H71" s="168">
        <f t="shared" si="7"/>
        <v>2.2648197388238298E-3</v>
      </c>
      <c r="I71" s="29"/>
      <c r="J71" s="102"/>
      <c r="K71" s="102"/>
    </row>
    <row r="72" spans="1:13" x14ac:dyDescent="0.25">
      <c r="J72" s="102"/>
      <c r="K72" s="102"/>
    </row>
    <row r="73" spans="1:13" x14ac:dyDescent="0.25">
      <c r="J73" s="102"/>
      <c r="K73" s="102"/>
    </row>
    <row r="74" spans="1:13" x14ac:dyDescent="0.25">
      <c r="J74" s="102"/>
      <c r="K74" s="102"/>
    </row>
    <row r="75" spans="1:13" x14ac:dyDescent="0.25">
      <c r="J75" s="102"/>
      <c r="K75" s="102"/>
    </row>
    <row r="76" spans="1:13" x14ac:dyDescent="0.25">
      <c r="A76" s="119" t="s">
        <v>239</v>
      </c>
      <c r="J76" s="102"/>
      <c r="K76" s="102"/>
    </row>
    <row r="77" spans="1:13" x14ac:dyDescent="0.25">
      <c r="J77" s="102"/>
      <c r="K77" s="102"/>
    </row>
    <row r="78" spans="1:13" x14ac:dyDescent="0.25">
      <c r="J78" s="102"/>
      <c r="K78" s="102"/>
    </row>
    <row r="79" spans="1:13" x14ac:dyDescent="0.25">
      <c r="B79" s="135" t="s">
        <v>220</v>
      </c>
      <c r="C79" s="136" t="s">
        <v>2</v>
      </c>
      <c r="D79" s="137" t="s">
        <v>3</v>
      </c>
      <c r="E79" s="138" t="s">
        <v>221</v>
      </c>
      <c r="F79" s="139"/>
      <c r="G79" s="139"/>
      <c r="H79" s="138"/>
      <c r="J79" s="102"/>
      <c r="K79" s="102"/>
    </row>
    <row r="80" spans="1:13" x14ac:dyDescent="0.25">
      <c r="B80" s="140" t="s">
        <v>190</v>
      </c>
      <c r="C80" s="140">
        <f>COUNT(C90:C101)</f>
        <v>12</v>
      </c>
      <c r="D80" s="140">
        <f>COUNT(F90:F101)</f>
        <v>12</v>
      </c>
      <c r="E80" s="141" t="s">
        <v>222</v>
      </c>
      <c r="F80" s="142"/>
      <c r="G80" s="142"/>
      <c r="H80" s="141"/>
      <c r="J80" s="102"/>
      <c r="K80" s="102"/>
    </row>
    <row r="81" spans="1:11" x14ac:dyDescent="0.25">
      <c r="B81" s="143" t="s">
        <v>223</v>
      </c>
      <c r="C81" s="144">
        <f>(C80/(C80-1))*_xlfn.VAR.S(C90:C101)</f>
        <v>5.8241883959142565E-2</v>
      </c>
      <c r="D81" s="144">
        <f>(D80/(D80-1))*_xlfn.VAR.S(F90:F101)</f>
        <v>1.1303080802538319E-2</v>
      </c>
      <c r="E81" s="141" t="s">
        <v>224</v>
      </c>
      <c r="F81" s="145"/>
      <c r="G81" s="145"/>
      <c r="H81" s="141"/>
      <c r="J81" s="102"/>
      <c r="K81" s="102"/>
    </row>
    <row r="82" spans="1:11" ht="18.75" x14ac:dyDescent="0.35">
      <c r="B82" s="143" t="s">
        <v>225</v>
      </c>
      <c r="C82" s="144">
        <f>E102</f>
        <v>2.9733447012490988E-4</v>
      </c>
      <c r="D82" s="144">
        <f>H102</f>
        <v>5.6274315735610795E-4</v>
      </c>
      <c r="E82" s="141" t="s">
        <v>226</v>
      </c>
      <c r="F82" s="145"/>
      <c r="G82" s="145"/>
      <c r="H82" s="141"/>
      <c r="J82" s="102"/>
      <c r="K82" s="102"/>
    </row>
    <row r="83" spans="1:11" x14ac:dyDescent="0.25">
      <c r="B83" s="143" t="s">
        <v>227</v>
      </c>
      <c r="C83" s="146">
        <v>0.2</v>
      </c>
      <c r="D83" s="146">
        <v>0.2</v>
      </c>
      <c r="E83" s="141" t="s">
        <v>228</v>
      </c>
      <c r="F83" s="147"/>
      <c r="G83" s="147"/>
      <c r="H83" s="141"/>
      <c r="J83" s="102"/>
      <c r="K83" s="102"/>
    </row>
    <row r="84" spans="1:11" x14ac:dyDescent="0.25">
      <c r="B84" s="148" t="s">
        <v>229</v>
      </c>
      <c r="C84" s="149">
        <f>C81*((C80+1)/C80)-C82*(1-2*C83)</f>
        <v>6.2916973606996163E-2</v>
      </c>
      <c r="D84" s="149">
        <f>D81*((D80+1)/D80)-D82*(1-2*D83)</f>
        <v>1.1907358308336181E-2</v>
      </c>
      <c r="E84" s="141" t="s">
        <v>230</v>
      </c>
      <c r="F84" s="145"/>
      <c r="G84" s="145"/>
      <c r="H84" s="141"/>
    </row>
    <row r="85" spans="1:11" x14ac:dyDescent="0.25">
      <c r="B85" s="150" t="s">
        <v>231</v>
      </c>
      <c r="C85" s="151">
        <f>SQRT(C84)</f>
        <v>0.25083256089869227</v>
      </c>
      <c r="D85" s="152">
        <f>SQRT(D84)</f>
        <v>0.10912084268523672</v>
      </c>
      <c r="E85" s="145">
        <f>AVERAGE(C85:D85)</f>
        <v>0.17997670179196451</v>
      </c>
      <c r="F85" s="145"/>
      <c r="G85" s="145"/>
      <c r="H85" s="142"/>
    </row>
    <row r="86" spans="1:11" x14ac:dyDescent="0.25">
      <c r="B86" s="102"/>
      <c r="C86" s="102"/>
      <c r="D86" s="102"/>
      <c r="E86" s="102"/>
      <c r="F86" s="102"/>
      <c r="G86" s="102"/>
      <c r="H86" s="102"/>
    </row>
    <row r="87" spans="1:11" x14ac:dyDescent="0.25">
      <c r="B87" s="102"/>
      <c r="C87" s="102"/>
      <c r="D87" s="102"/>
      <c r="E87" s="102"/>
      <c r="F87" s="102"/>
      <c r="G87" s="102"/>
      <c r="H87" s="102"/>
    </row>
    <row r="88" spans="1:11" x14ac:dyDescent="0.25">
      <c r="B88" s="102"/>
      <c r="C88" s="311" t="s">
        <v>2</v>
      </c>
      <c r="D88" s="312"/>
      <c r="E88" s="313"/>
      <c r="F88" s="311" t="s">
        <v>3</v>
      </c>
      <c r="G88" s="312"/>
      <c r="H88" s="313"/>
    </row>
    <row r="89" spans="1:11" x14ac:dyDescent="0.25">
      <c r="B89" s="153" t="s">
        <v>232</v>
      </c>
      <c r="C89" s="153" t="s">
        <v>233</v>
      </c>
      <c r="D89" s="153" t="s">
        <v>234</v>
      </c>
      <c r="E89" s="153" t="s">
        <v>235</v>
      </c>
      <c r="F89" s="153" t="s">
        <v>233</v>
      </c>
      <c r="G89" s="153" t="s">
        <v>234</v>
      </c>
      <c r="H89" s="153" t="s">
        <v>235</v>
      </c>
      <c r="I89" s="155" t="s">
        <v>385</v>
      </c>
    </row>
    <row r="90" spans="1:11" x14ac:dyDescent="0.25">
      <c r="B90" s="162" t="s">
        <v>110</v>
      </c>
      <c r="C90" s="25">
        <v>0.30251159842086112</v>
      </c>
      <c r="D90" s="163">
        <v>1.0351610487997842E-2</v>
      </c>
      <c r="E90" s="163">
        <f t="shared" ref="E90:E101" si="8">D90^2</f>
        <v>1.0715583969522692E-4</v>
      </c>
      <c r="F90" s="25">
        <v>0.43564871274253963</v>
      </c>
      <c r="G90" s="163">
        <v>1.6656962191843604E-2</v>
      </c>
      <c r="H90" s="164">
        <f t="shared" ref="H90:H101" si="9">G90^2</f>
        <v>2.774543894605073E-4</v>
      </c>
      <c r="I90" s="29" t="str">
        <f>VLOOKUP(B90,'Commission''s energy set'!B$3:P$76,15,FALSE)</f>
        <v>Gas</v>
      </c>
    </row>
    <row r="91" spans="1:11" x14ac:dyDescent="0.25">
      <c r="A91" s="119"/>
      <c r="B91" s="162" t="s">
        <v>154</v>
      </c>
      <c r="C91" s="25">
        <v>0.39410576226841959</v>
      </c>
      <c r="D91" s="163">
        <v>2.1919953597161475E-2</v>
      </c>
      <c r="E91" s="163">
        <f t="shared" si="8"/>
        <v>4.8048436570171228E-4</v>
      </c>
      <c r="F91" s="25">
        <v>0.42082738458091962</v>
      </c>
      <c r="G91" s="163">
        <v>3.4877822238577591E-2</v>
      </c>
      <c r="H91" s="164">
        <f t="shared" si="9"/>
        <v>1.2164624841058175E-3</v>
      </c>
      <c r="I91" s="29" t="str">
        <f>VLOOKUP(B91,'Commission''s energy set'!B$3:P$76,15,FALSE)</f>
        <v>Gas</v>
      </c>
    </row>
    <row r="92" spans="1:11" x14ac:dyDescent="0.25">
      <c r="B92" s="162" t="s">
        <v>86</v>
      </c>
      <c r="C92" s="25">
        <v>0.53699626280255086</v>
      </c>
      <c r="D92" s="163">
        <v>2.2227982514878945E-2</v>
      </c>
      <c r="E92" s="163">
        <f t="shared" si="8"/>
        <v>4.9408320668176413E-4</v>
      </c>
      <c r="F92" s="25">
        <v>0.53959691813832833</v>
      </c>
      <c r="G92" s="163">
        <v>2.7624502789417492E-2</v>
      </c>
      <c r="H92" s="164">
        <f t="shared" si="9"/>
        <v>7.6311315436253474E-4</v>
      </c>
      <c r="I92" s="29" t="str">
        <f>VLOOKUP(B92,'Commission''s energy set'!B$3:P$76,15,FALSE)</f>
        <v>Gas</v>
      </c>
    </row>
    <row r="93" spans="1:11" x14ac:dyDescent="0.25">
      <c r="B93" s="162" t="s">
        <v>116</v>
      </c>
      <c r="C93" s="25">
        <v>0.12016175034414922</v>
      </c>
      <c r="D93" s="163">
        <v>1.9607274408360829E-2</v>
      </c>
      <c r="E93" s="163">
        <f t="shared" si="8"/>
        <v>3.8444520972476151E-4</v>
      </c>
      <c r="F93" s="25">
        <v>0.24672523341663369</v>
      </c>
      <c r="G93" s="163">
        <v>3.4371873596023762E-2</v>
      </c>
      <c r="H93" s="164">
        <f t="shared" si="9"/>
        <v>1.1814256945010355E-3</v>
      </c>
      <c r="I93" s="29" t="str">
        <f>VLOOKUP(B93,'Commission''s energy set'!B$3:P$76,15,FALSE)</f>
        <v>Gas</v>
      </c>
    </row>
    <row r="94" spans="1:11" x14ac:dyDescent="0.25">
      <c r="B94" s="166" t="s">
        <v>23</v>
      </c>
      <c r="C94" s="25">
        <v>0.36087888788619182</v>
      </c>
      <c r="D94" s="163">
        <v>1.0610174368915863E-2</v>
      </c>
      <c r="E94" s="163">
        <f t="shared" si="8"/>
        <v>1.1257580013879913E-4</v>
      </c>
      <c r="F94" s="25">
        <v>0.31323188272585456</v>
      </c>
      <c r="G94" s="163">
        <v>1.9764405450153264E-2</v>
      </c>
      <c r="H94" s="164">
        <f t="shared" si="9"/>
        <v>3.9063172279804804E-4</v>
      </c>
      <c r="I94" s="29" t="str">
        <f>VLOOKUP(B94,'Commission''s energy set'!B$3:P$76,15,FALSE)</f>
        <v>Gas</v>
      </c>
    </row>
    <row r="95" spans="1:11" x14ac:dyDescent="0.25">
      <c r="B95" s="166" t="s">
        <v>100</v>
      </c>
      <c r="C95" s="25">
        <v>0.44190913802845555</v>
      </c>
      <c r="D95" s="163">
        <v>1.6665873355020105E-2</v>
      </c>
      <c r="E95" s="163">
        <f t="shared" si="8"/>
        <v>2.777513346855691E-4</v>
      </c>
      <c r="F95" s="25">
        <v>0.43812978766798027</v>
      </c>
      <c r="G95" s="163">
        <v>1.63562255882235E-2</v>
      </c>
      <c r="H95" s="164">
        <f t="shared" si="9"/>
        <v>2.6752611549285717E-4</v>
      </c>
      <c r="I95" s="29" t="str">
        <f>VLOOKUP(B95,'Commission''s energy set'!B$3:P$76,15,FALSE)</f>
        <v>Gas</v>
      </c>
    </row>
    <row r="96" spans="1:11" x14ac:dyDescent="0.25">
      <c r="B96" s="166" t="s">
        <v>122</v>
      </c>
      <c r="C96" s="25">
        <v>0.47928545708818354</v>
      </c>
      <c r="D96" s="163">
        <v>1.5176207045935907E-2</v>
      </c>
      <c r="E96" s="163">
        <f t="shared" si="8"/>
        <v>2.3031726030111466E-4</v>
      </c>
      <c r="F96" s="25">
        <v>0.58689612853577278</v>
      </c>
      <c r="G96" s="163">
        <v>2.2524996782067701E-2</v>
      </c>
      <c r="H96" s="164">
        <f t="shared" si="9"/>
        <v>5.073754800321603E-4</v>
      </c>
      <c r="I96" s="29" t="str">
        <f>VLOOKUP(B96,'Commission''s energy set'!B$3:P$76,15,FALSE)</f>
        <v>Gas</v>
      </c>
    </row>
    <row r="97" spans="2:12" x14ac:dyDescent="0.25">
      <c r="B97" s="166" t="s">
        <v>70</v>
      </c>
      <c r="C97" s="25">
        <v>0.41672883259808363</v>
      </c>
      <c r="D97" s="163">
        <v>1.4907822362742428E-2</v>
      </c>
      <c r="E97" s="163">
        <f t="shared" si="8"/>
        <v>2.2224316759908322E-4</v>
      </c>
      <c r="F97" s="25">
        <v>0.3853327678611842</v>
      </c>
      <c r="G97" s="163">
        <v>1.5374065336420216E-2</v>
      </c>
      <c r="H97" s="164">
        <f t="shared" si="9"/>
        <v>2.3636188496851764E-4</v>
      </c>
      <c r="I97" s="29" t="str">
        <f>VLOOKUP(B97,'Commission''s energy set'!B$3:P$76,15,FALSE)</f>
        <v>Gas</v>
      </c>
    </row>
    <row r="98" spans="2:12" x14ac:dyDescent="0.25">
      <c r="B98" s="166" t="s">
        <v>146</v>
      </c>
      <c r="C98" s="25">
        <v>0.49094693943620238</v>
      </c>
      <c r="D98" s="163">
        <v>1.5368711342877686E-2</v>
      </c>
      <c r="E98" s="163">
        <f t="shared" si="8"/>
        <v>2.3619728834069727E-4</v>
      </c>
      <c r="F98" s="25">
        <v>0.50102776618925526</v>
      </c>
      <c r="G98" s="163">
        <v>2.5628438074410596E-2</v>
      </c>
      <c r="H98" s="164">
        <f t="shared" si="9"/>
        <v>6.5681683813389872E-4</v>
      </c>
      <c r="I98" s="29" t="str">
        <f>VLOOKUP(B98,'Commission''s energy set'!B$3:P$76,15,FALSE)</f>
        <v>Gas</v>
      </c>
    </row>
    <row r="99" spans="2:12" x14ac:dyDescent="0.25">
      <c r="B99" s="166" t="s">
        <v>148</v>
      </c>
      <c r="C99" s="25">
        <v>0.60927486007451015</v>
      </c>
      <c r="D99" s="163">
        <v>1.3786024645404528E-2</v>
      </c>
      <c r="E99" s="163">
        <f t="shared" si="8"/>
        <v>1.9005447552370103E-4</v>
      </c>
      <c r="F99" s="25">
        <v>0.56063421541590086</v>
      </c>
      <c r="G99" s="163">
        <v>1.9703704996715515E-2</v>
      </c>
      <c r="H99" s="164">
        <f t="shared" si="9"/>
        <v>3.8823599059759192E-4</v>
      </c>
      <c r="I99" s="29" t="str">
        <f>VLOOKUP(B99,'Commission''s energy set'!B$3:P$76,15,FALSE)</f>
        <v>Gas</v>
      </c>
    </row>
    <row r="100" spans="2:12" x14ac:dyDescent="0.25">
      <c r="B100" s="166" t="s">
        <v>118</v>
      </c>
      <c r="C100" s="25">
        <v>1.0944189058211615</v>
      </c>
      <c r="D100" s="163">
        <v>2.6628690457558196E-2</v>
      </c>
      <c r="E100" s="163">
        <f t="shared" si="8"/>
        <v>7.090871554844509E-4</v>
      </c>
      <c r="F100" s="25">
        <v>0.5172507717894711</v>
      </c>
      <c r="G100" s="163">
        <v>2.3577025950123617E-2</v>
      </c>
      <c r="H100" s="164">
        <f t="shared" si="9"/>
        <v>5.5587615265280247E-4</v>
      </c>
      <c r="I100" s="29" t="str">
        <f>VLOOKUP(B100,'Commission''s energy set'!B$3:P$76,15,FALSE)</f>
        <v>Gas</v>
      </c>
    </row>
    <row r="101" spans="2:12" x14ac:dyDescent="0.25">
      <c r="B101" s="166" t="s">
        <v>128</v>
      </c>
      <c r="C101" s="25">
        <v>0.43306520609227628</v>
      </c>
      <c r="D101" s="163">
        <v>1.1118387366072421E-2</v>
      </c>
      <c r="E101" s="163">
        <f t="shared" si="8"/>
        <v>1.2361853762203883E-4</v>
      </c>
      <c r="F101" s="25">
        <v>0.50110484672421085</v>
      </c>
      <c r="G101" s="163">
        <v>1.7653271118054144E-2</v>
      </c>
      <c r="H101" s="164">
        <f t="shared" si="9"/>
        <v>3.1163798116752464E-4</v>
      </c>
      <c r="I101" s="29" t="str">
        <f>VLOOKUP(B101,'Commission''s energy set'!B$3:P$76,15,FALSE)</f>
        <v>Gas</v>
      </c>
    </row>
    <row r="102" spans="2:12" x14ac:dyDescent="0.25">
      <c r="B102" s="169" t="s">
        <v>236</v>
      </c>
      <c r="C102" s="159">
        <f t="shared" ref="C102:H102" si="10">AVERAGE(C90:C101)</f>
        <v>0.47335696673842054</v>
      </c>
      <c r="D102" s="160">
        <f t="shared" si="10"/>
        <v>1.6530725996077186E-2</v>
      </c>
      <c r="E102" s="160">
        <f t="shared" si="10"/>
        <v>2.9733447012490988E-4</v>
      </c>
      <c r="F102" s="159">
        <f t="shared" si="10"/>
        <v>0.45386720131567099</v>
      </c>
      <c r="G102" s="160">
        <f t="shared" si="10"/>
        <v>2.2842774509335917E-2</v>
      </c>
      <c r="H102" s="161">
        <f t="shared" si="10"/>
        <v>5.6274315735610795E-4</v>
      </c>
    </row>
    <row r="103" spans="2:12" x14ac:dyDescent="0.25">
      <c r="B103" s="170" t="s">
        <v>237</v>
      </c>
      <c r="C103" s="64">
        <f t="shared" ref="C103:H103" si="11">MEDIAN(C90:C101)</f>
        <v>0.43748717206036591</v>
      </c>
      <c r="D103" s="167">
        <f t="shared" si="11"/>
        <v>1.5272459194406797E-2</v>
      </c>
      <c r="E103" s="167">
        <f t="shared" si="11"/>
        <v>2.3325727432090595E-4</v>
      </c>
      <c r="F103" s="64">
        <f t="shared" si="11"/>
        <v>0.46957877692861777</v>
      </c>
      <c r="G103" s="167">
        <f t="shared" si="11"/>
        <v>2.1144701116110484E-2</v>
      </c>
      <c r="H103" s="168">
        <f t="shared" si="11"/>
        <v>4.4900360141510414E-4</v>
      </c>
    </row>
    <row r="104" spans="2:12" x14ac:dyDescent="0.25">
      <c r="J104" s="155"/>
      <c r="L104" s="155"/>
    </row>
    <row r="107" spans="2:12" x14ac:dyDescent="0.25">
      <c r="B107" s="102"/>
      <c r="C107" s="102"/>
      <c r="D107" s="102"/>
      <c r="E107" s="102"/>
      <c r="F107" s="102"/>
      <c r="G107" s="172"/>
      <c r="H107" s="172"/>
      <c r="I107" s="173"/>
    </row>
    <row r="108" spans="2:12" x14ac:dyDescent="0.25">
      <c r="B108" s="102"/>
      <c r="C108" s="102"/>
      <c r="D108" s="102"/>
      <c r="E108" s="102"/>
      <c r="F108" s="102"/>
    </row>
    <row r="128" spans="2:9" s="102" customFormat="1" x14ac:dyDescent="0.25">
      <c r="B128" s="1"/>
      <c r="C128" s="1"/>
      <c r="D128" s="1"/>
      <c r="E128" s="1"/>
      <c r="F128" s="1"/>
      <c r="G128" s="1"/>
      <c r="H128" s="1"/>
      <c r="I128" s="62"/>
    </row>
  </sheetData>
  <mergeCells count="7">
    <mergeCell ref="C88:E88"/>
    <mergeCell ref="F88:H88"/>
    <mergeCell ref="B3:J3"/>
    <mergeCell ref="C25:E25"/>
    <mergeCell ref="F25:H25"/>
    <mergeCell ref="C56:E56"/>
    <mergeCell ref="F56:H56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M181"/>
  <sheetViews>
    <sheetView workbookViewId="0"/>
  </sheetViews>
  <sheetFormatPr defaultColWidth="8.85546875" defaultRowHeight="15" x14ac:dyDescent="0.25"/>
  <cols>
    <col min="1" max="1" width="2.42578125" style="1" customWidth="1"/>
    <col min="2" max="2" width="30.7109375" style="1" customWidth="1"/>
    <col min="3" max="3" width="18.140625" style="1" customWidth="1"/>
    <col min="4" max="4" width="15.85546875" style="1" customWidth="1"/>
    <col min="5" max="5" width="15.42578125" style="1" customWidth="1"/>
    <col min="6" max="6" width="18.85546875" style="1" customWidth="1"/>
    <col min="7" max="7" width="18.140625" style="1" customWidth="1"/>
    <col min="8" max="8" width="20.85546875" style="1" customWidth="1"/>
    <col min="9" max="9" width="15.140625" style="1" customWidth="1"/>
    <col min="10" max="10" width="8.85546875" style="1"/>
    <col min="11" max="11" width="12.42578125" style="1" bestFit="1" customWidth="1"/>
    <col min="12" max="16384" width="8.85546875" style="1"/>
  </cols>
  <sheetData>
    <row r="1" spans="1:12" ht="23.25" x14ac:dyDescent="0.35">
      <c r="A1" s="91" t="s">
        <v>215</v>
      </c>
      <c r="B1" s="117"/>
    </row>
    <row r="3" spans="1:12" ht="34.5" customHeight="1" x14ac:dyDescent="0.25">
      <c r="A3" s="118"/>
      <c r="B3" s="310" t="s">
        <v>216</v>
      </c>
      <c r="C3" s="310"/>
      <c r="D3" s="310"/>
      <c r="E3" s="310"/>
      <c r="F3" s="310"/>
      <c r="G3" s="310"/>
      <c r="H3" s="310"/>
      <c r="I3" s="310"/>
      <c r="J3" s="310"/>
      <c r="K3" s="118"/>
      <c r="L3" s="118"/>
    </row>
    <row r="5" spans="1:12" s="37" customFormat="1" x14ac:dyDescent="0.25">
      <c r="A5" s="36" t="s">
        <v>217</v>
      </c>
    </row>
    <row r="7" spans="1:12" x14ac:dyDescent="0.25">
      <c r="B7" s="114"/>
      <c r="C7" s="120" t="s">
        <v>2</v>
      </c>
      <c r="D7" s="121" t="s">
        <v>3</v>
      </c>
      <c r="E7" s="122" t="s">
        <v>201</v>
      </c>
    </row>
    <row r="8" spans="1:12" x14ac:dyDescent="0.25">
      <c r="B8" s="121" t="s">
        <v>218</v>
      </c>
      <c r="C8" s="123"/>
      <c r="D8" s="124"/>
      <c r="E8" s="125"/>
      <c r="F8" s="126"/>
      <c r="G8" s="126"/>
      <c r="H8" s="126"/>
    </row>
    <row r="9" spans="1:12" x14ac:dyDescent="0.25">
      <c r="B9" s="127" t="s">
        <v>8</v>
      </c>
      <c r="C9" s="128">
        <f>C95</f>
        <v>0.10577570210407324</v>
      </c>
      <c r="D9" s="129">
        <f>D95</f>
        <v>8.3221695994550274E-2</v>
      </c>
      <c r="E9" s="130">
        <f t="shared" ref="E9:E10" si="0">AVERAGE(C9:D9)</f>
        <v>9.4498699049311755E-2</v>
      </c>
      <c r="F9" s="126"/>
      <c r="G9" s="126"/>
      <c r="H9" s="126"/>
    </row>
    <row r="10" spans="1:12" x14ac:dyDescent="0.25">
      <c r="B10" s="131" t="s">
        <v>9</v>
      </c>
      <c r="C10" s="132">
        <f>C22</f>
        <v>0.11101458433824297</v>
      </c>
      <c r="D10" s="133">
        <f>D22</f>
        <v>8.0561377862261085E-2</v>
      </c>
      <c r="E10" s="134">
        <f t="shared" si="0"/>
        <v>9.5787981100252023E-2</v>
      </c>
      <c r="F10" s="126"/>
      <c r="G10" s="126"/>
      <c r="H10" s="126"/>
    </row>
    <row r="13" spans="1:12" s="37" customFormat="1" x14ac:dyDescent="0.25">
      <c r="A13" s="36" t="s">
        <v>219</v>
      </c>
    </row>
    <row r="15" spans="1:12" x14ac:dyDescent="0.25">
      <c r="A15" s="102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</row>
    <row r="16" spans="1:12" x14ac:dyDescent="0.25">
      <c r="A16" s="102"/>
      <c r="B16" s="135" t="s">
        <v>220</v>
      </c>
      <c r="C16" s="136" t="s">
        <v>2</v>
      </c>
      <c r="D16" s="137" t="s">
        <v>3</v>
      </c>
      <c r="E16" s="138" t="s">
        <v>221</v>
      </c>
      <c r="F16" s="139"/>
      <c r="G16" s="139"/>
      <c r="H16" s="138"/>
      <c r="I16" s="102"/>
      <c r="J16" s="102"/>
      <c r="K16" s="102"/>
      <c r="L16" s="102"/>
    </row>
    <row r="17" spans="1:13" x14ac:dyDescent="0.25">
      <c r="A17" s="102"/>
      <c r="B17" s="140" t="s">
        <v>190</v>
      </c>
      <c r="C17" s="140">
        <f>COUNT(C27:C80)</f>
        <v>54</v>
      </c>
      <c r="D17" s="140">
        <f>COUNT(F27:F80)</f>
        <v>54</v>
      </c>
      <c r="E17" s="141" t="s">
        <v>222</v>
      </c>
      <c r="F17" s="142"/>
      <c r="G17" s="142"/>
      <c r="H17" s="141"/>
      <c r="I17" s="102"/>
      <c r="J17" s="102"/>
      <c r="K17" s="102"/>
      <c r="L17" s="102"/>
    </row>
    <row r="18" spans="1:13" x14ac:dyDescent="0.25">
      <c r="A18" s="102"/>
      <c r="B18" s="143" t="s">
        <v>223</v>
      </c>
      <c r="C18" s="144">
        <f>(C17/(C17-1))*_xlfn.VAR.S(C27:C80)</f>
        <v>1.4637489027839196E-2</v>
      </c>
      <c r="D18" s="144">
        <f>(D17/(D17-1))*_xlfn.VAR.S(F27:F80)</f>
        <v>1.120448707702606E-2</v>
      </c>
      <c r="E18" s="141" t="s">
        <v>224</v>
      </c>
      <c r="F18" s="145"/>
      <c r="G18" s="145"/>
      <c r="H18" s="141"/>
      <c r="I18" s="102"/>
      <c r="J18" s="102"/>
      <c r="K18" s="102"/>
      <c r="L18" s="102"/>
    </row>
    <row r="19" spans="1:13" ht="18.75" x14ac:dyDescent="0.35">
      <c r="A19" s="102"/>
      <c r="B19" s="143" t="s">
        <v>225</v>
      </c>
      <c r="C19" s="144">
        <f>E81</f>
        <v>4.3071928394549791E-3</v>
      </c>
      <c r="D19" s="144">
        <f>H81</f>
        <v>8.2030699589774325E-3</v>
      </c>
      <c r="E19" s="141" t="s">
        <v>226</v>
      </c>
      <c r="F19" s="145"/>
      <c r="G19" s="145"/>
      <c r="H19" s="141"/>
      <c r="I19" s="102"/>
      <c r="J19" s="102"/>
      <c r="K19" s="102"/>
      <c r="L19" s="102"/>
    </row>
    <row r="20" spans="1:13" x14ac:dyDescent="0.25">
      <c r="A20" s="102"/>
      <c r="B20" s="143" t="s">
        <v>227</v>
      </c>
      <c r="C20" s="146">
        <v>0.2</v>
      </c>
      <c r="D20" s="146">
        <v>0.2</v>
      </c>
      <c r="E20" s="141" t="s">
        <v>228</v>
      </c>
      <c r="F20" s="147"/>
      <c r="G20" s="147"/>
      <c r="H20" s="141"/>
      <c r="I20" s="102"/>
      <c r="J20" s="102"/>
      <c r="K20" s="102"/>
      <c r="L20" s="102"/>
    </row>
    <row r="21" spans="1:13" x14ac:dyDescent="0.25">
      <c r="A21" s="102"/>
      <c r="B21" s="148" t="s">
        <v>229</v>
      </c>
      <c r="C21" s="149">
        <f>C18*((C17+1)/C17)-C19*(1-2*C20)</f>
        <v>1.2324237935792862E-2</v>
      </c>
      <c r="D21" s="149">
        <f>D18*((D17+1)/D17)-D19*(1-2*D20)</f>
        <v>6.4901356030660105E-3</v>
      </c>
      <c r="E21" s="141" t="s">
        <v>230</v>
      </c>
      <c r="F21" s="145"/>
      <c r="G21" s="145"/>
      <c r="H21" s="141"/>
      <c r="I21" s="102"/>
      <c r="J21" s="102"/>
      <c r="K21" s="102"/>
      <c r="L21" s="102"/>
    </row>
    <row r="22" spans="1:13" x14ac:dyDescent="0.25">
      <c r="A22" s="102"/>
      <c r="B22" s="150" t="s">
        <v>231</v>
      </c>
      <c r="C22" s="151">
        <f>SQRT(C21)</f>
        <v>0.11101458433824297</v>
      </c>
      <c r="D22" s="152">
        <f>SQRT(D21)</f>
        <v>8.0561377862261085E-2</v>
      </c>
      <c r="E22" s="142"/>
      <c r="F22" s="145"/>
      <c r="G22" s="145"/>
      <c r="H22" s="142"/>
      <c r="I22" s="102"/>
      <c r="J22" s="251"/>
      <c r="K22" s="102"/>
      <c r="L22" s="102"/>
    </row>
    <row r="23" spans="1:13" x14ac:dyDescent="0.25">
      <c r="A23" s="102"/>
      <c r="B23" s="102"/>
      <c r="C23" s="102"/>
      <c r="D23" s="102"/>
      <c r="E23" s="102"/>
      <c r="F23" s="102"/>
      <c r="G23" s="102"/>
      <c r="H23" s="102"/>
      <c r="I23" s="102"/>
      <c r="J23" s="251"/>
      <c r="K23" s="102"/>
      <c r="L23" s="102"/>
    </row>
    <row r="24" spans="1:13" x14ac:dyDescent="0.25">
      <c r="A24" s="102"/>
      <c r="B24" s="102"/>
      <c r="C24" s="102"/>
      <c r="D24" s="102"/>
      <c r="E24" s="102"/>
      <c r="F24" s="102"/>
      <c r="G24" s="102"/>
      <c r="H24" s="102"/>
      <c r="I24" s="102"/>
      <c r="J24" s="251"/>
      <c r="K24" s="102"/>
      <c r="L24" s="102"/>
    </row>
    <row r="25" spans="1:13" x14ac:dyDescent="0.25">
      <c r="A25" s="102"/>
      <c r="B25" s="102"/>
      <c r="C25" s="307" t="s">
        <v>2</v>
      </c>
      <c r="D25" s="308"/>
      <c r="E25" s="309"/>
      <c r="F25" s="307" t="s">
        <v>3</v>
      </c>
      <c r="G25" s="308"/>
      <c r="H25" s="309"/>
      <c r="I25" s="102"/>
      <c r="J25" s="251"/>
      <c r="K25" s="102"/>
      <c r="L25" s="102"/>
    </row>
    <row r="26" spans="1:13" x14ac:dyDescent="0.25">
      <c r="A26" s="102"/>
      <c r="B26" s="153" t="s">
        <v>232</v>
      </c>
      <c r="C26" s="154" t="s">
        <v>233</v>
      </c>
      <c r="D26" s="154" t="s">
        <v>234</v>
      </c>
      <c r="E26" s="154" t="s">
        <v>235</v>
      </c>
      <c r="F26" s="154" t="s">
        <v>233</v>
      </c>
      <c r="G26" s="154" t="s">
        <v>234</v>
      </c>
      <c r="H26" s="154" t="s">
        <v>235</v>
      </c>
      <c r="I26" s="102"/>
      <c r="J26" s="251"/>
      <c r="K26" s="156"/>
      <c r="L26" s="157"/>
      <c r="M26" s="157"/>
    </row>
    <row r="27" spans="1:13" x14ac:dyDescent="0.25">
      <c r="A27" s="102"/>
      <c r="B27" s="158" t="s">
        <v>84</v>
      </c>
      <c r="C27" s="159">
        <v>0.4249574894780303</v>
      </c>
      <c r="D27" s="160">
        <v>6.3208823165843558E-2</v>
      </c>
      <c r="E27" s="160">
        <f>D27^2</f>
        <v>3.9953553260108814E-3</v>
      </c>
      <c r="F27" s="159">
        <v>0.26154486242045538</v>
      </c>
      <c r="G27" s="160">
        <v>8.0920136781261212E-2</v>
      </c>
      <c r="H27" s="161">
        <f>G27^2</f>
        <v>6.5480685366980235E-3</v>
      </c>
      <c r="I27" s="102"/>
      <c r="J27" s="251"/>
      <c r="K27" s="102"/>
      <c r="L27" s="102"/>
      <c r="M27" s="102"/>
    </row>
    <row r="28" spans="1:13" x14ac:dyDescent="0.25">
      <c r="A28" s="102"/>
      <c r="B28" s="162" t="s">
        <v>56</v>
      </c>
      <c r="C28" s="25">
        <v>0.3084457954497461</v>
      </c>
      <c r="D28" s="163">
        <v>5.1826221484970701E-2</v>
      </c>
      <c r="E28" s="163">
        <f t="shared" ref="E28:E80" si="1">D28^2</f>
        <v>2.6859572334092387E-3</v>
      </c>
      <c r="F28" s="25">
        <v>0.20591611771024093</v>
      </c>
      <c r="G28" s="163">
        <v>7.7542739299441055E-2</v>
      </c>
      <c r="H28" s="164">
        <f t="shared" ref="H28:H80" si="2">G28^2</f>
        <v>6.01287641806108E-3</v>
      </c>
      <c r="I28" s="102"/>
      <c r="J28" s="251"/>
      <c r="K28" s="102"/>
      <c r="L28" s="102"/>
      <c r="M28" s="102"/>
    </row>
    <row r="29" spans="1:13" x14ac:dyDescent="0.25">
      <c r="B29" s="162" t="s">
        <v>124</v>
      </c>
      <c r="C29" s="25">
        <v>0.56077959548944178</v>
      </c>
      <c r="D29" s="163">
        <v>7.4296965782304672E-2</v>
      </c>
      <c r="E29" s="163">
        <f t="shared" si="1"/>
        <v>5.5200391244569508E-3</v>
      </c>
      <c r="F29" s="25">
        <v>0.36636457034087944</v>
      </c>
      <c r="G29" s="163">
        <v>5.7750388638888768E-2</v>
      </c>
      <c r="H29" s="164">
        <f t="shared" si="2"/>
        <v>3.3351073879426931E-3</v>
      </c>
      <c r="I29" s="102"/>
      <c r="J29" s="251"/>
      <c r="K29" s="102"/>
      <c r="L29" s="102"/>
      <c r="M29" s="102"/>
    </row>
    <row r="30" spans="1:13" x14ac:dyDescent="0.25">
      <c r="B30" s="162" t="s">
        <v>138</v>
      </c>
      <c r="C30" s="25">
        <v>0.51018067436938364</v>
      </c>
      <c r="D30" s="163">
        <v>8.108454673901129E-2</v>
      </c>
      <c r="E30" s="163">
        <f t="shared" si="1"/>
        <v>6.5747037198709063E-3</v>
      </c>
      <c r="F30" s="25">
        <v>0.40389058872344463</v>
      </c>
      <c r="G30" s="163">
        <v>9.3013388909573405E-2</v>
      </c>
      <c r="H30" s="164">
        <f t="shared" si="2"/>
        <v>8.6514905164435524E-3</v>
      </c>
      <c r="I30" s="102"/>
      <c r="J30" s="251"/>
      <c r="K30" s="102"/>
      <c r="L30" s="102"/>
      <c r="M30" s="102"/>
    </row>
    <row r="31" spans="1:13" x14ac:dyDescent="0.25">
      <c r="B31" s="162" t="s">
        <v>120</v>
      </c>
      <c r="C31" s="25">
        <v>0.24688456108555545</v>
      </c>
      <c r="D31" s="163">
        <v>5.4300134022932996E-2</v>
      </c>
      <c r="E31" s="163">
        <f t="shared" si="1"/>
        <v>2.9485045549084853E-3</v>
      </c>
      <c r="F31" s="25">
        <v>0.333621744294612</v>
      </c>
      <c r="G31" s="163">
        <v>7.3321039191746012E-2</v>
      </c>
      <c r="H31" s="164">
        <f t="shared" si="2"/>
        <v>5.3759747881575544E-3</v>
      </c>
      <c r="I31" s="102"/>
      <c r="J31" s="251"/>
      <c r="K31" s="102"/>
      <c r="L31" s="102"/>
      <c r="M31" s="102"/>
    </row>
    <row r="32" spans="1:13" x14ac:dyDescent="0.25">
      <c r="B32" s="162" t="s">
        <v>90</v>
      </c>
      <c r="C32" s="25">
        <v>8.5435252091316041E-2</v>
      </c>
      <c r="D32" s="163">
        <v>5.3242723639257944E-2</v>
      </c>
      <c r="E32" s="163">
        <f t="shared" si="1"/>
        <v>2.8347876205263968E-3</v>
      </c>
      <c r="F32" s="25">
        <v>0.2670025875884785</v>
      </c>
      <c r="G32" s="163">
        <v>5.315359271387067E-2</v>
      </c>
      <c r="H32" s="164">
        <f t="shared" si="2"/>
        <v>2.8253044183920452E-3</v>
      </c>
      <c r="I32" s="102"/>
      <c r="J32" s="251"/>
      <c r="K32" s="102"/>
      <c r="L32" s="102"/>
      <c r="M32" s="102"/>
    </row>
    <row r="33" spans="2:13" x14ac:dyDescent="0.25">
      <c r="B33" s="162" t="s">
        <v>104</v>
      </c>
      <c r="C33" s="25">
        <v>0.36421550061972102</v>
      </c>
      <c r="D33" s="163">
        <v>5.8763280059315713E-2</v>
      </c>
      <c r="E33" s="163">
        <f t="shared" si="1"/>
        <v>3.4531230833295718E-3</v>
      </c>
      <c r="F33" s="25">
        <v>0.29866218775514586</v>
      </c>
      <c r="G33" s="163">
        <v>8.2599455122351798E-2</v>
      </c>
      <c r="H33" s="164">
        <f t="shared" si="2"/>
        <v>6.8226699865094088E-3</v>
      </c>
      <c r="I33" s="102"/>
      <c r="J33" s="251"/>
      <c r="K33" s="102"/>
      <c r="L33" s="102"/>
      <c r="M33" s="102"/>
    </row>
    <row r="34" spans="2:13" x14ac:dyDescent="0.25">
      <c r="B34" s="162" t="s">
        <v>41</v>
      </c>
      <c r="C34" s="25">
        <v>0.24143442033726328</v>
      </c>
      <c r="D34" s="163">
        <v>4.2018923749746903E-2</v>
      </c>
      <c r="E34" s="163">
        <f t="shared" si="1"/>
        <v>1.7655899530870443E-3</v>
      </c>
      <c r="F34" s="25">
        <v>0.17557429043935963</v>
      </c>
      <c r="G34" s="163">
        <v>6.572414495854248E-2</v>
      </c>
      <c r="H34" s="164">
        <f t="shared" si="2"/>
        <v>4.319663230531505E-3</v>
      </c>
      <c r="I34" s="102"/>
      <c r="J34" s="251"/>
      <c r="K34" s="102"/>
      <c r="L34" s="102"/>
      <c r="M34" s="102"/>
    </row>
    <row r="35" spans="2:13" x14ac:dyDescent="0.25">
      <c r="B35" s="162" t="s">
        <v>96</v>
      </c>
      <c r="C35" s="25">
        <v>0.36616184620407516</v>
      </c>
      <c r="D35" s="163">
        <v>6.2787152707777447E-2</v>
      </c>
      <c r="E35" s="163">
        <f t="shared" si="1"/>
        <v>3.9422265451497648E-3</v>
      </c>
      <c r="F35" s="25">
        <v>0.28451948291361512</v>
      </c>
      <c r="G35" s="163">
        <v>9.9866444653502501E-2</v>
      </c>
      <c r="H35" s="164">
        <f t="shared" si="2"/>
        <v>9.9733067677310779E-3</v>
      </c>
      <c r="I35" s="102"/>
      <c r="J35" s="251"/>
      <c r="K35" s="102"/>
      <c r="L35" s="102"/>
      <c r="M35" s="102"/>
    </row>
    <row r="36" spans="2:13" x14ac:dyDescent="0.25">
      <c r="B36" s="162" t="s">
        <v>29</v>
      </c>
      <c r="C36" s="25">
        <v>0.16288648858125215</v>
      </c>
      <c r="D36" s="163">
        <v>4.298484749260674E-2</v>
      </c>
      <c r="E36" s="163">
        <f t="shared" si="1"/>
        <v>1.84769711396266E-3</v>
      </c>
      <c r="F36" s="25">
        <v>0.12796749764906659</v>
      </c>
      <c r="G36" s="163">
        <v>4.4542263526561245E-2</v>
      </c>
      <c r="H36" s="164">
        <f t="shared" si="2"/>
        <v>1.984013240069628E-3</v>
      </c>
      <c r="I36" s="102"/>
      <c r="J36" s="251"/>
      <c r="K36" s="102"/>
      <c r="L36" s="102"/>
      <c r="M36" s="102"/>
    </row>
    <row r="37" spans="2:13" x14ac:dyDescent="0.25">
      <c r="B37" s="162" t="s">
        <v>31</v>
      </c>
      <c r="C37" s="25">
        <v>0.3070094337012314</v>
      </c>
      <c r="D37" s="163">
        <v>5.1797823934873241E-2</v>
      </c>
      <c r="E37" s="163">
        <f t="shared" si="1"/>
        <v>2.683014564388127E-3</v>
      </c>
      <c r="F37" s="25">
        <v>0.13438076464115051</v>
      </c>
      <c r="G37" s="163">
        <v>8.225269708675384E-2</v>
      </c>
      <c r="H37" s="164">
        <f t="shared" si="2"/>
        <v>6.7655061780452835E-3</v>
      </c>
      <c r="I37" s="102"/>
      <c r="J37" s="251"/>
      <c r="K37" s="102"/>
      <c r="L37" s="102"/>
      <c r="M37" s="102"/>
    </row>
    <row r="38" spans="2:13" x14ac:dyDescent="0.25">
      <c r="B38" s="162" t="s">
        <v>18</v>
      </c>
      <c r="C38" s="25">
        <v>0.22827484855113042</v>
      </c>
      <c r="D38" s="163">
        <v>4.9457630779534856E-2</v>
      </c>
      <c r="E38" s="163">
        <f t="shared" si="1"/>
        <v>2.4460572423247937E-3</v>
      </c>
      <c r="F38" s="25">
        <v>5.8341010908492405E-2</v>
      </c>
      <c r="G38" s="163">
        <v>8.8562067760306937E-2</v>
      </c>
      <c r="H38" s="164">
        <f t="shared" si="2"/>
        <v>7.8432398459811967E-3</v>
      </c>
      <c r="I38" s="102"/>
      <c r="J38" s="251"/>
      <c r="K38" s="102"/>
      <c r="L38" s="102"/>
      <c r="M38" s="102"/>
    </row>
    <row r="39" spans="2:13" x14ac:dyDescent="0.25">
      <c r="B39" s="162" t="s">
        <v>62</v>
      </c>
      <c r="C39" s="25">
        <v>0.35521149646717659</v>
      </c>
      <c r="D39" s="163">
        <v>5.27769538424816E-2</v>
      </c>
      <c r="E39" s="163">
        <f t="shared" si="1"/>
        <v>2.7854068568914335E-3</v>
      </c>
      <c r="F39" s="25">
        <v>0.22165400390096152</v>
      </c>
      <c r="G39" s="163">
        <v>0.11704335101774969</v>
      </c>
      <c r="H39" s="164">
        <f t="shared" si="2"/>
        <v>1.3699146017464168E-2</v>
      </c>
      <c r="I39" s="102"/>
      <c r="J39" s="251"/>
      <c r="K39" s="102"/>
      <c r="L39" s="102"/>
      <c r="M39" s="102"/>
    </row>
    <row r="40" spans="2:13" x14ac:dyDescent="0.25">
      <c r="B40" s="162" t="s">
        <v>92</v>
      </c>
      <c r="C40" s="25">
        <v>0.44640447584873016</v>
      </c>
      <c r="D40" s="163">
        <v>6.7356256652293528E-2</v>
      </c>
      <c r="E40" s="163">
        <f t="shared" si="1"/>
        <v>4.5368653102096359E-3</v>
      </c>
      <c r="F40" s="25">
        <v>0.26669128840849032</v>
      </c>
      <c r="G40" s="163">
        <v>9.5487138247996733E-2</v>
      </c>
      <c r="H40" s="164">
        <f t="shared" si="2"/>
        <v>9.1177935707920411E-3</v>
      </c>
      <c r="I40" s="102"/>
      <c r="J40" s="251"/>
      <c r="K40" s="102"/>
      <c r="L40" s="102"/>
      <c r="M40" s="102"/>
    </row>
    <row r="41" spans="2:13" x14ac:dyDescent="0.25">
      <c r="B41" s="162" t="s">
        <v>78</v>
      </c>
      <c r="C41" s="25">
        <v>0.43606946155202353</v>
      </c>
      <c r="D41" s="163">
        <v>5.9892460367856684E-2</v>
      </c>
      <c r="E41" s="163">
        <f t="shared" si="1"/>
        <v>3.5871068089152838E-3</v>
      </c>
      <c r="F41" s="25">
        <v>0.2615958482779544</v>
      </c>
      <c r="G41" s="163">
        <v>8.8528437909863852E-2</v>
      </c>
      <c r="H41" s="164">
        <f t="shared" si="2"/>
        <v>7.8372843187606185E-3</v>
      </c>
      <c r="I41" s="102"/>
      <c r="J41" s="251"/>
      <c r="K41" s="102"/>
      <c r="L41" s="102"/>
      <c r="M41" s="102"/>
    </row>
    <row r="42" spans="2:13" x14ac:dyDescent="0.25">
      <c r="B42" s="162" t="s">
        <v>76</v>
      </c>
      <c r="C42" s="25">
        <v>0.27937295273032658</v>
      </c>
      <c r="D42" s="163">
        <v>5.4186954901708079E-2</v>
      </c>
      <c r="E42" s="163">
        <f t="shared" si="1"/>
        <v>2.9362260815197451E-3</v>
      </c>
      <c r="F42" s="25">
        <v>0.2544689956365408</v>
      </c>
      <c r="G42" s="163">
        <v>7.9750419908706627E-2</v>
      </c>
      <c r="H42" s="164">
        <f t="shared" si="2"/>
        <v>6.36012947561503E-3</v>
      </c>
      <c r="I42" s="102"/>
      <c r="J42" s="251"/>
      <c r="K42" s="102"/>
      <c r="L42" s="102"/>
      <c r="M42" s="102"/>
    </row>
    <row r="43" spans="2:13" x14ac:dyDescent="0.25">
      <c r="B43" s="162" t="s">
        <v>60</v>
      </c>
      <c r="C43" s="25">
        <v>0.39296868261024925</v>
      </c>
      <c r="D43" s="163">
        <v>7.1280067196239236E-2</v>
      </c>
      <c r="E43" s="163">
        <f t="shared" si="1"/>
        <v>5.0808479795003804E-3</v>
      </c>
      <c r="F43" s="25">
        <v>0.22112431187305473</v>
      </c>
      <c r="G43" s="163">
        <v>8.053531992882583E-2</v>
      </c>
      <c r="H43" s="164">
        <f t="shared" si="2"/>
        <v>6.4859377560383307E-3</v>
      </c>
      <c r="I43" s="102"/>
      <c r="J43" s="251"/>
      <c r="K43" s="102"/>
      <c r="L43" s="102"/>
      <c r="M43" s="102"/>
    </row>
    <row r="44" spans="2:13" x14ac:dyDescent="0.25">
      <c r="B44" s="165" t="s">
        <v>43</v>
      </c>
      <c r="C44" s="25">
        <v>0.5064623509703059</v>
      </c>
      <c r="D44" s="163">
        <v>9.1064366389612461E-2</v>
      </c>
      <c r="E44" s="163">
        <f t="shared" si="1"/>
        <v>8.29271882594158E-3</v>
      </c>
      <c r="F44" s="25">
        <v>0.18385701109801245</v>
      </c>
      <c r="G44" s="163">
        <v>0.12251649961484713</v>
      </c>
      <c r="H44" s="164">
        <f t="shared" si="2"/>
        <v>1.5010292677874838E-2</v>
      </c>
      <c r="I44" s="102"/>
      <c r="J44" s="251"/>
      <c r="K44" s="102"/>
      <c r="L44" s="102"/>
      <c r="M44" s="102"/>
    </row>
    <row r="45" spans="2:13" x14ac:dyDescent="0.25">
      <c r="B45" s="165" t="s">
        <v>26</v>
      </c>
      <c r="C45" s="25">
        <v>0.33996342801499135</v>
      </c>
      <c r="D45" s="163">
        <v>7.8072098059491821E-2</v>
      </c>
      <c r="E45" s="163">
        <f t="shared" si="1"/>
        <v>6.0952524954109065E-3</v>
      </c>
      <c r="F45" s="25">
        <v>0.12317814529320517</v>
      </c>
      <c r="G45" s="163">
        <v>8.4952158589571516E-2</v>
      </c>
      <c r="H45" s="164">
        <f t="shared" si="2"/>
        <v>7.2168692490277098E-3</v>
      </c>
      <c r="I45" s="102"/>
      <c r="J45" s="251"/>
      <c r="K45" s="102"/>
      <c r="L45" s="102"/>
      <c r="M45" s="102"/>
    </row>
    <row r="46" spans="2:13" x14ac:dyDescent="0.25">
      <c r="B46" s="166" t="s">
        <v>23</v>
      </c>
      <c r="C46" s="25">
        <v>0.32646167822157479</v>
      </c>
      <c r="D46" s="163">
        <v>5.2487495864663843E-2</v>
      </c>
      <c r="E46" s="163">
        <f t="shared" si="1"/>
        <v>2.7549372221431041E-3</v>
      </c>
      <c r="F46" s="25">
        <v>0.11833541312631332</v>
      </c>
      <c r="G46" s="163">
        <v>9.7068051249424289E-2</v>
      </c>
      <c r="H46" s="164">
        <f t="shared" si="2"/>
        <v>9.4222065733608595E-3</v>
      </c>
      <c r="I46" s="102"/>
      <c r="J46" s="251"/>
      <c r="K46" s="102"/>
      <c r="L46" s="102"/>
      <c r="M46" s="102"/>
    </row>
    <row r="47" spans="2:13" x14ac:dyDescent="0.25">
      <c r="B47" s="166" t="s">
        <v>106</v>
      </c>
      <c r="C47" s="25">
        <v>0.43664568055958658</v>
      </c>
      <c r="D47" s="163">
        <v>5.6735429173836081E-2</v>
      </c>
      <c r="E47" s="163">
        <f t="shared" si="1"/>
        <v>3.2189089235393703E-3</v>
      </c>
      <c r="F47" s="25">
        <v>0.29657889971684953</v>
      </c>
      <c r="G47" s="163">
        <v>7.0099730467194268E-2</v>
      </c>
      <c r="H47" s="164">
        <f t="shared" si="2"/>
        <v>4.913972211573284E-3</v>
      </c>
      <c r="I47" s="102"/>
      <c r="J47" s="251"/>
      <c r="K47" s="102"/>
      <c r="L47" s="102"/>
      <c r="M47" s="102"/>
    </row>
    <row r="48" spans="2:13" x14ac:dyDescent="0.25">
      <c r="B48" s="166" t="s">
        <v>126</v>
      </c>
      <c r="C48" s="25">
        <v>0.45051953640404269</v>
      </c>
      <c r="D48" s="163">
        <v>0.1136229651614397</v>
      </c>
      <c r="E48" s="163">
        <f t="shared" si="1"/>
        <v>1.291017821207774E-2</v>
      </c>
      <c r="F48" s="25">
        <v>0.36970871040766284</v>
      </c>
      <c r="G48" s="163">
        <v>0.1193954089285765</v>
      </c>
      <c r="H48" s="164">
        <f t="shared" si="2"/>
        <v>1.4255263673222005E-2</v>
      </c>
      <c r="I48" s="102"/>
      <c r="J48" s="251"/>
      <c r="K48" s="102"/>
      <c r="L48" s="102"/>
      <c r="M48" s="102"/>
    </row>
    <row r="49" spans="2:13" x14ac:dyDescent="0.25">
      <c r="B49" s="166" t="s">
        <v>130</v>
      </c>
      <c r="C49" s="25">
        <v>0.29111792661447933</v>
      </c>
      <c r="D49" s="163">
        <v>5.677996449435193E-2</v>
      </c>
      <c r="E49" s="163">
        <f t="shared" si="1"/>
        <v>3.2239643679798659E-3</v>
      </c>
      <c r="F49" s="25">
        <v>0.37642051891772338</v>
      </c>
      <c r="G49" s="163">
        <v>8.8767572434304054E-2</v>
      </c>
      <c r="H49" s="164">
        <f t="shared" si="2"/>
        <v>7.8796819158794169E-3</v>
      </c>
      <c r="I49" s="102"/>
      <c r="J49" s="251"/>
      <c r="K49" s="102"/>
      <c r="L49" s="102"/>
      <c r="M49" s="102"/>
    </row>
    <row r="50" spans="2:13" x14ac:dyDescent="0.25">
      <c r="B50" s="166" t="s">
        <v>45</v>
      </c>
      <c r="C50" s="25">
        <v>0.4863779423662592</v>
      </c>
      <c r="D50" s="163">
        <v>7.4498886552511454E-2</v>
      </c>
      <c r="E50" s="163">
        <f t="shared" si="1"/>
        <v>5.5500840975639719E-3</v>
      </c>
      <c r="F50" s="25">
        <v>0.19006562801526988</v>
      </c>
      <c r="G50" s="163">
        <v>9.9803402220334556E-2</v>
      </c>
      <c r="H50" s="164">
        <f t="shared" si="2"/>
        <v>9.9607190947538799E-3</v>
      </c>
      <c r="I50" s="102"/>
      <c r="J50" s="251"/>
      <c r="K50" s="102"/>
      <c r="L50" s="102"/>
      <c r="M50" s="102"/>
    </row>
    <row r="51" spans="2:13" x14ac:dyDescent="0.25">
      <c r="B51" s="166" t="s">
        <v>14</v>
      </c>
      <c r="C51" s="25">
        <v>-9.3261777546763736E-2</v>
      </c>
      <c r="D51" s="163">
        <v>6.6811944495909145E-2</v>
      </c>
      <c r="E51" s="163">
        <f t="shared" si="1"/>
        <v>4.463835927324444E-3</v>
      </c>
      <c r="F51" s="25">
        <v>1.7182847733024732E-2</v>
      </c>
      <c r="G51" s="163">
        <v>0.10493994133177319</v>
      </c>
      <c r="H51" s="164">
        <f t="shared" si="2"/>
        <v>1.1012391286715998E-2</v>
      </c>
      <c r="I51" s="102"/>
      <c r="J51" s="251"/>
      <c r="K51" s="102"/>
      <c r="L51" s="102"/>
      <c r="M51" s="102"/>
    </row>
    <row r="52" spans="2:13" x14ac:dyDescent="0.25">
      <c r="B52" s="166" t="s">
        <v>100</v>
      </c>
      <c r="C52" s="25">
        <v>0.14021748494454475</v>
      </c>
      <c r="D52" s="163">
        <v>7.918411463895117E-2</v>
      </c>
      <c r="E52" s="163">
        <f t="shared" si="1"/>
        <v>6.270124011154561E-3</v>
      </c>
      <c r="F52" s="25">
        <v>0.29919917543746355</v>
      </c>
      <c r="G52" s="163">
        <v>8.4295444490293109E-2</v>
      </c>
      <c r="H52" s="164">
        <f t="shared" si="2"/>
        <v>7.1057219618160866E-3</v>
      </c>
      <c r="I52" s="102"/>
      <c r="J52" s="251"/>
      <c r="K52" s="102"/>
      <c r="L52" s="102"/>
      <c r="M52" s="102"/>
    </row>
    <row r="53" spans="2:13" x14ac:dyDescent="0.25">
      <c r="B53" s="166" t="s">
        <v>112</v>
      </c>
      <c r="C53" s="25">
        <v>0.42645729159562851</v>
      </c>
      <c r="D53" s="163">
        <v>7.9795564637046679E-2</v>
      </c>
      <c r="E53" s="163">
        <f t="shared" si="1"/>
        <v>6.3673321357450947E-3</v>
      </c>
      <c r="F53" s="25">
        <v>0.30844555089591252</v>
      </c>
      <c r="G53" s="163">
        <v>8.3369316189870313E-2</v>
      </c>
      <c r="H53" s="164">
        <f t="shared" si="2"/>
        <v>6.9504428819665721E-3</v>
      </c>
      <c r="I53" s="102"/>
      <c r="J53" s="251"/>
      <c r="K53" s="102"/>
      <c r="L53" s="102"/>
      <c r="M53" s="102"/>
    </row>
    <row r="54" spans="2:13" x14ac:dyDescent="0.25">
      <c r="B54" s="166" t="s">
        <v>114</v>
      </c>
      <c r="C54" s="25">
        <v>0.26683906390150763</v>
      </c>
      <c r="D54" s="163">
        <v>6.5250528371296537E-2</v>
      </c>
      <c r="E54" s="163">
        <f t="shared" si="1"/>
        <v>4.2576314527333747E-3</v>
      </c>
      <c r="F54" s="25">
        <v>0.31332872960858199</v>
      </c>
      <c r="G54" s="163">
        <v>0.11604137004051671</v>
      </c>
      <c r="H54" s="164">
        <f t="shared" si="2"/>
        <v>1.3465599560880129E-2</v>
      </c>
      <c r="I54" s="102"/>
      <c r="J54" s="251"/>
      <c r="K54" s="102"/>
      <c r="L54" s="102"/>
      <c r="M54" s="102"/>
    </row>
    <row r="55" spans="2:13" x14ac:dyDescent="0.25">
      <c r="B55" s="166" t="s">
        <v>74</v>
      </c>
      <c r="C55" s="25">
        <v>0.35881580258141321</v>
      </c>
      <c r="D55" s="163">
        <v>7.0625019207456285E-2</v>
      </c>
      <c r="E55" s="163">
        <f t="shared" si="1"/>
        <v>4.9878933380535688E-3</v>
      </c>
      <c r="F55" s="25">
        <v>0.254981772934674</v>
      </c>
      <c r="G55" s="163">
        <v>7.3995352459144167E-2</v>
      </c>
      <c r="H55" s="164">
        <f t="shared" si="2"/>
        <v>5.4753121855529727E-3</v>
      </c>
      <c r="I55" s="102"/>
      <c r="J55" s="251"/>
      <c r="K55" s="102"/>
      <c r="L55" s="102"/>
      <c r="M55" s="102"/>
    </row>
    <row r="56" spans="2:13" x14ac:dyDescent="0.25">
      <c r="B56" s="166" t="s">
        <v>80</v>
      </c>
      <c r="C56" s="25">
        <v>0.26713151223652448</v>
      </c>
      <c r="D56" s="163">
        <v>5.4768415650854947E-2</v>
      </c>
      <c r="E56" s="163">
        <f t="shared" si="1"/>
        <v>2.9995793529048131E-3</v>
      </c>
      <c r="F56" s="25">
        <v>0.25561143497402383</v>
      </c>
      <c r="G56" s="163">
        <v>6.3406258725917111E-2</v>
      </c>
      <c r="H56" s="164">
        <f t="shared" si="2"/>
        <v>4.0203536456179401E-3</v>
      </c>
      <c r="I56" s="102"/>
      <c r="J56" s="251"/>
      <c r="K56" s="102"/>
      <c r="L56" s="102"/>
      <c r="M56" s="102"/>
    </row>
    <row r="57" spans="2:13" x14ac:dyDescent="0.25">
      <c r="B57" s="166" t="s">
        <v>64</v>
      </c>
      <c r="C57" s="25">
        <v>0.35831038456780062</v>
      </c>
      <c r="D57" s="163">
        <v>4.4273593580932205E-2</v>
      </c>
      <c r="E57" s="163">
        <f t="shared" si="1"/>
        <v>1.9601510885695612E-3</v>
      </c>
      <c r="F57" s="25">
        <v>0.21925240662338735</v>
      </c>
      <c r="G57" s="163">
        <v>6.8985512297978793E-2</v>
      </c>
      <c r="H57" s="164">
        <f t="shared" si="2"/>
        <v>4.7590009070145834E-3</v>
      </c>
      <c r="I57" s="102"/>
      <c r="J57" s="251"/>
      <c r="K57" s="102"/>
      <c r="L57" s="102"/>
      <c r="M57" s="102"/>
    </row>
    <row r="58" spans="2:13" x14ac:dyDescent="0.25">
      <c r="B58" s="166" t="s">
        <v>70</v>
      </c>
      <c r="C58" s="25">
        <v>0.21942587292938534</v>
      </c>
      <c r="D58" s="163">
        <v>6.985599263569281E-2</v>
      </c>
      <c r="E58" s="163">
        <f t="shared" si="1"/>
        <v>4.8798597071179678E-3</v>
      </c>
      <c r="F58" s="25">
        <v>0.24154040211269687</v>
      </c>
      <c r="G58" s="163">
        <v>8.3148571953459205E-2</v>
      </c>
      <c r="H58" s="164">
        <f t="shared" si="2"/>
        <v>6.913685017899583E-3</v>
      </c>
      <c r="I58" s="102"/>
      <c r="J58" s="251"/>
      <c r="K58" s="102"/>
      <c r="L58" s="102"/>
      <c r="M58" s="102"/>
    </row>
    <row r="59" spans="2:13" x14ac:dyDescent="0.25">
      <c r="B59" s="166" t="s">
        <v>88</v>
      </c>
      <c r="C59" s="25">
        <v>0.27477255860593069</v>
      </c>
      <c r="D59" s="163">
        <v>5.9593621366540658E-2</v>
      </c>
      <c r="E59" s="163">
        <f t="shared" si="1"/>
        <v>3.5513997075786114E-3</v>
      </c>
      <c r="F59" s="25">
        <v>0.27118397761301766</v>
      </c>
      <c r="G59" s="163">
        <v>8.7462037317317373E-2</v>
      </c>
      <c r="H59" s="164">
        <f t="shared" si="2"/>
        <v>7.6496079716958168E-3</v>
      </c>
      <c r="I59" s="102"/>
      <c r="J59" s="251"/>
      <c r="K59" s="102"/>
      <c r="L59" s="102"/>
      <c r="M59" s="102"/>
    </row>
    <row r="60" spans="2:13" x14ac:dyDescent="0.25">
      <c r="B60" s="166" t="s">
        <v>68</v>
      </c>
      <c r="C60" s="25">
        <v>0.40746570804085441</v>
      </c>
      <c r="D60" s="163">
        <v>8.5676902237537128E-2</v>
      </c>
      <c r="E60" s="163">
        <f t="shared" si="1"/>
        <v>7.3405315770204947E-3</v>
      </c>
      <c r="F60" s="25">
        <v>0.22676436591670082</v>
      </c>
      <c r="G60" s="163">
        <v>0.10921193011775014</v>
      </c>
      <c r="H60" s="164">
        <f t="shared" si="2"/>
        <v>1.192724568004434E-2</v>
      </c>
      <c r="I60" s="102"/>
      <c r="J60" s="251"/>
      <c r="K60" s="102"/>
      <c r="L60" s="102"/>
      <c r="M60" s="102"/>
    </row>
    <row r="61" spans="2:13" x14ac:dyDescent="0.25">
      <c r="B61" s="166" t="s">
        <v>94</v>
      </c>
      <c r="C61" s="25">
        <v>0.43235805475828093</v>
      </c>
      <c r="D61" s="163">
        <v>7.5775447274720326E-2</v>
      </c>
      <c r="E61" s="163">
        <f t="shared" si="1"/>
        <v>5.74191840968392E-3</v>
      </c>
      <c r="F61" s="25">
        <v>0.28282676631805825</v>
      </c>
      <c r="G61" s="163">
        <v>8.3342498080654748E-2</v>
      </c>
      <c r="H61" s="164">
        <f t="shared" si="2"/>
        <v>6.9459719863239405E-3</v>
      </c>
      <c r="I61" s="102"/>
      <c r="J61" s="251"/>
      <c r="K61" s="102"/>
      <c r="L61" s="102"/>
      <c r="M61" s="102"/>
    </row>
    <row r="62" spans="2:13" x14ac:dyDescent="0.25">
      <c r="B62" s="166" t="s">
        <v>98</v>
      </c>
      <c r="C62" s="25">
        <v>0.3301054285785926</v>
      </c>
      <c r="D62" s="163">
        <v>5.786007181368262E-2</v>
      </c>
      <c r="E62" s="163">
        <f t="shared" si="1"/>
        <v>3.3477879102845102E-3</v>
      </c>
      <c r="F62" s="25">
        <v>0.29048351500385511</v>
      </c>
      <c r="G62" s="163">
        <v>9.0517299560950962E-2</v>
      </c>
      <c r="H62" s="164">
        <f t="shared" si="2"/>
        <v>8.1933815198069332E-3</v>
      </c>
      <c r="I62" s="102"/>
      <c r="J62" s="251"/>
      <c r="K62" s="102"/>
      <c r="L62" s="102"/>
      <c r="M62" s="102"/>
    </row>
    <row r="63" spans="2:13" x14ac:dyDescent="0.25">
      <c r="B63" s="166" t="s">
        <v>50</v>
      </c>
      <c r="C63" s="25">
        <v>0.33518879697933029</v>
      </c>
      <c r="D63" s="163">
        <v>5.2192616311824973E-2</v>
      </c>
      <c r="E63" s="163">
        <f t="shared" si="1"/>
        <v>2.7240691974733783E-3</v>
      </c>
      <c r="F63" s="25">
        <v>0.19116105983409265</v>
      </c>
      <c r="G63" s="163">
        <v>9.661151399786666E-2</v>
      </c>
      <c r="H63" s="164">
        <f t="shared" si="2"/>
        <v>9.333784636959986E-3</v>
      </c>
      <c r="I63" s="102"/>
      <c r="J63" s="251"/>
      <c r="K63" s="102"/>
      <c r="L63" s="102"/>
      <c r="M63" s="102"/>
    </row>
    <row r="64" spans="2:13" x14ac:dyDescent="0.25">
      <c r="B64" s="166" t="s">
        <v>52</v>
      </c>
      <c r="C64" s="25">
        <v>0.34477784396664352</v>
      </c>
      <c r="D64" s="163">
        <v>8.5695249684770755E-2</v>
      </c>
      <c r="E64" s="163">
        <f t="shared" si="1"/>
        <v>7.3436758185352023E-3</v>
      </c>
      <c r="F64" s="25">
        <v>0.19474993865121612</v>
      </c>
      <c r="G64" s="163">
        <v>6.5978252960071482E-2</v>
      </c>
      <c r="H64" s="164">
        <f t="shared" si="2"/>
        <v>4.3531298636631816E-3</v>
      </c>
      <c r="I64" s="102"/>
      <c r="J64" s="251"/>
      <c r="K64" s="102"/>
      <c r="L64" s="102"/>
      <c r="M64" s="102"/>
    </row>
    <row r="65" spans="2:13" x14ac:dyDescent="0.25">
      <c r="B65" s="166" t="s">
        <v>72</v>
      </c>
      <c r="C65" s="25">
        <v>0.32549853349160401</v>
      </c>
      <c r="D65" s="163">
        <v>4.9136886494879628E-2</v>
      </c>
      <c r="E65" s="163">
        <f t="shared" si="1"/>
        <v>2.4144336144106839E-3</v>
      </c>
      <c r="F65" s="25">
        <v>0.24810536059958546</v>
      </c>
      <c r="G65" s="163">
        <v>7.7246954916690563E-2</v>
      </c>
      <c r="H65" s="164">
        <f t="shared" si="2"/>
        <v>5.967092043901224E-3</v>
      </c>
      <c r="I65" s="102"/>
      <c r="J65" s="251"/>
      <c r="K65" s="102"/>
      <c r="L65" s="102"/>
      <c r="M65" s="102"/>
    </row>
    <row r="66" spans="2:13" x14ac:dyDescent="0.25">
      <c r="B66" s="166" t="s">
        <v>142</v>
      </c>
      <c r="C66" s="25">
        <v>0.269208916543976</v>
      </c>
      <c r="D66" s="163">
        <v>7.2655291460436519E-2</v>
      </c>
      <c r="E66" s="163">
        <f t="shared" si="1"/>
        <v>5.2787913772009793E-3</v>
      </c>
      <c r="F66" s="25">
        <v>0.43178751108248281</v>
      </c>
      <c r="G66" s="163">
        <v>0.10475548931986352</v>
      </c>
      <c r="H66" s="164">
        <f t="shared" si="2"/>
        <v>1.0973712542644039E-2</v>
      </c>
      <c r="I66" s="102"/>
      <c r="J66" s="251"/>
      <c r="K66" s="102"/>
      <c r="L66" s="102"/>
      <c r="M66" s="102"/>
    </row>
    <row r="67" spans="2:13" x14ac:dyDescent="0.25">
      <c r="B67" s="166" t="s">
        <v>54</v>
      </c>
      <c r="C67" s="25">
        <v>0.21249848845224512</v>
      </c>
      <c r="D67" s="163">
        <v>6.7006078690967419E-2</v>
      </c>
      <c r="E67" s="163">
        <f t="shared" si="1"/>
        <v>4.4898145815401181E-3</v>
      </c>
      <c r="F67" s="25">
        <v>0.19494935570934546</v>
      </c>
      <c r="G67" s="163">
        <v>0.10817902945622837</v>
      </c>
      <c r="H67" s="164">
        <f t="shared" si="2"/>
        <v>1.1702702414091526E-2</v>
      </c>
      <c r="I67" s="102"/>
      <c r="J67" s="251"/>
      <c r="K67" s="102"/>
      <c r="L67" s="102"/>
      <c r="M67" s="102"/>
    </row>
    <row r="68" spans="2:13" x14ac:dyDescent="0.25">
      <c r="B68" s="166" t="s">
        <v>21</v>
      </c>
      <c r="C68" s="25">
        <v>0.22131457862367937</v>
      </c>
      <c r="D68" s="163">
        <v>5.1981580107098142E-2</v>
      </c>
      <c r="E68" s="163">
        <f t="shared" si="1"/>
        <v>2.7020846704306615E-3</v>
      </c>
      <c r="F68" s="25">
        <v>9.451780950406749E-2</v>
      </c>
      <c r="G68" s="163">
        <v>7.8734936461900967E-2</v>
      </c>
      <c r="H68" s="164">
        <f t="shared" si="2"/>
        <v>6.1991902196595824E-3</v>
      </c>
      <c r="I68" s="102"/>
      <c r="J68" s="251"/>
      <c r="K68" s="102"/>
      <c r="L68" s="102"/>
      <c r="M68" s="102"/>
    </row>
    <row r="69" spans="2:13" x14ac:dyDescent="0.25">
      <c r="B69" s="166" t="s">
        <v>132</v>
      </c>
      <c r="C69" s="25">
        <v>0.5156739625348099</v>
      </c>
      <c r="D69" s="163">
        <v>7.1882866910688598E-2</v>
      </c>
      <c r="E69" s="163">
        <f t="shared" si="1"/>
        <v>5.1671465552997698E-3</v>
      </c>
      <c r="F69" s="25">
        <v>0.38230918407862602</v>
      </c>
      <c r="G69" s="163">
        <v>7.3631487866583259E-2</v>
      </c>
      <c r="H69" s="164">
        <f t="shared" si="2"/>
        <v>5.4215960054467974E-3</v>
      </c>
      <c r="I69" s="102"/>
      <c r="J69" s="251"/>
      <c r="K69" s="102"/>
      <c r="L69" s="102"/>
      <c r="M69" s="102"/>
    </row>
    <row r="70" spans="2:13" x14ac:dyDescent="0.25">
      <c r="B70" s="166" t="s">
        <v>140</v>
      </c>
      <c r="C70" s="25">
        <v>0.36142320898643432</v>
      </c>
      <c r="D70" s="163">
        <v>8.0212444803632446E-2</v>
      </c>
      <c r="E70" s="163">
        <f t="shared" si="1"/>
        <v>6.4340363013757817E-3</v>
      </c>
      <c r="F70" s="25">
        <v>0.4223108870704671</v>
      </c>
      <c r="G70" s="163">
        <v>9.3901602486648694E-2</v>
      </c>
      <c r="H70" s="164">
        <f t="shared" si="2"/>
        <v>8.8175109495605888E-3</v>
      </c>
      <c r="I70" s="102"/>
      <c r="J70" s="251"/>
      <c r="K70" s="102"/>
      <c r="L70" s="102"/>
      <c r="M70" s="102"/>
    </row>
    <row r="71" spans="2:13" x14ac:dyDescent="0.25">
      <c r="B71" s="166" t="s">
        <v>128</v>
      </c>
      <c r="C71" s="25">
        <v>0.40320834089642055</v>
      </c>
      <c r="D71" s="163">
        <v>5.5034358071381136E-2</v>
      </c>
      <c r="E71" s="163">
        <f t="shared" si="1"/>
        <v>3.0287805683289941E-3</v>
      </c>
      <c r="F71" s="25">
        <v>0.37795293860044238</v>
      </c>
      <c r="G71" s="163">
        <v>0.10234539797761766</v>
      </c>
      <c r="H71" s="164">
        <f t="shared" si="2"/>
        <v>1.0474580487196945E-2</v>
      </c>
      <c r="I71" s="102"/>
      <c r="J71" s="251"/>
      <c r="K71" s="102"/>
      <c r="L71" s="102"/>
      <c r="M71" s="102"/>
    </row>
    <row r="72" spans="2:13" x14ac:dyDescent="0.25">
      <c r="B72" s="166" t="s">
        <v>160</v>
      </c>
      <c r="C72" s="25">
        <v>0.52125052161187901</v>
      </c>
      <c r="D72" s="163">
        <v>9.3802276024527426E-2</v>
      </c>
      <c r="E72" s="163">
        <f t="shared" si="1"/>
        <v>8.798866987381632E-3</v>
      </c>
      <c r="F72" s="25">
        <v>0.59548729984520832</v>
      </c>
      <c r="G72" s="163">
        <v>0.16275811597520506</v>
      </c>
      <c r="H72" s="164">
        <f t="shared" si="2"/>
        <v>2.6490204315798301E-2</v>
      </c>
      <c r="I72" s="102"/>
      <c r="J72" s="251"/>
      <c r="K72" s="102"/>
      <c r="L72" s="102"/>
      <c r="M72" s="102"/>
    </row>
    <row r="73" spans="2:13" x14ac:dyDescent="0.25">
      <c r="B73" s="166" t="s">
        <v>58</v>
      </c>
      <c r="C73" s="25">
        <v>0.42140168110893611</v>
      </c>
      <c r="D73" s="163">
        <v>6.3309532370175656E-2</v>
      </c>
      <c r="E73" s="163">
        <f t="shared" si="1"/>
        <v>4.0080968889303192E-3</v>
      </c>
      <c r="F73" s="25">
        <v>0.20872573459757171</v>
      </c>
      <c r="G73" s="163">
        <v>0.10487133835682029</v>
      </c>
      <c r="H73" s="164">
        <f t="shared" si="2"/>
        <v>1.0997997608750686E-2</v>
      </c>
      <c r="I73" s="102"/>
      <c r="J73" s="251"/>
      <c r="K73" s="102"/>
      <c r="L73" s="102"/>
      <c r="M73" s="102"/>
    </row>
    <row r="74" spans="2:13" x14ac:dyDescent="0.25">
      <c r="B74" s="166" t="s">
        <v>33</v>
      </c>
      <c r="C74" s="25">
        <v>0.14831929031177918</v>
      </c>
      <c r="D74" s="163">
        <v>4.9048314219572224E-2</v>
      </c>
      <c r="E74" s="163">
        <f t="shared" si="1"/>
        <v>2.4057371277818908E-3</v>
      </c>
      <c r="F74" s="25">
        <v>0.15334171143604944</v>
      </c>
      <c r="G74" s="163">
        <v>7.4066605605934879E-2</v>
      </c>
      <c r="H74" s="164">
        <f t="shared" si="2"/>
        <v>5.4858620659851039E-3</v>
      </c>
      <c r="I74" s="102"/>
      <c r="J74" s="251"/>
      <c r="K74" s="102"/>
      <c r="L74" s="102"/>
      <c r="M74" s="102"/>
    </row>
    <row r="75" spans="2:13" x14ac:dyDescent="0.25">
      <c r="B75" s="166" t="s">
        <v>48</v>
      </c>
      <c r="C75" s="25">
        <v>0.27572998200592097</v>
      </c>
      <c r="D75" s="163">
        <v>6.7770409305810519E-2</v>
      </c>
      <c r="E75" s="163">
        <f t="shared" si="1"/>
        <v>4.5928283774770888E-3</v>
      </c>
      <c r="F75" s="25">
        <v>0.19406206658529396</v>
      </c>
      <c r="G75" s="163">
        <v>8.5694066181078776E-2</v>
      </c>
      <c r="H75" s="164">
        <f t="shared" si="2"/>
        <v>7.3434729786471089E-3</v>
      </c>
      <c r="I75" s="102"/>
      <c r="J75" s="251"/>
      <c r="K75" s="102"/>
      <c r="L75" s="102"/>
      <c r="M75" s="102"/>
    </row>
    <row r="76" spans="2:13" x14ac:dyDescent="0.25">
      <c r="B76" s="166" t="s">
        <v>134</v>
      </c>
      <c r="C76" s="25">
        <v>0.29354206592146548</v>
      </c>
      <c r="D76" s="163">
        <v>6.3590916637360703E-2</v>
      </c>
      <c r="E76" s="163">
        <f t="shared" si="1"/>
        <v>4.0438046787797579E-3</v>
      </c>
      <c r="F76" s="25">
        <v>0.39087780614422263</v>
      </c>
      <c r="G76" s="163">
        <v>9.3705175338775717E-2</v>
      </c>
      <c r="H76" s="164">
        <f t="shared" si="2"/>
        <v>8.7806598852707002E-3</v>
      </c>
      <c r="I76" s="102"/>
      <c r="J76" s="102"/>
      <c r="K76" s="102"/>
      <c r="L76" s="102"/>
      <c r="M76" s="102"/>
    </row>
    <row r="77" spans="2:13" x14ac:dyDescent="0.25">
      <c r="B77" s="166" t="s">
        <v>35</v>
      </c>
      <c r="C77" s="25">
        <v>0.24720781303019299</v>
      </c>
      <c r="D77" s="163">
        <v>4.7248171487860181E-2</v>
      </c>
      <c r="E77" s="163">
        <f t="shared" si="1"/>
        <v>2.2323897089462437E-3</v>
      </c>
      <c r="F77" s="25">
        <v>0.15179301120903849</v>
      </c>
      <c r="G77" s="163">
        <v>9.6196539199906075E-2</v>
      </c>
      <c r="H77" s="164">
        <f t="shared" si="2"/>
        <v>9.2537741540390656E-3</v>
      </c>
      <c r="I77" s="102"/>
      <c r="J77" s="102"/>
      <c r="K77" s="102"/>
      <c r="L77" s="102"/>
      <c r="M77" s="102"/>
    </row>
    <row r="78" spans="2:13" x14ac:dyDescent="0.25">
      <c r="B78" s="166" t="s">
        <v>136</v>
      </c>
      <c r="C78" s="25">
        <v>0.26379268158797448</v>
      </c>
      <c r="D78" s="163">
        <v>7.218628086258809E-2</v>
      </c>
      <c r="E78" s="163">
        <f t="shared" si="1"/>
        <v>5.2108591447724518E-3</v>
      </c>
      <c r="F78" s="25">
        <v>0.38807699479496205</v>
      </c>
      <c r="G78" s="163">
        <v>0.11464819357666496</v>
      </c>
      <c r="H78" s="164">
        <f t="shared" si="2"/>
        <v>1.314420829039244E-2</v>
      </c>
      <c r="I78" s="102"/>
      <c r="J78" s="102"/>
      <c r="K78" s="102"/>
      <c r="L78" s="102"/>
      <c r="M78" s="102"/>
    </row>
    <row r="79" spans="2:13" x14ac:dyDescent="0.25">
      <c r="B79" s="166" t="s">
        <v>82</v>
      </c>
      <c r="C79" s="25">
        <v>0.32573436566139563</v>
      </c>
      <c r="D79" s="163">
        <v>4.5413554185359528E-2</v>
      </c>
      <c r="E79" s="163">
        <f t="shared" si="1"/>
        <v>2.0623909037465861E-3</v>
      </c>
      <c r="F79" s="25">
        <v>0.26228750795971773</v>
      </c>
      <c r="G79" s="163">
        <v>7.8230147572473305E-2</v>
      </c>
      <c r="H79" s="164">
        <f t="shared" si="2"/>
        <v>6.1199559892109508E-3</v>
      </c>
      <c r="I79" s="102"/>
      <c r="J79" s="102"/>
      <c r="K79" s="102"/>
      <c r="L79" s="102"/>
      <c r="M79" s="102"/>
    </row>
    <row r="80" spans="2:13" x14ac:dyDescent="0.25">
      <c r="B80" s="166" t="s">
        <v>37</v>
      </c>
      <c r="C80" s="64">
        <v>0.25271075874059068</v>
      </c>
      <c r="D80" s="167">
        <v>4.2579442773110605E-2</v>
      </c>
      <c r="E80" s="167">
        <f t="shared" si="1"/>
        <v>1.813008946868601E-3</v>
      </c>
      <c r="F80" s="64">
        <v>0.16719136955412503</v>
      </c>
      <c r="G80" s="167">
        <v>7.1211732736277095E-2</v>
      </c>
      <c r="H80" s="168">
        <f t="shared" si="2"/>
        <v>5.0711108793029588E-3</v>
      </c>
      <c r="I80" s="102"/>
      <c r="J80" s="102"/>
      <c r="K80" s="102"/>
      <c r="L80" s="102"/>
      <c r="M80" s="102"/>
    </row>
    <row r="81" spans="1:13" x14ac:dyDescent="0.25">
      <c r="B81" s="169" t="s">
        <v>236</v>
      </c>
      <c r="C81" s="25">
        <f t="shared" ref="C81:H81" si="3">AVERAGE(C27:C80)</f>
        <v>0.32743260618457171</v>
      </c>
      <c r="D81" s="163">
        <f t="shared" si="3"/>
        <v>6.3976675157913457E-2</v>
      </c>
      <c r="E81" s="163">
        <f t="shared" si="3"/>
        <v>4.3071928394549791E-3</v>
      </c>
      <c r="F81" s="25">
        <f t="shared" si="3"/>
        <v>0.25614727726823872</v>
      </c>
      <c r="G81" s="163">
        <f t="shared" si="3"/>
        <v>8.8419962253933809E-2</v>
      </c>
      <c r="H81" s="161">
        <f t="shared" si="3"/>
        <v>8.2030699589774325E-3</v>
      </c>
      <c r="I81" s="102"/>
      <c r="J81" s="102"/>
      <c r="K81" s="102"/>
      <c r="L81" s="102"/>
      <c r="M81" s="102"/>
    </row>
    <row r="82" spans="1:13" x14ac:dyDescent="0.25">
      <c r="B82" s="170" t="s">
        <v>237</v>
      </c>
      <c r="C82" s="64">
        <f t="shared" ref="C82:H82" si="4">MEDIAN(C27:C80)</f>
        <v>0.32828355340008369</v>
      </c>
      <c r="D82" s="167">
        <f t="shared" si="4"/>
        <v>6.2997987936810496E-2</v>
      </c>
      <c r="E82" s="167">
        <f t="shared" si="4"/>
        <v>3.9687909355803231E-3</v>
      </c>
      <c r="F82" s="64">
        <f t="shared" si="4"/>
        <v>0.25529660395434894</v>
      </c>
      <c r="G82" s="167">
        <f t="shared" si="4"/>
        <v>8.5323112385325139E-2</v>
      </c>
      <c r="H82" s="168">
        <f t="shared" si="4"/>
        <v>7.2801711138374093E-3</v>
      </c>
      <c r="I82" s="102"/>
      <c r="J82" s="102"/>
      <c r="K82" s="102"/>
      <c r="L82" s="102"/>
      <c r="M82" s="102"/>
    </row>
    <row r="83" spans="1:13" x14ac:dyDescent="0.25">
      <c r="I83" s="102"/>
      <c r="J83" s="102"/>
      <c r="K83" s="102"/>
      <c r="L83" s="102"/>
      <c r="M83" s="102"/>
    </row>
    <row r="84" spans="1:13" x14ac:dyDescent="0.25">
      <c r="I84" s="102"/>
      <c r="J84" s="102"/>
      <c r="K84" s="102"/>
      <c r="L84" s="102"/>
      <c r="M84" s="102"/>
    </row>
    <row r="85" spans="1:13" x14ac:dyDescent="0.25">
      <c r="I85" s="102"/>
      <c r="J85" s="102"/>
      <c r="K85" s="102"/>
      <c r="L85" s="102"/>
      <c r="M85" s="102"/>
    </row>
    <row r="86" spans="1:13" x14ac:dyDescent="0.25">
      <c r="A86" s="119" t="s">
        <v>238</v>
      </c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102"/>
    </row>
    <row r="87" spans="1:13" x14ac:dyDescent="0.25">
      <c r="I87" s="102"/>
      <c r="J87" s="102"/>
      <c r="K87" s="102"/>
      <c r="L87" s="102"/>
      <c r="M87" s="102"/>
    </row>
    <row r="88" spans="1:13" x14ac:dyDescent="0.25">
      <c r="I88" s="102"/>
      <c r="J88" s="102"/>
      <c r="K88" s="102"/>
      <c r="L88" s="102"/>
      <c r="M88" s="102"/>
    </row>
    <row r="89" spans="1:13" x14ac:dyDescent="0.25">
      <c r="B89" s="135" t="s">
        <v>220</v>
      </c>
      <c r="C89" s="136" t="s">
        <v>2</v>
      </c>
      <c r="D89" s="137" t="s">
        <v>3</v>
      </c>
      <c r="E89" s="138" t="s">
        <v>221</v>
      </c>
      <c r="F89" s="139"/>
      <c r="G89" s="139"/>
      <c r="H89" s="138"/>
      <c r="I89" s="102"/>
      <c r="J89" s="102"/>
      <c r="K89" s="102"/>
      <c r="L89" s="102"/>
      <c r="M89" s="102"/>
    </row>
    <row r="90" spans="1:13" x14ac:dyDescent="0.25">
      <c r="B90" s="140" t="s">
        <v>190</v>
      </c>
      <c r="C90" s="140">
        <f>COUNT(C100:C153)</f>
        <v>54</v>
      </c>
      <c r="D90" s="140">
        <f>COUNT(F100:F153)</f>
        <v>54</v>
      </c>
      <c r="E90" s="141" t="s">
        <v>222</v>
      </c>
      <c r="F90" s="142"/>
      <c r="G90" s="142"/>
      <c r="H90" s="141"/>
      <c r="I90" s="102"/>
      <c r="J90" s="102"/>
      <c r="K90" s="102"/>
      <c r="L90" s="102"/>
      <c r="M90" s="102"/>
    </row>
    <row r="91" spans="1:13" x14ac:dyDescent="0.25">
      <c r="B91" s="143" t="s">
        <v>223</v>
      </c>
      <c r="C91" s="144">
        <f>(C90/(C90-1))*_xlfn.VAR.S(C100:C153)</f>
        <v>1.1592644289118118E-2</v>
      </c>
      <c r="D91" s="144">
        <f>(D90/(D90-1))*_xlfn.VAR.S(F100:F153)</f>
        <v>7.6883492887163066E-3</v>
      </c>
      <c r="E91" s="141" t="s">
        <v>224</v>
      </c>
      <c r="F91" s="145"/>
      <c r="G91" s="145"/>
      <c r="H91" s="141"/>
      <c r="I91" s="102"/>
      <c r="J91" s="102"/>
      <c r="K91" s="102"/>
      <c r="L91" s="102"/>
      <c r="M91" s="102"/>
    </row>
    <row r="92" spans="1:13" ht="18.75" x14ac:dyDescent="0.35">
      <c r="B92" s="143" t="s">
        <v>225</v>
      </c>
      <c r="C92" s="144">
        <f>E154</f>
        <v>1.031372885758513E-3</v>
      </c>
      <c r="D92" s="144">
        <f>H154</f>
        <v>1.5081257386448219E-3</v>
      </c>
      <c r="E92" s="141" t="s">
        <v>226</v>
      </c>
      <c r="F92" s="145"/>
      <c r="G92" s="145"/>
      <c r="H92" s="141"/>
      <c r="I92" s="102"/>
      <c r="J92" s="102"/>
      <c r="K92" s="102"/>
      <c r="L92" s="102"/>
      <c r="M92" s="102"/>
    </row>
    <row r="93" spans="1:13" x14ac:dyDescent="0.25">
      <c r="B93" s="143" t="s">
        <v>227</v>
      </c>
      <c r="C93" s="146">
        <v>0.2</v>
      </c>
      <c r="D93" s="146">
        <v>0.2</v>
      </c>
      <c r="E93" s="141" t="s">
        <v>228</v>
      </c>
      <c r="F93" s="147"/>
      <c r="G93" s="147"/>
      <c r="H93" s="141"/>
      <c r="I93" s="102"/>
      <c r="J93" s="102"/>
      <c r="K93" s="102"/>
      <c r="L93" s="102"/>
      <c r="M93" s="102"/>
    </row>
    <row r="94" spans="1:13" x14ac:dyDescent="0.25">
      <c r="B94" s="148" t="s">
        <v>229</v>
      </c>
      <c r="C94" s="149">
        <f>C91*((C90+1)/C90)-C92*(1-2*C93)</f>
        <v>1.1188499155609643E-2</v>
      </c>
      <c r="D94" s="149">
        <f>D91*((D90+1)/D90)-D92*(1-2*D93)</f>
        <v>6.9258506842093462E-3</v>
      </c>
      <c r="E94" s="141" t="s">
        <v>230</v>
      </c>
      <c r="F94" s="145"/>
      <c r="G94" s="145"/>
      <c r="H94" s="141"/>
      <c r="I94" s="102"/>
      <c r="J94" s="102"/>
      <c r="K94" s="102"/>
      <c r="L94" s="102"/>
      <c r="M94" s="102"/>
    </row>
    <row r="95" spans="1:13" x14ac:dyDescent="0.25">
      <c r="B95" s="150" t="s">
        <v>231</v>
      </c>
      <c r="C95" s="151">
        <f>SQRT(C94)</f>
        <v>0.10577570210407324</v>
      </c>
      <c r="D95" s="152">
        <f>SQRT(D94)</f>
        <v>8.3221695994550274E-2</v>
      </c>
      <c r="E95" s="142"/>
      <c r="F95" s="145"/>
      <c r="G95" s="145"/>
      <c r="H95" s="142"/>
      <c r="I95" s="102"/>
      <c r="J95" s="102"/>
      <c r="K95" s="102"/>
      <c r="L95" s="102"/>
      <c r="M95" s="102"/>
    </row>
    <row r="96" spans="1:13" x14ac:dyDescent="0.25">
      <c r="B96" s="102"/>
      <c r="C96" s="102"/>
      <c r="D96" s="102"/>
      <c r="E96" s="102"/>
      <c r="F96" s="102"/>
      <c r="G96" s="102"/>
      <c r="H96" s="102"/>
      <c r="I96" s="102"/>
      <c r="J96" s="102"/>
      <c r="K96" s="102"/>
      <c r="L96" s="102"/>
      <c r="M96" s="102"/>
    </row>
    <row r="98" spans="1:13" x14ac:dyDescent="0.25">
      <c r="B98" s="102"/>
      <c r="C98" s="307" t="s">
        <v>2</v>
      </c>
      <c r="D98" s="308"/>
      <c r="E98" s="309"/>
      <c r="F98" s="307" t="s">
        <v>3</v>
      </c>
      <c r="G98" s="308"/>
      <c r="H98" s="309"/>
      <c r="I98" s="102"/>
      <c r="J98" s="102"/>
      <c r="K98" s="102"/>
      <c r="L98" s="102"/>
      <c r="M98" s="102"/>
    </row>
    <row r="99" spans="1:13" x14ac:dyDescent="0.25">
      <c r="B99" s="153" t="s">
        <v>232</v>
      </c>
      <c r="C99" s="154" t="s">
        <v>233</v>
      </c>
      <c r="D99" s="154" t="s">
        <v>234</v>
      </c>
      <c r="E99" s="154" t="s">
        <v>235</v>
      </c>
      <c r="F99" s="154" t="s">
        <v>233</v>
      </c>
      <c r="G99" s="154" t="s">
        <v>234</v>
      </c>
      <c r="H99" s="154" t="s">
        <v>235</v>
      </c>
      <c r="I99" s="102"/>
      <c r="J99" s="102"/>
      <c r="K99" s="102"/>
      <c r="L99" s="102"/>
      <c r="M99" s="102"/>
    </row>
    <row r="100" spans="1:13" x14ac:dyDescent="0.25">
      <c r="B100" s="158" t="s">
        <v>84</v>
      </c>
      <c r="C100" s="159">
        <v>0.38883705816528058</v>
      </c>
      <c r="D100" s="160">
        <v>2.6592083446316691E-2</v>
      </c>
      <c r="E100" s="160">
        <f>D100^2</f>
        <v>7.0713890201587015E-4</v>
      </c>
      <c r="F100" s="159">
        <v>0.2984516873157701</v>
      </c>
      <c r="G100" s="160">
        <v>3.4604062723559835E-2</v>
      </c>
      <c r="H100" s="161">
        <f>G100^2</f>
        <v>1.1974411569760633E-3</v>
      </c>
      <c r="I100" s="102"/>
      <c r="J100" s="102"/>
      <c r="K100" s="102"/>
      <c r="L100" s="102"/>
      <c r="M100" s="102"/>
    </row>
    <row r="101" spans="1:13" x14ac:dyDescent="0.25">
      <c r="B101" s="162" t="s">
        <v>56</v>
      </c>
      <c r="C101" s="25">
        <v>0.316891226591069</v>
      </c>
      <c r="D101" s="163">
        <v>2.5038405027199524E-2</v>
      </c>
      <c r="E101" s="163">
        <f t="shared" ref="E101:E153" si="5">D101^2</f>
        <v>6.2692172630609037E-4</v>
      </c>
      <c r="F101" s="25">
        <v>0.26793738470261463</v>
      </c>
      <c r="G101" s="163">
        <v>3.271765172729571E-2</v>
      </c>
      <c r="H101" s="164">
        <f t="shared" ref="H101:H153" si="6">G101^2</f>
        <v>1.070444734548616E-3</v>
      </c>
    </row>
    <row r="102" spans="1:13" x14ac:dyDescent="0.25">
      <c r="B102" s="162" t="s">
        <v>124</v>
      </c>
      <c r="C102" s="25">
        <v>0.47940141478333087</v>
      </c>
      <c r="D102" s="163">
        <v>3.6772693796096115E-2</v>
      </c>
      <c r="E102" s="163">
        <f t="shared" si="5"/>
        <v>1.3522310090214457E-3</v>
      </c>
      <c r="F102" s="25">
        <v>0.36180462819859371</v>
      </c>
      <c r="G102" s="163">
        <v>2.4498404342118491E-2</v>
      </c>
      <c r="H102" s="164">
        <f t="shared" si="6"/>
        <v>6.0017181530993018E-4</v>
      </c>
    </row>
    <row r="103" spans="1:13" x14ac:dyDescent="0.25">
      <c r="B103" s="162" t="s">
        <v>138</v>
      </c>
      <c r="C103" s="25">
        <v>0.44317264478185958</v>
      </c>
      <c r="D103" s="163">
        <v>3.9405157505145484E-2</v>
      </c>
      <c r="E103" s="163">
        <f t="shared" si="5"/>
        <v>1.5527664380053235E-3</v>
      </c>
      <c r="F103" s="25">
        <v>0.37136874686682164</v>
      </c>
      <c r="G103" s="163">
        <v>3.8685677901638592E-2</v>
      </c>
      <c r="H103" s="164">
        <f t="shared" si="6"/>
        <v>1.4965816747093284E-3</v>
      </c>
    </row>
    <row r="104" spans="1:13" x14ac:dyDescent="0.25">
      <c r="B104" s="162" t="s">
        <v>120</v>
      </c>
      <c r="C104" s="25">
        <v>0.21341414250789592</v>
      </c>
      <c r="D104" s="163">
        <v>3.1295242119323212E-2</v>
      </c>
      <c r="E104" s="163">
        <f t="shared" si="5"/>
        <v>9.7939217930706154E-4</v>
      </c>
      <c r="F104" s="25">
        <v>0.31661285690725172</v>
      </c>
      <c r="G104" s="163">
        <v>3.7513475456522845E-2</v>
      </c>
      <c r="H104" s="164">
        <f t="shared" si="6"/>
        <v>1.4072608408271419E-3</v>
      </c>
    </row>
    <row r="105" spans="1:13" x14ac:dyDescent="0.25">
      <c r="B105" s="162" t="s">
        <v>90</v>
      </c>
      <c r="C105" s="25">
        <v>9.0910013237164064E-2</v>
      </c>
      <c r="D105" s="163">
        <v>3.0362960930700435E-2</v>
      </c>
      <c r="E105" s="163">
        <f t="shared" si="5"/>
        <v>9.2190939647924098E-4</v>
      </c>
      <c r="F105" s="25">
        <v>0.24584781695379698</v>
      </c>
      <c r="G105" s="163">
        <v>2.8761427084904499E-2</v>
      </c>
      <c r="H105" s="164">
        <f t="shared" si="6"/>
        <v>8.2721968796027807E-4</v>
      </c>
    </row>
    <row r="106" spans="1:13" x14ac:dyDescent="0.25">
      <c r="A106" s="119"/>
      <c r="B106" s="162" t="s">
        <v>104</v>
      </c>
      <c r="C106" s="25">
        <v>0.32098111442496591</v>
      </c>
      <c r="D106" s="163">
        <v>2.7082057937961462E-2</v>
      </c>
      <c r="E106" s="163">
        <f t="shared" si="5"/>
        <v>7.3343786215510141E-4</v>
      </c>
      <c r="F106" s="25">
        <v>0.32230999079549905</v>
      </c>
      <c r="G106" s="163">
        <v>3.3883337232642065E-2</v>
      </c>
      <c r="H106" s="164">
        <f t="shared" si="6"/>
        <v>1.148080542020948E-3</v>
      </c>
    </row>
    <row r="107" spans="1:13" x14ac:dyDescent="0.25">
      <c r="B107" s="162" t="s">
        <v>41</v>
      </c>
      <c r="C107" s="25">
        <v>0.24281640131341095</v>
      </c>
      <c r="D107" s="163">
        <v>1.8446806420913613E-2</v>
      </c>
      <c r="E107" s="163">
        <f t="shared" si="5"/>
        <v>3.4028466713065969E-4</v>
      </c>
      <c r="F107" s="25">
        <v>0.24307723387221908</v>
      </c>
      <c r="G107" s="163">
        <v>2.8940483205815236E-2</v>
      </c>
      <c r="H107" s="164">
        <f t="shared" si="6"/>
        <v>8.3755156818607368E-4</v>
      </c>
    </row>
    <row r="108" spans="1:13" x14ac:dyDescent="0.25">
      <c r="B108" s="162" t="s">
        <v>96</v>
      </c>
      <c r="C108" s="25">
        <v>0.3883725584211854</v>
      </c>
      <c r="D108" s="163">
        <v>3.2084963269472508E-2</v>
      </c>
      <c r="E108" s="163">
        <f t="shared" si="5"/>
        <v>1.0294448680033999E-3</v>
      </c>
      <c r="F108" s="25">
        <v>0.35782630858515774</v>
      </c>
      <c r="G108" s="163">
        <v>4.4508300097304804E-2</v>
      </c>
      <c r="H108" s="164">
        <f t="shared" si="6"/>
        <v>1.980988777551743E-3</v>
      </c>
    </row>
    <row r="109" spans="1:13" x14ac:dyDescent="0.25">
      <c r="B109" s="162" t="s">
        <v>29</v>
      </c>
      <c r="C109" s="25">
        <v>0.13020217187170288</v>
      </c>
      <c r="D109" s="163">
        <v>2.3053226790655357E-2</v>
      </c>
      <c r="E109" s="163">
        <f t="shared" si="5"/>
        <v>5.3145126546138991E-4</v>
      </c>
      <c r="F109" s="25">
        <v>0.12272750571413897</v>
      </c>
      <c r="G109" s="163">
        <v>2.2688257193754544E-2</v>
      </c>
      <c r="H109" s="164">
        <f t="shared" si="6"/>
        <v>5.1475701448995483E-4</v>
      </c>
      <c r="I109" s="102"/>
      <c r="J109" s="102"/>
      <c r="K109" s="102"/>
    </row>
    <row r="110" spans="1:13" x14ac:dyDescent="0.25">
      <c r="B110" s="162" t="s">
        <v>31</v>
      </c>
      <c r="C110" s="25">
        <v>0.32922182002238948</v>
      </c>
      <c r="D110" s="163">
        <v>2.7568498974702066E-2</v>
      </c>
      <c r="E110" s="163">
        <f t="shared" si="5"/>
        <v>7.600221357181488E-4</v>
      </c>
      <c r="F110" s="25">
        <v>0.19322547308227861</v>
      </c>
      <c r="G110" s="163">
        <v>3.1876764399770934E-2</v>
      </c>
      <c r="H110" s="164">
        <f t="shared" si="6"/>
        <v>1.0161281085985035E-3</v>
      </c>
      <c r="I110" s="102"/>
      <c r="J110" s="102"/>
      <c r="K110" s="102"/>
    </row>
    <row r="111" spans="1:13" x14ac:dyDescent="0.25">
      <c r="B111" s="162" t="s">
        <v>18</v>
      </c>
      <c r="C111" s="25">
        <v>0.25982607920253398</v>
      </c>
      <c r="D111" s="163">
        <v>2.1931551512827104E-2</v>
      </c>
      <c r="E111" s="163">
        <f t="shared" si="5"/>
        <v>4.8099295175978884E-4</v>
      </c>
      <c r="F111" s="25">
        <v>0.15576675523928352</v>
      </c>
      <c r="G111" s="163">
        <v>3.4458484480241774E-2</v>
      </c>
      <c r="H111" s="164">
        <f t="shared" si="6"/>
        <v>1.1873871526750632E-3</v>
      </c>
      <c r="I111" s="102"/>
      <c r="J111" s="102"/>
      <c r="K111" s="102"/>
    </row>
    <row r="112" spans="1:13" x14ac:dyDescent="0.25">
      <c r="B112" s="162" t="s">
        <v>62</v>
      </c>
      <c r="C112" s="25">
        <v>0.31217450726989415</v>
      </c>
      <c r="D112" s="163">
        <v>2.4965182424595694E-2</v>
      </c>
      <c r="E112" s="163">
        <f t="shared" si="5"/>
        <v>6.2326033349334171E-4</v>
      </c>
      <c r="F112" s="25">
        <v>0.28239304527808584</v>
      </c>
      <c r="G112" s="163">
        <v>4.7342209732275514E-2</v>
      </c>
      <c r="H112" s="164">
        <f t="shared" si="6"/>
        <v>2.2412848223347624E-3</v>
      </c>
      <c r="I112" s="102"/>
      <c r="J112" s="102"/>
      <c r="K112" s="102"/>
    </row>
    <row r="113" spans="2:13" x14ac:dyDescent="0.25">
      <c r="B113" s="162" t="s">
        <v>92</v>
      </c>
      <c r="C113" s="25">
        <v>0.39115364804574826</v>
      </c>
      <c r="D113" s="163">
        <v>3.170978103908826E-2</v>
      </c>
      <c r="E113" s="163">
        <f t="shared" si="5"/>
        <v>1.0055102135469213E-3</v>
      </c>
      <c r="F113" s="25">
        <v>0.30670994541036994</v>
      </c>
      <c r="G113" s="163">
        <v>4.0574114722337663E-2</v>
      </c>
      <c r="H113" s="164">
        <f t="shared" si="6"/>
        <v>1.6462587855014179E-3</v>
      </c>
      <c r="I113" s="102"/>
      <c r="J113" s="102"/>
      <c r="K113" s="102"/>
    </row>
    <row r="114" spans="2:13" x14ac:dyDescent="0.25">
      <c r="B114" s="162" t="s">
        <v>78</v>
      </c>
      <c r="C114" s="25">
        <v>0.45100040580952622</v>
      </c>
      <c r="D114" s="163">
        <v>2.9714021596245341E-2</v>
      </c>
      <c r="E114" s="163">
        <f t="shared" si="5"/>
        <v>8.8292307942213454E-4</v>
      </c>
      <c r="F114" s="25">
        <v>0.26869427316170319</v>
      </c>
      <c r="G114" s="163">
        <v>3.6232030686345278E-2</v>
      </c>
      <c r="H114" s="164">
        <f t="shared" si="6"/>
        <v>1.3127600476562659E-3</v>
      </c>
      <c r="I114" s="102"/>
      <c r="J114" s="102"/>
      <c r="K114" s="102"/>
    </row>
    <row r="115" spans="2:13" x14ac:dyDescent="0.25">
      <c r="B115" s="162" t="s">
        <v>76</v>
      </c>
      <c r="C115" s="25">
        <v>0.2886790807133498</v>
      </c>
      <c r="D115" s="163">
        <v>2.4675774456748626E-2</v>
      </c>
      <c r="E115" s="163">
        <f t="shared" si="5"/>
        <v>6.0889384504032797E-4</v>
      </c>
      <c r="F115" s="25">
        <v>0.2990850941846202</v>
      </c>
      <c r="G115" s="163">
        <v>3.442785796678282E-2</v>
      </c>
      <c r="H115" s="164">
        <f t="shared" si="6"/>
        <v>1.1852774041809712E-3</v>
      </c>
      <c r="I115" s="102"/>
      <c r="J115" s="102"/>
      <c r="K115" s="102"/>
    </row>
    <row r="116" spans="2:13" x14ac:dyDescent="0.25">
      <c r="B116" s="162" t="s">
        <v>60</v>
      </c>
      <c r="C116" s="25">
        <v>0.37168611427908199</v>
      </c>
      <c r="D116" s="163">
        <v>3.6038592921014787E-2</v>
      </c>
      <c r="E116" s="163">
        <f t="shared" si="5"/>
        <v>1.2987801797266171E-3</v>
      </c>
      <c r="F116" s="25">
        <v>0.2349013787419108</v>
      </c>
      <c r="G116" s="163">
        <v>3.1474971012742818E-2</v>
      </c>
      <c r="H116" s="164">
        <f t="shared" si="6"/>
        <v>9.9067380025300066E-4</v>
      </c>
      <c r="I116" s="102"/>
      <c r="J116" s="102"/>
      <c r="K116" s="102"/>
    </row>
    <row r="117" spans="2:13" x14ac:dyDescent="0.25">
      <c r="B117" s="165" t="s">
        <v>43</v>
      </c>
      <c r="C117" s="25">
        <v>0.58664875065185806</v>
      </c>
      <c r="D117" s="163">
        <v>4.7893397319074986E-2</v>
      </c>
      <c r="E117" s="163">
        <f t="shared" si="5"/>
        <v>2.2937775067627792E-3</v>
      </c>
      <c r="F117" s="25">
        <v>0.27288886552053671</v>
      </c>
      <c r="G117" s="163">
        <v>4.8685061203076439E-2</v>
      </c>
      <c r="H117" s="164">
        <f t="shared" si="6"/>
        <v>2.3702351843472988E-3</v>
      </c>
      <c r="I117" s="102"/>
      <c r="J117" s="102"/>
      <c r="K117" s="102"/>
    </row>
    <row r="118" spans="2:13" x14ac:dyDescent="0.25">
      <c r="B118" s="165" t="s">
        <v>26</v>
      </c>
      <c r="C118" s="25">
        <v>0.37440546667289942</v>
      </c>
      <c r="D118" s="163">
        <v>3.3333986696300145E-2</v>
      </c>
      <c r="E118" s="163">
        <f t="shared" si="5"/>
        <v>1.111154669069115E-3</v>
      </c>
      <c r="F118" s="25">
        <v>0.20885210096467027</v>
      </c>
      <c r="G118" s="163">
        <v>3.3365850830701808E-2</v>
      </c>
      <c r="H118" s="164">
        <f t="shared" si="6"/>
        <v>1.1132800016566446E-3</v>
      </c>
      <c r="I118" s="102"/>
      <c r="J118" s="102"/>
      <c r="K118" s="102"/>
    </row>
    <row r="119" spans="2:13" x14ac:dyDescent="0.25">
      <c r="B119" s="166" t="s">
        <v>23</v>
      </c>
      <c r="C119" s="25">
        <v>0.36949303945249551</v>
      </c>
      <c r="D119" s="163">
        <v>2.5409519309167478E-2</v>
      </c>
      <c r="E119" s="163">
        <f t="shared" si="5"/>
        <v>6.4564367152295497E-4</v>
      </c>
      <c r="F119" s="25">
        <v>0.23939082954769014</v>
      </c>
      <c r="G119" s="163">
        <v>4.1651408225441666E-2</v>
      </c>
      <c r="H119" s="164">
        <f t="shared" si="6"/>
        <v>1.7348398071623896E-3</v>
      </c>
      <c r="I119" s="102"/>
      <c r="J119" s="155"/>
      <c r="K119" s="156"/>
      <c r="L119" s="155"/>
      <c r="M119" s="171"/>
    </row>
    <row r="120" spans="2:13" x14ac:dyDescent="0.25">
      <c r="B120" s="166" t="s">
        <v>106</v>
      </c>
      <c r="C120" s="25">
        <v>0.33106778154662059</v>
      </c>
      <c r="D120" s="163">
        <v>2.8477311405623349E-2</v>
      </c>
      <c r="E120" s="163">
        <f t="shared" si="5"/>
        <v>8.1095726489284568E-4</v>
      </c>
      <c r="F120" s="25">
        <v>0.29568809257283563</v>
      </c>
      <c r="G120" s="163">
        <v>2.7915357475348297E-2</v>
      </c>
      <c r="H120" s="164">
        <f t="shared" si="6"/>
        <v>7.7926718297648405E-4</v>
      </c>
      <c r="I120" s="102"/>
      <c r="J120" s="102"/>
      <c r="K120" s="102"/>
    </row>
    <row r="121" spans="2:13" x14ac:dyDescent="0.25">
      <c r="B121" s="166" t="s">
        <v>126</v>
      </c>
      <c r="C121" s="25">
        <v>0.43697218132972032</v>
      </c>
      <c r="D121" s="163">
        <v>4.7023146814569344E-2</v>
      </c>
      <c r="E121" s="163">
        <f t="shared" si="5"/>
        <v>2.211176336344543E-3</v>
      </c>
      <c r="F121" s="25">
        <v>0.42930964755369205</v>
      </c>
      <c r="G121" s="163">
        <v>4.9373974795154214E-2</v>
      </c>
      <c r="H121" s="164">
        <f t="shared" si="6"/>
        <v>2.4377893870725234E-3</v>
      </c>
      <c r="I121" s="102"/>
      <c r="J121" s="102"/>
      <c r="K121" s="102"/>
    </row>
    <row r="122" spans="2:13" x14ac:dyDescent="0.25">
      <c r="B122" s="166" t="s">
        <v>130</v>
      </c>
      <c r="C122" s="25">
        <v>0.31912193869132227</v>
      </c>
      <c r="D122" s="163">
        <v>2.594708890418005E-2</v>
      </c>
      <c r="E122" s="163">
        <f t="shared" si="5"/>
        <v>6.7325142260142351E-4</v>
      </c>
      <c r="F122" s="25">
        <v>0.36515869162771242</v>
      </c>
      <c r="G122" s="163">
        <v>3.6568132046751196E-2</v>
      </c>
      <c r="H122" s="164">
        <f t="shared" si="6"/>
        <v>1.3372282813886318E-3</v>
      </c>
      <c r="I122" s="102"/>
      <c r="J122" s="102"/>
      <c r="K122" s="102"/>
    </row>
    <row r="123" spans="2:13" x14ac:dyDescent="0.25">
      <c r="B123" s="166" t="s">
        <v>45</v>
      </c>
      <c r="C123" s="25">
        <v>0.45161821645439615</v>
      </c>
      <c r="D123" s="163">
        <v>3.8820921186896902E-2</v>
      </c>
      <c r="E123" s="163">
        <f t="shared" si="5"/>
        <v>1.5070639217992607E-3</v>
      </c>
      <c r="F123" s="25">
        <v>0.26164577615279611</v>
      </c>
      <c r="G123" s="163">
        <v>4.1912425454948533E-2</v>
      </c>
      <c r="H123" s="164">
        <f t="shared" si="6"/>
        <v>1.7566514075166178E-3</v>
      </c>
      <c r="I123" s="102"/>
      <c r="J123" s="102"/>
      <c r="K123" s="102"/>
    </row>
    <row r="124" spans="2:13" x14ac:dyDescent="0.25">
      <c r="B124" s="166" t="s">
        <v>14</v>
      </c>
      <c r="C124" s="25">
        <v>-6.6960766690640034E-3</v>
      </c>
      <c r="D124" s="163">
        <v>2.7563357093682694E-2</v>
      </c>
      <c r="E124" s="163">
        <f t="shared" si="5"/>
        <v>7.5973865427386808E-4</v>
      </c>
      <c r="F124" s="25">
        <v>3.7980670103905878E-2</v>
      </c>
      <c r="G124" s="163">
        <v>3.5348299482284531E-2</v>
      </c>
      <c r="H124" s="164">
        <f t="shared" si="6"/>
        <v>1.2495022762892768E-3</v>
      </c>
      <c r="I124" s="102"/>
      <c r="J124" s="102"/>
      <c r="K124" s="102"/>
    </row>
    <row r="125" spans="2:13" x14ac:dyDescent="0.25">
      <c r="B125" s="166" t="s">
        <v>100</v>
      </c>
      <c r="C125" s="25">
        <v>0.34490324225816871</v>
      </c>
      <c r="D125" s="163">
        <v>3.8446663830260137E-2</v>
      </c>
      <c r="E125" s="163">
        <f t="shared" si="5"/>
        <v>1.4781459596770331E-3</v>
      </c>
      <c r="F125" s="25">
        <v>0.32222602104888787</v>
      </c>
      <c r="G125" s="163">
        <v>3.5781362487072844E-2</v>
      </c>
      <c r="H125" s="164">
        <f t="shared" si="6"/>
        <v>1.2803059014313038E-3</v>
      </c>
      <c r="I125" s="102"/>
      <c r="J125" s="102"/>
      <c r="K125" s="102"/>
    </row>
    <row r="126" spans="2:13" x14ac:dyDescent="0.25">
      <c r="B126" s="166" t="s">
        <v>112</v>
      </c>
      <c r="C126" s="25">
        <v>0.45898012471923638</v>
      </c>
      <c r="D126" s="163">
        <v>3.7254022765115247E-2</v>
      </c>
      <c r="E126" s="163">
        <f t="shared" si="5"/>
        <v>1.3878622121837251E-3</v>
      </c>
      <c r="F126" s="25">
        <v>0.3545147084130405</v>
      </c>
      <c r="G126" s="163">
        <v>3.4756966326572471E-2</v>
      </c>
      <c r="H126" s="164">
        <f t="shared" si="6"/>
        <v>1.2080467082264926E-3</v>
      </c>
      <c r="I126" s="102"/>
      <c r="J126" s="102"/>
      <c r="K126" s="102"/>
    </row>
    <row r="127" spans="2:13" x14ac:dyDescent="0.25">
      <c r="B127" s="166" t="s">
        <v>114</v>
      </c>
      <c r="C127" s="25">
        <v>0.37832369318817732</v>
      </c>
      <c r="D127" s="163">
        <v>3.4873698620899354E-2</v>
      </c>
      <c r="E127" s="163">
        <f t="shared" si="5"/>
        <v>1.2161748555013176E-3</v>
      </c>
      <c r="F127" s="25">
        <v>0.3697392115201853</v>
      </c>
      <c r="G127" s="163">
        <v>5.0801315157698132E-2</v>
      </c>
      <c r="H127" s="164">
        <f t="shared" si="6"/>
        <v>2.58077362175177E-3</v>
      </c>
      <c r="I127" s="102"/>
      <c r="J127" s="102"/>
      <c r="K127" s="102"/>
    </row>
    <row r="128" spans="2:13" x14ac:dyDescent="0.25">
      <c r="B128" s="166" t="s">
        <v>74</v>
      </c>
      <c r="C128" s="25">
        <v>0.39895714087699119</v>
      </c>
      <c r="D128" s="163">
        <v>3.4643192926359839E-2</v>
      </c>
      <c r="E128" s="163">
        <f t="shared" si="5"/>
        <v>1.2001508161329883E-3</v>
      </c>
      <c r="F128" s="25">
        <v>0.29222955616689933</v>
      </c>
      <c r="G128" s="163">
        <v>3.170612971902919E-2</v>
      </c>
      <c r="H128" s="164">
        <f t="shared" si="6"/>
        <v>1.0052786617599061E-3</v>
      </c>
      <c r="I128" s="102"/>
      <c r="J128" s="102"/>
      <c r="K128" s="102"/>
    </row>
    <row r="129" spans="2:11" x14ac:dyDescent="0.25">
      <c r="B129" s="166" t="s">
        <v>80</v>
      </c>
      <c r="C129" s="25">
        <v>0.28331193030016727</v>
      </c>
      <c r="D129" s="163">
        <v>2.7326149243423317E-2</v>
      </c>
      <c r="E129" s="163">
        <f t="shared" si="5"/>
        <v>7.4671843247384477E-4</v>
      </c>
      <c r="F129" s="25">
        <v>0.27022044413813551</v>
      </c>
      <c r="G129" s="163">
        <v>2.9094744244264496E-2</v>
      </c>
      <c r="H129" s="164">
        <f t="shared" si="6"/>
        <v>8.4650414263916208E-4</v>
      </c>
      <c r="I129" s="102"/>
      <c r="J129" s="102"/>
      <c r="K129" s="102"/>
    </row>
    <row r="130" spans="2:11" x14ac:dyDescent="0.25">
      <c r="B130" s="166" t="s">
        <v>64</v>
      </c>
      <c r="C130" s="25">
        <v>0.32907022964225779</v>
      </c>
      <c r="D130" s="163">
        <v>2.1339973033777271E-2</v>
      </c>
      <c r="E130" s="163">
        <f t="shared" si="5"/>
        <v>4.5539444908234111E-4</v>
      </c>
      <c r="F130" s="25">
        <v>0.33400398549161964</v>
      </c>
      <c r="G130" s="163">
        <v>3.1583109437369757E-2</v>
      </c>
      <c r="H130" s="164">
        <f t="shared" si="6"/>
        <v>9.9749280173287453E-4</v>
      </c>
      <c r="I130" s="102"/>
      <c r="J130" s="102"/>
      <c r="K130" s="102"/>
    </row>
    <row r="131" spans="2:11" x14ac:dyDescent="0.25">
      <c r="B131" s="166" t="s">
        <v>70</v>
      </c>
      <c r="C131" s="25">
        <v>0.33993390724609285</v>
      </c>
      <c r="D131" s="163">
        <v>3.5827713465448996E-2</v>
      </c>
      <c r="E131" s="163">
        <f t="shared" si="5"/>
        <v>1.2836250521623153E-3</v>
      </c>
      <c r="F131" s="25">
        <v>0.2771545846343787</v>
      </c>
      <c r="G131" s="163">
        <v>3.4410143313576592E-2</v>
      </c>
      <c r="H131" s="164">
        <f t="shared" si="6"/>
        <v>1.1840579628608799E-3</v>
      </c>
      <c r="I131" s="102"/>
      <c r="J131" s="102"/>
      <c r="K131" s="102"/>
    </row>
    <row r="132" spans="2:11" x14ac:dyDescent="0.25">
      <c r="B132" s="166" t="s">
        <v>88</v>
      </c>
      <c r="C132" s="25">
        <v>0.27978283532594933</v>
      </c>
      <c r="D132" s="163">
        <v>3.0910958860437765E-2</v>
      </c>
      <c r="E132" s="163">
        <f t="shared" si="5"/>
        <v>9.5548737767167592E-4</v>
      </c>
      <c r="F132" s="25">
        <v>0.23487941979773849</v>
      </c>
      <c r="G132" s="163">
        <v>3.6703699315830833E-2</v>
      </c>
      <c r="H132" s="164">
        <f t="shared" si="6"/>
        <v>1.3471615434669207E-3</v>
      </c>
      <c r="I132" s="102"/>
      <c r="J132" s="102"/>
      <c r="K132" s="102"/>
    </row>
    <row r="133" spans="2:11" x14ac:dyDescent="0.25">
      <c r="B133" s="166" t="s">
        <v>68</v>
      </c>
      <c r="C133" s="25">
        <v>0.44406790559265108</v>
      </c>
      <c r="D133" s="163">
        <v>3.9855237276124174E-2</v>
      </c>
      <c r="E133" s="163">
        <f t="shared" si="5"/>
        <v>1.5884399383361578E-3</v>
      </c>
      <c r="F133" s="25">
        <v>0.36433293821585527</v>
      </c>
      <c r="G133" s="163">
        <v>4.6366106341917214E-2</v>
      </c>
      <c r="H133" s="164">
        <f t="shared" si="6"/>
        <v>2.1498158173099756E-3</v>
      </c>
      <c r="I133" s="102"/>
      <c r="J133" s="102"/>
      <c r="K133" s="102"/>
    </row>
    <row r="134" spans="2:11" x14ac:dyDescent="0.25">
      <c r="B134" s="166" t="s">
        <v>94</v>
      </c>
      <c r="C134" s="25">
        <v>0.39715004565271433</v>
      </c>
      <c r="D134" s="163">
        <v>3.6349121966987447E-2</v>
      </c>
      <c r="E134" s="163">
        <f t="shared" si="5"/>
        <v>1.3212586677709293E-3</v>
      </c>
      <c r="F134" s="25">
        <v>0.29108539250859267</v>
      </c>
      <c r="G134" s="163">
        <v>3.4858778174391002E-2</v>
      </c>
      <c r="H134" s="164">
        <f t="shared" si="6"/>
        <v>1.2151344158113984E-3</v>
      </c>
      <c r="I134" s="102"/>
      <c r="J134" s="102"/>
      <c r="K134" s="102"/>
    </row>
    <row r="135" spans="2:11" x14ac:dyDescent="0.25">
      <c r="B135" s="166" t="s">
        <v>98</v>
      </c>
      <c r="C135" s="25">
        <v>0.3245679365887128</v>
      </c>
      <c r="D135" s="163">
        <v>2.4810124822437486E-2</v>
      </c>
      <c r="E135" s="163">
        <f t="shared" si="5"/>
        <v>6.1554229370492871E-4</v>
      </c>
      <c r="F135" s="25">
        <v>0.33281724112928057</v>
      </c>
      <c r="G135" s="163">
        <v>3.7077326137534693E-2</v>
      </c>
      <c r="H135" s="164">
        <f t="shared" si="6"/>
        <v>1.3747281135091133E-3</v>
      </c>
      <c r="I135" s="102"/>
      <c r="J135" s="102"/>
      <c r="K135" s="102"/>
    </row>
    <row r="136" spans="2:11" x14ac:dyDescent="0.25">
      <c r="B136" s="166" t="s">
        <v>50</v>
      </c>
      <c r="C136" s="25">
        <v>0.34417824405716624</v>
      </c>
      <c r="D136" s="163">
        <v>2.5372985922567249E-2</v>
      </c>
      <c r="E136" s="163">
        <f t="shared" si="5"/>
        <v>6.4378841462679574E-4</v>
      </c>
      <c r="F136" s="25">
        <v>0.20935666798736804</v>
      </c>
      <c r="G136" s="163">
        <v>4.2012648437252602E-2</v>
      </c>
      <c r="H136" s="164">
        <f t="shared" si="6"/>
        <v>1.7650626287121834E-3</v>
      </c>
      <c r="I136" s="102"/>
      <c r="J136" s="102"/>
      <c r="K136" s="102"/>
    </row>
    <row r="137" spans="2:11" x14ac:dyDescent="0.25">
      <c r="B137" s="166" t="s">
        <v>52</v>
      </c>
      <c r="C137" s="25">
        <v>0.3952460577416459</v>
      </c>
      <c r="D137" s="163">
        <v>4.1467851738446297E-2</v>
      </c>
      <c r="E137" s="163">
        <f t="shared" si="5"/>
        <v>1.7195827278017636E-3</v>
      </c>
      <c r="F137" s="25">
        <v>0.22823348692514797</v>
      </c>
      <c r="G137" s="163">
        <v>2.9131023121471276E-2</v>
      </c>
      <c r="H137" s="164">
        <f t="shared" si="6"/>
        <v>8.4861650810369416E-4</v>
      </c>
      <c r="I137" s="102"/>
      <c r="J137" s="102"/>
      <c r="K137" s="102"/>
    </row>
    <row r="138" spans="2:11" x14ac:dyDescent="0.25">
      <c r="B138" s="166" t="s">
        <v>72</v>
      </c>
      <c r="C138" s="25">
        <v>0.30242102453075387</v>
      </c>
      <c r="D138" s="163">
        <v>2.3539837527304836E-2</v>
      </c>
      <c r="E138" s="163">
        <f t="shared" si="5"/>
        <v>5.5412395081190903E-4</v>
      </c>
      <c r="F138" s="25">
        <v>0.26424178851575597</v>
      </c>
      <c r="G138" s="163">
        <v>3.1042295535258561E-2</v>
      </c>
      <c r="H138" s="164">
        <f t="shared" si="6"/>
        <v>9.636241120983336E-4</v>
      </c>
      <c r="I138" s="102"/>
      <c r="J138" s="102"/>
      <c r="K138" s="102"/>
    </row>
    <row r="139" spans="2:11" x14ac:dyDescent="0.25">
      <c r="B139" s="166" t="s">
        <v>142</v>
      </c>
      <c r="C139" s="25">
        <v>0.38285280528808036</v>
      </c>
      <c r="D139" s="163">
        <v>3.738501987097053E-2</v>
      </c>
      <c r="E139" s="163">
        <f t="shared" si="5"/>
        <v>1.3976397107528615E-3</v>
      </c>
      <c r="F139" s="25">
        <v>0.41187437468476285</v>
      </c>
      <c r="G139" s="163">
        <v>4.1608369782385732E-2</v>
      </c>
      <c r="H139" s="164">
        <f t="shared" si="6"/>
        <v>1.7312564359477501E-3</v>
      </c>
      <c r="I139" s="102"/>
      <c r="J139" s="102"/>
      <c r="K139" s="102"/>
    </row>
    <row r="140" spans="2:11" x14ac:dyDescent="0.25">
      <c r="B140" s="166" t="s">
        <v>54</v>
      </c>
      <c r="C140" s="25">
        <v>0.21273972105004982</v>
      </c>
      <c r="D140" s="163">
        <v>3.7638141611935821E-2</v>
      </c>
      <c r="E140" s="163">
        <f t="shared" si="5"/>
        <v>1.4166297040001349E-3</v>
      </c>
      <c r="F140" s="25">
        <v>0.30416329862043168</v>
      </c>
      <c r="G140" s="163">
        <v>5.4702076055512638E-2</v>
      </c>
      <c r="H140" s="164">
        <f t="shared" si="6"/>
        <v>2.9923171247830892E-3</v>
      </c>
      <c r="I140" s="102"/>
      <c r="J140" s="102"/>
      <c r="K140" s="102"/>
    </row>
    <row r="141" spans="2:11" x14ac:dyDescent="0.25">
      <c r="B141" s="166" t="s">
        <v>21</v>
      </c>
      <c r="C141" s="25">
        <v>0.23135093955572378</v>
      </c>
      <c r="D141" s="163">
        <v>2.5132906484972312E-2</v>
      </c>
      <c r="E141" s="163">
        <f t="shared" si="5"/>
        <v>6.3166298838236332E-4</v>
      </c>
      <c r="F141" s="25">
        <v>0.17507228112619533</v>
      </c>
      <c r="G141" s="163">
        <v>3.2604411526105888E-2</v>
      </c>
      <c r="H141" s="164">
        <f t="shared" si="6"/>
        <v>1.0630476509636666E-3</v>
      </c>
      <c r="I141" s="102"/>
      <c r="J141" s="102"/>
      <c r="K141" s="102"/>
    </row>
    <row r="142" spans="2:11" x14ac:dyDescent="0.25">
      <c r="B142" s="166" t="s">
        <v>132</v>
      </c>
      <c r="C142" s="25">
        <v>0.51340946471532367</v>
      </c>
      <c r="D142" s="163">
        <v>3.4447000164817547E-2</v>
      </c>
      <c r="E142" s="163">
        <f t="shared" si="5"/>
        <v>1.1865958203549402E-3</v>
      </c>
      <c r="F142" s="25">
        <v>0.38347941277801412</v>
      </c>
      <c r="G142" s="163">
        <v>3.3174158565472629E-2</v>
      </c>
      <c r="H142" s="164">
        <f t="shared" si="6"/>
        <v>1.100524796527121E-3</v>
      </c>
      <c r="I142" s="102"/>
      <c r="J142" s="102"/>
      <c r="K142" s="102"/>
    </row>
    <row r="143" spans="2:11" x14ac:dyDescent="0.25">
      <c r="B143" s="166" t="s">
        <v>140</v>
      </c>
      <c r="C143" s="25">
        <v>0.4111067030749343</v>
      </c>
      <c r="D143" s="163">
        <v>4.1356536590250847E-2</v>
      </c>
      <c r="E143" s="163">
        <f t="shared" si="5"/>
        <v>1.7103631187407571E-3</v>
      </c>
      <c r="F143" s="25">
        <v>0.43167895704981118</v>
      </c>
      <c r="G143" s="163">
        <v>4.0429848806719071E-2</v>
      </c>
      <c r="H143" s="164">
        <f t="shared" si="6"/>
        <v>1.6345726745341635E-3</v>
      </c>
      <c r="I143" s="102"/>
      <c r="J143" s="102"/>
      <c r="K143" s="102"/>
    </row>
    <row r="144" spans="2:11" x14ac:dyDescent="0.25">
      <c r="B144" s="166" t="s">
        <v>128</v>
      </c>
      <c r="C144" s="25">
        <v>0.38641464464800701</v>
      </c>
      <c r="D144" s="163">
        <v>2.6218224345928062E-2</v>
      </c>
      <c r="E144" s="163">
        <f t="shared" si="5"/>
        <v>6.8739528785341497E-4</v>
      </c>
      <c r="F144" s="25">
        <v>0.36924075756602398</v>
      </c>
      <c r="G144" s="163">
        <v>4.1194301493856382E-2</v>
      </c>
      <c r="H144" s="164">
        <f t="shared" si="6"/>
        <v>1.6969704755667382E-3</v>
      </c>
      <c r="I144" s="102"/>
      <c r="J144" s="102"/>
      <c r="K144" s="102"/>
    </row>
    <row r="145" spans="2:11" x14ac:dyDescent="0.25">
      <c r="B145" s="166" t="s">
        <v>160</v>
      </c>
      <c r="C145" s="25">
        <v>0.44122673034338467</v>
      </c>
      <c r="D145" s="163">
        <v>4.5930570993647141E-2</v>
      </c>
      <c r="E145" s="163">
        <f t="shared" si="5"/>
        <v>2.1096173518024603E-3</v>
      </c>
      <c r="F145" s="25">
        <v>0.53906066881553749</v>
      </c>
      <c r="G145" s="163">
        <v>8.2099270018853809E-2</v>
      </c>
      <c r="H145" s="164">
        <f t="shared" si="6"/>
        <v>6.7402901376286684E-3</v>
      </c>
      <c r="I145" s="102"/>
      <c r="J145" s="102"/>
      <c r="K145" s="102"/>
    </row>
    <row r="146" spans="2:11" x14ac:dyDescent="0.25">
      <c r="B146" s="166" t="s">
        <v>58</v>
      </c>
      <c r="C146" s="25">
        <v>0.38524437690518953</v>
      </c>
      <c r="D146" s="163">
        <v>3.0896689917264755E-2</v>
      </c>
      <c r="E146" s="163">
        <f t="shared" si="5"/>
        <v>9.5460544784360961E-4</v>
      </c>
      <c r="F146" s="25">
        <v>0.34618693170574699</v>
      </c>
      <c r="G146" s="163">
        <v>4.2154645916998634E-2</v>
      </c>
      <c r="H146" s="164">
        <f t="shared" si="6"/>
        <v>1.7770141723875295E-3</v>
      </c>
      <c r="I146" s="102"/>
      <c r="J146" s="102"/>
      <c r="K146" s="102"/>
    </row>
    <row r="147" spans="2:11" x14ac:dyDescent="0.25">
      <c r="B147" s="166" t="s">
        <v>33</v>
      </c>
      <c r="C147" s="25">
        <v>0.12047487774142529</v>
      </c>
      <c r="D147" s="163">
        <v>2.803884552364241E-2</v>
      </c>
      <c r="E147" s="163">
        <f t="shared" si="5"/>
        <v>7.8617685829868199E-4</v>
      </c>
      <c r="F147" s="25">
        <v>0.19568882352163558</v>
      </c>
      <c r="G147" s="163">
        <v>3.2363986837992978E-2</v>
      </c>
      <c r="H147" s="164">
        <f t="shared" si="6"/>
        <v>1.0474276440497828E-3</v>
      </c>
      <c r="I147" s="102"/>
      <c r="J147" s="102"/>
      <c r="K147" s="102"/>
    </row>
    <row r="148" spans="2:11" x14ac:dyDescent="0.25">
      <c r="B148" s="166" t="s">
        <v>48</v>
      </c>
      <c r="C148" s="25">
        <v>0.20445605533739292</v>
      </c>
      <c r="D148" s="163">
        <v>3.9205154216169817E-2</v>
      </c>
      <c r="E148" s="163">
        <f t="shared" si="5"/>
        <v>1.537044117113658E-3</v>
      </c>
      <c r="F148" s="25">
        <v>0.15754783726177937</v>
      </c>
      <c r="G148" s="163">
        <v>4.983251893915619E-2</v>
      </c>
      <c r="H148" s="164">
        <f t="shared" si="6"/>
        <v>2.4832799438213602E-3</v>
      </c>
      <c r="I148" s="102"/>
      <c r="J148" s="102"/>
      <c r="K148" s="102"/>
    </row>
    <row r="149" spans="2:11" x14ac:dyDescent="0.25">
      <c r="B149" s="166" t="s">
        <v>134</v>
      </c>
      <c r="C149" s="25">
        <v>0.32354792645876368</v>
      </c>
      <c r="D149" s="163">
        <v>3.0180367708653254E-2</v>
      </c>
      <c r="E149" s="163">
        <f t="shared" si="5"/>
        <v>9.1085459502952002E-4</v>
      </c>
      <c r="F149" s="25">
        <v>0.36758541078712204</v>
      </c>
      <c r="G149" s="163">
        <v>3.6394583036291173E-2</v>
      </c>
      <c r="H149" s="164">
        <f t="shared" si="6"/>
        <v>1.3245656743854932E-3</v>
      </c>
      <c r="I149" s="102"/>
      <c r="J149" s="102"/>
      <c r="K149" s="102"/>
    </row>
    <row r="150" spans="2:11" x14ac:dyDescent="0.25">
      <c r="B150" s="166" t="s">
        <v>35</v>
      </c>
      <c r="C150" s="25">
        <v>0.26790538308799045</v>
      </c>
      <c r="D150" s="163">
        <v>2.3132251407722758E-2</v>
      </c>
      <c r="E150" s="163">
        <f t="shared" si="5"/>
        <v>5.351010551900915E-4</v>
      </c>
      <c r="F150" s="25">
        <v>0.25742554885680868</v>
      </c>
      <c r="G150" s="163">
        <v>3.769382748993097E-2</v>
      </c>
      <c r="H150" s="164">
        <f t="shared" si="6"/>
        <v>1.4208246308406757E-3</v>
      </c>
      <c r="I150" s="102"/>
      <c r="J150" s="102"/>
      <c r="K150" s="102"/>
    </row>
    <row r="151" spans="2:11" x14ac:dyDescent="0.25">
      <c r="B151" s="166" t="s">
        <v>136</v>
      </c>
      <c r="C151" s="25">
        <v>0.38635718340951347</v>
      </c>
      <c r="D151" s="163">
        <v>3.602685870544288E-2</v>
      </c>
      <c r="E151" s="163">
        <f t="shared" si="5"/>
        <v>1.2979345481819453E-3</v>
      </c>
      <c r="F151" s="25">
        <v>0.42390915001180973</v>
      </c>
      <c r="G151" s="163">
        <v>4.7055768557672344E-2</v>
      </c>
      <c r="H151" s="164">
        <f t="shared" si="6"/>
        <v>2.214245354553225E-3</v>
      </c>
      <c r="I151" s="102"/>
      <c r="J151" s="102"/>
      <c r="K151" s="102"/>
    </row>
    <row r="152" spans="2:11" x14ac:dyDescent="0.25">
      <c r="B152" s="166" t="s">
        <v>82</v>
      </c>
      <c r="C152" s="25">
        <v>0.3469715446839679</v>
      </c>
      <c r="D152" s="163">
        <v>2.2452610492745124E-2</v>
      </c>
      <c r="E152" s="163">
        <f t="shared" si="5"/>
        <v>5.0411971793892839E-4</v>
      </c>
      <c r="F152" s="25">
        <v>0.28301952518647139</v>
      </c>
      <c r="G152" s="163">
        <v>3.325634303596469E-2</v>
      </c>
      <c r="H152" s="164">
        <f t="shared" si="6"/>
        <v>1.1059843521257571E-3</v>
      </c>
      <c r="I152" s="102"/>
      <c r="J152" s="102"/>
      <c r="K152" s="102"/>
    </row>
    <row r="153" spans="2:11" x14ac:dyDescent="0.25">
      <c r="B153" s="166" t="s">
        <v>37</v>
      </c>
      <c r="C153" s="64">
        <v>0.25916135492478432</v>
      </c>
      <c r="D153" s="167">
        <v>2.0346396773850688E-2</v>
      </c>
      <c r="E153" s="167">
        <f t="shared" si="5"/>
        <v>4.1397586167896166E-4</v>
      </c>
      <c r="F153" s="64">
        <v>0.22863287274152441</v>
      </c>
      <c r="G153" s="167">
        <v>3.0013403957255415E-2</v>
      </c>
      <c r="H153" s="168">
        <f t="shared" si="6"/>
        <v>9.0080441710139504E-4</v>
      </c>
      <c r="I153" s="102"/>
      <c r="J153" s="102"/>
      <c r="K153" s="102"/>
    </row>
    <row r="154" spans="2:11" x14ac:dyDescent="0.25">
      <c r="B154" s="169" t="s">
        <v>236</v>
      </c>
      <c r="C154" s="25">
        <f t="shared" ref="C154:H154" si="7">AVERAGE(C100:C153)</f>
        <v>0.33658306904658974</v>
      </c>
      <c r="D154" s="163">
        <f t="shared" si="7"/>
        <v>3.1326126587150088E-2</v>
      </c>
      <c r="E154" s="163">
        <f t="shared" si="7"/>
        <v>1.031372885758513E-3</v>
      </c>
      <c r="F154" s="25">
        <f t="shared" si="7"/>
        <v>0.29220844622704661</v>
      </c>
      <c r="G154" s="163">
        <f t="shared" si="7"/>
        <v>3.7739095949058658E-2</v>
      </c>
      <c r="H154" s="164">
        <f t="shared" si="7"/>
        <v>1.5081257386448219E-3</v>
      </c>
      <c r="I154" s="102"/>
      <c r="J154" s="102"/>
      <c r="K154" s="102"/>
    </row>
    <row r="155" spans="2:11" x14ac:dyDescent="0.25">
      <c r="B155" s="170" t="s">
        <v>237</v>
      </c>
      <c r="C155" s="64">
        <f t="shared" ref="C155:H155" si="8">MEDIAN(C100:C153)</f>
        <v>0.34454074315766747</v>
      </c>
      <c r="D155" s="167">
        <f t="shared" si="8"/>
        <v>3.0629825423982595E-2</v>
      </c>
      <c r="E155" s="167">
        <f t="shared" si="8"/>
        <v>9.3825742216142524E-4</v>
      </c>
      <c r="F155" s="64">
        <f t="shared" si="8"/>
        <v>0.29165747433774603</v>
      </c>
      <c r="G155" s="167">
        <f t="shared" si="8"/>
        <v>3.5564830984678691E-2</v>
      </c>
      <c r="H155" s="168">
        <f t="shared" si="8"/>
        <v>1.2649040888602903E-3</v>
      </c>
      <c r="I155" s="102"/>
      <c r="J155" s="102"/>
      <c r="K155" s="102"/>
    </row>
    <row r="156" spans="2:11" x14ac:dyDescent="0.25">
      <c r="I156" s="102"/>
      <c r="J156" s="102"/>
      <c r="K156" s="102"/>
    </row>
    <row r="157" spans="2:11" x14ac:dyDescent="0.25">
      <c r="I157" s="102"/>
      <c r="J157" s="102"/>
      <c r="K157" s="102"/>
    </row>
    <row r="158" spans="2:11" x14ac:dyDescent="0.25">
      <c r="I158" s="102"/>
      <c r="J158" s="102"/>
      <c r="K158" s="102"/>
    </row>
    <row r="159" spans="2:11" x14ac:dyDescent="0.25">
      <c r="I159" s="102"/>
      <c r="J159" s="102"/>
      <c r="K159" s="102"/>
    </row>
    <row r="160" spans="2:11" x14ac:dyDescent="0.25">
      <c r="I160" s="102"/>
      <c r="J160" s="102"/>
      <c r="K160" s="102"/>
    </row>
    <row r="181" spans="2:9" s="102" customFormat="1" x14ac:dyDescent="0.25">
      <c r="B181" s="1"/>
      <c r="C181" s="1"/>
      <c r="D181" s="1"/>
      <c r="E181" s="1"/>
      <c r="F181" s="1"/>
      <c r="G181" s="1"/>
      <c r="H181" s="1"/>
      <c r="I181" s="173"/>
    </row>
  </sheetData>
  <mergeCells count="5">
    <mergeCell ref="B3:J3"/>
    <mergeCell ref="C25:E25"/>
    <mergeCell ref="F25:H25"/>
    <mergeCell ref="C98:E98"/>
    <mergeCell ref="F98:H98"/>
  </mergeCells>
  <conditionalFormatting sqref="J22:J75 B100:B153">
    <cfRule type="duplicateValues" dxfId="2" priority="1"/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M158"/>
  <sheetViews>
    <sheetView workbookViewId="0"/>
  </sheetViews>
  <sheetFormatPr defaultColWidth="8.85546875" defaultRowHeight="15" x14ac:dyDescent="0.25"/>
  <cols>
    <col min="1" max="1" width="2.42578125" style="1" customWidth="1"/>
    <col min="2" max="2" width="30.7109375" style="1" customWidth="1"/>
    <col min="3" max="3" width="18.140625" style="1" customWidth="1"/>
    <col min="4" max="4" width="15.85546875" style="1" customWidth="1"/>
    <col min="5" max="5" width="15.42578125" style="1" customWidth="1"/>
    <col min="6" max="6" width="18.85546875" style="1" customWidth="1"/>
    <col min="7" max="7" width="18.140625" style="1" customWidth="1"/>
    <col min="8" max="8" width="20.85546875" style="1" customWidth="1"/>
    <col min="9" max="9" width="15.140625" style="1" customWidth="1"/>
    <col min="10" max="10" width="8.85546875" style="1"/>
    <col min="11" max="11" width="12.42578125" style="1" bestFit="1" customWidth="1"/>
    <col min="12" max="16384" width="8.85546875" style="1"/>
  </cols>
  <sheetData>
    <row r="1" spans="1:12" ht="23.25" x14ac:dyDescent="0.35">
      <c r="A1" s="91" t="s">
        <v>215</v>
      </c>
      <c r="B1" s="117"/>
    </row>
    <row r="3" spans="1:12" ht="34.5" customHeight="1" x14ac:dyDescent="0.25">
      <c r="A3" s="118"/>
      <c r="B3" s="310" t="s">
        <v>216</v>
      </c>
      <c r="C3" s="310"/>
      <c r="D3" s="310"/>
      <c r="E3" s="310"/>
      <c r="F3" s="310"/>
      <c r="G3" s="310"/>
      <c r="H3" s="310"/>
      <c r="I3" s="310"/>
      <c r="J3" s="310"/>
      <c r="K3" s="118"/>
      <c r="L3" s="118"/>
    </row>
    <row r="5" spans="1:12" s="37" customFormat="1" x14ac:dyDescent="0.25">
      <c r="A5" s="36" t="s">
        <v>217</v>
      </c>
    </row>
    <row r="7" spans="1:12" x14ac:dyDescent="0.25">
      <c r="B7" s="114"/>
      <c r="C7" s="120" t="s">
        <v>2</v>
      </c>
      <c r="D7" s="121" t="s">
        <v>3</v>
      </c>
      <c r="E7" s="122" t="s">
        <v>201</v>
      </c>
    </row>
    <row r="8" spans="1:12" x14ac:dyDescent="0.25">
      <c r="B8" s="121" t="s">
        <v>218</v>
      </c>
      <c r="C8" s="123"/>
      <c r="D8" s="124"/>
      <c r="E8" s="125"/>
      <c r="F8" s="126"/>
      <c r="G8" s="126"/>
      <c r="H8" s="126"/>
    </row>
    <row r="9" spans="1:12" x14ac:dyDescent="0.25">
      <c r="B9" s="127" t="s">
        <v>8</v>
      </c>
      <c r="C9" s="128">
        <f>C80</f>
        <v>9.3650663691394478E-2</v>
      </c>
      <c r="D9" s="129">
        <f>D80</f>
        <v>6.4919737366119362E-2</v>
      </c>
      <c r="E9" s="130">
        <f t="shared" ref="E9:E10" si="0">AVERAGE(C9:D9)</f>
        <v>7.9285200528756927E-2</v>
      </c>
      <c r="F9" s="126"/>
      <c r="G9" s="126"/>
      <c r="H9" s="126"/>
    </row>
    <row r="10" spans="1:12" x14ac:dyDescent="0.25">
      <c r="B10" s="131" t="s">
        <v>9</v>
      </c>
      <c r="C10" s="132">
        <f>C22</f>
        <v>9.7896485661350161E-2</v>
      </c>
      <c r="D10" s="133">
        <f>D22</f>
        <v>4.6595485256464807E-2</v>
      </c>
      <c r="E10" s="134">
        <f t="shared" si="0"/>
        <v>7.224598545890748E-2</v>
      </c>
      <c r="F10" s="126"/>
      <c r="G10" s="126"/>
      <c r="H10" s="126"/>
    </row>
    <row r="13" spans="1:12" s="37" customFormat="1" x14ac:dyDescent="0.25">
      <c r="A13" s="36" t="s">
        <v>219</v>
      </c>
    </row>
    <row r="15" spans="1:12" x14ac:dyDescent="0.25">
      <c r="A15" s="102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</row>
    <row r="16" spans="1:12" x14ac:dyDescent="0.25">
      <c r="A16" s="102"/>
      <c r="B16" s="135" t="s">
        <v>220</v>
      </c>
      <c r="C16" s="136" t="s">
        <v>2</v>
      </c>
      <c r="D16" s="137" t="s">
        <v>3</v>
      </c>
      <c r="E16" s="138" t="s">
        <v>221</v>
      </c>
      <c r="F16" s="139"/>
      <c r="G16" s="139"/>
      <c r="H16" s="138"/>
      <c r="I16" s="102"/>
      <c r="J16" s="102"/>
      <c r="K16" s="102"/>
      <c r="L16" s="102"/>
    </row>
    <row r="17" spans="1:13" x14ac:dyDescent="0.25">
      <c r="A17" s="102"/>
      <c r="B17" s="140" t="s">
        <v>190</v>
      </c>
      <c r="C17" s="140">
        <f>COUNT(C27:C65)</f>
        <v>39</v>
      </c>
      <c r="D17" s="140">
        <f>COUNT(F27:F65)</f>
        <v>39</v>
      </c>
      <c r="E17" s="141" t="s">
        <v>222</v>
      </c>
      <c r="F17" s="142"/>
      <c r="G17" s="142"/>
      <c r="H17" s="141"/>
      <c r="I17" s="102"/>
      <c r="J17" s="102"/>
      <c r="K17" s="102"/>
      <c r="L17" s="102"/>
    </row>
    <row r="18" spans="1:13" x14ac:dyDescent="0.25">
      <c r="A18" s="102"/>
      <c r="B18" s="143" t="s">
        <v>223</v>
      </c>
      <c r="C18" s="144">
        <f>(C17/(C17-1))*_xlfn.VAR.S(C27:C65)</f>
        <v>1.1595851837886893E-2</v>
      </c>
      <c r="D18" s="144">
        <f>(D17/(D17-1))*_xlfn.VAR.S(F27:F65)</f>
        <v>6.5353462917814636E-3</v>
      </c>
      <c r="E18" s="141" t="s">
        <v>224</v>
      </c>
      <c r="F18" s="145"/>
      <c r="G18" s="145"/>
      <c r="H18" s="141"/>
      <c r="I18" s="102"/>
      <c r="J18" s="102"/>
      <c r="K18" s="102"/>
      <c r="L18" s="102"/>
    </row>
    <row r="19" spans="1:13" ht="18.75" x14ac:dyDescent="0.35">
      <c r="A19" s="102"/>
      <c r="B19" s="143" t="s">
        <v>225</v>
      </c>
      <c r="C19" s="144">
        <f>E66</f>
        <v>3.8490991122479071E-3</v>
      </c>
      <c r="D19" s="144">
        <f>H66</f>
        <v>7.5529667122276401E-3</v>
      </c>
      <c r="E19" s="141" t="s">
        <v>226</v>
      </c>
      <c r="F19" s="145"/>
      <c r="G19" s="145"/>
      <c r="H19" s="141"/>
      <c r="I19" s="102"/>
      <c r="J19" s="102"/>
      <c r="K19" s="102"/>
      <c r="L19" s="102"/>
    </row>
    <row r="20" spans="1:13" x14ac:dyDescent="0.25">
      <c r="A20" s="102"/>
      <c r="B20" s="143" t="s">
        <v>227</v>
      </c>
      <c r="C20" s="146">
        <v>0.2</v>
      </c>
      <c r="D20" s="146">
        <v>0.2</v>
      </c>
      <c r="E20" s="141" t="s">
        <v>228</v>
      </c>
      <c r="F20" s="147"/>
      <c r="G20" s="147"/>
      <c r="H20" s="141"/>
      <c r="I20" s="102"/>
      <c r="J20" s="102"/>
      <c r="K20" s="102"/>
      <c r="L20" s="251"/>
    </row>
    <row r="21" spans="1:13" x14ac:dyDescent="0.25">
      <c r="A21" s="102"/>
      <c r="B21" s="148" t="s">
        <v>229</v>
      </c>
      <c r="C21" s="149">
        <f>C18*((C17+1)/C17)-C19*(1-2*C20)</f>
        <v>9.5837219048429383E-3</v>
      </c>
      <c r="D21" s="149">
        <f>D18*((D17+1)/D17)-D19*(1-2*D20)</f>
        <v>2.1711392462854294E-3</v>
      </c>
      <c r="E21" s="141" t="s">
        <v>230</v>
      </c>
      <c r="F21" s="145"/>
      <c r="G21" s="145"/>
      <c r="H21" s="141"/>
      <c r="I21" s="102"/>
      <c r="J21" s="102"/>
      <c r="K21" s="102"/>
      <c r="L21" s="251"/>
    </row>
    <row r="22" spans="1:13" x14ac:dyDescent="0.25">
      <c r="A22" s="102"/>
      <c r="B22" s="150" t="s">
        <v>231</v>
      </c>
      <c r="C22" s="151">
        <f>SQRT(C21)</f>
        <v>9.7896485661350161E-2</v>
      </c>
      <c r="D22" s="152">
        <f>SQRT(D21)</f>
        <v>4.6595485256464807E-2</v>
      </c>
      <c r="E22" s="142"/>
      <c r="F22" s="145"/>
      <c r="G22" s="145"/>
      <c r="H22" s="142"/>
      <c r="I22" s="102"/>
      <c r="J22" s="102"/>
      <c r="K22" s="102"/>
      <c r="L22" s="251"/>
    </row>
    <row r="23" spans="1:13" x14ac:dyDescent="0.25">
      <c r="A23" s="102"/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251"/>
    </row>
    <row r="24" spans="1:13" x14ac:dyDescent="0.25">
      <c r="A24" s="102"/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251"/>
    </row>
    <row r="25" spans="1:13" x14ac:dyDescent="0.25">
      <c r="A25" s="102"/>
      <c r="B25" s="102"/>
      <c r="C25" s="307" t="s">
        <v>2</v>
      </c>
      <c r="D25" s="308"/>
      <c r="E25" s="309"/>
      <c r="F25" s="307" t="s">
        <v>3</v>
      </c>
      <c r="G25" s="308"/>
      <c r="H25" s="309"/>
      <c r="I25" s="102"/>
      <c r="J25" s="102"/>
      <c r="K25" s="102"/>
      <c r="L25" s="251"/>
    </row>
    <row r="26" spans="1:13" x14ac:dyDescent="0.25">
      <c r="A26" s="102"/>
      <c r="B26" s="153" t="s">
        <v>232</v>
      </c>
      <c r="C26" s="154" t="s">
        <v>233</v>
      </c>
      <c r="D26" s="154" t="s">
        <v>234</v>
      </c>
      <c r="E26" s="154" t="s">
        <v>235</v>
      </c>
      <c r="F26" s="154" t="s">
        <v>233</v>
      </c>
      <c r="G26" s="154" t="s">
        <v>234</v>
      </c>
      <c r="H26" s="154" t="s">
        <v>235</v>
      </c>
      <c r="I26" s="102"/>
      <c r="J26" s="155"/>
      <c r="K26" s="156"/>
      <c r="L26" s="251"/>
      <c r="M26" s="157"/>
    </row>
    <row r="27" spans="1:13" x14ac:dyDescent="0.25">
      <c r="A27" s="102"/>
      <c r="B27" s="158" t="s">
        <v>84</v>
      </c>
      <c r="C27" s="159">
        <v>0.4249574894780303</v>
      </c>
      <c r="D27" s="160">
        <v>6.3208823165843558E-2</v>
      </c>
      <c r="E27" s="160">
        <f t="shared" ref="E27:E65" si="1">D27^2</f>
        <v>3.9953553260108814E-3</v>
      </c>
      <c r="F27" s="159">
        <v>0.26154486242045538</v>
      </c>
      <c r="G27" s="160">
        <v>8.0920136781261212E-2</v>
      </c>
      <c r="H27" s="161">
        <f t="shared" ref="H27:H65" si="2">G27^2</f>
        <v>6.5480685366980235E-3</v>
      </c>
      <c r="I27" s="102"/>
      <c r="J27" s="102"/>
      <c r="K27" s="102"/>
      <c r="L27" s="251"/>
      <c r="M27" s="102"/>
    </row>
    <row r="28" spans="1:13" x14ac:dyDescent="0.25">
      <c r="A28" s="102"/>
      <c r="B28" s="162" t="s">
        <v>138</v>
      </c>
      <c r="C28" s="25">
        <v>0.51018067436938364</v>
      </c>
      <c r="D28" s="163">
        <v>8.108454673901129E-2</v>
      </c>
      <c r="E28" s="163">
        <f t="shared" si="1"/>
        <v>6.5747037198709063E-3</v>
      </c>
      <c r="F28" s="25">
        <v>0.40389058872344463</v>
      </c>
      <c r="G28" s="163">
        <v>9.3013388909573405E-2</v>
      </c>
      <c r="H28" s="164">
        <f t="shared" si="2"/>
        <v>8.6514905164435524E-3</v>
      </c>
      <c r="I28" s="102"/>
      <c r="J28" s="102"/>
      <c r="K28" s="102"/>
      <c r="L28" s="251"/>
      <c r="M28" s="102"/>
    </row>
    <row r="29" spans="1:13" x14ac:dyDescent="0.25">
      <c r="B29" s="162" t="s">
        <v>90</v>
      </c>
      <c r="C29" s="25">
        <v>8.5435252091316041E-2</v>
      </c>
      <c r="D29" s="163">
        <v>5.3242723639257944E-2</v>
      </c>
      <c r="E29" s="163">
        <f t="shared" si="1"/>
        <v>2.8347876205263968E-3</v>
      </c>
      <c r="F29" s="25">
        <v>0.2670025875884785</v>
      </c>
      <c r="G29" s="163">
        <v>5.315359271387067E-2</v>
      </c>
      <c r="H29" s="164">
        <f t="shared" si="2"/>
        <v>2.8253044183920452E-3</v>
      </c>
      <c r="I29" s="102"/>
      <c r="J29" s="102"/>
      <c r="K29" s="102"/>
      <c r="L29" s="251"/>
      <c r="M29" s="102"/>
    </row>
    <row r="30" spans="1:13" x14ac:dyDescent="0.25">
      <c r="B30" s="162" t="s">
        <v>104</v>
      </c>
      <c r="C30" s="25">
        <v>0.36421550061972102</v>
      </c>
      <c r="D30" s="163">
        <v>5.8763280059315713E-2</v>
      </c>
      <c r="E30" s="163">
        <f t="shared" si="1"/>
        <v>3.4531230833295718E-3</v>
      </c>
      <c r="F30" s="25">
        <v>0.29866218775514586</v>
      </c>
      <c r="G30" s="163">
        <v>8.2599455122351798E-2</v>
      </c>
      <c r="H30" s="164">
        <f t="shared" si="2"/>
        <v>6.8226699865094088E-3</v>
      </c>
      <c r="I30" s="102"/>
      <c r="J30" s="102"/>
      <c r="K30" s="102"/>
      <c r="L30" s="251"/>
      <c r="M30" s="102"/>
    </row>
    <row r="31" spans="1:13" x14ac:dyDescent="0.25">
      <c r="B31" s="162" t="s">
        <v>41</v>
      </c>
      <c r="C31" s="25">
        <v>0.24143442033726328</v>
      </c>
      <c r="D31" s="163">
        <v>4.2018923749746903E-2</v>
      </c>
      <c r="E31" s="163">
        <f t="shared" si="1"/>
        <v>1.7655899530870443E-3</v>
      </c>
      <c r="F31" s="25">
        <v>0.17557429043935963</v>
      </c>
      <c r="G31" s="163">
        <v>6.572414495854248E-2</v>
      </c>
      <c r="H31" s="164">
        <f t="shared" si="2"/>
        <v>4.319663230531505E-3</v>
      </c>
      <c r="I31" s="102"/>
      <c r="J31" s="102"/>
      <c r="K31" s="102"/>
      <c r="L31" s="251"/>
      <c r="M31" s="102"/>
    </row>
    <row r="32" spans="1:13" x14ac:dyDescent="0.25">
      <c r="B32" s="162" t="s">
        <v>96</v>
      </c>
      <c r="C32" s="25">
        <v>0.36616184620407516</v>
      </c>
      <c r="D32" s="163">
        <v>6.2787152707777447E-2</v>
      </c>
      <c r="E32" s="163">
        <f t="shared" si="1"/>
        <v>3.9422265451497648E-3</v>
      </c>
      <c r="F32" s="25">
        <v>0.28451948291361512</v>
      </c>
      <c r="G32" s="163">
        <v>9.9866444653502501E-2</v>
      </c>
      <c r="H32" s="164">
        <f t="shared" si="2"/>
        <v>9.9733067677310779E-3</v>
      </c>
      <c r="I32" s="102"/>
      <c r="J32" s="102"/>
      <c r="K32" s="102"/>
      <c r="L32" s="251"/>
      <c r="M32" s="102"/>
    </row>
    <row r="33" spans="2:13" x14ac:dyDescent="0.25">
      <c r="B33" s="162" t="s">
        <v>29</v>
      </c>
      <c r="C33" s="25">
        <v>0.16288648858125215</v>
      </c>
      <c r="D33" s="163">
        <v>4.298484749260674E-2</v>
      </c>
      <c r="E33" s="163">
        <f t="shared" si="1"/>
        <v>1.84769711396266E-3</v>
      </c>
      <c r="F33" s="25">
        <v>0.12796749764906659</v>
      </c>
      <c r="G33" s="163">
        <v>4.4542263526561245E-2</v>
      </c>
      <c r="H33" s="164">
        <f t="shared" si="2"/>
        <v>1.984013240069628E-3</v>
      </c>
      <c r="I33" s="102"/>
      <c r="J33" s="102"/>
      <c r="K33" s="102"/>
      <c r="L33" s="251"/>
      <c r="M33" s="102"/>
    </row>
    <row r="34" spans="2:13" x14ac:dyDescent="0.25">
      <c r="B34" s="162" t="s">
        <v>31</v>
      </c>
      <c r="C34" s="25">
        <v>0.3070094337012314</v>
      </c>
      <c r="D34" s="163">
        <v>5.1797823934873241E-2</v>
      </c>
      <c r="E34" s="163">
        <f t="shared" si="1"/>
        <v>2.683014564388127E-3</v>
      </c>
      <c r="F34" s="25">
        <v>0.13438076464115051</v>
      </c>
      <c r="G34" s="163">
        <v>8.225269708675384E-2</v>
      </c>
      <c r="H34" s="164">
        <f t="shared" si="2"/>
        <v>6.7655061780452835E-3</v>
      </c>
      <c r="I34" s="102"/>
      <c r="J34" s="102"/>
      <c r="K34" s="102"/>
      <c r="L34" s="251"/>
      <c r="M34" s="102"/>
    </row>
    <row r="35" spans="2:13" x14ac:dyDescent="0.25">
      <c r="B35" s="162" t="s">
        <v>18</v>
      </c>
      <c r="C35" s="25">
        <v>0.22827484855113042</v>
      </c>
      <c r="D35" s="163">
        <v>4.9457630779534856E-2</v>
      </c>
      <c r="E35" s="163">
        <f t="shared" si="1"/>
        <v>2.4460572423247937E-3</v>
      </c>
      <c r="F35" s="25">
        <v>5.8341010908492405E-2</v>
      </c>
      <c r="G35" s="163">
        <v>8.8562067760306937E-2</v>
      </c>
      <c r="H35" s="164">
        <f t="shared" si="2"/>
        <v>7.8432398459811967E-3</v>
      </c>
      <c r="I35" s="102"/>
      <c r="J35" s="102"/>
      <c r="K35" s="102"/>
      <c r="L35" s="251"/>
      <c r="M35" s="102"/>
    </row>
    <row r="36" spans="2:13" x14ac:dyDescent="0.25">
      <c r="B36" s="162" t="s">
        <v>62</v>
      </c>
      <c r="C36" s="25">
        <v>0.35521149646717659</v>
      </c>
      <c r="D36" s="163">
        <v>5.27769538424816E-2</v>
      </c>
      <c r="E36" s="163">
        <f t="shared" si="1"/>
        <v>2.7854068568914335E-3</v>
      </c>
      <c r="F36" s="25">
        <v>0.22165400390096152</v>
      </c>
      <c r="G36" s="163">
        <v>0.11704335101774969</v>
      </c>
      <c r="H36" s="164">
        <f t="shared" si="2"/>
        <v>1.3699146017464168E-2</v>
      </c>
      <c r="I36" s="102"/>
      <c r="J36" s="102"/>
      <c r="K36" s="102"/>
      <c r="L36" s="251"/>
      <c r="M36" s="102"/>
    </row>
    <row r="37" spans="2:13" x14ac:dyDescent="0.25">
      <c r="B37" s="162" t="s">
        <v>92</v>
      </c>
      <c r="C37" s="25">
        <v>0.44640447584873016</v>
      </c>
      <c r="D37" s="163">
        <v>6.7356256652293528E-2</v>
      </c>
      <c r="E37" s="163">
        <f t="shared" si="1"/>
        <v>4.5368653102096359E-3</v>
      </c>
      <c r="F37" s="25">
        <v>0.26669128840849032</v>
      </c>
      <c r="G37" s="163">
        <v>9.5487138247996733E-2</v>
      </c>
      <c r="H37" s="164">
        <f t="shared" si="2"/>
        <v>9.1177935707920411E-3</v>
      </c>
      <c r="I37" s="102"/>
      <c r="J37" s="102"/>
      <c r="K37" s="102"/>
      <c r="L37" s="251"/>
      <c r="M37" s="102"/>
    </row>
    <row r="38" spans="2:13" x14ac:dyDescent="0.25">
      <c r="B38" s="162" t="s">
        <v>78</v>
      </c>
      <c r="C38" s="25">
        <v>0.43606946155202353</v>
      </c>
      <c r="D38" s="163">
        <v>5.9892460367856684E-2</v>
      </c>
      <c r="E38" s="163">
        <f t="shared" si="1"/>
        <v>3.5871068089152838E-3</v>
      </c>
      <c r="F38" s="25">
        <v>0.2615958482779544</v>
      </c>
      <c r="G38" s="163">
        <v>8.8528437909863852E-2</v>
      </c>
      <c r="H38" s="164">
        <f t="shared" si="2"/>
        <v>7.8372843187606185E-3</v>
      </c>
      <c r="I38" s="102"/>
      <c r="J38" s="102"/>
      <c r="K38" s="102"/>
      <c r="L38" s="251"/>
      <c r="M38" s="102"/>
    </row>
    <row r="39" spans="2:13" x14ac:dyDescent="0.25">
      <c r="B39" s="162" t="s">
        <v>76</v>
      </c>
      <c r="C39" s="25">
        <v>0.27937295273032658</v>
      </c>
      <c r="D39" s="163">
        <v>5.4186954901708079E-2</v>
      </c>
      <c r="E39" s="163">
        <f t="shared" si="1"/>
        <v>2.9362260815197451E-3</v>
      </c>
      <c r="F39" s="25">
        <v>0.2544689956365408</v>
      </c>
      <c r="G39" s="163">
        <v>7.9750419908706627E-2</v>
      </c>
      <c r="H39" s="164">
        <f t="shared" si="2"/>
        <v>6.36012947561503E-3</v>
      </c>
      <c r="I39" s="102"/>
      <c r="J39" s="102"/>
      <c r="K39" s="102"/>
      <c r="L39" s="251"/>
      <c r="M39" s="102"/>
    </row>
    <row r="40" spans="2:13" x14ac:dyDescent="0.25">
      <c r="B40" s="162" t="s">
        <v>60</v>
      </c>
      <c r="C40" s="25">
        <v>0.39296868261024925</v>
      </c>
      <c r="D40" s="163">
        <v>7.1280067196239236E-2</v>
      </c>
      <c r="E40" s="163">
        <f t="shared" si="1"/>
        <v>5.0808479795003804E-3</v>
      </c>
      <c r="F40" s="25">
        <v>0.22112431187305473</v>
      </c>
      <c r="G40" s="163">
        <v>8.053531992882583E-2</v>
      </c>
      <c r="H40" s="164">
        <f t="shared" si="2"/>
        <v>6.4859377560383307E-3</v>
      </c>
      <c r="I40" s="102"/>
      <c r="J40" s="102"/>
      <c r="K40" s="102"/>
      <c r="L40" s="251"/>
      <c r="M40" s="102"/>
    </row>
    <row r="41" spans="2:13" x14ac:dyDescent="0.25">
      <c r="B41" s="166" t="s">
        <v>23</v>
      </c>
      <c r="C41" s="25">
        <v>0.32646167822157479</v>
      </c>
      <c r="D41" s="163">
        <v>5.2487495864663843E-2</v>
      </c>
      <c r="E41" s="163">
        <f t="shared" si="1"/>
        <v>2.7549372221431041E-3</v>
      </c>
      <c r="F41" s="25">
        <v>0.11833541312631332</v>
      </c>
      <c r="G41" s="163">
        <v>9.7068051249424289E-2</v>
      </c>
      <c r="H41" s="164">
        <f t="shared" si="2"/>
        <v>9.4222065733608595E-3</v>
      </c>
      <c r="I41" s="102"/>
      <c r="J41" s="102"/>
      <c r="K41" s="102"/>
      <c r="L41" s="251"/>
      <c r="M41" s="102"/>
    </row>
    <row r="42" spans="2:13" x14ac:dyDescent="0.25">
      <c r="B42" s="166" t="s">
        <v>106</v>
      </c>
      <c r="C42" s="25">
        <v>0.43664568055958658</v>
      </c>
      <c r="D42" s="163">
        <v>5.6735429173836081E-2</v>
      </c>
      <c r="E42" s="163">
        <f t="shared" si="1"/>
        <v>3.2189089235393703E-3</v>
      </c>
      <c r="F42" s="25">
        <v>0.29657889971684953</v>
      </c>
      <c r="G42" s="163">
        <v>7.0099730467194268E-2</v>
      </c>
      <c r="H42" s="164">
        <f t="shared" si="2"/>
        <v>4.913972211573284E-3</v>
      </c>
      <c r="I42" s="102"/>
      <c r="J42" s="102"/>
      <c r="K42" s="102"/>
      <c r="L42" s="251"/>
      <c r="M42" s="102"/>
    </row>
    <row r="43" spans="2:13" x14ac:dyDescent="0.25">
      <c r="B43" s="166" t="s">
        <v>126</v>
      </c>
      <c r="C43" s="25">
        <v>0.45051953640404269</v>
      </c>
      <c r="D43" s="163">
        <v>0.1136229651614397</v>
      </c>
      <c r="E43" s="163">
        <f t="shared" si="1"/>
        <v>1.291017821207774E-2</v>
      </c>
      <c r="F43" s="25">
        <v>0.36970871040766284</v>
      </c>
      <c r="G43" s="163">
        <v>0.1193954089285765</v>
      </c>
      <c r="H43" s="164">
        <f t="shared" si="2"/>
        <v>1.4255263673222005E-2</v>
      </c>
      <c r="I43" s="102"/>
      <c r="J43" s="102"/>
      <c r="K43" s="102"/>
      <c r="L43" s="251"/>
      <c r="M43" s="102"/>
    </row>
    <row r="44" spans="2:13" x14ac:dyDescent="0.25">
      <c r="B44" s="166" t="s">
        <v>130</v>
      </c>
      <c r="C44" s="25">
        <v>0.29111792661447933</v>
      </c>
      <c r="D44" s="163">
        <v>5.677996449435193E-2</v>
      </c>
      <c r="E44" s="163">
        <f t="shared" si="1"/>
        <v>3.2239643679798659E-3</v>
      </c>
      <c r="F44" s="25">
        <v>0.37642051891772338</v>
      </c>
      <c r="G44" s="163">
        <v>8.8767572434304054E-2</v>
      </c>
      <c r="H44" s="164">
        <f t="shared" si="2"/>
        <v>7.8796819158794169E-3</v>
      </c>
      <c r="I44" s="102"/>
      <c r="J44" s="102"/>
      <c r="K44" s="102"/>
      <c r="L44" s="251"/>
      <c r="M44" s="102"/>
    </row>
    <row r="45" spans="2:13" x14ac:dyDescent="0.25">
      <c r="B45" s="166" t="s">
        <v>45</v>
      </c>
      <c r="C45" s="25">
        <v>0.4863779423662592</v>
      </c>
      <c r="D45" s="163">
        <v>7.4498886552511454E-2</v>
      </c>
      <c r="E45" s="163">
        <f t="shared" si="1"/>
        <v>5.5500840975639719E-3</v>
      </c>
      <c r="F45" s="25">
        <v>0.19006562801526988</v>
      </c>
      <c r="G45" s="163">
        <v>9.9803402220334556E-2</v>
      </c>
      <c r="H45" s="164">
        <f t="shared" si="2"/>
        <v>9.9607190947538799E-3</v>
      </c>
      <c r="I45" s="102"/>
      <c r="J45" s="102"/>
      <c r="K45" s="102"/>
      <c r="L45" s="251"/>
      <c r="M45" s="102"/>
    </row>
    <row r="46" spans="2:13" x14ac:dyDescent="0.25">
      <c r="B46" s="166" t="s">
        <v>100</v>
      </c>
      <c r="C46" s="25">
        <v>0.14021748494454475</v>
      </c>
      <c r="D46" s="163">
        <v>7.918411463895117E-2</v>
      </c>
      <c r="E46" s="163">
        <f t="shared" si="1"/>
        <v>6.270124011154561E-3</v>
      </c>
      <c r="F46" s="25">
        <v>0.29919917543746355</v>
      </c>
      <c r="G46" s="163">
        <v>8.4295444490293109E-2</v>
      </c>
      <c r="H46" s="164">
        <f t="shared" si="2"/>
        <v>7.1057219618160866E-3</v>
      </c>
      <c r="I46" s="102"/>
      <c r="J46" s="102"/>
      <c r="K46" s="102"/>
      <c r="L46" s="251"/>
      <c r="M46" s="102"/>
    </row>
    <row r="47" spans="2:13" x14ac:dyDescent="0.25">
      <c r="B47" s="166" t="s">
        <v>112</v>
      </c>
      <c r="C47" s="25">
        <v>0.42645729159562851</v>
      </c>
      <c r="D47" s="163">
        <v>7.9795564637046679E-2</v>
      </c>
      <c r="E47" s="163">
        <f t="shared" si="1"/>
        <v>6.3673321357450947E-3</v>
      </c>
      <c r="F47" s="25">
        <v>0.30844555089591252</v>
      </c>
      <c r="G47" s="163">
        <v>8.3369316189870313E-2</v>
      </c>
      <c r="H47" s="164">
        <f t="shared" si="2"/>
        <v>6.9504428819665721E-3</v>
      </c>
      <c r="I47" s="102"/>
      <c r="J47" s="102"/>
      <c r="K47" s="102"/>
      <c r="L47" s="251"/>
      <c r="M47" s="102"/>
    </row>
    <row r="48" spans="2:13" x14ac:dyDescent="0.25">
      <c r="B48" s="166" t="s">
        <v>114</v>
      </c>
      <c r="C48" s="25">
        <v>0.26683906390150763</v>
      </c>
      <c r="D48" s="163">
        <v>6.5250528371296537E-2</v>
      </c>
      <c r="E48" s="163">
        <f t="shared" si="1"/>
        <v>4.2576314527333747E-3</v>
      </c>
      <c r="F48" s="25">
        <v>0.31332872960858199</v>
      </c>
      <c r="G48" s="163">
        <v>0.11604137004051671</v>
      </c>
      <c r="H48" s="164">
        <f t="shared" si="2"/>
        <v>1.3465599560880129E-2</v>
      </c>
      <c r="I48" s="102"/>
      <c r="J48" s="102"/>
      <c r="K48" s="102"/>
      <c r="L48" s="251"/>
      <c r="M48" s="102"/>
    </row>
    <row r="49" spans="2:13" x14ac:dyDescent="0.25">
      <c r="B49" s="166" t="s">
        <v>80</v>
      </c>
      <c r="C49" s="25">
        <v>0.26713151223652448</v>
      </c>
      <c r="D49" s="163">
        <v>5.4768415650854947E-2</v>
      </c>
      <c r="E49" s="163">
        <f t="shared" si="1"/>
        <v>2.9995793529048131E-3</v>
      </c>
      <c r="F49" s="25">
        <v>0.25561143497402383</v>
      </c>
      <c r="G49" s="163">
        <v>6.3406258725917111E-2</v>
      </c>
      <c r="H49" s="164">
        <f t="shared" si="2"/>
        <v>4.0203536456179401E-3</v>
      </c>
      <c r="I49" s="102"/>
      <c r="J49" s="102"/>
      <c r="K49" s="102"/>
      <c r="L49" s="251"/>
      <c r="M49" s="102"/>
    </row>
    <row r="50" spans="2:13" x14ac:dyDescent="0.25">
      <c r="B50" s="166" t="s">
        <v>64</v>
      </c>
      <c r="C50" s="25">
        <v>0.35831038456780062</v>
      </c>
      <c r="D50" s="163">
        <v>4.4273593580932205E-2</v>
      </c>
      <c r="E50" s="163">
        <f t="shared" si="1"/>
        <v>1.9601510885695612E-3</v>
      </c>
      <c r="F50" s="25">
        <v>0.21925240662338735</v>
      </c>
      <c r="G50" s="163">
        <v>6.8985512297978793E-2</v>
      </c>
      <c r="H50" s="164">
        <f t="shared" si="2"/>
        <v>4.7590009070145834E-3</v>
      </c>
      <c r="I50" s="102"/>
      <c r="J50" s="102"/>
      <c r="K50" s="102"/>
      <c r="L50" s="251"/>
      <c r="M50" s="102"/>
    </row>
    <row r="51" spans="2:13" x14ac:dyDescent="0.25">
      <c r="B51" s="166" t="s">
        <v>70</v>
      </c>
      <c r="C51" s="25">
        <v>0.21942587292938534</v>
      </c>
      <c r="D51" s="163">
        <v>6.985599263569281E-2</v>
      </c>
      <c r="E51" s="163">
        <f t="shared" si="1"/>
        <v>4.8798597071179678E-3</v>
      </c>
      <c r="F51" s="25">
        <v>0.24154040211269687</v>
      </c>
      <c r="G51" s="163">
        <v>8.3148571953459205E-2</v>
      </c>
      <c r="H51" s="164">
        <f t="shared" si="2"/>
        <v>6.913685017899583E-3</v>
      </c>
      <c r="I51" s="102"/>
      <c r="J51" s="102"/>
      <c r="K51" s="102"/>
      <c r="L51" s="251"/>
      <c r="M51" s="102"/>
    </row>
    <row r="52" spans="2:13" x14ac:dyDescent="0.25">
      <c r="B52" s="166" t="s">
        <v>88</v>
      </c>
      <c r="C52" s="25">
        <v>0.27477255860593069</v>
      </c>
      <c r="D52" s="163">
        <v>5.9593621366540658E-2</v>
      </c>
      <c r="E52" s="163">
        <f t="shared" si="1"/>
        <v>3.5513997075786114E-3</v>
      </c>
      <c r="F52" s="25">
        <v>0.27118397761301766</v>
      </c>
      <c r="G52" s="163">
        <v>8.7462037317317373E-2</v>
      </c>
      <c r="H52" s="164">
        <f t="shared" si="2"/>
        <v>7.6496079716958168E-3</v>
      </c>
      <c r="I52" s="102"/>
      <c r="J52" s="102"/>
      <c r="K52" s="102"/>
      <c r="L52" s="251"/>
      <c r="M52" s="102"/>
    </row>
    <row r="53" spans="2:13" x14ac:dyDescent="0.25">
      <c r="B53" s="166" t="s">
        <v>94</v>
      </c>
      <c r="C53" s="25">
        <v>0.43235805475828093</v>
      </c>
      <c r="D53" s="163">
        <v>7.5775447274720326E-2</v>
      </c>
      <c r="E53" s="163">
        <f t="shared" si="1"/>
        <v>5.74191840968392E-3</v>
      </c>
      <c r="F53" s="25">
        <v>0.28282676631805825</v>
      </c>
      <c r="G53" s="163">
        <v>8.3342498080654748E-2</v>
      </c>
      <c r="H53" s="164">
        <f t="shared" si="2"/>
        <v>6.9459719863239405E-3</v>
      </c>
      <c r="I53" s="102"/>
      <c r="J53" s="102"/>
      <c r="K53" s="102"/>
      <c r="L53" s="251"/>
      <c r="M53" s="102"/>
    </row>
    <row r="54" spans="2:13" x14ac:dyDescent="0.25">
      <c r="B54" s="166" t="s">
        <v>98</v>
      </c>
      <c r="C54" s="25">
        <v>0.3301054285785926</v>
      </c>
      <c r="D54" s="163">
        <v>5.786007181368262E-2</v>
      </c>
      <c r="E54" s="163">
        <f t="shared" si="1"/>
        <v>3.3477879102845102E-3</v>
      </c>
      <c r="F54" s="25">
        <v>0.29048351500385511</v>
      </c>
      <c r="G54" s="163">
        <v>9.0517299560950962E-2</v>
      </c>
      <c r="H54" s="164">
        <f t="shared" si="2"/>
        <v>8.1933815198069332E-3</v>
      </c>
      <c r="I54" s="102"/>
      <c r="J54" s="102"/>
      <c r="K54" s="102"/>
      <c r="L54" s="251"/>
      <c r="M54" s="102"/>
    </row>
    <row r="55" spans="2:13" x14ac:dyDescent="0.25">
      <c r="B55" s="166" t="s">
        <v>50</v>
      </c>
      <c r="C55" s="25">
        <v>0.33518879697933029</v>
      </c>
      <c r="D55" s="163">
        <v>5.2192616311824973E-2</v>
      </c>
      <c r="E55" s="163">
        <f t="shared" si="1"/>
        <v>2.7240691974733783E-3</v>
      </c>
      <c r="F55" s="25">
        <v>0.19116105983409265</v>
      </c>
      <c r="G55" s="163">
        <v>9.661151399786666E-2</v>
      </c>
      <c r="H55" s="164">
        <f t="shared" si="2"/>
        <v>9.333784636959986E-3</v>
      </c>
      <c r="I55" s="102"/>
      <c r="J55" s="102"/>
      <c r="K55" s="102"/>
      <c r="L55" s="251"/>
      <c r="M55" s="102"/>
    </row>
    <row r="56" spans="2:13" x14ac:dyDescent="0.25">
      <c r="B56" s="166" t="s">
        <v>72</v>
      </c>
      <c r="C56" s="25">
        <v>0.32549853349160401</v>
      </c>
      <c r="D56" s="163">
        <v>4.9136886494879628E-2</v>
      </c>
      <c r="E56" s="163">
        <f t="shared" si="1"/>
        <v>2.4144336144106839E-3</v>
      </c>
      <c r="F56" s="25">
        <v>0.24810536059958546</v>
      </c>
      <c r="G56" s="163">
        <v>7.7246954916690563E-2</v>
      </c>
      <c r="H56" s="164">
        <f t="shared" si="2"/>
        <v>5.967092043901224E-3</v>
      </c>
      <c r="I56" s="102"/>
      <c r="J56" s="102"/>
      <c r="K56" s="102"/>
      <c r="L56" s="251"/>
      <c r="M56" s="102"/>
    </row>
    <row r="57" spans="2:13" x14ac:dyDescent="0.25">
      <c r="B57" s="166" t="s">
        <v>54</v>
      </c>
      <c r="C57" s="25">
        <v>0.21249848845224512</v>
      </c>
      <c r="D57" s="163">
        <v>6.7006078690967419E-2</v>
      </c>
      <c r="E57" s="163">
        <f t="shared" si="1"/>
        <v>4.4898145815401181E-3</v>
      </c>
      <c r="F57" s="25">
        <v>0.19494935570934546</v>
      </c>
      <c r="G57" s="163">
        <v>0.10817902945622837</v>
      </c>
      <c r="H57" s="164">
        <f t="shared" si="2"/>
        <v>1.1702702414091526E-2</v>
      </c>
      <c r="I57" s="102"/>
      <c r="J57" s="102"/>
      <c r="K57" s="102"/>
      <c r="L57" s="251"/>
      <c r="M57" s="102"/>
    </row>
    <row r="58" spans="2:13" x14ac:dyDescent="0.25">
      <c r="B58" s="166" t="s">
        <v>21</v>
      </c>
      <c r="C58" s="25">
        <v>0.22131457862367937</v>
      </c>
      <c r="D58" s="163">
        <v>5.1981580107098142E-2</v>
      </c>
      <c r="E58" s="163">
        <f t="shared" si="1"/>
        <v>2.7020846704306615E-3</v>
      </c>
      <c r="F58" s="25">
        <v>9.451780950406749E-2</v>
      </c>
      <c r="G58" s="163">
        <v>7.8734936461900967E-2</v>
      </c>
      <c r="H58" s="164">
        <f t="shared" si="2"/>
        <v>6.1991902196595824E-3</v>
      </c>
      <c r="I58" s="102"/>
      <c r="J58" s="102"/>
      <c r="K58" s="102"/>
      <c r="L58" s="251"/>
      <c r="M58" s="102"/>
    </row>
    <row r="59" spans="2:13" x14ac:dyDescent="0.25">
      <c r="B59" s="166" t="s">
        <v>132</v>
      </c>
      <c r="C59" s="25">
        <v>0.5156739625348099</v>
      </c>
      <c r="D59" s="163">
        <v>7.1882866910688598E-2</v>
      </c>
      <c r="E59" s="163">
        <f t="shared" si="1"/>
        <v>5.1671465552997698E-3</v>
      </c>
      <c r="F59" s="25">
        <v>0.38230918407862602</v>
      </c>
      <c r="G59" s="163">
        <v>7.3631487866583259E-2</v>
      </c>
      <c r="H59" s="164">
        <f t="shared" si="2"/>
        <v>5.4215960054467974E-3</v>
      </c>
      <c r="I59" s="102"/>
      <c r="J59" s="102"/>
      <c r="K59" s="102"/>
      <c r="L59" s="251"/>
      <c r="M59" s="102"/>
    </row>
    <row r="60" spans="2:13" x14ac:dyDescent="0.25">
      <c r="B60" s="166" t="s">
        <v>58</v>
      </c>
      <c r="C60" s="25">
        <v>0.42140168110893611</v>
      </c>
      <c r="D60" s="163">
        <v>6.3309532370175656E-2</v>
      </c>
      <c r="E60" s="163">
        <f t="shared" si="1"/>
        <v>4.0080968889303192E-3</v>
      </c>
      <c r="F60" s="25">
        <v>0.20872573459757171</v>
      </c>
      <c r="G60" s="163">
        <v>0.10487133835682029</v>
      </c>
      <c r="H60" s="164">
        <f t="shared" si="2"/>
        <v>1.0997997608750686E-2</v>
      </c>
      <c r="I60" s="102"/>
      <c r="J60" s="102"/>
      <c r="K60" s="102"/>
      <c r="L60" s="102"/>
      <c r="M60" s="102"/>
    </row>
    <row r="61" spans="2:13" x14ac:dyDescent="0.25">
      <c r="B61" s="166" t="s">
        <v>33</v>
      </c>
      <c r="C61" s="25">
        <v>0.14831929031177918</v>
      </c>
      <c r="D61" s="163">
        <v>4.9048314219572224E-2</v>
      </c>
      <c r="E61" s="163">
        <f t="shared" si="1"/>
        <v>2.4057371277818908E-3</v>
      </c>
      <c r="F61" s="25">
        <v>0.15334171143604944</v>
      </c>
      <c r="G61" s="163">
        <v>7.4066605605934879E-2</v>
      </c>
      <c r="H61" s="164">
        <f t="shared" si="2"/>
        <v>5.4858620659851039E-3</v>
      </c>
      <c r="I61" s="102"/>
      <c r="J61" s="102"/>
      <c r="K61" s="102"/>
      <c r="L61" s="102"/>
      <c r="M61" s="102"/>
    </row>
    <row r="62" spans="2:13" x14ac:dyDescent="0.25">
      <c r="B62" s="166" t="s">
        <v>48</v>
      </c>
      <c r="C62" s="25">
        <v>0.27572998200592097</v>
      </c>
      <c r="D62" s="163">
        <v>6.7770409305810519E-2</v>
      </c>
      <c r="E62" s="163">
        <f t="shared" si="1"/>
        <v>4.5928283774770888E-3</v>
      </c>
      <c r="F62" s="25">
        <v>0.19406206658529396</v>
      </c>
      <c r="G62" s="163">
        <v>8.5694066181078776E-2</v>
      </c>
      <c r="H62" s="164">
        <f t="shared" si="2"/>
        <v>7.3434729786471089E-3</v>
      </c>
      <c r="I62" s="102"/>
      <c r="J62" s="102"/>
      <c r="K62" s="102"/>
      <c r="L62" s="102"/>
      <c r="M62" s="102"/>
    </row>
    <row r="63" spans="2:13" x14ac:dyDescent="0.25">
      <c r="B63" s="166" t="s">
        <v>35</v>
      </c>
      <c r="C63" s="25">
        <v>0.24720781303019299</v>
      </c>
      <c r="D63" s="163">
        <v>4.7248171487860181E-2</v>
      </c>
      <c r="E63" s="163">
        <f t="shared" si="1"/>
        <v>2.2323897089462437E-3</v>
      </c>
      <c r="F63" s="25">
        <v>0.15179301120903849</v>
      </c>
      <c r="G63" s="163">
        <v>9.6196539199906075E-2</v>
      </c>
      <c r="H63" s="164">
        <f t="shared" si="2"/>
        <v>9.2537741540390656E-3</v>
      </c>
      <c r="I63" s="102"/>
      <c r="J63" s="102"/>
      <c r="K63" s="102"/>
      <c r="L63" s="102"/>
      <c r="M63" s="102"/>
    </row>
    <row r="64" spans="2:13" x14ac:dyDescent="0.25">
      <c r="B64" s="166" t="s">
        <v>82</v>
      </c>
      <c r="C64" s="25">
        <v>0.32573436566139563</v>
      </c>
      <c r="D64" s="163">
        <v>4.5413554185359528E-2</v>
      </c>
      <c r="E64" s="163">
        <f t="shared" si="1"/>
        <v>2.0623909037465861E-3</v>
      </c>
      <c r="F64" s="25">
        <v>0.26228750795971773</v>
      </c>
      <c r="G64" s="163">
        <v>7.8230147572473305E-2</v>
      </c>
      <c r="H64" s="164">
        <f t="shared" si="2"/>
        <v>6.1199559892109508E-3</v>
      </c>
      <c r="I64" s="102"/>
      <c r="J64" s="102"/>
      <c r="K64" s="102"/>
      <c r="L64" s="102"/>
      <c r="M64" s="102"/>
    </row>
    <row r="65" spans="1:13" x14ac:dyDescent="0.25">
      <c r="B65" s="166" t="s">
        <v>37</v>
      </c>
      <c r="C65" s="64">
        <v>0.25271075874059068</v>
      </c>
      <c r="D65" s="167">
        <v>4.2579442773110605E-2</v>
      </c>
      <c r="E65" s="167">
        <f t="shared" si="1"/>
        <v>1.813008946868601E-3</v>
      </c>
      <c r="F65" s="64">
        <v>0.16719136955412503</v>
      </c>
      <c r="G65" s="167">
        <v>7.1211732736277095E-2</v>
      </c>
      <c r="H65" s="168">
        <f t="shared" si="2"/>
        <v>5.0711108793029588E-3</v>
      </c>
      <c r="I65" s="102"/>
      <c r="J65" s="102"/>
      <c r="K65" s="102"/>
      <c r="L65" s="102"/>
      <c r="M65" s="102"/>
    </row>
    <row r="66" spans="1:13" x14ac:dyDescent="0.25">
      <c r="B66" s="169" t="s">
        <v>236</v>
      </c>
      <c r="C66" s="25">
        <f t="shared" ref="C66:H66" si="3">AVERAGE(C27:C65)</f>
        <v>0.32278465872734696</v>
      </c>
      <c r="D66" s="163">
        <f t="shared" si="3"/>
        <v>6.0484358700061913E-2</v>
      </c>
      <c r="E66" s="163">
        <f t="shared" si="3"/>
        <v>3.8490991122479071E-3</v>
      </c>
      <c r="F66" s="25">
        <f t="shared" si="3"/>
        <v>0.23894469284550099</v>
      </c>
      <c r="G66" s="163">
        <f t="shared" si="3"/>
        <v>8.5445017559856895E-2</v>
      </c>
      <c r="H66" s="161">
        <f t="shared" si="3"/>
        <v>7.5529667122276401E-3</v>
      </c>
      <c r="I66" s="102"/>
      <c r="J66" s="102"/>
      <c r="K66" s="102"/>
      <c r="L66" s="102"/>
      <c r="M66" s="102"/>
    </row>
    <row r="67" spans="1:13" x14ac:dyDescent="0.25">
      <c r="B67" s="170" t="s">
        <v>237</v>
      </c>
      <c r="C67" s="64">
        <f t="shared" ref="C67:H67" si="4">MEDIAN(C27:C65)</f>
        <v>0.32573436566139563</v>
      </c>
      <c r="D67" s="167">
        <f t="shared" si="4"/>
        <v>5.786007181368262E-2</v>
      </c>
      <c r="E67" s="167">
        <f t="shared" si="4"/>
        <v>3.3477879102845102E-3</v>
      </c>
      <c r="F67" s="64">
        <f t="shared" si="4"/>
        <v>0.2544689956365408</v>
      </c>
      <c r="G67" s="167">
        <f t="shared" si="4"/>
        <v>8.3369316189870313E-2</v>
      </c>
      <c r="H67" s="168">
        <f t="shared" si="4"/>
        <v>6.9504428819665721E-3</v>
      </c>
      <c r="I67" s="102"/>
      <c r="J67" s="102"/>
      <c r="K67" s="102"/>
      <c r="L67" s="102"/>
      <c r="M67" s="102"/>
    </row>
    <row r="68" spans="1:13" x14ac:dyDescent="0.25">
      <c r="I68" s="102"/>
      <c r="J68" s="102"/>
      <c r="K68" s="102"/>
      <c r="L68" s="102"/>
      <c r="M68" s="102"/>
    </row>
    <row r="69" spans="1:13" x14ac:dyDescent="0.25">
      <c r="I69" s="102"/>
      <c r="J69" s="102"/>
      <c r="K69" s="102"/>
      <c r="L69" s="102"/>
      <c r="M69" s="102"/>
    </row>
    <row r="70" spans="1:13" x14ac:dyDescent="0.25">
      <c r="I70" s="102"/>
      <c r="J70" s="102"/>
      <c r="K70" s="102"/>
      <c r="L70" s="102"/>
      <c r="M70" s="102"/>
    </row>
    <row r="71" spans="1:13" x14ac:dyDescent="0.25">
      <c r="A71" s="119" t="s">
        <v>238</v>
      </c>
      <c r="I71" s="102"/>
      <c r="J71" s="102"/>
      <c r="K71" s="102"/>
      <c r="L71" s="102"/>
      <c r="M71" s="102"/>
    </row>
    <row r="72" spans="1:13" x14ac:dyDescent="0.25">
      <c r="I72" s="102"/>
      <c r="J72" s="102"/>
      <c r="K72" s="102"/>
      <c r="L72" s="102"/>
      <c r="M72" s="102"/>
    </row>
    <row r="73" spans="1:13" x14ac:dyDescent="0.25">
      <c r="I73" s="102"/>
      <c r="J73" s="102"/>
      <c r="K73" s="102"/>
      <c r="L73" s="102"/>
      <c r="M73" s="102"/>
    </row>
    <row r="74" spans="1:13" x14ac:dyDescent="0.25">
      <c r="B74" s="135" t="s">
        <v>220</v>
      </c>
      <c r="C74" s="136" t="s">
        <v>2</v>
      </c>
      <c r="D74" s="137" t="s">
        <v>3</v>
      </c>
      <c r="E74" s="138" t="s">
        <v>221</v>
      </c>
      <c r="F74" s="139"/>
      <c r="G74" s="139"/>
      <c r="H74" s="138"/>
      <c r="I74" s="102"/>
      <c r="J74" s="102"/>
      <c r="K74" s="102"/>
      <c r="L74" s="102"/>
      <c r="M74" s="102"/>
    </row>
    <row r="75" spans="1:13" x14ac:dyDescent="0.25">
      <c r="B75" s="140" t="s">
        <v>190</v>
      </c>
      <c r="C75" s="140">
        <f>COUNT(C85:C123)</f>
        <v>39</v>
      </c>
      <c r="D75" s="140">
        <f>COUNT(F85:F123)</f>
        <v>39</v>
      </c>
      <c r="E75" s="141" t="s">
        <v>222</v>
      </c>
      <c r="F75" s="142"/>
      <c r="G75" s="142"/>
      <c r="H75" s="141"/>
      <c r="I75" s="102"/>
      <c r="J75" s="102"/>
      <c r="K75" s="102"/>
      <c r="L75" s="102"/>
      <c r="M75" s="102"/>
    </row>
    <row r="76" spans="1:13" x14ac:dyDescent="0.25">
      <c r="B76" s="143" t="s">
        <v>223</v>
      </c>
      <c r="C76" s="144">
        <f>(C75/(C75-1))*_xlfn.VAR.S(C85:C123)</f>
        <v>9.0904197694665189E-3</v>
      </c>
      <c r="D76" s="144">
        <f>(D75/(D75-1))*_xlfn.VAR.S(F85:F123)</f>
        <v>4.9234422416045438E-3</v>
      </c>
      <c r="E76" s="141" t="s">
        <v>224</v>
      </c>
      <c r="F76" s="145"/>
      <c r="G76" s="145"/>
      <c r="H76" s="141"/>
      <c r="I76" s="102"/>
      <c r="J76" s="102"/>
      <c r="K76" s="102"/>
      <c r="L76" s="102"/>
      <c r="M76" s="102"/>
    </row>
    <row r="77" spans="1:13" ht="18.75" x14ac:dyDescent="0.35">
      <c r="B77" s="143" t="s">
        <v>225</v>
      </c>
      <c r="C77" s="144">
        <f>E124</f>
        <v>9.2176774337403788E-4</v>
      </c>
      <c r="D77" s="144">
        <f>H124</f>
        <v>1.3918534177962006E-3</v>
      </c>
      <c r="E77" s="141" t="s">
        <v>226</v>
      </c>
      <c r="F77" s="145"/>
      <c r="G77" s="145"/>
      <c r="H77" s="141"/>
      <c r="I77" s="102"/>
      <c r="J77" s="102"/>
      <c r="K77" s="102"/>
      <c r="L77" s="102"/>
      <c r="M77" s="102"/>
    </row>
    <row r="78" spans="1:13" x14ac:dyDescent="0.25">
      <c r="B78" s="143" t="s">
        <v>227</v>
      </c>
      <c r="C78" s="146">
        <v>0.2</v>
      </c>
      <c r="D78" s="146">
        <v>0.2</v>
      </c>
      <c r="E78" s="141" t="s">
        <v>228</v>
      </c>
      <c r="F78" s="147"/>
      <c r="G78" s="147"/>
      <c r="H78" s="141"/>
      <c r="I78" s="102"/>
      <c r="J78" s="102"/>
      <c r="K78" s="102"/>
      <c r="L78" s="102"/>
      <c r="M78" s="102"/>
    </row>
    <row r="79" spans="1:13" x14ac:dyDescent="0.25">
      <c r="B79" s="148" t="s">
        <v>229</v>
      </c>
      <c r="C79" s="149">
        <f>C76*((C75+1)/C75)-C77*(1-2*C78)</f>
        <v>8.770446809838673E-3</v>
      </c>
      <c r="D79" s="149">
        <f>D76*((D75+1)/D75)-D77*(1-2*D78)</f>
        <v>4.2145722996859139E-3</v>
      </c>
      <c r="E79" s="141" t="s">
        <v>230</v>
      </c>
      <c r="F79" s="145"/>
      <c r="G79" s="145"/>
      <c r="H79" s="141"/>
      <c r="I79" s="102"/>
      <c r="J79" s="102"/>
      <c r="K79" s="102"/>
      <c r="L79" s="102"/>
      <c r="M79" s="102"/>
    </row>
    <row r="80" spans="1:13" x14ac:dyDescent="0.25">
      <c r="B80" s="150" t="s">
        <v>231</v>
      </c>
      <c r="C80" s="151">
        <f>SQRT(C79)</f>
        <v>9.3650663691394478E-2</v>
      </c>
      <c r="D80" s="152">
        <f>SQRT(D79)</f>
        <v>6.4919737366119362E-2</v>
      </c>
      <c r="E80" s="142"/>
      <c r="F80" s="145"/>
      <c r="G80" s="145"/>
      <c r="H80" s="142"/>
      <c r="I80" s="102"/>
      <c r="J80" s="102"/>
      <c r="K80" s="102"/>
      <c r="L80" s="102"/>
      <c r="M80" s="102"/>
    </row>
    <row r="81" spans="2:13" x14ac:dyDescent="0.25">
      <c r="B81" s="102"/>
      <c r="C81" s="102"/>
      <c r="D81" s="102"/>
      <c r="E81" s="102"/>
      <c r="F81" s="102"/>
      <c r="G81" s="102"/>
      <c r="H81" s="102"/>
      <c r="I81" s="102"/>
      <c r="J81" s="102"/>
      <c r="K81" s="102"/>
      <c r="L81" s="102"/>
      <c r="M81" s="102"/>
    </row>
    <row r="82" spans="2:13" x14ac:dyDescent="0.25">
      <c r="B82" s="102"/>
      <c r="C82" s="102"/>
      <c r="D82" s="102"/>
      <c r="E82" s="102"/>
      <c r="F82" s="102"/>
      <c r="G82" s="102"/>
      <c r="H82" s="102"/>
      <c r="I82" s="102"/>
      <c r="J82" s="102"/>
      <c r="K82" s="102"/>
      <c r="L82" s="102"/>
      <c r="M82" s="102"/>
    </row>
    <row r="83" spans="2:13" x14ac:dyDescent="0.25">
      <c r="B83" s="102"/>
      <c r="C83" s="307" t="s">
        <v>2</v>
      </c>
      <c r="D83" s="308"/>
      <c r="E83" s="309"/>
      <c r="F83" s="307" t="s">
        <v>3</v>
      </c>
      <c r="G83" s="308"/>
      <c r="H83" s="309"/>
      <c r="I83" s="102"/>
      <c r="J83" s="102"/>
      <c r="K83" s="102"/>
      <c r="L83" s="102"/>
      <c r="M83" s="102"/>
    </row>
    <row r="84" spans="2:13" x14ac:dyDescent="0.25">
      <c r="B84" s="153" t="s">
        <v>232</v>
      </c>
      <c r="C84" s="154" t="s">
        <v>233</v>
      </c>
      <c r="D84" s="154" t="s">
        <v>234</v>
      </c>
      <c r="E84" s="154" t="s">
        <v>235</v>
      </c>
      <c r="F84" s="154" t="s">
        <v>233</v>
      </c>
      <c r="G84" s="154" t="s">
        <v>234</v>
      </c>
      <c r="H84" s="154" t="s">
        <v>235</v>
      </c>
      <c r="I84" s="102"/>
      <c r="J84" s="102"/>
      <c r="K84" s="102"/>
      <c r="L84" s="102"/>
      <c r="M84" s="102"/>
    </row>
    <row r="85" spans="2:13" x14ac:dyDescent="0.25">
      <c r="B85" s="158" t="s">
        <v>84</v>
      </c>
      <c r="C85" s="159">
        <v>0.38883705816528058</v>
      </c>
      <c r="D85" s="160">
        <v>2.6592083446316691E-2</v>
      </c>
      <c r="E85" s="160">
        <f>D85^2</f>
        <v>7.0713890201587015E-4</v>
      </c>
      <c r="F85" s="159">
        <v>0.2984516873157701</v>
      </c>
      <c r="G85" s="160">
        <v>3.4604062723559835E-2</v>
      </c>
      <c r="H85" s="161">
        <f>G85^2</f>
        <v>1.1974411569760633E-3</v>
      </c>
      <c r="I85" s="102"/>
      <c r="J85" s="102"/>
      <c r="K85" s="102"/>
      <c r="L85" s="102"/>
      <c r="M85" s="102"/>
    </row>
    <row r="86" spans="2:13" x14ac:dyDescent="0.25">
      <c r="B86" s="162" t="s">
        <v>138</v>
      </c>
      <c r="C86" s="25">
        <v>0.44317264478185958</v>
      </c>
      <c r="D86" s="163">
        <v>3.9405157505145484E-2</v>
      </c>
      <c r="E86" s="163">
        <f t="shared" ref="E86:E123" si="5">D86^2</f>
        <v>1.5527664380053235E-3</v>
      </c>
      <c r="F86" s="25">
        <v>0.37136874686682164</v>
      </c>
      <c r="G86" s="163">
        <v>3.8685677901638592E-2</v>
      </c>
      <c r="H86" s="164">
        <f t="shared" ref="H86:H123" si="6">G86^2</f>
        <v>1.4965816747093284E-3</v>
      </c>
      <c r="I86" s="102"/>
      <c r="J86" s="102"/>
      <c r="K86" s="102"/>
      <c r="L86" s="102"/>
      <c r="M86" s="102"/>
    </row>
    <row r="87" spans="2:13" x14ac:dyDescent="0.25">
      <c r="B87" s="162" t="s">
        <v>90</v>
      </c>
      <c r="C87" s="25">
        <v>9.0910013237164064E-2</v>
      </c>
      <c r="D87" s="163">
        <v>3.0362960930700435E-2</v>
      </c>
      <c r="E87" s="163">
        <f t="shared" si="5"/>
        <v>9.2190939647924098E-4</v>
      </c>
      <c r="F87" s="25">
        <v>0.24584781695379698</v>
      </c>
      <c r="G87" s="163">
        <v>2.8761427084904499E-2</v>
      </c>
      <c r="H87" s="164">
        <f t="shared" si="6"/>
        <v>8.2721968796027807E-4</v>
      </c>
      <c r="I87" s="102"/>
      <c r="J87" s="102"/>
      <c r="K87" s="102"/>
      <c r="L87" s="102"/>
      <c r="M87" s="102"/>
    </row>
    <row r="88" spans="2:13" x14ac:dyDescent="0.25">
      <c r="B88" s="162" t="s">
        <v>104</v>
      </c>
      <c r="C88" s="25">
        <v>0.32098111442496591</v>
      </c>
      <c r="D88" s="163">
        <v>2.7082057937961462E-2</v>
      </c>
      <c r="E88" s="163">
        <f t="shared" si="5"/>
        <v>7.3343786215510141E-4</v>
      </c>
      <c r="F88" s="25">
        <v>0.32230999079549905</v>
      </c>
      <c r="G88" s="163">
        <v>3.3883337232642065E-2</v>
      </c>
      <c r="H88" s="164">
        <f t="shared" si="6"/>
        <v>1.148080542020948E-3</v>
      </c>
      <c r="I88" s="102"/>
      <c r="J88" s="102"/>
      <c r="K88" s="102"/>
      <c r="L88" s="102"/>
      <c r="M88" s="102"/>
    </row>
    <row r="89" spans="2:13" x14ac:dyDescent="0.25">
      <c r="B89" s="162" t="s">
        <v>41</v>
      </c>
      <c r="C89" s="25">
        <v>0.24281640131341095</v>
      </c>
      <c r="D89" s="163">
        <v>1.8446806420913613E-2</v>
      </c>
      <c r="E89" s="163">
        <f t="shared" si="5"/>
        <v>3.4028466713065969E-4</v>
      </c>
      <c r="F89" s="25">
        <v>0.24307723387221908</v>
      </c>
      <c r="G89" s="163">
        <v>2.8940483205815236E-2</v>
      </c>
      <c r="H89" s="164">
        <f t="shared" si="6"/>
        <v>8.3755156818607368E-4</v>
      </c>
      <c r="I89" s="102"/>
      <c r="J89" s="102"/>
      <c r="K89" s="102"/>
      <c r="L89" s="102"/>
      <c r="M89" s="102"/>
    </row>
    <row r="90" spans="2:13" x14ac:dyDescent="0.25">
      <c r="B90" s="162" t="s">
        <v>96</v>
      </c>
      <c r="C90" s="25">
        <v>0.3883725584211854</v>
      </c>
      <c r="D90" s="163">
        <v>3.2084963269472508E-2</v>
      </c>
      <c r="E90" s="163">
        <f t="shared" si="5"/>
        <v>1.0294448680033999E-3</v>
      </c>
      <c r="F90" s="25">
        <v>0.35782630858515774</v>
      </c>
      <c r="G90" s="163">
        <v>4.4508300097304804E-2</v>
      </c>
      <c r="H90" s="164">
        <f t="shared" si="6"/>
        <v>1.980988777551743E-3</v>
      </c>
      <c r="I90" s="102"/>
      <c r="J90" s="102"/>
      <c r="K90" s="102"/>
      <c r="L90" s="102"/>
      <c r="M90" s="102"/>
    </row>
    <row r="91" spans="2:13" x14ac:dyDescent="0.25">
      <c r="B91" s="162" t="s">
        <v>29</v>
      </c>
      <c r="C91" s="25">
        <v>0.13020217187170288</v>
      </c>
      <c r="D91" s="163">
        <v>2.3053226790655357E-2</v>
      </c>
      <c r="E91" s="163">
        <f t="shared" si="5"/>
        <v>5.3145126546138991E-4</v>
      </c>
      <c r="F91" s="25">
        <v>0.12272750571413897</v>
      </c>
      <c r="G91" s="163">
        <v>2.2688257193754544E-2</v>
      </c>
      <c r="H91" s="164">
        <f t="shared" si="6"/>
        <v>5.1475701448995483E-4</v>
      </c>
      <c r="I91" s="102"/>
      <c r="J91" s="102"/>
      <c r="K91" s="102"/>
      <c r="L91" s="102"/>
      <c r="M91" s="102"/>
    </row>
    <row r="92" spans="2:13" x14ac:dyDescent="0.25">
      <c r="B92" s="162" t="s">
        <v>31</v>
      </c>
      <c r="C92" s="25">
        <v>0.32922182002238948</v>
      </c>
      <c r="D92" s="163">
        <v>2.7568498974702066E-2</v>
      </c>
      <c r="E92" s="163">
        <f t="shared" si="5"/>
        <v>7.600221357181488E-4</v>
      </c>
      <c r="F92" s="25">
        <v>0.19322547308227861</v>
      </c>
      <c r="G92" s="163">
        <v>3.1876764399770934E-2</v>
      </c>
      <c r="H92" s="164">
        <f t="shared" si="6"/>
        <v>1.0161281085985035E-3</v>
      </c>
      <c r="I92" s="102"/>
      <c r="J92" s="102"/>
      <c r="K92" s="102"/>
      <c r="L92" s="102"/>
      <c r="M92" s="102"/>
    </row>
    <row r="93" spans="2:13" x14ac:dyDescent="0.25">
      <c r="B93" s="162" t="s">
        <v>18</v>
      </c>
      <c r="C93" s="25">
        <v>0.25982607920253398</v>
      </c>
      <c r="D93" s="163">
        <v>2.1931551512827104E-2</v>
      </c>
      <c r="E93" s="163">
        <f t="shared" si="5"/>
        <v>4.8099295175978884E-4</v>
      </c>
      <c r="F93" s="25">
        <v>0.15576675523928352</v>
      </c>
      <c r="G93" s="163">
        <v>3.4458484480241774E-2</v>
      </c>
      <c r="H93" s="164">
        <f t="shared" si="6"/>
        <v>1.1873871526750632E-3</v>
      </c>
      <c r="I93" s="102"/>
      <c r="J93" s="102"/>
      <c r="K93" s="102"/>
      <c r="L93" s="102"/>
      <c r="M93" s="102"/>
    </row>
    <row r="94" spans="2:13" x14ac:dyDescent="0.25">
      <c r="B94" s="162" t="s">
        <v>62</v>
      </c>
      <c r="C94" s="25">
        <v>0.31217450726989415</v>
      </c>
      <c r="D94" s="163">
        <v>2.4965182424595694E-2</v>
      </c>
      <c r="E94" s="163">
        <f t="shared" si="5"/>
        <v>6.2326033349334171E-4</v>
      </c>
      <c r="F94" s="25">
        <v>0.28239304527808584</v>
      </c>
      <c r="G94" s="163">
        <v>4.7342209732275514E-2</v>
      </c>
      <c r="H94" s="164">
        <f t="shared" si="6"/>
        <v>2.2412848223347624E-3</v>
      </c>
      <c r="I94" s="102"/>
      <c r="J94" s="102"/>
      <c r="K94" s="102"/>
      <c r="L94" s="102"/>
      <c r="M94" s="102"/>
    </row>
    <row r="95" spans="2:13" x14ac:dyDescent="0.25">
      <c r="B95" s="162" t="s">
        <v>92</v>
      </c>
      <c r="C95" s="25">
        <v>0.39115364804574826</v>
      </c>
      <c r="D95" s="163">
        <v>3.170978103908826E-2</v>
      </c>
      <c r="E95" s="163">
        <f t="shared" si="5"/>
        <v>1.0055102135469213E-3</v>
      </c>
      <c r="F95" s="25">
        <v>0.30670994541036994</v>
      </c>
      <c r="G95" s="163">
        <v>4.0574114722337663E-2</v>
      </c>
      <c r="H95" s="164">
        <f t="shared" si="6"/>
        <v>1.6462587855014179E-3</v>
      </c>
      <c r="I95" s="102"/>
      <c r="J95" s="102"/>
      <c r="K95" s="102"/>
      <c r="L95" s="102"/>
      <c r="M95" s="102"/>
    </row>
    <row r="96" spans="2:13" x14ac:dyDescent="0.25">
      <c r="B96" s="162" t="s">
        <v>78</v>
      </c>
      <c r="C96" s="25">
        <v>0.45100040580952622</v>
      </c>
      <c r="D96" s="163">
        <v>2.9714021596245341E-2</v>
      </c>
      <c r="E96" s="163">
        <f t="shared" si="5"/>
        <v>8.8292307942213454E-4</v>
      </c>
      <c r="F96" s="25">
        <v>0.26869427316170319</v>
      </c>
      <c r="G96" s="163">
        <v>3.6232030686345278E-2</v>
      </c>
      <c r="H96" s="164">
        <f t="shared" si="6"/>
        <v>1.3127600476562659E-3</v>
      </c>
      <c r="I96" s="102"/>
      <c r="J96" s="102"/>
      <c r="K96" s="102"/>
      <c r="L96" s="102"/>
      <c r="M96" s="102"/>
    </row>
    <row r="97" spans="2:13" x14ac:dyDescent="0.25">
      <c r="B97" s="162" t="s">
        <v>76</v>
      </c>
      <c r="C97" s="25">
        <v>0.2886790807133498</v>
      </c>
      <c r="D97" s="163">
        <v>2.4675774456748626E-2</v>
      </c>
      <c r="E97" s="163">
        <f t="shared" si="5"/>
        <v>6.0889384504032797E-4</v>
      </c>
      <c r="F97" s="25">
        <v>0.2990850941846202</v>
      </c>
      <c r="G97" s="163">
        <v>3.442785796678282E-2</v>
      </c>
      <c r="H97" s="164">
        <f t="shared" si="6"/>
        <v>1.1852774041809712E-3</v>
      </c>
      <c r="I97" s="102"/>
      <c r="J97" s="102"/>
      <c r="K97" s="102"/>
      <c r="L97" s="102"/>
      <c r="M97" s="102"/>
    </row>
    <row r="98" spans="2:13" x14ac:dyDescent="0.25">
      <c r="B98" s="162" t="s">
        <v>60</v>
      </c>
      <c r="C98" s="25">
        <v>0.37168611427908199</v>
      </c>
      <c r="D98" s="163">
        <v>3.6038592921014787E-2</v>
      </c>
      <c r="E98" s="163">
        <f t="shared" si="5"/>
        <v>1.2987801797266171E-3</v>
      </c>
      <c r="F98" s="25">
        <v>0.2349013787419108</v>
      </c>
      <c r="G98" s="163">
        <v>3.1474971012742818E-2</v>
      </c>
      <c r="H98" s="164">
        <f t="shared" si="6"/>
        <v>9.9067380025300066E-4</v>
      </c>
      <c r="I98" s="102"/>
      <c r="J98" s="102"/>
      <c r="K98" s="102"/>
      <c r="L98" s="102"/>
      <c r="M98" s="102"/>
    </row>
    <row r="99" spans="2:13" x14ac:dyDescent="0.25">
      <c r="B99" s="166" t="s">
        <v>23</v>
      </c>
      <c r="C99" s="25">
        <v>0.36949303945249551</v>
      </c>
      <c r="D99" s="163">
        <v>2.5409519309167478E-2</v>
      </c>
      <c r="E99" s="163">
        <f t="shared" si="5"/>
        <v>6.4564367152295497E-4</v>
      </c>
      <c r="F99" s="25">
        <v>0.23939082954769014</v>
      </c>
      <c r="G99" s="163">
        <v>4.1651408225441666E-2</v>
      </c>
      <c r="H99" s="164">
        <f t="shared" si="6"/>
        <v>1.7348398071623896E-3</v>
      </c>
      <c r="I99" s="102"/>
      <c r="J99" s="102"/>
      <c r="K99" s="102"/>
      <c r="L99" s="102"/>
      <c r="M99" s="102"/>
    </row>
    <row r="100" spans="2:13" x14ac:dyDescent="0.25">
      <c r="B100" s="166" t="s">
        <v>106</v>
      </c>
      <c r="C100" s="25">
        <v>0.33106778154662059</v>
      </c>
      <c r="D100" s="163">
        <v>2.8477311405623349E-2</v>
      </c>
      <c r="E100" s="163">
        <f t="shared" si="5"/>
        <v>8.1095726489284568E-4</v>
      </c>
      <c r="F100" s="25">
        <v>0.29568809257283563</v>
      </c>
      <c r="G100" s="163">
        <v>2.7915357475348297E-2</v>
      </c>
      <c r="H100" s="164">
        <f t="shared" si="6"/>
        <v>7.7926718297648405E-4</v>
      </c>
      <c r="I100" s="102"/>
      <c r="J100" s="102"/>
      <c r="K100" s="102"/>
      <c r="L100" s="102"/>
      <c r="M100" s="102"/>
    </row>
    <row r="101" spans="2:13" x14ac:dyDescent="0.25">
      <c r="B101" s="166" t="s">
        <v>126</v>
      </c>
      <c r="C101" s="25">
        <v>0.43697218132972032</v>
      </c>
      <c r="D101" s="163">
        <v>4.7023146814569344E-2</v>
      </c>
      <c r="E101" s="163">
        <f t="shared" si="5"/>
        <v>2.211176336344543E-3</v>
      </c>
      <c r="F101" s="25">
        <v>0.42930964755369205</v>
      </c>
      <c r="G101" s="163">
        <v>4.9373974795154214E-2</v>
      </c>
      <c r="H101" s="164">
        <f t="shared" si="6"/>
        <v>2.4377893870725234E-3</v>
      </c>
    </row>
    <row r="102" spans="2:13" x14ac:dyDescent="0.25">
      <c r="B102" s="166" t="s">
        <v>130</v>
      </c>
      <c r="C102" s="25">
        <v>0.31912193869132227</v>
      </c>
      <c r="D102" s="163">
        <v>2.594708890418005E-2</v>
      </c>
      <c r="E102" s="163">
        <f t="shared" si="5"/>
        <v>6.7325142260142351E-4</v>
      </c>
      <c r="F102" s="25">
        <v>0.36515869162771242</v>
      </c>
      <c r="G102" s="163">
        <v>3.6568132046751196E-2</v>
      </c>
      <c r="H102" s="164">
        <f t="shared" si="6"/>
        <v>1.3372282813886318E-3</v>
      </c>
    </row>
    <row r="103" spans="2:13" x14ac:dyDescent="0.25">
      <c r="B103" s="166" t="s">
        <v>45</v>
      </c>
      <c r="C103" s="25">
        <v>0.45161821645439615</v>
      </c>
      <c r="D103" s="163">
        <v>3.8820921186896902E-2</v>
      </c>
      <c r="E103" s="163">
        <f t="shared" si="5"/>
        <v>1.5070639217992607E-3</v>
      </c>
      <c r="F103" s="25">
        <v>0.26164577615279611</v>
      </c>
      <c r="G103" s="163">
        <v>4.1912425454948533E-2</v>
      </c>
      <c r="H103" s="164">
        <f t="shared" si="6"/>
        <v>1.7566514075166178E-3</v>
      </c>
    </row>
    <row r="104" spans="2:13" x14ac:dyDescent="0.25">
      <c r="B104" s="166" t="s">
        <v>100</v>
      </c>
      <c r="C104" s="25">
        <v>0.34490324225816871</v>
      </c>
      <c r="D104" s="163">
        <v>3.8446663830260137E-2</v>
      </c>
      <c r="E104" s="163">
        <f t="shared" si="5"/>
        <v>1.4781459596770331E-3</v>
      </c>
      <c r="F104" s="25">
        <v>0.32222602104888787</v>
      </c>
      <c r="G104" s="163">
        <v>3.5781362487072844E-2</v>
      </c>
      <c r="H104" s="164">
        <f t="shared" si="6"/>
        <v>1.2803059014313038E-3</v>
      </c>
    </row>
    <row r="105" spans="2:13" x14ac:dyDescent="0.25">
      <c r="B105" s="166" t="s">
        <v>112</v>
      </c>
      <c r="C105" s="25">
        <v>0.45898012471923638</v>
      </c>
      <c r="D105" s="163">
        <v>3.7254022765115247E-2</v>
      </c>
      <c r="E105" s="163">
        <f t="shared" si="5"/>
        <v>1.3878622121837251E-3</v>
      </c>
      <c r="F105" s="25">
        <v>0.3545147084130405</v>
      </c>
      <c r="G105" s="163">
        <v>3.4756966326572471E-2</v>
      </c>
      <c r="H105" s="164">
        <f t="shared" si="6"/>
        <v>1.2080467082264926E-3</v>
      </c>
    </row>
    <row r="106" spans="2:13" x14ac:dyDescent="0.25">
      <c r="B106" s="166" t="s">
        <v>114</v>
      </c>
      <c r="C106" s="25">
        <v>0.37832369318817732</v>
      </c>
      <c r="D106" s="163">
        <v>3.4873698620899354E-2</v>
      </c>
      <c r="E106" s="163">
        <f t="shared" si="5"/>
        <v>1.2161748555013176E-3</v>
      </c>
      <c r="F106" s="25">
        <v>0.3697392115201853</v>
      </c>
      <c r="G106" s="163">
        <v>5.0801315157698132E-2</v>
      </c>
      <c r="H106" s="164">
        <f t="shared" si="6"/>
        <v>2.58077362175177E-3</v>
      </c>
    </row>
    <row r="107" spans="2:13" x14ac:dyDescent="0.25">
      <c r="B107" s="166" t="s">
        <v>80</v>
      </c>
      <c r="C107" s="25">
        <v>0.28331193030016727</v>
      </c>
      <c r="D107" s="163">
        <v>2.7326149243423317E-2</v>
      </c>
      <c r="E107" s="163">
        <f t="shared" si="5"/>
        <v>7.4671843247384477E-4</v>
      </c>
      <c r="F107" s="25">
        <v>0.27022044413813551</v>
      </c>
      <c r="G107" s="163">
        <v>2.9094744244264496E-2</v>
      </c>
      <c r="H107" s="164">
        <f t="shared" si="6"/>
        <v>8.4650414263916208E-4</v>
      </c>
    </row>
    <row r="108" spans="2:13" x14ac:dyDescent="0.25">
      <c r="B108" s="166" t="s">
        <v>64</v>
      </c>
      <c r="C108" s="25">
        <v>0.32907022964225779</v>
      </c>
      <c r="D108" s="163">
        <v>2.1339973033777271E-2</v>
      </c>
      <c r="E108" s="163">
        <f t="shared" si="5"/>
        <v>4.5539444908234111E-4</v>
      </c>
      <c r="F108" s="25">
        <v>0.33400398549161964</v>
      </c>
      <c r="G108" s="163">
        <v>3.1583109437369757E-2</v>
      </c>
      <c r="H108" s="164">
        <f t="shared" si="6"/>
        <v>9.9749280173287453E-4</v>
      </c>
    </row>
    <row r="109" spans="2:13" x14ac:dyDescent="0.25">
      <c r="B109" s="166" t="s">
        <v>70</v>
      </c>
      <c r="C109" s="25">
        <v>0.33993390724609285</v>
      </c>
      <c r="D109" s="163">
        <v>3.5827713465448996E-2</v>
      </c>
      <c r="E109" s="163">
        <f t="shared" si="5"/>
        <v>1.2836250521623153E-3</v>
      </c>
      <c r="F109" s="25">
        <v>0.2771545846343787</v>
      </c>
      <c r="G109" s="163">
        <v>3.4410143313576592E-2</v>
      </c>
      <c r="H109" s="164">
        <f t="shared" si="6"/>
        <v>1.1840579628608799E-3</v>
      </c>
      <c r="I109" s="102"/>
      <c r="J109" s="102"/>
      <c r="K109" s="102"/>
    </row>
    <row r="110" spans="2:13" x14ac:dyDescent="0.25">
      <c r="B110" s="166" t="s">
        <v>88</v>
      </c>
      <c r="C110" s="25">
        <v>0.27978283532594933</v>
      </c>
      <c r="D110" s="163">
        <v>3.0910958860437765E-2</v>
      </c>
      <c r="E110" s="163">
        <f t="shared" si="5"/>
        <v>9.5548737767167592E-4</v>
      </c>
      <c r="F110" s="25">
        <v>0.23487941979773849</v>
      </c>
      <c r="G110" s="163">
        <v>3.6703699315830833E-2</v>
      </c>
      <c r="H110" s="164">
        <f t="shared" si="6"/>
        <v>1.3471615434669207E-3</v>
      </c>
      <c r="I110" s="102"/>
      <c r="J110" s="102"/>
      <c r="K110" s="102"/>
    </row>
    <row r="111" spans="2:13" x14ac:dyDescent="0.25">
      <c r="B111" s="166" t="s">
        <v>94</v>
      </c>
      <c r="C111" s="25">
        <v>0.39715004565271433</v>
      </c>
      <c r="D111" s="163">
        <v>3.6349121966987447E-2</v>
      </c>
      <c r="E111" s="163">
        <f t="shared" si="5"/>
        <v>1.3212586677709293E-3</v>
      </c>
      <c r="F111" s="25">
        <v>0.29108539250859267</v>
      </c>
      <c r="G111" s="163">
        <v>3.4858778174391002E-2</v>
      </c>
      <c r="H111" s="164">
        <f t="shared" si="6"/>
        <v>1.2151344158113984E-3</v>
      </c>
      <c r="I111" s="102"/>
      <c r="J111" s="102"/>
      <c r="K111" s="102"/>
    </row>
    <row r="112" spans="2:13" x14ac:dyDescent="0.25">
      <c r="B112" s="166" t="s">
        <v>98</v>
      </c>
      <c r="C112" s="25">
        <v>0.3245679365887128</v>
      </c>
      <c r="D112" s="163">
        <v>2.4810124822437486E-2</v>
      </c>
      <c r="E112" s="163">
        <f t="shared" si="5"/>
        <v>6.1554229370492871E-4</v>
      </c>
      <c r="F112" s="25">
        <v>0.33281724112928057</v>
      </c>
      <c r="G112" s="163">
        <v>3.7077326137534693E-2</v>
      </c>
      <c r="H112" s="164">
        <f t="shared" si="6"/>
        <v>1.3747281135091133E-3</v>
      </c>
      <c r="I112" s="102"/>
      <c r="J112" s="102"/>
      <c r="K112" s="102"/>
    </row>
    <row r="113" spans="2:13" x14ac:dyDescent="0.25">
      <c r="B113" s="166" t="s">
        <v>50</v>
      </c>
      <c r="C113" s="25">
        <v>0.34417824405716624</v>
      </c>
      <c r="D113" s="163">
        <v>2.5372985922567249E-2</v>
      </c>
      <c r="E113" s="163">
        <f t="shared" si="5"/>
        <v>6.4378841462679574E-4</v>
      </c>
      <c r="F113" s="25">
        <v>0.20935666798736804</v>
      </c>
      <c r="G113" s="163">
        <v>4.2012648437252602E-2</v>
      </c>
      <c r="H113" s="164">
        <f t="shared" si="6"/>
        <v>1.7650626287121834E-3</v>
      </c>
      <c r="I113" s="102"/>
      <c r="J113" s="102"/>
      <c r="K113" s="102"/>
    </row>
    <row r="114" spans="2:13" x14ac:dyDescent="0.25">
      <c r="B114" s="166" t="s">
        <v>72</v>
      </c>
      <c r="C114" s="25">
        <v>0.30242102453075387</v>
      </c>
      <c r="D114" s="163">
        <v>2.3539837527304836E-2</v>
      </c>
      <c r="E114" s="163">
        <f t="shared" si="5"/>
        <v>5.5412395081190903E-4</v>
      </c>
      <c r="F114" s="25">
        <v>0.26424178851575597</v>
      </c>
      <c r="G114" s="163">
        <v>3.1042295535258561E-2</v>
      </c>
      <c r="H114" s="164">
        <f t="shared" si="6"/>
        <v>9.636241120983336E-4</v>
      </c>
      <c r="I114" s="102"/>
      <c r="J114" s="102"/>
      <c r="K114" s="102"/>
    </row>
    <row r="115" spans="2:13" x14ac:dyDescent="0.25">
      <c r="B115" s="166" t="s">
        <v>54</v>
      </c>
      <c r="C115" s="25">
        <v>0.21273972105004982</v>
      </c>
      <c r="D115" s="163">
        <v>3.7638141611935821E-2</v>
      </c>
      <c r="E115" s="163">
        <f t="shared" si="5"/>
        <v>1.4166297040001349E-3</v>
      </c>
      <c r="F115" s="25">
        <v>0.30416329862043168</v>
      </c>
      <c r="G115" s="163">
        <v>5.4702076055512638E-2</v>
      </c>
      <c r="H115" s="164">
        <f t="shared" si="6"/>
        <v>2.9923171247830892E-3</v>
      </c>
      <c r="I115" s="102"/>
      <c r="J115" s="102"/>
      <c r="K115" s="102"/>
    </row>
    <row r="116" spans="2:13" x14ac:dyDescent="0.25">
      <c r="B116" s="166" t="s">
        <v>21</v>
      </c>
      <c r="C116" s="25">
        <v>0.23135093955572378</v>
      </c>
      <c r="D116" s="163">
        <v>2.5132906484972312E-2</v>
      </c>
      <c r="E116" s="163">
        <f t="shared" si="5"/>
        <v>6.3166298838236332E-4</v>
      </c>
      <c r="F116" s="25">
        <v>0.17507228112619533</v>
      </c>
      <c r="G116" s="163">
        <v>3.2604411526105888E-2</v>
      </c>
      <c r="H116" s="164">
        <f t="shared" si="6"/>
        <v>1.0630476509636666E-3</v>
      </c>
      <c r="I116" s="102"/>
      <c r="J116" s="102"/>
      <c r="K116" s="102"/>
    </row>
    <row r="117" spans="2:13" x14ac:dyDescent="0.25">
      <c r="B117" s="166" t="s">
        <v>132</v>
      </c>
      <c r="C117" s="25">
        <v>0.51340946471532367</v>
      </c>
      <c r="D117" s="163">
        <v>3.4447000164817547E-2</v>
      </c>
      <c r="E117" s="163">
        <f t="shared" si="5"/>
        <v>1.1865958203549402E-3</v>
      </c>
      <c r="F117" s="25">
        <v>0.38347941277801412</v>
      </c>
      <c r="G117" s="163">
        <v>3.3174158565472629E-2</v>
      </c>
      <c r="H117" s="164">
        <f t="shared" si="6"/>
        <v>1.100524796527121E-3</v>
      </c>
      <c r="I117" s="102"/>
      <c r="J117" s="102"/>
      <c r="K117" s="102"/>
    </row>
    <row r="118" spans="2:13" x14ac:dyDescent="0.25">
      <c r="B118" s="166" t="s">
        <v>58</v>
      </c>
      <c r="C118" s="25">
        <v>0.38524437690518953</v>
      </c>
      <c r="D118" s="163">
        <v>3.0896689917264755E-2</v>
      </c>
      <c r="E118" s="163">
        <f t="shared" si="5"/>
        <v>9.5460544784360961E-4</v>
      </c>
      <c r="F118" s="25">
        <v>0.34618693170574699</v>
      </c>
      <c r="G118" s="163">
        <v>4.2154645916998634E-2</v>
      </c>
      <c r="H118" s="164">
        <f t="shared" si="6"/>
        <v>1.7770141723875295E-3</v>
      </c>
      <c r="I118" s="102"/>
      <c r="J118" s="102"/>
      <c r="K118" s="102"/>
    </row>
    <row r="119" spans="2:13" x14ac:dyDescent="0.25">
      <c r="B119" s="166" t="s">
        <v>33</v>
      </c>
      <c r="C119" s="25">
        <v>0.12047487774142529</v>
      </c>
      <c r="D119" s="163">
        <v>2.803884552364241E-2</v>
      </c>
      <c r="E119" s="163">
        <f t="shared" si="5"/>
        <v>7.8617685829868199E-4</v>
      </c>
      <c r="F119" s="25">
        <v>0.19568882352163558</v>
      </c>
      <c r="G119" s="163">
        <v>3.2363986837992978E-2</v>
      </c>
      <c r="H119" s="164">
        <f t="shared" si="6"/>
        <v>1.0474276440497828E-3</v>
      </c>
      <c r="I119" s="102"/>
      <c r="J119" s="155"/>
      <c r="K119" s="156"/>
      <c r="L119" s="155"/>
      <c r="M119" s="171"/>
    </row>
    <row r="120" spans="2:13" x14ac:dyDescent="0.25">
      <c r="B120" s="166" t="s">
        <v>48</v>
      </c>
      <c r="C120" s="25">
        <v>0.20445605533739292</v>
      </c>
      <c r="D120" s="163">
        <v>3.9205154216169817E-2</v>
      </c>
      <c r="E120" s="163">
        <f t="shared" si="5"/>
        <v>1.537044117113658E-3</v>
      </c>
      <c r="F120" s="25">
        <v>0.15754783726177937</v>
      </c>
      <c r="G120" s="163">
        <v>4.983251893915619E-2</v>
      </c>
      <c r="H120" s="164">
        <f t="shared" si="6"/>
        <v>2.4832799438213602E-3</v>
      </c>
      <c r="I120" s="102"/>
      <c r="J120" s="102"/>
      <c r="K120" s="102"/>
    </row>
    <row r="121" spans="2:13" x14ac:dyDescent="0.25">
      <c r="B121" s="166" t="s">
        <v>35</v>
      </c>
      <c r="C121" s="25">
        <v>0.26790538308799045</v>
      </c>
      <c r="D121" s="163">
        <v>2.3132251407722758E-2</v>
      </c>
      <c r="E121" s="163">
        <f t="shared" si="5"/>
        <v>5.351010551900915E-4</v>
      </c>
      <c r="F121" s="25">
        <v>0.25742554885680868</v>
      </c>
      <c r="G121" s="163">
        <v>3.769382748993097E-2</v>
      </c>
      <c r="H121" s="164">
        <f t="shared" si="6"/>
        <v>1.4208246308406757E-3</v>
      </c>
      <c r="I121" s="102"/>
      <c r="J121" s="102"/>
      <c r="K121" s="102"/>
    </row>
    <row r="122" spans="2:13" x14ac:dyDescent="0.25">
      <c r="B122" s="166" t="s">
        <v>82</v>
      </c>
      <c r="C122" s="25">
        <v>0.3469715446839679</v>
      </c>
      <c r="D122" s="163">
        <v>2.2452610492745124E-2</v>
      </c>
      <c r="E122" s="163">
        <f t="shared" si="5"/>
        <v>5.0411971793892839E-4</v>
      </c>
      <c r="F122" s="25">
        <v>0.28301952518647139</v>
      </c>
      <c r="G122" s="163">
        <v>3.325634303596469E-2</v>
      </c>
      <c r="H122" s="164">
        <f t="shared" si="6"/>
        <v>1.1059843521257571E-3</v>
      </c>
      <c r="I122" s="102"/>
      <c r="J122" s="102"/>
      <c r="K122" s="102"/>
    </row>
    <row r="123" spans="2:13" x14ac:dyDescent="0.25">
      <c r="B123" s="166" t="s">
        <v>37</v>
      </c>
      <c r="C123" s="64">
        <v>0.25916135492478432</v>
      </c>
      <c r="D123" s="167">
        <v>2.0346396773850688E-2</v>
      </c>
      <c r="E123" s="167">
        <f t="shared" si="5"/>
        <v>4.1397586167896166E-4</v>
      </c>
      <c r="F123" s="64">
        <v>0.22863287274152441</v>
      </c>
      <c r="G123" s="167">
        <v>3.0013403957255415E-2</v>
      </c>
      <c r="H123" s="168">
        <f t="shared" si="6"/>
        <v>9.0080441710139504E-4</v>
      </c>
      <c r="I123" s="102"/>
      <c r="J123" s="102"/>
      <c r="K123" s="102"/>
    </row>
    <row r="124" spans="2:13" x14ac:dyDescent="0.25">
      <c r="B124" s="169" t="s">
        <v>236</v>
      </c>
      <c r="C124" s="25">
        <f t="shared" ref="C124:H124" si="7">AVERAGE(C85:C123)</f>
        <v>0.32414471042420229</v>
      </c>
      <c r="D124" s="163">
        <f t="shared" si="7"/>
        <v>2.965768957688731E-2</v>
      </c>
      <c r="E124" s="163">
        <f t="shared" si="7"/>
        <v>9.2176774337403788E-4</v>
      </c>
      <c r="F124" s="25">
        <f t="shared" si="7"/>
        <v>0.27910344332410186</v>
      </c>
      <c r="G124" s="163">
        <f t="shared" si="7"/>
        <v>3.6661462495614673E-2</v>
      </c>
      <c r="H124" s="164">
        <f t="shared" si="7"/>
        <v>1.3918534177962006E-3</v>
      </c>
      <c r="I124" s="102"/>
      <c r="J124" s="102"/>
      <c r="K124" s="102"/>
    </row>
    <row r="125" spans="2:13" x14ac:dyDescent="0.25">
      <c r="B125" s="170" t="s">
        <v>237</v>
      </c>
      <c r="C125" s="64">
        <f t="shared" ref="C125:H125" si="8">MEDIAN(C85:C123)</f>
        <v>0.32922182002238948</v>
      </c>
      <c r="D125" s="167">
        <f t="shared" si="8"/>
        <v>2.803884552364241E-2</v>
      </c>
      <c r="E125" s="167">
        <f t="shared" si="8"/>
        <v>7.8617685829868199E-4</v>
      </c>
      <c r="F125" s="64">
        <f t="shared" si="8"/>
        <v>0.28239304527808584</v>
      </c>
      <c r="G125" s="167">
        <f t="shared" si="8"/>
        <v>3.4756966326572471E-2</v>
      </c>
      <c r="H125" s="168">
        <f t="shared" si="8"/>
        <v>1.2080467082264926E-3</v>
      </c>
      <c r="I125" s="102"/>
      <c r="J125" s="102"/>
      <c r="K125" s="102"/>
    </row>
    <row r="126" spans="2:13" x14ac:dyDescent="0.25">
      <c r="I126" s="102"/>
      <c r="J126" s="102"/>
      <c r="K126" s="102"/>
    </row>
    <row r="127" spans="2:13" x14ac:dyDescent="0.25">
      <c r="I127" s="102"/>
      <c r="J127" s="102"/>
      <c r="K127" s="102"/>
    </row>
    <row r="128" spans="2:13" x14ac:dyDescent="0.25">
      <c r="I128" s="102"/>
      <c r="J128" s="102"/>
      <c r="K128" s="102"/>
    </row>
    <row r="129" spans="9:11" x14ac:dyDescent="0.25">
      <c r="I129" s="102"/>
      <c r="J129" s="102"/>
      <c r="K129" s="102"/>
    </row>
    <row r="158" spans="2:9" s="102" customFormat="1" x14ac:dyDescent="0.25">
      <c r="B158" s="1"/>
      <c r="C158" s="1"/>
      <c r="D158" s="1"/>
      <c r="E158" s="1"/>
      <c r="F158" s="1"/>
      <c r="G158" s="1"/>
      <c r="H158" s="1"/>
      <c r="I158" s="173"/>
    </row>
  </sheetData>
  <mergeCells count="5">
    <mergeCell ref="B3:J3"/>
    <mergeCell ref="C25:E25"/>
    <mergeCell ref="F25:H25"/>
    <mergeCell ref="C83:E83"/>
    <mergeCell ref="F83:H83"/>
  </mergeCells>
  <conditionalFormatting sqref="B85:B125 L20:L59">
    <cfRule type="duplicateValues" dxfId="1" priority="1"/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M112"/>
  <sheetViews>
    <sheetView workbookViewId="0"/>
  </sheetViews>
  <sheetFormatPr defaultColWidth="8.85546875" defaultRowHeight="15" x14ac:dyDescent="0.25"/>
  <cols>
    <col min="1" max="1" width="2.42578125" style="1" customWidth="1"/>
    <col min="2" max="2" width="30.7109375" style="1" customWidth="1"/>
    <col min="3" max="3" width="18.140625" style="1" customWidth="1"/>
    <col min="4" max="4" width="15.85546875" style="1" customWidth="1"/>
    <col min="5" max="5" width="15.42578125" style="1" customWidth="1"/>
    <col min="6" max="6" width="18.85546875" style="1" customWidth="1"/>
    <col min="7" max="7" width="18.140625" style="1" customWidth="1"/>
    <col min="8" max="8" width="20.85546875" style="1" customWidth="1"/>
    <col min="9" max="9" width="15.140625" style="1" customWidth="1"/>
    <col min="10" max="10" width="8.85546875" style="1"/>
    <col min="11" max="11" width="12.42578125" style="1" bestFit="1" customWidth="1"/>
    <col min="12" max="16384" width="8.85546875" style="1"/>
  </cols>
  <sheetData>
    <row r="1" spans="1:12" ht="23.25" x14ac:dyDescent="0.35">
      <c r="A1" s="91" t="s">
        <v>215</v>
      </c>
      <c r="B1" s="117"/>
    </row>
    <row r="3" spans="1:12" ht="34.5" customHeight="1" x14ac:dyDescent="0.25">
      <c r="A3" s="118"/>
      <c r="B3" s="310" t="s">
        <v>216</v>
      </c>
      <c r="C3" s="310"/>
      <c r="D3" s="310"/>
      <c r="E3" s="310"/>
      <c r="F3" s="310"/>
      <c r="G3" s="310"/>
      <c r="H3" s="310"/>
      <c r="I3" s="310"/>
      <c r="J3" s="310"/>
      <c r="K3" s="118"/>
      <c r="L3" s="118"/>
    </row>
    <row r="5" spans="1:12" s="37" customFormat="1" x14ac:dyDescent="0.25">
      <c r="A5" s="36" t="s">
        <v>217</v>
      </c>
    </row>
    <row r="7" spans="1:12" x14ac:dyDescent="0.25">
      <c r="B7" s="114"/>
      <c r="C7" s="120" t="s">
        <v>2</v>
      </c>
      <c r="D7" s="121" t="s">
        <v>3</v>
      </c>
      <c r="E7" s="122" t="s">
        <v>201</v>
      </c>
    </row>
    <row r="8" spans="1:12" x14ac:dyDescent="0.25">
      <c r="B8" s="121" t="s">
        <v>218</v>
      </c>
      <c r="C8" s="123"/>
      <c r="D8" s="124"/>
      <c r="E8" s="125"/>
      <c r="F8" s="126"/>
      <c r="G8" s="126"/>
      <c r="H8" s="126"/>
    </row>
    <row r="9" spans="1:12" x14ac:dyDescent="0.25">
      <c r="B9" s="127" t="s">
        <v>8</v>
      </c>
      <c r="C9" s="128">
        <f>C49</f>
        <v>0.14368944206840645</v>
      </c>
      <c r="D9" s="129">
        <f>D49</f>
        <v>7.448355640305987E-2</v>
      </c>
      <c r="E9" s="130">
        <f t="shared" ref="E9:E10" si="0">AVERAGE(C9:D9)</f>
        <v>0.10908649923573316</v>
      </c>
      <c r="F9" s="126"/>
      <c r="G9" s="126"/>
      <c r="H9" s="126"/>
    </row>
    <row r="10" spans="1:12" x14ac:dyDescent="0.25">
      <c r="B10" s="131" t="s">
        <v>9</v>
      </c>
      <c r="C10" s="132">
        <f>C22</f>
        <v>0.13102265087238044</v>
      </c>
      <c r="D10" s="133">
        <f>D22</f>
        <v>1.5014942482774442E-2</v>
      </c>
      <c r="E10" s="134">
        <f t="shared" si="0"/>
        <v>7.3018796677577436E-2</v>
      </c>
      <c r="F10" s="126"/>
      <c r="G10" s="126"/>
      <c r="H10" s="126"/>
    </row>
    <row r="13" spans="1:12" s="37" customFormat="1" x14ac:dyDescent="0.25">
      <c r="A13" s="36" t="s">
        <v>219</v>
      </c>
    </row>
    <row r="15" spans="1:12" x14ac:dyDescent="0.25">
      <c r="A15" s="102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</row>
    <row r="16" spans="1:12" x14ac:dyDescent="0.25">
      <c r="A16" s="102"/>
      <c r="B16" s="135" t="s">
        <v>220</v>
      </c>
      <c r="C16" s="136" t="s">
        <v>2</v>
      </c>
      <c r="D16" s="137" t="s">
        <v>3</v>
      </c>
      <c r="E16" s="138" t="s">
        <v>221</v>
      </c>
      <c r="F16" s="139"/>
      <c r="G16" s="139"/>
      <c r="H16" s="138"/>
      <c r="I16" s="102"/>
      <c r="J16" s="102"/>
      <c r="K16" s="102"/>
      <c r="L16" s="102"/>
    </row>
    <row r="17" spans="1:13" x14ac:dyDescent="0.25">
      <c r="A17" s="102"/>
      <c r="B17" s="140" t="s">
        <v>190</v>
      </c>
      <c r="C17" s="140">
        <f>COUNT(C27:C34)</f>
        <v>8</v>
      </c>
      <c r="D17" s="140">
        <f>COUNT(F27:F34)</f>
        <v>8</v>
      </c>
      <c r="E17" s="141" t="s">
        <v>222</v>
      </c>
      <c r="F17" s="142"/>
      <c r="G17" s="142"/>
      <c r="H17" s="141"/>
      <c r="I17" s="102"/>
      <c r="J17" s="102"/>
      <c r="K17" s="102"/>
      <c r="L17" s="102"/>
    </row>
    <row r="18" spans="1:13" x14ac:dyDescent="0.25">
      <c r="A18" s="102"/>
      <c r="B18" s="143" t="s">
        <v>223</v>
      </c>
      <c r="C18" s="144">
        <f>(C17/(C17-1))*_xlfn.VAR.S(C27:C34)</f>
        <v>1.7450893323920039E-2</v>
      </c>
      <c r="D18" s="144">
        <f>(D17/(D17-1))*_xlfn.VAR.S(F27:F34)</f>
        <v>3.755164077453463E-3</v>
      </c>
      <c r="E18" s="141" t="s">
        <v>224</v>
      </c>
      <c r="F18" s="145"/>
      <c r="G18" s="145"/>
      <c r="H18" s="141"/>
      <c r="I18" s="102"/>
      <c r="J18" s="102"/>
      <c r="K18" s="102"/>
      <c r="L18" s="102"/>
    </row>
    <row r="19" spans="1:13" ht="18.75" x14ac:dyDescent="0.35">
      <c r="A19" s="102"/>
      <c r="B19" s="143" t="s">
        <v>225</v>
      </c>
      <c r="C19" s="144">
        <f>E35</f>
        <v>4.1088665796405821E-3</v>
      </c>
      <c r="D19" s="144">
        <f>H35</f>
        <v>6.66518514895687E-3</v>
      </c>
      <c r="E19" s="141" t="s">
        <v>226</v>
      </c>
      <c r="F19" s="145"/>
      <c r="G19" s="145"/>
      <c r="H19" s="141"/>
      <c r="I19" s="102"/>
      <c r="J19" s="102"/>
      <c r="K19" s="102"/>
      <c r="L19" s="102"/>
    </row>
    <row r="20" spans="1:13" x14ac:dyDescent="0.25">
      <c r="A20" s="102"/>
      <c r="B20" s="143" t="s">
        <v>227</v>
      </c>
      <c r="C20" s="146">
        <v>0.2</v>
      </c>
      <c r="D20" s="146">
        <v>0.2</v>
      </c>
      <c r="E20" s="141" t="s">
        <v>228</v>
      </c>
      <c r="F20" s="147"/>
      <c r="G20" s="147"/>
      <c r="H20" s="141"/>
      <c r="I20" s="102"/>
      <c r="J20" s="251"/>
      <c r="K20" s="102"/>
      <c r="L20" s="102"/>
    </row>
    <row r="21" spans="1:13" x14ac:dyDescent="0.25">
      <c r="A21" s="102"/>
      <c r="B21" s="148" t="s">
        <v>229</v>
      </c>
      <c r="C21" s="149">
        <f>C18*((C17+1)/C17)-C19*(1-2*C20)</f>
        <v>1.7166935041625694E-2</v>
      </c>
      <c r="D21" s="149">
        <f>D18*((D17+1)/D17)-D19*(1-2*D20)</f>
        <v>2.2544849776102473E-4</v>
      </c>
      <c r="E21" s="141" t="s">
        <v>230</v>
      </c>
      <c r="F21" s="145"/>
      <c r="G21" s="145"/>
      <c r="H21" s="141"/>
      <c r="I21" s="102"/>
      <c r="J21" s="251"/>
      <c r="K21" s="102"/>
      <c r="L21" s="102"/>
    </row>
    <row r="22" spans="1:13" x14ac:dyDescent="0.25">
      <c r="A22" s="102"/>
      <c r="B22" s="150" t="s">
        <v>231</v>
      </c>
      <c r="C22" s="151">
        <f>SQRT(C21)</f>
        <v>0.13102265087238044</v>
      </c>
      <c r="D22" s="152">
        <f>SQRT(D21)</f>
        <v>1.5014942482774442E-2</v>
      </c>
      <c r="E22" s="142"/>
      <c r="F22" s="145"/>
      <c r="G22" s="145"/>
      <c r="H22" s="142"/>
      <c r="I22" s="102"/>
      <c r="J22" s="251"/>
      <c r="K22" s="102"/>
      <c r="L22" s="102"/>
    </row>
    <row r="23" spans="1:13" x14ac:dyDescent="0.25">
      <c r="A23" s="102"/>
      <c r="B23" s="102"/>
      <c r="C23" s="102"/>
      <c r="D23" s="102"/>
      <c r="E23" s="102"/>
      <c r="F23" s="102"/>
      <c r="G23" s="102"/>
      <c r="H23" s="102"/>
      <c r="I23" s="102"/>
      <c r="J23" s="251"/>
      <c r="K23" s="102"/>
      <c r="L23" s="102"/>
    </row>
    <row r="24" spans="1:13" x14ac:dyDescent="0.25">
      <c r="A24" s="102"/>
      <c r="B24" s="102"/>
      <c r="C24" s="102"/>
      <c r="D24" s="102"/>
      <c r="E24" s="102"/>
      <c r="F24" s="102"/>
      <c r="G24" s="102"/>
      <c r="H24" s="102"/>
      <c r="I24" s="102"/>
      <c r="J24" s="251"/>
      <c r="K24" s="102"/>
      <c r="L24" s="102"/>
    </row>
    <row r="25" spans="1:13" x14ac:dyDescent="0.25">
      <c r="A25" s="102"/>
      <c r="B25" s="102"/>
      <c r="C25" s="307" t="s">
        <v>2</v>
      </c>
      <c r="D25" s="308"/>
      <c r="E25" s="309"/>
      <c r="F25" s="307" t="s">
        <v>3</v>
      </c>
      <c r="G25" s="308"/>
      <c r="H25" s="309"/>
      <c r="I25" s="102"/>
      <c r="J25" s="251"/>
      <c r="K25" s="102"/>
      <c r="L25" s="102"/>
    </row>
    <row r="26" spans="1:13" x14ac:dyDescent="0.25">
      <c r="A26" s="102"/>
      <c r="B26" s="153" t="s">
        <v>232</v>
      </c>
      <c r="C26" s="153" t="s">
        <v>233</v>
      </c>
      <c r="D26" s="153" t="s">
        <v>234</v>
      </c>
      <c r="E26" s="153" t="s">
        <v>235</v>
      </c>
      <c r="F26" s="153" t="s">
        <v>233</v>
      </c>
      <c r="G26" s="153" t="s">
        <v>234</v>
      </c>
      <c r="H26" s="153" t="s">
        <v>235</v>
      </c>
      <c r="I26" s="102"/>
      <c r="J26" s="251"/>
      <c r="K26" s="156"/>
      <c r="L26" s="157"/>
      <c r="M26" s="157"/>
    </row>
    <row r="27" spans="1:13" x14ac:dyDescent="0.25">
      <c r="A27" s="102"/>
      <c r="B27" s="162" t="s">
        <v>90</v>
      </c>
      <c r="C27" s="25">
        <v>8.5435252091316041E-2</v>
      </c>
      <c r="D27" s="163">
        <v>5.3242723639257944E-2</v>
      </c>
      <c r="E27" s="163">
        <f t="shared" ref="E27:E34" si="1">D27^2</f>
        <v>2.8347876205263968E-3</v>
      </c>
      <c r="F27" s="25">
        <v>0.2670025875884785</v>
      </c>
      <c r="G27" s="163">
        <v>5.315359271387067E-2</v>
      </c>
      <c r="H27" s="164">
        <f t="shared" ref="H27:H34" si="2">G27^2</f>
        <v>2.8253044183920452E-3</v>
      </c>
      <c r="I27" s="102"/>
      <c r="J27" s="251"/>
      <c r="K27" s="102"/>
      <c r="L27" s="102"/>
      <c r="M27" s="102"/>
    </row>
    <row r="28" spans="1:13" x14ac:dyDescent="0.25">
      <c r="A28" s="102"/>
      <c r="B28" s="162" t="s">
        <v>29</v>
      </c>
      <c r="C28" s="25">
        <v>0.16288648858125215</v>
      </c>
      <c r="D28" s="163">
        <v>4.298484749260674E-2</v>
      </c>
      <c r="E28" s="163">
        <f t="shared" si="1"/>
        <v>1.84769711396266E-3</v>
      </c>
      <c r="F28" s="25">
        <v>0.12796749764906659</v>
      </c>
      <c r="G28" s="163">
        <v>4.4542263526561245E-2</v>
      </c>
      <c r="H28" s="164">
        <f t="shared" si="2"/>
        <v>1.984013240069628E-3</v>
      </c>
      <c r="I28" s="102"/>
      <c r="J28" s="102"/>
      <c r="K28" s="102"/>
      <c r="L28" s="102"/>
      <c r="M28" s="102"/>
    </row>
    <row r="29" spans="1:13" x14ac:dyDescent="0.25">
      <c r="B29" s="166" t="s">
        <v>45</v>
      </c>
      <c r="C29" s="25">
        <v>0.4863779423662592</v>
      </c>
      <c r="D29" s="163">
        <v>7.4498886552511454E-2</v>
      </c>
      <c r="E29" s="163">
        <f t="shared" si="1"/>
        <v>5.5500840975639719E-3</v>
      </c>
      <c r="F29" s="25">
        <v>0.19006562801526988</v>
      </c>
      <c r="G29" s="163">
        <v>9.9803402220334556E-2</v>
      </c>
      <c r="H29" s="164">
        <f t="shared" si="2"/>
        <v>9.9607190947538799E-3</v>
      </c>
      <c r="I29" s="102"/>
      <c r="J29" s="102"/>
      <c r="K29" s="102"/>
      <c r="L29" s="102"/>
      <c r="M29" s="102"/>
    </row>
    <row r="30" spans="1:13" x14ac:dyDescent="0.25">
      <c r="B30" s="166" t="s">
        <v>100</v>
      </c>
      <c r="C30" s="25">
        <v>0.14021748494454475</v>
      </c>
      <c r="D30" s="163">
        <v>7.918411463895117E-2</v>
      </c>
      <c r="E30" s="163">
        <f t="shared" si="1"/>
        <v>6.270124011154561E-3</v>
      </c>
      <c r="F30" s="25">
        <v>0.29919917543746355</v>
      </c>
      <c r="G30" s="163">
        <v>8.4295444490293109E-2</v>
      </c>
      <c r="H30" s="164">
        <f t="shared" si="2"/>
        <v>7.1057219618160866E-3</v>
      </c>
      <c r="I30" s="102"/>
      <c r="J30" s="102"/>
      <c r="K30" s="102"/>
      <c r="L30" s="102"/>
      <c r="M30" s="102"/>
    </row>
    <row r="31" spans="1:13" x14ac:dyDescent="0.25">
      <c r="B31" s="166" t="s">
        <v>70</v>
      </c>
      <c r="C31" s="25">
        <v>0.21942587292938534</v>
      </c>
      <c r="D31" s="163">
        <v>6.985599263569281E-2</v>
      </c>
      <c r="E31" s="163">
        <f t="shared" si="1"/>
        <v>4.8798597071179678E-3</v>
      </c>
      <c r="F31" s="25">
        <v>0.24154040211269687</v>
      </c>
      <c r="G31" s="163">
        <v>8.3148571953459205E-2</v>
      </c>
      <c r="H31" s="164">
        <f t="shared" si="2"/>
        <v>6.913685017899583E-3</v>
      </c>
      <c r="I31" s="102"/>
      <c r="J31" s="102"/>
      <c r="K31" s="102"/>
      <c r="L31" s="102"/>
      <c r="M31" s="102"/>
    </row>
    <row r="32" spans="1:13" x14ac:dyDescent="0.25">
      <c r="B32" s="166" t="s">
        <v>54</v>
      </c>
      <c r="C32" s="25">
        <v>0.21249848845224512</v>
      </c>
      <c r="D32" s="163">
        <v>6.7006078690967419E-2</v>
      </c>
      <c r="E32" s="163">
        <f t="shared" si="1"/>
        <v>4.4898145815401181E-3</v>
      </c>
      <c r="F32" s="25">
        <v>0.19494935570934546</v>
      </c>
      <c r="G32" s="163">
        <v>0.10817902945622837</v>
      </c>
      <c r="H32" s="164">
        <f t="shared" si="2"/>
        <v>1.1702702414091526E-2</v>
      </c>
      <c r="I32" s="102"/>
      <c r="J32" s="102"/>
      <c r="K32" s="102"/>
      <c r="L32" s="102"/>
      <c r="M32" s="102"/>
    </row>
    <row r="33" spans="1:13" x14ac:dyDescent="0.25">
      <c r="B33" s="166" t="s">
        <v>33</v>
      </c>
      <c r="C33" s="25">
        <v>0.14831929031177918</v>
      </c>
      <c r="D33" s="163">
        <v>4.9048314219572224E-2</v>
      </c>
      <c r="E33" s="163">
        <f t="shared" si="1"/>
        <v>2.4057371277818908E-3</v>
      </c>
      <c r="F33" s="25">
        <v>0.15334171143604944</v>
      </c>
      <c r="G33" s="163">
        <v>7.4066605605934879E-2</v>
      </c>
      <c r="H33" s="164">
        <f t="shared" si="2"/>
        <v>5.4858620659851039E-3</v>
      </c>
      <c r="I33" s="102"/>
      <c r="J33" s="102"/>
      <c r="K33" s="102"/>
      <c r="L33" s="102"/>
      <c r="M33" s="102"/>
    </row>
    <row r="34" spans="1:13" x14ac:dyDescent="0.25">
      <c r="B34" s="166" t="s">
        <v>48</v>
      </c>
      <c r="C34" s="25">
        <v>0.27572998200592097</v>
      </c>
      <c r="D34" s="163">
        <v>6.7770409305810519E-2</v>
      </c>
      <c r="E34" s="163">
        <f t="shared" si="1"/>
        <v>4.5928283774770888E-3</v>
      </c>
      <c r="F34" s="25">
        <v>0.19406206658529396</v>
      </c>
      <c r="G34" s="163">
        <v>8.5694066181078776E-2</v>
      </c>
      <c r="H34" s="164">
        <f t="shared" si="2"/>
        <v>7.3434729786471089E-3</v>
      </c>
      <c r="I34" s="102"/>
      <c r="J34" s="102"/>
      <c r="K34" s="102"/>
      <c r="L34" s="102"/>
      <c r="M34" s="102"/>
    </row>
    <row r="35" spans="1:13" x14ac:dyDescent="0.25">
      <c r="B35" s="169" t="s">
        <v>236</v>
      </c>
      <c r="C35" s="159">
        <f t="shared" ref="C35:H35" si="3">AVERAGE(C27:C34)</f>
        <v>0.21636135021033784</v>
      </c>
      <c r="D35" s="160">
        <f t="shared" si="3"/>
        <v>6.2948920896921279E-2</v>
      </c>
      <c r="E35" s="160">
        <f t="shared" si="3"/>
        <v>4.1088665796405821E-3</v>
      </c>
      <c r="F35" s="159">
        <f t="shared" si="3"/>
        <v>0.20851605306670801</v>
      </c>
      <c r="G35" s="160">
        <f t="shared" si="3"/>
        <v>7.9110372018470099E-2</v>
      </c>
      <c r="H35" s="161">
        <f t="shared" si="3"/>
        <v>6.66518514895687E-3</v>
      </c>
      <c r="I35" s="102"/>
      <c r="J35" s="102"/>
      <c r="K35" s="102"/>
      <c r="L35" s="102"/>
      <c r="M35" s="102"/>
    </row>
    <row r="36" spans="1:13" x14ac:dyDescent="0.25">
      <c r="B36" s="170" t="s">
        <v>237</v>
      </c>
      <c r="C36" s="64">
        <f t="shared" ref="C36:H36" si="4">MEDIAN(C27:C34)</f>
        <v>0.18769248851674863</v>
      </c>
      <c r="D36" s="167">
        <f t="shared" si="4"/>
        <v>6.7388243998388969E-2</v>
      </c>
      <c r="E36" s="167">
        <f t="shared" si="4"/>
        <v>4.5413214795086039E-3</v>
      </c>
      <c r="F36" s="64">
        <f t="shared" si="4"/>
        <v>0.19450571114731971</v>
      </c>
      <c r="G36" s="167">
        <f t="shared" si="4"/>
        <v>8.3722008221876157E-2</v>
      </c>
      <c r="H36" s="168">
        <f t="shared" si="4"/>
        <v>7.0097034898578348E-3</v>
      </c>
      <c r="I36" s="102"/>
      <c r="J36" s="102"/>
      <c r="K36" s="102"/>
      <c r="L36" s="102"/>
      <c r="M36" s="102"/>
    </row>
    <row r="37" spans="1:13" x14ac:dyDescent="0.25">
      <c r="I37" s="102"/>
      <c r="J37" s="102"/>
      <c r="K37" s="102"/>
      <c r="L37" s="102"/>
      <c r="M37" s="102"/>
    </row>
    <row r="38" spans="1:13" x14ac:dyDescent="0.25">
      <c r="I38" s="102"/>
      <c r="J38" s="102"/>
      <c r="K38" s="102"/>
      <c r="L38" s="102"/>
      <c r="M38" s="102"/>
    </row>
    <row r="39" spans="1:13" x14ac:dyDescent="0.25">
      <c r="I39" s="102"/>
      <c r="J39" s="102"/>
      <c r="K39" s="102"/>
      <c r="L39" s="102"/>
      <c r="M39" s="102"/>
    </row>
    <row r="40" spans="1:13" x14ac:dyDescent="0.25">
      <c r="A40" s="119" t="s">
        <v>238</v>
      </c>
      <c r="I40" s="102"/>
      <c r="J40" s="102"/>
      <c r="K40" s="102"/>
      <c r="L40" s="102"/>
      <c r="M40" s="102"/>
    </row>
    <row r="41" spans="1:13" x14ac:dyDescent="0.25">
      <c r="I41" s="102"/>
      <c r="J41" s="102"/>
      <c r="K41" s="102"/>
      <c r="L41" s="102"/>
      <c r="M41" s="102"/>
    </row>
    <row r="42" spans="1:13" x14ac:dyDescent="0.25">
      <c r="I42" s="102"/>
      <c r="J42" s="102"/>
      <c r="K42" s="102"/>
      <c r="L42" s="102"/>
      <c r="M42" s="102"/>
    </row>
    <row r="43" spans="1:13" x14ac:dyDescent="0.25">
      <c r="B43" s="135" t="s">
        <v>220</v>
      </c>
      <c r="C43" s="136" t="s">
        <v>2</v>
      </c>
      <c r="D43" s="137" t="s">
        <v>3</v>
      </c>
      <c r="E43" s="138" t="s">
        <v>221</v>
      </c>
      <c r="F43" s="139"/>
      <c r="G43" s="139"/>
      <c r="H43" s="138"/>
      <c r="I43" s="102"/>
      <c r="J43" s="102"/>
      <c r="K43" s="102"/>
      <c r="L43" s="102"/>
      <c r="M43" s="102"/>
    </row>
    <row r="44" spans="1:13" x14ac:dyDescent="0.25">
      <c r="B44" s="140" t="s">
        <v>190</v>
      </c>
      <c r="C44" s="140">
        <f>COUNT(C54:C61)</f>
        <v>8</v>
      </c>
      <c r="D44" s="140">
        <f>COUNT(F54:F61)</f>
        <v>8</v>
      </c>
      <c r="E44" s="141" t="s">
        <v>222</v>
      </c>
      <c r="F44" s="142"/>
      <c r="G44" s="142"/>
      <c r="H44" s="141"/>
      <c r="I44" s="102"/>
      <c r="J44" s="102"/>
      <c r="K44" s="102"/>
      <c r="L44" s="102"/>
      <c r="M44" s="102"/>
    </row>
    <row r="45" spans="1:13" x14ac:dyDescent="0.25">
      <c r="B45" s="143" t="s">
        <v>223</v>
      </c>
      <c r="C45" s="144">
        <f>(C44/(C44-1))*_xlfn.VAR.S(C54:C61)</f>
        <v>1.8983385984492718E-2</v>
      </c>
      <c r="D45" s="144">
        <f>(D44/(D44-1))*_xlfn.VAR.S(F54:F61)</f>
        <v>5.7371123786367079E-3</v>
      </c>
      <c r="E45" s="141" t="s">
        <v>224</v>
      </c>
      <c r="F45" s="145"/>
      <c r="G45" s="145"/>
      <c r="H45" s="141"/>
      <c r="I45" s="102"/>
      <c r="J45" s="102"/>
      <c r="K45" s="102"/>
      <c r="L45" s="102"/>
      <c r="M45" s="102"/>
    </row>
    <row r="46" spans="1:13" ht="18.75" x14ac:dyDescent="0.35">
      <c r="B46" s="143" t="s">
        <v>225</v>
      </c>
      <c r="C46" s="144">
        <f>E62</f>
        <v>1.1827557843739644E-3</v>
      </c>
      <c r="D46" s="144">
        <f>H62</f>
        <v>1.5107520858641584E-3</v>
      </c>
      <c r="E46" s="141" t="s">
        <v>226</v>
      </c>
      <c r="F46" s="145"/>
      <c r="G46" s="145"/>
      <c r="H46" s="141"/>
      <c r="I46" s="102"/>
      <c r="J46" s="102"/>
      <c r="K46" s="102"/>
      <c r="L46" s="102"/>
      <c r="M46" s="102"/>
    </row>
    <row r="47" spans="1:13" x14ac:dyDescent="0.25">
      <c r="B47" s="143" t="s">
        <v>227</v>
      </c>
      <c r="C47" s="146">
        <v>0.2</v>
      </c>
      <c r="D47" s="146">
        <v>0.2</v>
      </c>
      <c r="E47" s="141" t="s">
        <v>228</v>
      </c>
      <c r="F47" s="147"/>
      <c r="G47" s="147"/>
      <c r="H47" s="141"/>
      <c r="I47" s="102"/>
      <c r="J47" s="102"/>
      <c r="K47" s="102"/>
      <c r="L47" s="102"/>
      <c r="M47" s="102"/>
    </row>
    <row r="48" spans="1:13" x14ac:dyDescent="0.25">
      <c r="B48" s="148" t="s">
        <v>229</v>
      </c>
      <c r="C48" s="149">
        <f>C45*((C44+1)/C44)-C46*(1-2*C47)</f>
        <v>2.0646655761929932E-2</v>
      </c>
      <c r="D48" s="149">
        <f>D45*((D44+1)/D44)-D46*(1-2*D47)</f>
        <v>5.5478001744478011E-3</v>
      </c>
      <c r="E48" s="141" t="s">
        <v>230</v>
      </c>
      <c r="F48" s="145"/>
      <c r="G48" s="145"/>
      <c r="H48" s="141"/>
      <c r="I48" s="102"/>
      <c r="J48" s="102"/>
      <c r="K48" s="102"/>
      <c r="L48" s="102"/>
      <c r="M48" s="102"/>
    </row>
    <row r="49" spans="2:13" x14ac:dyDescent="0.25">
      <c r="B49" s="150" t="s">
        <v>231</v>
      </c>
      <c r="C49" s="151">
        <f>SQRT(C48)</f>
        <v>0.14368944206840645</v>
      </c>
      <c r="D49" s="152">
        <f>SQRT(D48)</f>
        <v>7.448355640305987E-2</v>
      </c>
      <c r="E49" s="142"/>
      <c r="F49" s="145"/>
      <c r="G49" s="145"/>
      <c r="H49" s="142"/>
      <c r="I49" s="102"/>
      <c r="J49" s="102"/>
      <c r="K49" s="102"/>
      <c r="L49" s="102"/>
      <c r="M49" s="102"/>
    </row>
    <row r="50" spans="2:13" x14ac:dyDescent="0.25">
      <c r="B50" s="102"/>
      <c r="C50" s="102"/>
      <c r="D50" s="102"/>
      <c r="E50" s="102"/>
      <c r="F50" s="102"/>
      <c r="G50" s="102"/>
      <c r="H50" s="102"/>
      <c r="I50" s="102"/>
      <c r="J50" s="102"/>
      <c r="K50" s="102"/>
      <c r="L50" s="102"/>
      <c r="M50" s="102"/>
    </row>
    <row r="51" spans="2:13" x14ac:dyDescent="0.25">
      <c r="B51" s="102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</row>
    <row r="52" spans="2:13" x14ac:dyDescent="0.25">
      <c r="B52" s="102"/>
      <c r="C52" s="307" t="s">
        <v>2</v>
      </c>
      <c r="D52" s="308"/>
      <c r="E52" s="309"/>
      <c r="F52" s="307" t="s">
        <v>3</v>
      </c>
      <c r="G52" s="308"/>
      <c r="H52" s="309"/>
      <c r="I52" s="102"/>
      <c r="J52" s="102"/>
      <c r="K52" s="102"/>
      <c r="L52" s="102"/>
      <c r="M52" s="102"/>
    </row>
    <row r="53" spans="2:13" x14ac:dyDescent="0.25">
      <c r="B53" s="153" t="s">
        <v>232</v>
      </c>
      <c r="C53" s="153" t="s">
        <v>233</v>
      </c>
      <c r="D53" s="153" t="s">
        <v>234</v>
      </c>
      <c r="E53" s="153" t="s">
        <v>235</v>
      </c>
      <c r="F53" s="153" t="s">
        <v>233</v>
      </c>
      <c r="G53" s="153" t="s">
        <v>234</v>
      </c>
      <c r="H53" s="153" t="s">
        <v>235</v>
      </c>
      <c r="I53" s="102"/>
      <c r="J53" s="102"/>
      <c r="K53" s="102"/>
      <c r="L53" s="102"/>
      <c r="M53" s="102"/>
    </row>
    <row r="54" spans="2:13" x14ac:dyDescent="0.25">
      <c r="B54" s="162" t="s">
        <v>90</v>
      </c>
      <c r="C54" s="25">
        <v>9.0910013237164064E-2</v>
      </c>
      <c r="D54" s="163">
        <v>3.0362960930700435E-2</v>
      </c>
      <c r="E54" s="163">
        <f t="shared" ref="E54:E61" si="5">D54^2</f>
        <v>9.2190939647924098E-4</v>
      </c>
      <c r="F54" s="25">
        <v>0.24584781695379698</v>
      </c>
      <c r="G54" s="163">
        <v>2.8761427084904499E-2</v>
      </c>
      <c r="H54" s="164">
        <f t="shared" ref="H54:H61" si="6">G54^2</f>
        <v>8.2721968796027807E-4</v>
      </c>
      <c r="I54" s="102"/>
      <c r="J54" s="102"/>
      <c r="K54" s="102"/>
      <c r="L54" s="102"/>
      <c r="M54" s="102"/>
    </row>
    <row r="55" spans="2:13" x14ac:dyDescent="0.25">
      <c r="B55" s="162" t="s">
        <v>29</v>
      </c>
      <c r="C55" s="25">
        <v>0.13020217187170288</v>
      </c>
      <c r="D55" s="163">
        <v>2.3053226790655357E-2</v>
      </c>
      <c r="E55" s="163">
        <f t="shared" si="5"/>
        <v>5.3145126546138991E-4</v>
      </c>
      <c r="F55" s="25">
        <v>0.12272750571413897</v>
      </c>
      <c r="G55" s="163">
        <v>2.2688257193754544E-2</v>
      </c>
      <c r="H55" s="164">
        <f t="shared" si="6"/>
        <v>5.1475701448995483E-4</v>
      </c>
      <c r="I55" s="102"/>
      <c r="J55" s="102"/>
      <c r="K55" s="102"/>
      <c r="L55" s="102"/>
      <c r="M55" s="102"/>
    </row>
    <row r="56" spans="2:13" x14ac:dyDescent="0.25">
      <c r="B56" s="166" t="s">
        <v>45</v>
      </c>
      <c r="C56" s="25">
        <v>0.45161821645439615</v>
      </c>
      <c r="D56" s="163">
        <v>3.8820921186896902E-2</v>
      </c>
      <c r="E56" s="163">
        <f t="shared" si="5"/>
        <v>1.5070639217992607E-3</v>
      </c>
      <c r="F56" s="25">
        <v>0.26164577615279611</v>
      </c>
      <c r="G56" s="163">
        <v>4.1912425454948533E-2</v>
      </c>
      <c r="H56" s="164">
        <f t="shared" si="6"/>
        <v>1.7566514075166178E-3</v>
      </c>
      <c r="I56" s="102"/>
      <c r="J56" s="102"/>
      <c r="K56" s="102"/>
      <c r="L56" s="102"/>
      <c r="M56" s="102"/>
    </row>
    <row r="57" spans="2:13" x14ac:dyDescent="0.25">
      <c r="B57" s="166" t="s">
        <v>100</v>
      </c>
      <c r="C57" s="25">
        <v>0.34490324225816871</v>
      </c>
      <c r="D57" s="163">
        <v>3.8446663830260137E-2</v>
      </c>
      <c r="E57" s="163">
        <f t="shared" si="5"/>
        <v>1.4781459596770331E-3</v>
      </c>
      <c r="F57" s="25">
        <v>0.32222602104888787</v>
      </c>
      <c r="G57" s="163">
        <v>3.5781362487072844E-2</v>
      </c>
      <c r="H57" s="164">
        <f t="shared" si="6"/>
        <v>1.2803059014313038E-3</v>
      </c>
      <c r="I57" s="102"/>
      <c r="J57" s="102"/>
      <c r="K57" s="102"/>
      <c r="L57" s="102"/>
      <c r="M57" s="102"/>
    </row>
    <row r="58" spans="2:13" x14ac:dyDescent="0.25">
      <c r="B58" s="166" t="s">
        <v>70</v>
      </c>
      <c r="C58" s="25">
        <v>0.33993390724609285</v>
      </c>
      <c r="D58" s="163">
        <v>3.5827713465448996E-2</v>
      </c>
      <c r="E58" s="163">
        <f t="shared" si="5"/>
        <v>1.2836250521623153E-3</v>
      </c>
      <c r="F58" s="25">
        <v>0.2771545846343787</v>
      </c>
      <c r="G58" s="163">
        <v>3.4410143313576592E-2</v>
      </c>
      <c r="H58" s="164">
        <f t="shared" si="6"/>
        <v>1.1840579628608799E-3</v>
      </c>
      <c r="I58" s="102"/>
      <c r="J58" s="102"/>
      <c r="K58" s="102"/>
      <c r="L58" s="102"/>
      <c r="M58" s="102"/>
    </row>
    <row r="59" spans="2:13" x14ac:dyDescent="0.25">
      <c r="B59" s="166" t="s">
        <v>54</v>
      </c>
      <c r="C59" s="25">
        <v>0.21273972105004982</v>
      </c>
      <c r="D59" s="163">
        <v>3.7638141611935821E-2</v>
      </c>
      <c r="E59" s="163">
        <f t="shared" si="5"/>
        <v>1.4166297040001349E-3</v>
      </c>
      <c r="F59" s="25">
        <v>0.30416329862043168</v>
      </c>
      <c r="G59" s="163">
        <v>5.4702076055512638E-2</v>
      </c>
      <c r="H59" s="164">
        <f t="shared" si="6"/>
        <v>2.9923171247830892E-3</v>
      </c>
      <c r="I59" s="102"/>
      <c r="J59" s="102"/>
      <c r="K59" s="102"/>
      <c r="L59" s="102"/>
      <c r="M59" s="102"/>
    </row>
    <row r="60" spans="2:13" x14ac:dyDescent="0.25">
      <c r="B60" s="166" t="s">
        <v>33</v>
      </c>
      <c r="C60" s="25">
        <v>0.12047487774142529</v>
      </c>
      <c r="D60" s="163">
        <v>2.803884552364241E-2</v>
      </c>
      <c r="E60" s="163">
        <f t="shared" si="5"/>
        <v>7.8617685829868199E-4</v>
      </c>
      <c r="F60" s="25">
        <v>0.19568882352163558</v>
      </c>
      <c r="G60" s="163">
        <v>3.2363986837992978E-2</v>
      </c>
      <c r="H60" s="164">
        <f t="shared" si="6"/>
        <v>1.0474276440497828E-3</v>
      </c>
      <c r="I60" s="102"/>
      <c r="J60" s="102"/>
      <c r="K60" s="102"/>
      <c r="L60" s="102"/>
      <c r="M60" s="102"/>
    </row>
    <row r="61" spans="2:13" x14ac:dyDescent="0.25">
      <c r="B61" s="166" t="s">
        <v>48</v>
      </c>
      <c r="C61" s="25">
        <v>0.20445605533739292</v>
      </c>
      <c r="D61" s="163">
        <v>3.9205154216169817E-2</v>
      </c>
      <c r="E61" s="163">
        <f t="shared" si="5"/>
        <v>1.537044117113658E-3</v>
      </c>
      <c r="F61" s="25">
        <v>0.15754783726177937</v>
      </c>
      <c r="G61" s="163">
        <v>4.983251893915619E-2</v>
      </c>
      <c r="H61" s="164">
        <f t="shared" si="6"/>
        <v>2.4832799438213602E-3</v>
      </c>
      <c r="I61" s="102"/>
      <c r="J61" s="102"/>
      <c r="K61" s="102"/>
      <c r="L61" s="102"/>
      <c r="M61" s="102"/>
    </row>
    <row r="62" spans="2:13" x14ac:dyDescent="0.25">
      <c r="B62" s="169" t="s">
        <v>236</v>
      </c>
      <c r="C62" s="159">
        <f t="shared" ref="C62:H62" si="7">AVERAGE(C54:C61)</f>
        <v>0.23690477564954907</v>
      </c>
      <c r="D62" s="160">
        <f t="shared" si="7"/>
        <v>3.3924203444463737E-2</v>
      </c>
      <c r="E62" s="160">
        <f t="shared" si="7"/>
        <v>1.1827557843739644E-3</v>
      </c>
      <c r="F62" s="159">
        <f t="shared" si="7"/>
        <v>0.23587520798848066</v>
      </c>
      <c r="G62" s="160">
        <f t="shared" si="7"/>
        <v>3.7556524670864851E-2</v>
      </c>
      <c r="H62" s="161">
        <f t="shared" si="7"/>
        <v>1.5107520858641584E-3</v>
      </c>
      <c r="I62" s="102"/>
      <c r="J62" s="102"/>
      <c r="K62" s="102"/>
      <c r="L62" s="102"/>
      <c r="M62" s="102"/>
    </row>
    <row r="63" spans="2:13" x14ac:dyDescent="0.25">
      <c r="B63" s="170" t="s">
        <v>237</v>
      </c>
      <c r="C63" s="64">
        <f t="shared" ref="C63:H63" si="8">MEDIAN(C54:C61)</f>
        <v>0.20859788819372138</v>
      </c>
      <c r="D63" s="167">
        <f t="shared" si="8"/>
        <v>3.6732927538692409E-2</v>
      </c>
      <c r="E63" s="167">
        <f t="shared" si="8"/>
        <v>1.3501273780812252E-3</v>
      </c>
      <c r="F63" s="64">
        <f t="shared" si="8"/>
        <v>0.25374679655329657</v>
      </c>
      <c r="G63" s="167">
        <f t="shared" si="8"/>
        <v>3.5095752900324718E-2</v>
      </c>
      <c r="H63" s="168">
        <f t="shared" si="8"/>
        <v>1.2321819321460918E-3</v>
      </c>
      <c r="I63" s="102"/>
      <c r="J63" s="102"/>
      <c r="K63" s="102"/>
      <c r="L63" s="102"/>
      <c r="M63" s="102"/>
    </row>
    <row r="64" spans="2:13" x14ac:dyDescent="0.25">
      <c r="I64" s="102"/>
      <c r="J64" s="102"/>
      <c r="K64" s="102"/>
      <c r="L64" s="102"/>
      <c r="M64" s="102"/>
    </row>
    <row r="65" spans="9:13" x14ac:dyDescent="0.25">
      <c r="I65" s="102"/>
      <c r="J65" s="102"/>
      <c r="K65" s="102"/>
      <c r="L65" s="102"/>
      <c r="M65" s="102"/>
    </row>
    <row r="66" spans="9:13" x14ac:dyDescent="0.25">
      <c r="I66" s="102"/>
      <c r="J66" s="102"/>
      <c r="K66" s="102"/>
      <c r="L66" s="102"/>
      <c r="M66" s="102"/>
    </row>
    <row r="112" spans="2:9" s="102" customFormat="1" x14ac:dyDescent="0.25">
      <c r="B112" s="1"/>
      <c r="C112" s="1"/>
      <c r="D112" s="1"/>
      <c r="E112" s="1"/>
      <c r="F112" s="1"/>
      <c r="G112" s="1"/>
      <c r="H112" s="1"/>
      <c r="I112" s="173"/>
    </row>
  </sheetData>
  <mergeCells count="5">
    <mergeCell ref="B3:J3"/>
    <mergeCell ref="C25:E25"/>
    <mergeCell ref="F25:H25"/>
    <mergeCell ref="C52:E52"/>
    <mergeCell ref="F52:H52"/>
  </mergeCells>
  <conditionalFormatting sqref="J20:J27 B54:B63">
    <cfRule type="duplicateValues" dxfId="0" priority="1"/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M194"/>
  <sheetViews>
    <sheetView workbookViewId="0"/>
  </sheetViews>
  <sheetFormatPr defaultColWidth="8.85546875" defaultRowHeight="15" x14ac:dyDescent="0.25"/>
  <cols>
    <col min="1" max="1" width="2.42578125" style="1" customWidth="1"/>
    <col min="2" max="2" width="30.7109375" style="1" customWidth="1"/>
    <col min="3" max="3" width="18.140625" style="1" customWidth="1"/>
    <col min="4" max="4" width="15.85546875" style="1" customWidth="1"/>
    <col min="5" max="5" width="15.42578125" style="1" customWidth="1"/>
    <col min="6" max="6" width="18.85546875" style="1" customWidth="1"/>
    <col min="7" max="7" width="18.140625" style="1" customWidth="1"/>
    <col min="8" max="8" width="20.85546875" style="1" customWidth="1"/>
    <col min="9" max="9" width="15.140625" style="1" customWidth="1"/>
    <col min="10" max="10" width="8.85546875" style="1"/>
    <col min="11" max="11" width="12.42578125" style="1" bestFit="1" customWidth="1"/>
    <col min="12" max="16384" width="8.85546875" style="1"/>
  </cols>
  <sheetData>
    <row r="1" spans="1:12" ht="23.25" x14ac:dyDescent="0.35">
      <c r="A1" s="91" t="s">
        <v>215</v>
      </c>
      <c r="B1" s="117"/>
    </row>
    <row r="3" spans="1:12" ht="34.5" customHeight="1" x14ac:dyDescent="0.25">
      <c r="A3" s="118"/>
      <c r="B3" s="310" t="s">
        <v>216</v>
      </c>
      <c r="C3" s="310"/>
      <c r="D3" s="310"/>
      <c r="E3" s="310"/>
      <c r="F3" s="310"/>
      <c r="G3" s="310"/>
      <c r="H3" s="310"/>
      <c r="I3" s="310"/>
      <c r="J3" s="310"/>
      <c r="K3" s="118"/>
      <c r="L3" s="118"/>
    </row>
    <row r="5" spans="1:12" s="37" customFormat="1" x14ac:dyDescent="0.25">
      <c r="A5" s="36" t="s">
        <v>217</v>
      </c>
    </row>
    <row r="7" spans="1:12" x14ac:dyDescent="0.25">
      <c r="B7" s="114"/>
      <c r="C7" s="120" t="s">
        <v>2</v>
      </c>
      <c r="D7" s="121" t="s">
        <v>3</v>
      </c>
      <c r="E7" s="122" t="s">
        <v>201</v>
      </c>
    </row>
    <row r="8" spans="1:12" x14ac:dyDescent="0.25">
      <c r="B8" s="121" t="s">
        <v>218</v>
      </c>
      <c r="C8" s="123"/>
      <c r="D8" s="124"/>
      <c r="E8" s="125"/>
      <c r="F8" s="126"/>
      <c r="G8" s="126"/>
      <c r="H8" s="126"/>
    </row>
    <row r="9" spans="1:12" x14ac:dyDescent="0.25">
      <c r="B9" s="127" t="s">
        <v>8</v>
      </c>
      <c r="C9" s="128">
        <f>C107</f>
        <v>0.13906269172892372</v>
      </c>
      <c r="D9" s="129">
        <f>D107</f>
        <v>0.12282372923156862</v>
      </c>
      <c r="E9" s="130">
        <f t="shared" ref="E9:E10" si="0">AVERAGE(C9:D9)</f>
        <v>0.13094321048024615</v>
      </c>
      <c r="F9" s="126"/>
      <c r="G9" s="126"/>
      <c r="H9" s="126"/>
    </row>
    <row r="10" spans="1:12" x14ac:dyDescent="0.25">
      <c r="B10" s="131" t="s">
        <v>9</v>
      </c>
      <c r="C10" s="132">
        <f>C22</f>
        <v>0.13285820754416516</v>
      </c>
      <c r="D10" s="133">
        <f>D22</f>
        <v>0.12933105821232707</v>
      </c>
      <c r="E10" s="134">
        <f t="shared" si="0"/>
        <v>0.13109463287824613</v>
      </c>
      <c r="F10" s="126"/>
      <c r="G10" s="126"/>
      <c r="H10" s="126"/>
    </row>
    <row r="13" spans="1:12" s="37" customFormat="1" x14ac:dyDescent="0.25">
      <c r="A13" s="36" t="s">
        <v>219</v>
      </c>
    </row>
    <row r="15" spans="1:12" x14ac:dyDescent="0.25">
      <c r="A15" s="102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</row>
    <row r="16" spans="1:12" x14ac:dyDescent="0.25">
      <c r="A16" s="102"/>
      <c r="B16" s="135" t="s">
        <v>220</v>
      </c>
      <c r="C16" s="136" t="s">
        <v>2</v>
      </c>
      <c r="D16" s="137" t="s">
        <v>3</v>
      </c>
      <c r="E16" s="138" t="s">
        <v>221</v>
      </c>
      <c r="F16" s="139"/>
      <c r="G16" s="139"/>
      <c r="H16" s="138"/>
      <c r="I16" s="102"/>
      <c r="J16" s="102"/>
      <c r="K16" s="102"/>
      <c r="L16" s="102"/>
    </row>
    <row r="17" spans="1:13" x14ac:dyDescent="0.25">
      <c r="A17" s="102"/>
      <c r="B17" s="140" t="s">
        <v>190</v>
      </c>
      <c r="C17" s="140">
        <f>COUNT(C27:C92)</f>
        <v>65</v>
      </c>
      <c r="D17" s="140">
        <f>COUNT(F27:F92)</f>
        <v>66</v>
      </c>
      <c r="E17" s="141" t="s">
        <v>222</v>
      </c>
      <c r="F17" s="142"/>
      <c r="G17" s="142"/>
      <c r="H17" s="141"/>
      <c r="I17" s="102"/>
      <c r="J17" s="102"/>
      <c r="K17" s="102"/>
      <c r="L17" s="102"/>
    </row>
    <row r="18" spans="1:13" x14ac:dyDescent="0.25">
      <c r="A18" s="102"/>
      <c r="B18" s="143" t="s">
        <v>223</v>
      </c>
      <c r="C18" s="144">
        <f>(C17/(C17-1))*_xlfn.VAR.S(C27:C92)</f>
        <v>2.0377177183435478E-2</v>
      </c>
      <c r="D18" s="144">
        <f>(D17/(D17-1))*_xlfn.VAR.S(F27:F92)</f>
        <v>2.2996573707308822E-2</v>
      </c>
      <c r="E18" s="141" t="s">
        <v>224</v>
      </c>
      <c r="F18" s="145"/>
      <c r="G18" s="145"/>
      <c r="H18" s="141"/>
      <c r="I18" s="102"/>
      <c r="J18" s="102"/>
      <c r="K18" s="102"/>
      <c r="L18" s="102"/>
    </row>
    <row r="19" spans="1:13" ht="18.75" x14ac:dyDescent="0.35">
      <c r="A19" s="102"/>
      <c r="B19" s="143" t="s">
        <v>225</v>
      </c>
      <c r="C19" s="144">
        <f>E93</f>
        <v>5.0656148419638775E-3</v>
      </c>
      <c r="D19" s="144">
        <f>H93</f>
        <v>1.1030806706579518E-2</v>
      </c>
      <c r="E19" s="141" t="s">
        <v>226</v>
      </c>
      <c r="F19" s="145"/>
      <c r="G19" s="145"/>
      <c r="H19" s="141"/>
      <c r="I19" s="102"/>
      <c r="J19" s="102"/>
      <c r="K19" s="102"/>
      <c r="L19" s="102"/>
    </row>
    <row r="20" spans="1:13" x14ac:dyDescent="0.25">
      <c r="A20" s="102"/>
      <c r="B20" s="143" t="s">
        <v>227</v>
      </c>
      <c r="C20" s="146">
        <v>0.2</v>
      </c>
      <c r="D20" s="146">
        <v>0.2</v>
      </c>
      <c r="E20" s="141" t="s">
        <v>228</v>
      </c>
      <c r="F20" s="147"/>
      <c r="G20" s="147"/>
      <c r="H20" s="141"/>
      <c r="I20" s="102"/>
      <c r="J20" s="102"/>
      <c r="K20" s="102"/>
      <c r="L20" s="102"/>
    </row>
    <row r="21" spans="1:13" x14ac:dyDescent="0.25">
      <c r="A21" s="102"/>
      <c r="B21" s="148" t="s">
        <v>229</v>
      </c>
      <c r="C21" s="149">
        <f>C18*((C17+1)/C17)-C19*(1-2*C20)</f>
        <v>1.7651303311848467E-2</v>
      </c>
      <c r="D21" s="149">
        <f>D18*((D17+1)/D17)-D19*(1-2*D20)</f>
        <v>1.6726522618320337E-2</v>
      </c>
      <c r="E21" s="141" t="s">
        <v>230</v>
      </c>
      <c r="F21" s="145"/>
      <c r="G21" s="145"/>
      <c r="H21" s="141"/>
      <c r="I21" s="102"/>
      <c r="J21" s="102"/>
      <c r="K21" s="102"/>
      <c r="L21" s="102"/>
    </row>
    <row r="22" spans="1:13" x14ac:dyDescent="0.25">
      <c r="A22" s="102"/>
      <c r="B22" s="150" t="s">
        <v>231</v>
      </c>
      <c r="C22" s="151">
        <f>SQRT(C21)</f>
        <v>0.13285820754416516</v>
      </c>
      <c r="D22" s="152">
        <f>SQRT(D21)</f>
        <v>0.12933105821232707</v>
      </c>
      <c r="E22" s="142"/>
      <c r="F22" s="145"/>
      <c r="G22" s="145"/>
      <c r="H22" s="142"/>
      <c r="I22" s="102"/>
      <c r="J22" s="102"/>
      <c r="K22" s="102"/>
      <c r="L22" s="102"/>
    </row>
    <row r="23" spans="1:13" x14ac:dyDescent="0.25">
      <c r="A23" s="102"/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</row>
    <row r="24" spans="1:13" x14ac:dyDescent="0.25">
      <c r="A24" s="102"/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</row>
    <row r="25" spans="1:13" x14ac:dyDescent="0.25">
      <c r="A25" s="102"/>
      <c r="B25" s="102"/>
      <c r="C25" s="307" t="s">
        <v>2</v>
      </c>
      <c r="D25" s="308"/>
      <c r="E25" s="309"/>
      <c r="F25" s="307" t="s">
        <v>3</v>
      </c>
      <c r="G25" s="308"/>
      <c r="H25" s="309"/>
      <c r="I25" s="102"/>
      <c r="J25" s="102"/>
      <c r="K25" s="102"/>
      <c r="L25" s="102"/>
    </row>
    <row r="26" spans="1:13" x14ac:dyDescent="0.25">
      <c r="A26" s="102"/>
      <c r="B26" s="153" t="s">
        <v>232</v>
      </c>
      <c r="C26" s="154" t="s">
        <v>233</v>
      </c>
      <c r="D26" s="154" t="s">
        <v>234</v>
      </c>
      <c r="E26" s="154" t="s">
        <v>235</v>
      </c>
      <c r="F26" s="154" t="s">
        <v>233</v>
      </c>
      <c r="G26" s="154" t="s">
        <v>234</v>
      </c>
      <c r="H26" s="154" t="s">
        <v>235</v>
      </c>
      <c r="I26" s="102"/>
      <c r="J26" s="155"/>
      <c r="K26" s="156"/>
      <c r="L26" s="157"/>
      <c r="M26" s="157"/>
    </row>
    <row r="27" spans="1:13" x14ac:dyDescent="0.25">
      <c r="A27" s="102"/>
      <c r="B27" s="158" t="s">
        <v>84</v>
      </c>
      <c r="C27" s="159">
        <v>0.4249574894780303</v>
      </c>
      <c r="D27" s="160">
        <v>6.3208823165843558E-2</v>
      </c>
      <c r="E27" s="160">
        <f>D27^2</f>
        <v>3.9953553260108814E-3</v>
      </c>
      <c r="F27" s="159">
        <v>0.26154486242045538</v>
      </c>
      <c r="G27" s="160">
        <v>8.0920136781261212E-2</v>
      </c>
      <c r="H27" s="161">
        <f>G27^2</f>
        <v>6.5480685366980235E-3</v>
      </c>
      <c r="I27" s="102"/>
      <c r="J27" s="102"/>
      <c r="K27" s="102"/>
      <c r="L27" s="102"/>
      <c r="M27" s="102"/>
    </row>
    <row r="28" spans="1:13" x14ac:dyDescent="0.25">
      <c r="A28" s="102"/>
      <c r="B28" s="162" t="s">
        <v>56</v>
      </c>
      <c r="C28" s="25">
        <v>0.3084457954497461</v>
      </c>
      <c r="D28" s="163">
        <v>5.1826221484970701E-2</v>
      </c>
      <c r="E28" s="163">
        <f t="shared" ref="E28:E91" si="1">D28^2</f>
        <v>2.6859572334092387E-3</v>
      </c>
      <c r="F28" s="25">
        <v>0.20591611771024093</v>
      </c>
      <c r="G28" s="163">
        <v>7.7542739299441055E-2</v>
      </c>
      <c r="H28" s="164">
        <f t="shared" ref="H28:H91" si="2">G28^2</f>
        <v>6.01287641806108E-3</v>
      </c>
      <c r="I28" s="102"/>
      <c r="J28" s="102"/>
      <c r="K28" s="102"/>
      <c r="L28" s="102"/>
      <c r="M28" s="102"/>
    </row>
    <row r="29" spans="1:13" x14ac:dyDescent="0.25">
      <c r="B29" s="162" t="s">
        <v>124</v>
      </c>
      <c r="C29" s="25">
        <v>0.56077959548944178</v>
      </c>
      <c r="D29" s="163">
        <v>7.4296965782304672E-2</v>
      </c>
      <c r="E29" s="163">
        <f t="shared" si="1"/>
        <v>5.5200391244569508E-3</v>
      </c>
      <c r="F29" s="25">
        <v>0.36636457034087944</v>
      </c>
      <c r="G29" s="163">
        <v>5.7750388638888768E-2</v>
      </c>
      <c r="H29" s="164">
        <f t="shared" si="2"/>
        <v>3.3351073879426931E-3</v>
      </c>
      <c r="I29" s="102"/>
      <c r="J29" s="102"/>
      <c r="K29" s="102"/>
      <c r="L29" s="102"/>
      <c r="M29" s="102"/>
    </row>
    <row r="30" spans="1:13" x14ac:dyDescent="0.25">
      <c r="B30" s="162" t="s">
        <v>138</v>
      </c>
      <c r="C30" s="25">
        <v>0.51018067436938364</v>
      </c>
      <c r="D30" s="163">
        <v>8.108454673901129E-2</v>
      </c>
      <c r="E30" s="163">
        <f t="shared" si="1"/>
        <v>6.5747037198709063E-3</v>
      </c>
      <c r="F30" s="25">
        <v>0.40389058872344463</v>
      </c>
      <c r="G30" s="163">
        <v>9.3013388909573405E-2</v>
      </c>
      <c r="H30" s="164">
        <f t="shared" si="2"/>
        <v>8.6514905164435524E-3</v>
      </c>
      <c r="I30" s="102"/>
      <c r="J30" s="102"/>
      <c r="K30" s="102"/>
      <c r="L30" s="102"/>
      <c r="M30" s="102"/>
    </row>
    <row r="31" spans="1:13" x14ac:dyDescent="0.25">
      <c r="B31" s="162" t="s">
        <v>110</v>
      </c>
      <c r="C31" s="25">
        <v>0.3241243518633582</v>
      </c>
      <c r="D31" s="163">
        <v>4.6848309511116154E-2</v>
      </c>
      <c r="E31" s="163">
        <f t="shared" si="1"/>
        <v>2.1947641040493365E-3</v>
      </c>
      <c r="F31" s="25">
        <v>0.31182391230008305</v>
      </c>
      <c r="G31" s="163">
        <v>9.584168959352557E-2</v>
      </c>
      <c r="H31" s="164">
        <f t="shared" si="2"/>
        <v>9.1856294641417067E-3</v>
      </c>
      <c r="I31" s="102"/>
      <c r="J31" s="102"/>
      <c r="K31" s="102"/>
      <c r="L31" s="102"/>
      <c r="M31" s="102"/>
    </row>
    <row r="32" spans="1:13" x14ac:dyDescent="0.25">
      <c r="B32" s="162" t="s">
        <v>104</v>
      </c>
      <c r="C32" s="25">
        <v>0.36421550061972102</v>
      </c>
      <c r="D32" s="163">
        <v>5.8763280059315713E-2</v>
      </c>
      <c r="E32" s="163">
        <f t="shared" si="1"/>
        <v>3.4531230833295718E-3</v>
      </c>
      <c r="F32" s="25">
        <v>0.29866218775514586</v>
      </c>
      <c r="G32" s="163">
        <v>8.2599455122351798E-2</v>
      </c>
      <c r="H32" s="164">
        <f t="shared" si="2"/>
        <v>6.8226699865094088E-3</v>
      </c>
      <c r="I32" s="102"/>
      <c r="J32" s="102"/>
      <c r="K32" s="102"/>
      <c r="L32" s="102"/>
      <c r="M32" s="102"/>
    </row>
    <row r="33" spans="2:13" x14ac:dyDescent="0.25">
      <c r="B33" s="162" t="s">
        <v>150</v>
      </c>
      <c r="C33" s="25">
        <v>0.58933044301517357</v>
      </c>
      <c r="D33" s="163">
        <v>7.1875164562808652E-2</v>
      </c>
      <c r="E33" s="163">
        <f t="shared" si="1"/>
        <v>5.1660392809308245E-3</v>
      </c>
      <c r="F33" s="25">
        <v>0.46380156888821589</v>
      </c>
      <c r="G33" s="163">
        <v>0.10384909542118308</v>
      </c>
      <c r="H33" s="164">
        <f t="shared" si="2"/>
        <v>1.0784634619797989E-2</v>
      </c>
      <c r="I33" s="102"/>
      <c r="J33" s="102"/>
      <c r="K33" s="102"/>
      <c r="L33" s="102"/>
      <c r="M33" s="102"/>
    </row>
    <row r="34" spans="2:13" x14ac:dyDescent="0.25">
      <c r="B34" s="162" t="s">
        <v>154</v>
      </c>
      <c r="C34" s="25">
        <v>0.26185868821298147</v>
      </c>
      <c r="D34" s="163">
        <v>0.11900124235102656</v>
      </c>
      <c r="E34" s="163">
        <f t="shared" si="1"/>
        <v>1.4161295681087758E-2</v>
      </c>
      <c r="F34" s="25">
        <v>0.51597742774113875</v>
      </c>
      <c r="G34" s="163">
        <v>0.18413245890277957</v>
      </c>
      <c r="H34" s="164">
        <f t="shared" si="2"/>
        <v>3.3904762421583808E-2</v>
      </c>
      <c r="I34" s="102"/>
      <c r="J34" s="102"/>
      <c r="K34" s="102"/>
      <c r="L34" s="102"/>
      <c r="M34" s="102"/>
    </row>
    <row r="35" spans="2:13" x14ac:dyDescent="0.25">
      <c r="B35" s="162" t="s">
        <v>41</v>
      </c>
      <c r="C35" s="25">
        <v>0.24143442033726328</v>
      </c>
      <c r="D35" s="163">
        <v>4.2018923749746903E-2</v>
      </c>
      <c r="E35" s="163">
        <f t="shared" si="1"/>
        <v>1.7655899530870443E-3</v>
      </c>
      <c r="F35" s="25">
        <v>0.17557429043935963</v>
      </c>
      <c r="G35" s="163">
        <v>6.572414495854248E-2</v>
      </c>
      <c r="H35" s="164">
        <f t="shared" si="2"/>
        <v>4.319663230531505E-3</v>
      </c>
      <c r="I35" s="102"/>
      <c r="J35" s="102"/>
      <c r="K35" s="102"/>
      <c r="L35" s="102"/>
      <c r="M35" s="102"/>
    </row>
    <row r="36" spans="2:13" x14ac:dyDescent="0.25">
      <c r="B36" s="162" t="s">
        <v>96</v>
      </c>
      <c r="C36" s="25">
        <v>0.36616184620407516</v>
      </c>
      <c r="D36" s="163">
        <v>6.2787152707777447E-2</v>
      </c>
      <c r="E36" s="163">
        <f t="shared" si="1"/>
        <v>3.9422265451497648E-3</v>
      </c>
      <c r="F36" s="25">
        <v>0.28451948291361512</v>
      </c>
      <c r="G36" s="163">
        <v>9.9866444653502501E-2</v>
      </c>
      <c r="H36" s="164">
        <f t="shared" si="2"/>
        <v>9.9733067677310779E-3</v>
      </c>
      <c r="I36" s="102"/>
      <c r="J36" s="102"/>
      <c r="K36" s="102"/>
      <c r="L36" s="102"/>
      <c r="M36" s="102"/>
    </row>
    <row r="37" spans="2:13" x14ac:dyDescent="0.25">
      <c r="B37" s="162" t="s">
        <v>108</v>
      </c>
      <c r="C37" s="25">
        <v>0.28041771368790103</v>
      </c>
      <c r="D37" s="163">
        <v>4.770213697128807E-2</v>
      </c>
      <c r="E37" s="163">
        <f t="shared" si="1"/>
        <v>2.2754938716275284E-3</v>
      </c>
      <c r="F37" s="25">
        <v>0.29867514987908433</v>
      </c>
      <c r="G37" s="163">
        <v>8.1329448387842118E-2</v>
      </c>
      <c r="H37" s="164">
        <f t="shared" si="2"/>
        <v>6.6144791750706753E-3</v>
      </c>
      <c r="I37" s="102"/>
      <c r="J37" s="102"/>
      <c r="K37" s="102"/>
      <c r="L37" s="102"/>
      <c r="M37" s="102"/>
    </row>
    <row r="38" spans="2:13" x14ac:dyDescent="0.25">
      <c r="B38" s="162" t="s">
        <v>86</v>
      </c>
      <c r="C38" s="25">
        <v>0.37009116488995275</v>
      </c>
      <c r="D38" s="163">
        <v>8.6657263174092364E-2</v>
      </c>
      <c r="E38" s="163">
        <f t="shared" si="1"/>
        <v>7.5094812608239043E-3</v>
      </c>
      <c r="F38" s="25">
        <v>0.2653713694310339</v>
      </c>
      <c r="G38" s="163">
        <v>0.1342347360660002</v>
      </c>
      <c r="H38" s="164">
        <f t="shared" si="2"/>
        <v>1.8018964366708735E-2</v>
      </c>
      <c r="I38" s="102"/>
      <c r="J38" s="102"/>
      <c r="K38" s="102"/>
      <c r="L38" s="102"/>
      <c r="M38" s="102"/>
    </row>
    <row r="39" spans="2:13" x14ac:dyDescent="0.25">
      <c r="B39" s="162" t="s">
        <v>39</v>
      </c>
      <c r="C39" s="25">
        <v>0.31317385798711783</v>
      </c>
      <c r="D39" s="163">
        <v>5.5491601211492492E-2</v>
      </c>
      <c r="E39" s="163">
        <f t="shared" si="1"/>
        <v>3.0793178050153151E-3</v>
      </c>
      <c r="F39" s="25">
        <v>0.17093732545064508</v>
      </c>
      <c r="G39" s="163">
        <v>7.7167808317822342E-2</v>
      </c>
      <c r="H39" s="164">
        <f t="shared" si="2"/>
        <v>5.9548706405761712E-3</v>
      </c>
      <c r="I39" s="102"/>
      <c r="J39" s="102"/>
      <c r="K39" s="102"/>
      <c r="L39" s="102"/>
      <c r="M39" s="102"/>
    </row>
    <row r="40" spans="2:13" x14ac:dyDescent="0.25">
      <c r="B40" s="162" t="s">
        <v>116</v>
      </c>
      <c r="C40" s="25">
        <v>0.25078490205838017</v>
      </c>
      <c r="D40" s="163">
        <v>5.5424183336888401E-2</v>
      </c>
      <c r="E40" s="163">
        <f t="shared" si="1"/>
        <v>3.071840098561018E-3</v>
      </c>
      <c r="F40" s="25">
        <v>0.32066953612320048</v>
      </c>
      <c r="G40" s="163">
        <v>0.13881598519366017</v>
      </c>
      <c r="H40" s="164">
        <f t="shared" si="2"/>
        <v>1.926987774528648E-2</v>
      </c>
      <c r="I40" s="102"/>
      <c r="J40" s="102"/>
      <c r="K40" s="102"/>
      <c r="L40" s="102"/>
      <c r="M40" s="102"/>
    </row>
    <row r="41" spans="2:13" x14ac:dyDescent="0.25">
      <c r="B41" s="162" t="s">
        <v>66</v>
      </c>
      <c r="C41" s="25">
        <v>0.32713654801419156</v>
      </c>
      <c r="D41" s="163">
        <v>4.7341696249150217E-2</v>
      </c>
      <c r="E41" s="163">
        <f t="shared" si="1"/>
        <v>2.2412362037468039E-3</v>
      </c>
      <c r="F41" s="25">
        <v>0.22999603738854707</v>
      </c>
      <c r="G41" s="163">
        <v>7.8015911586539782E-2</v>
      </c>
      <c r="H41" s="164">
        <f t="shared" si="2"/>
        <v>6.0864824606787927E-3</v>
      </c>
      <c r="I41" s="102"/>
      <c r="J41" s="102"/>
      <c r="K41" s="102"/>
      <c r="L41" s="102"/>
      <c r="M41" s="102"/>
    </row>
    <row r="42" spans="2:13" x14ac:dyDescent="0.25">
      <c r="B42" s="162" t="s">
        <v>31</v>
      </c>
      <c r="C42" s="25">
        <v>0.3070094337012314</v>
      </c>
      <c r="D42" s="163">
        <v>5.1797823934873241E-2</v>
      </c>
      <c r="E42" s="163">
        <f t="shared" si="1"/>
        <v>2.683014564388127E-3</v>
      </c>
      <c r="F42" s="25">
        <v>0.13438076464115051</v>
      </c>
      <c r="G42" s="163">
        <v>8.225269708675384E-2</v>
      </c>
      <c r="H42" s="164">
        <f t="shared" si="2"/>
        <v>6.7655061780452835E-3</v>
      </c>
      <c r="I42" s="102"/>
      <c r="J42" s="102"/>
      <c r="K42" s="102"/>
      <c r="L42" s="102"/>
      <c r="M42" s="102"/>
    </row>
    <row r="43" spans="2:13" x14ac:dyDescent="0.25">
      <c r="B43" s="162" t="s">
        <v>18</v>
      </c>
      <c r="C43" s="25">
        <v>0.22827484855113042</v>
      </c>
      <c r="D43" s="163">
        <v>4.9457630779534856E-2</v>
      </c>
      <c r="E43" s="163">
        <f t="shared" si="1"/>
        <v>2.4460572423247937E-3</v>
      </c>
      <c r="F43" s="25">
        <v>5.8341010908492405E-2</v>
      </c>
      <c r="G43" s="163">
        <v>8.8562067760306937E-2</v>
      </c>
      <c r="H43" s="164">
        <f t="shared" si="2"/>
        <v>7.8432398459811967E-3</v>
      </c>
      <c r="I43" s="102"/>
      <c r="J43" s="102"/>
      <c r="K43" s="102"/>
      <c r="L43" s="102"/>
      <c r="M43" s="102"/>
    </row>
    <row r="44" spans="2:13" x14ac:dyDescent="0.25">
      <c r="B44" s="162" t="s">
        <v>62</v>
      </c>
      <c r="C44" s="25">
        <v>0.35521149646717659</v>
      </c>
      <c r="D44" s="163">
        <v>5.27769538424816E-2</v>
      </c>
      <c r="E44" s="163">
        <f t="shared" si="1"/>
        <v>2.7854068568914335E-3</v>
      </c>
      <c r="F44" s="25">
        <v>0.22165400390096152</v>
      </c>
      <c r="G44" s="163">
        <v>0.11704335101774969</v>
      </c>
      <c r="H44" s="164">
        <f t="shared" si="2"/>
        <v>1.3699146017464168E-2</v>
      </c>
      <c r="I44" s="102"/>
      <c r="J44" s="102"/>
      <c r="K44" s="102"/>
      <c r="L44" s="102"/>
      <c r="M44" s="102"/>
    </row>
    <row r="45" spans="2:13" x14ac:dyDescent="0.25">
      <c r="B45" s="162" t="s">
        <v>92</v>
      </c>
      <c r="C45" s="25">
        <v>0.44640447584873016</v>
      </c>
      <c r="D45" s="163">
        <v>6.7356256652293528E-2</v>
      </c>
      <c r="E45" s="163">
        <f t="shared" si="1"/>
        <v>4.5368653102096359E-3</v>
      </c>
      <c r="F45" s="25">
        <v>0.26669128840849032</v>
      </c>
      <c r="G45" s="163">
        <v>9.5487138247996733E-2</v>
      </c>
      <c r="H45" s="164">
        <f t="shared" si="2"/>
        <v>9.1177935707920411E-3</v>
      </c>
      <c r="I45" s="102"/>
      <c r="J45" s="102"/>
      <c r="K45" s="102"/>
      <c r="L45" s="102"/>
      <c r="M45" s="102"/>
    </row>
    <row r="46" spans="2:13" x14ac:dyDescent="0.25">
      <c r="B46" s="162" t="s">
        <v>162</v>
      </c>
      <c r="C46" s="25">
        <v>0.51121222094535446</v>
      </c>
      <c r="D46" s="163">
        <v>8.6204895225315353E-2</v>
      </c>
      <c r="E46" s="163">
        <f t="shared" si="1"/>
        <v>7.4312839608075979E-3</v>
      </c>
      <c r="F46" s="25">
        <v>0.62011551161080236</v>
      </c>
      <c r="G46" s="163">
        <v>0.12874988948507099</v>
      </c>
      <c r="H46" s="164">
        <f t="shared" si="2"/>
        <v>1.6576534042417993E-2</v>
      </c>
      <c r="I46" s="102"/>
      <c r="J46" s="102"/>
      <c r="K46" s="102"/>
      <c r="L46" s="102"/>
      <c r="M46" s="102"/>
    </row>
    <row r="47" spans="2:13" x14ac:dyDescent="0.25">
      <c r="B47" s="162" t="s">
        <v>78</v>
      </c>
      <c r="C47" s="25">
        <v>0.43606946155202353</v>
      </c>
      <c r="D47" s="163">
        <v>5.9892460367856684E-2</v>
      </c>
      <c r="E47" s="163">
        <f t="shared" si="1"/>
        <v>3.5871068089152838E-3</v>
      </c>
      <c r="F47" s="25">
        <v>0.2615958482779544</v>
      </c>
      <c r="G47" s="163">
        <v>8.8528437909863852E-2</v>
      </c>
      <c r="H47" s="164">
        <f t="shared" si="2"/>
        <v>7.8372843187606185E-3</v>
      </c>
      <c r="I47" s="102"/>
      <c r="J47" s="102"/>
      <c r="K47" s="102"/>
      <c r="L47" s="102"/>
      <c r="M47" s="102"/>
    </row>
    <row r="48" spans="2:13" x14ac:dyDescent="0.25">
      <c r="B48" s="162" t="s">
        <v>76</v>
      </c>
      <c r="C48" s="25">
        <v>0.27937295273032658</v>
      </c>
      <c r="D48" s="163">
        <v>5.4186954901708079E-2</v>
      </c>
      <c r="E48" s="163">
        <f t="shared" si="1"/>
        <v>2.9362260815197451E-3</v>
      </c>
      <c r="F48" s="25">
        <v>0.2544689956365408</v>
      </c>
      <c r="G48" s="163">
        <v>7.9750419908706627E-2</v>
      </c>
      <c r="H48" s="164">
        <f t="shared" si="2"/>
        <v>6.36012947561503E-3</v>
      </c>
      <c r="I48" s="102"/>
      <c r="J48" s="102"/>
      <c r="K48" s="102"/>
      <c r="L48" s="102"/>
      <c r="M48" s="102"/>
    </row>
    <row r="49" spans="2:13" x14ac:dyDescent="0.25">
      <c r="B49" s="162" t="s">
        <v>60</v>
      </c>
      <c r="C49" s="25">
        <v>0.39296868261024925</v>
      </c>
      <c r="D49" s="163">
        <v>7.1280067196239236E-2</v>
      </c>
      <c r="E49" s="163">
        <f t="shared" si="1"/>
        <v>5.0808479795003804E-3</v>
      </c>
      <c r="F49" s="25">
        <v>0.22112431187305473</v>
      </c>
      <c r="G49" s="163">
        <v>8.053531992882583E-2</v>
      </c>
      <c r="H49" s="164">
        <f t="shared" si="2"/>
        <v>6.4859377560383307E-3</v>
      </c>
      <c r="I49" s="102"/>
      <c r="J49" s="102"/>
      <c r="K49" s="102"/>
      <c r="L49" s="102"/>
      <c r="M49" s="102"/>
    </row>
    <row r="50" spans="2:13" x14ac:dyDescent="0.25">
      <c r="B50" s="165" t="s">
        <v>43</v>
      </c>
      <c r="C50" s="25">
        <v>0.5064623509703059</v>
      </c>
      <c r="D50" s="163">
        <v>9.1064366389612461E-2</v>
      </c>
      <c r="E50" s="163">
        <f t="shared" si="1"/>
        <v>8.29271882594158E-3</v>
      </c>
      <c r="F50" s="25">
        <v>0.18385701109801245</v>
      </c>
      <c r="G50" s="163">
        <v>0.12251649961484713</v>
      </c>
      <c r="H50" s="164">
        <f t="shared" si="2"/>
        <v>1.5010292677874838E-2</v>
      </c>
      <c r="I50" s="102"/>
      <c r="J50" s="102"/>
      <c r="K50" s="102"/>
      <c r="L50" s="102"/>
      <c r="M50" s="102"/>
    </row>
    <row r="51" spans="2:13" x14ac:dyDescent="0.25">
      <c r="B51" s="165" t="s">
        <v>26</v>
      </c>
      <c r="C51" s="25">
        <v>0.33996342801499135</v>
      </c>
      <c r="D51" s="163">
        <v>7.8072098059491821E-2</v>
      </c>
      <c r="E51" s="163">
        <f t="shared" si="1"/>
        <v>6.0952524954109065E-3</v>
      </c>
      <c r="F51" s="25">
        <v>0.12317814529320517</v>
      </c>
      <c r="G51" s="163">
        <v>8.4952158589571516E-2</v>
      </c>
      <c r="H51" s="164">
        <f t="shared" si="2"/>
        <v>7.2168692490277098E-3</v>
      </c>
      <c r="I51" s="102"/>
      <c r="J51" s="102"/>
      <c r="K51" s="102"/>
      <c r="L51" s="102"/>
      <c r="M51" s="102"/>
    </row>
    <row r="52" spans="2:13" x14ac:dyDescent="0.25">
      <c r="B52" s="166" t="s">
        <v>23</v>
      </c>
      <c r="C52" s="25">
        <v>0.32646167822157479</v>
      </c>
      <c r="D52" s="163">
        <v>5.2487495864663843E-2</v>
      </c>
      <c r="E52" s="163">
        <f t="shared" si="1"/>
        <v>2.7549372221431041E-3</v>
      </c>
      <c r="F52" s="25">
        <v>0.11833541312631332</v>
      </c>
      <c r="G52" s="163">
        <v>9.7068051249424289E-2</v>
      </c>
      <c r="H52" s="164">
        <f t="shared" si="2"/>
        <v>9.4222065733608595E-3</v>
      </c>
      <c r="I52" s="102"/>
      <c r="J52" s="102"/>
      <c r="K52" s="102"/>
      <c r="L52" s="102"/>
      <c r="M52" s="102"/>
    </row>
    <row r="53" spans="2:13" x14ac:dyDescent="0.25">
      <c r="B53" s="166" t="s">
        <v>106</v>
      </c>
      <c r="C53" s="25">
        <v>0.43664568055958658</v>
      </c>
      <c r="D53" s="163">
        <v>5.6735429173836081E-2</v>
      </c>
      <c r="E53" s="163">
        <f t="shared" si="1"/>
        <v>3.2189089235393703E-3</v>
      </c>
      <c r="F53" s="25">
        <v>0.29657889971684953</v>
      </c>
      <c r="G53" s="163">
        <v>7.0099730467194268E-2</v>
      </c>
      <c r="H53" s="164">
        <f t="shared" si="2"/>
        <v>4.913972211573284E-3</v>
      </c>
      <c r="I53" s="102"/>
      <c r="J53" s="102"/>
      <c r="K53" s="102"/>
      <c r="L53" s="102"/>
      <c r="M53" s="102"/>
    </row>
    <row r="54" spans="2:13" x14ac:dyDescent="0.25">
      <c r="B54" s="166" t="s">
        <v>126</v>
      </c>
      <c r="C54" s="25">
        <v>0.45051953640404269</v>
      </c>
      <c r="D54" s="163">
        <v>0.1136229651614397</v>
      </c>
      <c r="E54" s="163">
        <f t="shared" si="1"/>
        <v>1.291017821207774E-2</v>
      </c>
      <c r="F54" s="25">
        <v>0.36970871040766284</v>
      </c>
      <c r="G54" s="163">
        <v>0.1193954089285765</v>
      </c>
      <c r="H54" s="164">
        <f t="shared" si="2"/>
        <v>1.4255263673222005E-2</v>
      </c>
      <c r="I54" s="102"/>
      <c r="J54" s="102"/>
      <c r="K54" s="102"/>
      <c r="L54" s="102"/>
      <c r="M54" s="102"/>
    </row>
    <row r="55" spans="2:13" x14ac:dyDescent="0.25">
      <c r="B55" s="166" t="s">
        <v>130</v>
      </c>
      <c r="C55" s="25">
        <v>0.29111792661447933</v>
      </c>
      <c r="D55" s="163">
        <v>5.677996449435193E-2</v>
      </c>
      <c r="E55" s="163">
        <f t="shared" si="1"/>
        <v>3.2239643679798659E-3</v>
      </c>
      <c r="F55" s="25">
        <v>0.37642051891772338</v>
      </c>
      <c r="G55" s="163">
        <v>8.8767572434304054E-2</v>
      </c>
      <c r="H55" s="164">
        <f t="shared" si="2"/>
        <v>7.8796819158794169E-3</v>
      </c>
      <c r="I55" s="102"/>
      <c r="J55" s="102"/>
      <c r="K55" s="102"/>
      <c r="L55" s="102"/>
      <c r="M55" s="102"/>
    </row>
    <row r="56" spans="2:13" x14ac:dyDescent="0.25">
      <c r="B56" s="166" t="s">
        <v>45</v>
      </c>
      <c r="C56" s="25">
        <v>0.4863779423662592</v>
      </c>
      <c r="D56" s="163">
        <v>7.4498886552511454E-2</v>
      </c>
      <c r="E56" s="163">
        <f t="shared" si="1"/>
        <v>5.5500840975639719E-3</v>
      </c>
      <c r="F56" s="25">
        <v>0.19006562801526988</v>
      </c>
      <c r="G56" s="163">
        <v>9.9803402220334556E-2</v>
      </c>
      <c r="H56" s="164">
        <f t="shared" si="2"/>
        <v>9.9607190947538799E-3</v>
      </c>
      <c r="I56" s="102"/>
      <c r="J56" s="102"/>
      <c r="K56" s="102"/>
      <c r="L56" s="102"/>
      <c r="M56" s="102"/>
    </row>
    <row r="57" spans="2:13" x14ac:dyDescent="0.25">
      <c r="B57" s="166" t="s">
        <v>156</v>
      </c>
      <c r="C57" s="25"/>
      <c r="D57" s="163"/>
      <c r="E57" s="163"/>
      <c r="F57" s="25">
        <v>0.55580005743065963</v>
      </c>
      <c r="G57" s="163">
        <v>0.15078416268636607</v>
      </c>
      <c r="H57" s="164">
        <f t="shared" si="2"/>
        <v>2.2735863717028511E-2</v>
      </c>
      <c r="I57" s="102"/>
      <c r="J57" s="102"/>
      <c r="K57" s="102"/>
      <c r="L57" s="102"/>
      <c r="M57" s="102"/>
    </row>
    <row r="58" spans="2:13" x14ac:dyDescent="0.25">
      <c r="B58" s="166" t="s">
        <v>100</v>
      </c>
      <c r="C58" s="25">
        <v>0.14021748494454475</v>
      </c>
      <c r="D58" s="163">
        <v>7.918411463895117E-2</v>
      </c>
      <c r="E58" s="163">
        <f t="shared" si="1"/>
        <v>6.270124011154561E-3</v>
      </c>
      <c r="F58" s="25">
        <v>0.29919917543746355</v>
      </c>
      <c r="G58" s="163">
        <v>8.4295444490293109E-2</v>
      </c>
      <c r="H58" s="164">
        <f t="shared" si="2"/>
        <v>7.1057219618160866E-3</v>
      </c>
      <c r="I58" s="102"/>
      <c r="J58" s="102"/>
      <c r="K58" s="102"/>
      <c r="L58" s="102"/>
      <c r="M58" s="102"/>
    </row>
    <row r="59" spans="2:13" x14ac:dyDescent="0.25">
      <c r="B59" s="166" t="s">
        <v>112</v>
      </c>
      <c r="C59" s="25">
        <v>0.42645729159562851</v>
      </c>
      <c r="D59" s="163">
        <v>7.9795564637046679E-2</v>
      </c>
      <c r="E59" s="163">
        <f t="shared" si="1"/>
        <v>6.3673321357450947E-3</v>
      </c>
      <c r="F59" s="25">
        <v>0.30844555089591252</v>
      </c>
      <c r="G59" s="163">
        <v>8.3369316189870313E-2</v>
      </c>
      <c r="H59" s="164">
        <f t="shared" si="2"/>
        <v>6.9504428819665721E-3</v>
      </c>
      <c r="I59" s="102"/>
      <c r="J59" s="102"/>
      <c r="K59" s="102"/>
      <c r="L59" s="102"/>
      <c r="M59" s="102"/>
    </row>
    <row r="60" spans="2:13" x14ac:dyDescent="0.25">
      <c r="B60" s="166" t="s">
        <v>114</v>
      </c>
      <c r="C60" s="25">
        <v>0.26683906390150763</v>
      </c>
      <c r="D60" s="163">
        <v>6.5250528371296537E-2</v>
      </c>
      <c r="E60" s="163">
        <f t="shared" si="1"/>
        <v>4.2576314527333747E-3</v>
      </c>
      <c r="F60" s="25">
        <v>0.31332872960858199</v>
      </c>
      <c r="G60" s="163">
        <v>0.11604137004051671</v>
      </c>
      <c r="H60" s="164">
        <f t="shared" si="2"/>
        <v>1.3465599560880129E-2</v>
      </c>
      <c r="I60" s="102"/>
      <c r="J60" s="102"/>
      <c r="K60" s="102"/>
      <c r="L60" s="102"/>
      <c r="M60" s="102"/>
    </row>
    <row r="61" spans="2:13" x14ac:dyDescent="0.25">
      <c r="B61" s="166" t="s">
        <v>74</v>
      </c>
      <c r="C61" s="25">
        <v>0.35881580258141321</v>
      </c>
      <c r="D61" s="163">
        <v>7.0625019207456285E-2</v>
      </c>
      <c r="E61" s="163">
        <f t="shared" si="1"/>
        <v>4.9878933380535688E-3</v>
      </c>
      <c r="F61" s="25">
        <v>0.254981772934674</v>
      </c>
      <c r="G61" s="163">
        <v>7.3995352459144167E-2</v>
      </c>
      <c r="H61" s="164">
        <f t="shared" si="2"/>
        <v>5.4753121855529727E-3</v>
      </c>
      <c r="I61" s="102"/>
      <c r="J61" s="102"/>
      <c r="K61" s="102"/>
      <c r="L61" s="102"/>
      <c r="M61" s="102"/>
    </row>
    <row r="62" spans="2:13" x14ac:dyDescent="0.25">
      <c r="B62" s="166" t="s">
        <v>164</v>
      </c>
      <c r="C62" s="25">
        <v>0.7635883092770348</v>
      </c>
      <c r="D62" s="163">
        <v>0.10486084792619446</v>
      </c>
      <c r="E62" s="163">
        <f t="shared" si="1"/>
        <v>1.0995797427800481E-2</v>
      </c>
      <c r="F62" s="25">
        <v>0.78986221408167789</v>
      </c>
      <c r="G62" s="163">
        <v>0.15384119095271337</v>
      </c>
      <c r="H62" s="164">
        <f t="shared" si="2"/>
        <v>2.3667112033749219E-2</v>
      </c>
      <c r="I62" s="102"/>
      <c r="J62" s="102"/>
      <c r="K62" s="102"/>
      <c r="L62" s="102"/>
      <c r="M62" s="102"/>
    </row>
    <row r="63" spans="2:13" x14ac:dyDescent="0.25">
      <c r="B63" s="166" t="s">
        <v>64</v>
      </c>
      <c r="C63" s="25">
        <v>0.35831038456780062</v>
      </c>
      <c r="D63" s="163">
        <v>4.4273593580932205E-2</v>
      </c>
      <c r="E63" s="163">
        <f t="shared" si="1"/>
        <v>1.9601510885695612E-3</v>
      </c>
      <c r="F63" s="25">
        <v>0.21925240662338735</v>
      </c>
      <c r="G63" s="163">
        <v>6.8985512297978793E-2</v>
      </c>
      <c r="H63" s="164">
        <f t="shared" si="2"/>
        <v>4.7590009070145834E-3</v>
      </c>
      <c r="I63" s="102"/>
      <c r="J63" s="102"/>
      <c r="K63" s="102"/>
      <c r="L63" s="102"/>
      <c r="M63" s="102"/>
    </row>
    <row r="64" spans="2:13" x14ac:dyDescent="0.25">
      <c r="B64" s="166" t="s">
        <v>122</v>
      </c>
      <c r="C64" s="25">
        <v>0.27561974354029289</v>
      </c>
      <c r="D64" s="163">
        <v>8.1063579272553227E-2</v>
      </c>
      <c r="E64" s="163">
        <f t="shared" si="1"/>
        <v>6.5713038844775213E-3</v>
      </c>
      <c r="F64" s="25">
        <v>0.35110701582167331</v>
      </c>
      <c r="G64" s="163">
        <v>0.12846302336217227</v>
      </c>
      <c r="H64" s="164">
        <f t="shared" si="2"/>
        <v>1.6502748371350018E-2</v>
      </c>
      <c r="I64" s="102"/>
      <c r="J64" s="102"/>
      <c r="K64" s="102"/>
      <c r="L64" s="102"/>
      <c r="M64" s="102"/>
    </row>
    <row r="65" spans="2:13" x14ac:dyDescent="0.25">
      <c r="B65" s="166" t="s">
        <v>102</v>
      </c>
      <c r="C65" s="25">
        <v>0.37570338466829212</v>
      </c>
      <c r="D65" s="163">
        <v>6.7651393834922677E-2</v>
      </c>
      <c r="E65" s="163">
        <f t="shared" si="1"/>
        <v>4.5767110878078138E-3</v>
      </c>
      <c r="F65" s="25">
        <v>0.30280958334242825</v>
      </c>
      <c r="G65" s="163">
        <v>8.5222920090754051E-2</v>
      </c>
      <c r="H65" s="164">
        <f t="shared" si="2"/>
        <v>7.2629461087950504E-3</v>
      </c>
      <c r="I65" s="102"/>
      <c r="J65" s="102"/>
      <c r="K65" s="102"/>
      <c r="L65" s="102"/>
      <c r="M65" s="102"/>
    </row>
    <row r="66" spans="2:13" x14ac:dyDescent="0.25">
      <c r="B66" s="166" t="s">
        <v>70</v>
      </c>
      <c r="C66" s="25">
        <v>0.21942587292938534</v>
      </c>
      <c r="D66" s="163">
        <v>6.985599263569281E-2</v>
      </c>
      <c r="E66" s="163">
        <f t="shared" si="1"/>
        <v>4.8798597071179678E-3</v>
      </c>
      <c r="F66" s="25">
        <v>0.24154040211269687</v>
      </c>
      <c r="G66" s="163">
        <v>8.3148571953459205E-2</v>
      </c>
      <c r="H66" s="164">
        <f t="shared" si="2"/>
        <v>6.913685017899583E-3</v>
      </c>
      <c r="I66" s="102"/>
      <c r="J66" s="102"/>
      <c r="K66" s="102"/>
      <c r="L66" s="102"/>
      <c r="M66" s="102"/>
    </row>
    <row r="67" spans="2:13" x14ac:dyDescent="0.25">
      <c r="B67" s="166" t="s">
        <v>152</v>
      </c>
      <c r="C67" s="25">
        <v>0.49721266713489359</v>
      </c>
      <c r="D67" s="163">
        <v>6.2952099816185603E-2</v>
      </c>
      <c r="E67" s="163">
        <f t="shared" si="1"/>
        <v>3.9629668712669952E-3</v>
      </c>
      <c r="F67" s="25">
        <v>0.46376586045823148</v>
      </c>
      <c r="G67" s="163">
        <v>0.10753318403360383</v>
      </c>
      <c r="H67" s="164">
        <f t="shared" si="2"/>
        <v>1.156338566840491E-2</v>
      </c>
      <c r="I67" s="102"/>
      <c r="J67" s="102"/>
      <c r="K67" s="102"/>
      <c r="L67" s="102"/>
      <c r="M67" s="102"/>
    </row>
    <row r="68" spans="2:13" x14ac:dyDescent="0.25">
      <c r="B68" s="166" t="s">
        <v>158</v>
      </c>
      <c r="C68" s="25">
        <v>0.56091247289352431</v>
      </c>
      <c r="D68" s="163">
        <v>6.0893841229709186E-2</v>
      </c>
      <c r="E68" s="163">
        <f t="shared" si="1"/>
        <v>3.7080598997090305E-3</v>
      </c>
      <c r="F68" s="25">
        <v>0.57537007158449982</v>
      </c>
      <c r="G68" s="163">
        <v>0.16515257672153535</v>
      </c>
      <c r="H68" s="164">
        <f t="shared" si="2"/>
        <v>2.7275373597762623E-2</v>
      </c>
      <c r="I68" s="102"/>
      <c r="J68" s="102"/>
      <c r="K68" s="102"/>
      <c r="L68" s="102"/>
      <c r="M68" s="102"/>
    </row>
    <row r="69" spans="2:13" x14ac:dyDescent="0.25">
      <c r="B69" s="166" t="s">
        <v>88</v>
      </c>
      <c r="C69" s="25">
        <v>0.27477255860593069</v>
      </c>
      <c r="D69" s="163">
        <v>5.9593621366540658E-2</v>
      </c>
      <c r="E69" s="163">
        <f t="shared" si="1"/>
        <v>3.5513997075786114E-3</v>
      </c>
      <c r="F69" s="25">
        <v>0.27118397761301766</v>
      </c>
      <c r="G69" s="163">
        <v>8.7462037317317373E-2</v>
      </c>
      <c r="H69" s="164">
        <f t="shared" si="2"/>
        <v>7.6496079716958168E-3</v>
      </c>
      <c r="I69" s="102"/>
      <c r="J69" s="102"/>
      <c r="K69" s="102"/>
      <c r="L69" s="102"/>
      <c r="M69" s="102"/>
    </row>
    <row r="70" spans="2:13" x14ac:dyDescent="0.25">
      <c r="B70" s="166" t="s">
        <v>68</v>
      </c>
      <c r="C70" s="25">
        <v>0.40746570804085441</v>
      </c>
      <c r="D70" s="163">
        <v>8.5676902237537128E-2</v>
      </c>
      <c r="E70" s="163">
        <f t="shared" si="1"/>
        <v>7.3405315770204947E-3</v>
      </c>
      <c r="F70" s="25">
        <v>0.22676436591670082</v>
      </c>
      <c r="G70" s="163">
        <v>0.10921193011775014</v>
      </c>
      <c r="H70" s="164">
        <f t="shared" si="2"/>
        <v>1.192724568004434E-2</v>
      </c>
      <c r="I70" s="102"/>
      <c r="J70" s="102"/>
      <c r="K70" s="102"/>
      <c r="L70" s="102"/>
      <c r="M70" s="102"/>
    </row>
    <row r="71" spans="2:13" x14ac:dyDescent="0.25">
      <c r="B71" s="166" t="s">
        <v>94</v>
      </c>
      <c r="C71" s="25">
        <v>0.43235805475828093</v>
      </c>
      <c r="D71" s="163">
        <v>7.5775447274720326E-2</v>
      </c>
      <c r="E71" s="163">
        <f t="shared" si="1"/>
        <v>5.74191840968392E-3</v>
      </c>
      <c r="F71" s="25">
        <v>0.28282676631805825</v>
      </c>
      <c r="G71" s="163">
        <v>8.3342498080654748E-2</v>
      </c>
      <c r="H71" s="164">
        <f t="shared" si="2"/>
        <v>6.9459719863239405E-3</v>
      </c>
      <c r="I71" s="102"/>
      <c r="J71" s="102"/>
      <c r="K71" s="102"/>
      <c r="L71" s="102"/>
      <c r="M71" s="102"/>
    </row>
    <row r="72" spans="2:13" x14ac:dyDescent="0.25">
      <c r="B72" s="166" t="s">
        <v>98</v>
      </c>
      <c r="C72" s="25">
        <v>0.3301054285785926</v>
      </c>
      <c r="D72" s="163">
        <v>5.786007181368262E-2</v>
      </c>
      <c r="E72" s="163">
        <f t="shared" si="1"/>
        <v>3.3477879102845102E-3</v>
      </c>
      <c r="F72" s="25">
        <v>0.29048351500385511</v>
      </c>
      <c r="G72" s="163">
        <v>9.0517299560950962E-2</v>
      </c>
      <c r="H72" s="164">
        <f t="shared" si="2"/>
        <v>8.1933815198069332E-3</v>
      </c>
      <c r="I72" s="102"/>
      <c r="J72" s="102"/>
      <c r="K72" s="102"/>
      <c r="L72" s="102"/>
      <c r="M72" s="102"/>
    </row>
    <row r="73" spans="2:13" x14ac:dyDescent="0.25">
      <c r="B73" s="166" t="s">
        <v>146</v>
      </c>
      <c r="C73" s="25">
        <v>0.24517688467818091</v>
      </c>
      <c r="D73" s="163">
        <v>7.7953550844921324E-2</v>
      </c>
      <c r="E73" s="163">
        <f t="shared" si="1"/>
        <v>6.0767560893317338E-3</v>
      </c>
      <c r="F73" s="25">
        <v>0.45371966318169815</v>
      </c>
      <c r="G73" s="163">
        <v>0.13825051831480295</v>
      </c>
      <c r="H73" s="164">
        <f t="shared" si="2"/>
        <v>1.9113205814311664E-2</v>
      </c>
      <c r="I73" s="102"/>
      <c r="J73" s="102"/>
      <c r="K73" s="102"/>
      <c r="L73" s="102"/>
      <c r="M73" s="102"/>
    </row>
    <row r="74" spans="2:13" x14ac:dyDescent="0.25">
      <c r="B74" s="166" t="s">
        <v>50</v>
      </c>
      <c r="C74" s="25">
        <v>0.33518879697933029</v>
      </c>
      <c r="D74" s="163">
        <v>5.2192616311824973E-2</v>
      </c>
      <c r="E74" s="163">
        <f t="shared" si="1"/>
        <v>2.7240691974733783E-3</v>
      </c>
      <c r="F74" s="25">
        <v>0.19116105983409265</v>
      </c>
      <c r="G74" s="163">
        <v>9.661151399786666E-2</v>
      </c>
      <c r="H74" s="164">
        <f t="shared" si="2"/>
        <v>9.333784636959986E-3</v>
      </c>
      <c r="I74" s="102"/>
      <c r="J74" s="102"/>
      <c r="K74" s="102"/>
      <c r="L74" s="102"/>
      <c r="M74" s="102"/>
    </row>
    <row r="75" spans="2:13" x14ac:dyDescent="0.25">
      <c r="B75" s="166" t="s">
        <v>52</v>
      </c>
      <c r="C75" s="25">
        <v>0.34477784396664352</v>
      </c>
      <c r="D75" s="163">
        <v>8.5695249684770755E-2</v>
      </c>
      <c r="E75" s="163">
        <f t="shared" si="1"/>
        <v>7.3436758185352023E-3</v>
      </c>
      <c r="F75" s="25">
        <v>0.19474993865121612</v>
      </c>
      <c r="G75" s="163">
        <v>6.5978252960071482E-2</v>
      </c>
      <c r="H75" s="164">
        <f t="shared" si="2"/>
        <v>4.3531298636631816E-3</v>
      </c>
      <c r="I75" s="102"/>
      <c r="J75" s="102"/>
      <c r="K75" s="102"/>
      <c r="L75" s="102"/>
      <c r="M75" s="102"/>
    </row>
    <row r="76" spans="2:13" x14ac:dyDescent="0.25">
      <c r="B76" s="166" t="s">
        <v>72</v>
      </c>
      <c r="C76" s="25">
        <v>0.32549853349160401</v>
      </c>
      <c r="D76" s="163">
        <v>4.9136886494879628E-2</v>
      </c>
      <c r="E76" s="163">
        <f t="shared" si="1"/>
        <v>2.4144336144106839E-3</v>
      </c>
      <c r="F76" s="25">
        <v>0.24810536059958546</v>
      </c>
      <c r="G76" s="163">
        <v>7.7246954916690563E-2</v>
      </c>
      <c r="H76" s="164">
        <f t="shared" si="2"/>
        <v>5.967092043901224E-3</v>
      </c>
      <c r="I76" s="102"/>
      <c r="J76" s="102"/>
      <c r="K76" s="102"/>
      <c r="L76" s="102"/>
      <c r="M76" s="102"/>
    </row>
    <row r="77" spans="2:13" x14ac:dyDescent="0.25">
      <c r="B77" s="166" t="s">
        <v>148</v>
      </c>
      <c r="C77" s="25">
        <v>0.60677617662142691</v>
      </c>
      <c r="D77" s="163">
        <v>5.9141427347483122E-2</v>
      </c>
      <c r="E77" s="163">
        <f t="shared" si="1"/>
        <v>3.4977084286976247E-3</v>
      </c>
      <c r="F77" s="25">
        <v>0.44961588423682147</v>
      </c>
      <c r="G77" s="163">
        <v>0.11209555894156741</v>
      </c>
      <c r="H77" s="164">
        <f t="shared" si="2"/>
        <v>1.2565414334422412E-2</v>
      </c>
      <c r="I77" s="102"/>
      <c r="J77" s="102"/>
      <c r="K77" s="102"/>
      <c r="L77" s="102"/>
      <c r="M77" s="102"/>
    </row>
    <row r="78" spans="2:13" x14ac:dyDescent="0.25">
      <c r="B78" s="166" t="s">
        <v>142</v>
      </c>
      <c r="C78" s="25">
        <v>0.269208916543976</v>
      </c>
      <c r="D78" s="163">
        <v>7.2655291460436519E-2</v>
      </c>
      <c r="E78" s="163">
        <f t="shared" si="1"/>
        <v>5.2787913772009793E-3</v>
      </c>
      <c r="F78" s="25">
        <v>0.43178751108248281</v>
      </c>
      <c r="G78" s="163">
        <v>0.10475548931986352</v>
      </c>
      <c r="H78" s="164">
        <f t="shared" si="2"/>
        <v>1.0973712542644039E-2</v>
      </c>
      <c r="I78" s="102"/>
      <c r="J78" s="102"/>
      <c r="K78" s="102"/>
      <c r="L78" s="102"/>
      <c r="M78" s="102"/>
    </row>
    <row r="79" spans="2:13" x14ac:dyDescent="0.25">
      <c r="B79" s="166" t="s">
        <v>21</v>
      </c>
      <c r="C79" s="25">
        <v>0.22131457862367937</v>
      </c>
      <c r="D79" s="163">
        <v>5.1981580107098142E-2</v>
      </c>
      <c r="E79" s="163">
        <f t="shared" si="1"/>
        <v>2.7020846704306615E-3</v>
      </c>
      <c r="F79" s="25">
        <v>9.451780950406749E-2</v>
      </c>
      <c r="G79" s="163">
        <v>7.8734936461900967E-2</v>
      </c>
      <c r="H79" s="164">
        <f t="shared" si="2"/>
        <v>6.1991902196595824E-3</v>
      </c>
      <c r="I79" s="102"/>
      <c r="J79" s="102"/>
      <c r="K79" s="102"/>
      <c r="L79" s="102"/>
      <c r="M79" s="102"/>
    </row>
    <row r="80" spans="2:13" x14ac:dyDescent="0.25">
      <c r="B80" s="166" t="s">
        <v>132</v>
      </c>
      <c r="C80" s="25">
        <v>0.5156739625348099</v>
      </c>
      <c r="D80" s="163">
        <v>7.1882866910688598E-2</v>
      </c>
      <c r="E80" s="163">
        <f t="shared" si="1"/>
        <v>5.1671465552997698E-3</v>
      </c>
      <c r="F80" s="25">
        <v>0.38230918407862602</v>
      </c>
      <c r="G80" s="163">
        <v>7.3631487866583259E-2</v>
      </c>
      <c r="H80" s="164">
        <f t="shared" si="2"/>
        <v>5.4215960054467974E-3</v>
      </c>
      <c r="I80" s="102"/>
      <c r="J80" s="102"/>
      <c r="K80" s="102"/>
      <c r="L80" s="102"/>
      <c r="M80" s="102"/>
    </row>
    <row r="81" spans="2:13" x14ac:dyDescent="0.25">
      <c r="B81" s="166" t="s">
        <v>118</v>
      </c>
      <c r="C81" s="25">
        <v>0.90086582382599567</v>
      </c>
      <c r="D81" s="163">
        <v>0.14170703533486476</v>
      </c>
      <c r="E81" s="163">
        <f t="shared" si="1"/>
        <v>2.0080883863396608E-2</v>
      </c>
      <c r="F81" s="25">
        <v>0.32293064941477029</v>
      </c>
      <c r="G81" s="163">
        <v>0.14314267034687209</v>
      </c>
      <c r="H81" s="164">
        <f t="shared" si="2"/>
        <v>2.0489824074033294E-2</v>
      </c>
      <c r="I81" s="102"/>
      <c r="J81" s="102"/>
      <c r="K81" s="102"/>
      <c r="L81" s="102"/>
      <c r="M81" s="102"/>
    </row>
    <row r="82" spans="2:13" x14ac:dyDescent="0.25">
      <c r="B82" s="166" t="s">
        <v>128</v>
      </c>
      <c r="C82" s="25">
        <v>0.40320834089642055</v>
      </c>
      <c r="D82" s="163">
        <v>5.5034358071381136E-2</v>
      </c>
      <c r="E82" s="163">
        <f t="shared" si="1"/>
        <v>3.0287805683289941E-3</v>
      </c>
      <c r="F82" s="25">
        <v>0.37795293860044238</v>
      </c>
      <c r="G82" s="163">
        <v>0.10234539797761766</v>
      </c>
      <c r="H82" s="164">
        <f t="shared" si="2"/>
        <v>1.0474580487196945E-2</v>
      </c>
      <c r="I82" s="102"/>
      <c r="J82" s="102"/>
      <c r="K82" s="102"/>
      <c r="L82" s="102"/>
      <c r="M82" s="102"/>
    </row>
    <row r="83" spans="2:13" x14ac:dyDescent="0.25">
      <c r="B83" s="166" t="s">
        <v>160</v>
      </c>
      <c r="C83" s="25">
        <v>0.52125052161187901</v>
      </c>
      <c r="D83" s="163">
        <v>9.3802276024527426E-2</v>
      </c>
      <c r="E83" s="163">
        <f t="shared" si="1"/>
        <v>8.798866987381632E-3</v>
      </c>
      <c r="F83" s="25">
        <v>0.59548729984520832</v>
      </c>
      <c r="G83" s="163">
        <v>0.16275811597520506</v>
      </c>
      <c r="H83" s="164">
        <f t="shared" si="2"/>
        <v>2.6490204315798301E-2</v>
      </c>
      <c r="I83" s="102"/>
      <c r="J83" s="102"/>
      <c r="K83" s="102"/>
      <c r="L83" s="102"/>
      <c r="M83" s="102"/>
    </row>
    <row r="84" spans="2:13" x14ac:dyDescent="0.25">
      <c r="B84" s="166" t="s">
        <v>58</v>
      </c>
      <c r="C84" s="25">
        <v>0.42140168110893611</v>
      </c>
      <c r="D84" s="163">
        <v>6.3309532370175656E-2</v>
      </c>
      <c r="E84" s="163">
        <f t="shared" si="1"/>
        <v>4.0080968889303192E-3</v>
      </c>
      <c r="F84" s="25">
        <v>0.20872573459757171</v>
      </c>
      <c r="G84" s="163">
        <v>0.10487133835682029</v>
      </c>
      <c r="H84" s="164">
        <f t="shared" si="2"/>
        <v>1.0997997608750686E-2</v>
      </c>
      <c r="I84" s="102"/>
      <c r="J84" s="102"/>
      <c r="K84" s="102"/>
      <c r="L84" s="102"/>
      <c r="M84" s="102"/>
    </row>
    <row r="85" spans="2:13" x14ac:dyDescent="0.25">
      <c r="B85" s="166" t="s">
        <v>144</v>
      </c>
      <c r="C85" s="25">
        <v>0.28875425588765891</v>
      </c>
      <c r="D85" s="163">
        <v>5.4475741892390718E-2</v>
      </c>
      <c r="E85" s="163">
        <f t="shared" si="1"/>
        <v>2.9676064547263731E-3</v>
      </c>
      <c r="F85" s="25">
        <v>0.43689940328370314</v>
      </c>
      <c r="G85" s="163">
        <v>8.8757771885606948E-2</v>
      </c>
      <c r="H85" s="164">
        <f t="shared" si="2"/>
        <v>7.8779420700974389E-3</v>
      </c>
      <c r="I85" s="102"/>
      <c r="J85" s="102"/>
      <c r="K85" s="102"/>
      <c r="L85" s="102"/>
      <c r="M85" s="102"/>
    </row>
    <row r="86" spans="2:13" x14ac:dyDescent="0.25">
      <c r="B86" s="166" t="s">
        <v>33</v>
      </c>
      <c r="C86" s="25">
        <v>0.14831929031177918</v>
      </c>
      <c r="D86" s="163">
        <v>4.9048314219572224E-2</v>
      </c>
      <c r="E86" s="163">
        <f t="shared" si="1"/>
        <v>2.4057371277818908E-3</v>
      </c>
      <c r="F86" s="25">
        <v>0.15334171143604944</v>
      </c>
      <c r="G86" s="163">
        <v>7.4066605605934879E-2</v>
      </c>
      <c r="H86" s="164">
        <f t="shared" si="2"/>
        <v>5.4858620659851039E-3</v>
      </c>
      <c r="I86" s="102"/>
      <c r="J86" s="102"/>
      <c r="K86" s="102"/>
      <c r="L86" s="102"/>
      <c r="M86" s="102"/>
    </row>
    <row r="87" spans="2:13" x14ac:dyDescent="0.25">
      <c r="B87" s="166" t="s">
        <v>134</v>
      </c>
      <c r="C87" s="25">
        <v>0.29354206592146548</v>
      </c>
      <c r="D87" s="163">
        <v>6.3590916637360703E-2</v>
      </c>
      <c r="E87" s="163">
        <f t="shared" si="1"/>
        <v>4.0438046787797579E-3</v>
      </c>
      <c r="F87" s="25">
        <v>0.39087780614422263</v>
      </c>
      <c r="G87" s="163">
        <v>9.3705175338775717E-2</v>
      </c>
      <c r="H87" s="164">
        <f t="shared" si="2"/>
        <v>8.7806598852707002E-3</v>
      </c>
      <c r="I87" s="102"/>
      <c r="J87" s="102"/>
      <c r="K87" s="102"/>
      <c r="L87" s="102"/>
      <c r="M87" s="102"/>
    </row>
    <row r="88" spans="2:13" x14ac:dyDescent="0.25">
      <c r="B88" s="166" t="s">
        <v>35</v>
      </c>
      <c r="C88" s="25">
        <v>0.24720781303019299</v>
      </c>
      <c r="D88" s="163">
        <v>4.7248171487860181E-2</v>
      </c>
      <c r="E88" s="163">
        <f t="shared" si="1"/>
        <v>2.2323897089462437E-3</v>
      </c>
      <c r="F88" s="25">
        <v>0.15179301120903849</v>
      </c>
      <c r="G88" s="163">
        <v>9.6196539199906075E-2</v>
      </c>
      <c r="H88" s="164">
        <f t="shared" si="2"/>
        <v>9.2537741540390656E-3</v>
      </c>
      <c r="I88" s="102"/>
      <c r="J88" s="102"/>
      <c r="K88" s="102"/>
      <c r="L88" s="102"/>
      <c r="M88" s="102"/>
    </row>
    <row r="89" spans="2:13" x14ac:dyDescent="0.25">
      <c r="B89" s="166" t="s">
        <v>136</v>
      </c>
      <c r="C89" s="25">
        <v>0.26379268158797448</v>
      </c>
      <c r="D89" s="163">
        <v>7.218628086258809E-2</v>
      </c>
      <c r="E89" s="163">
        <f t="shared" si="1"/>
        <v>5.2108591447724518E-3</v>
      </c>
      <c r="F89" s="25">
        <v>0.38807699479496205</v>
      </c>
      <c r="G89" s="163">
        <v>0.11464819357666496</v>
      </c>
      <c r="H89" s="164">
        <f t="shared" si="2"/>
        <v>1.314420829039244E-2</v>
      </c>
      <c r="I89" s="102"/>
      <c r="J89" s="102"/>
      <c r="K89" s="102"/>
      <c r="L89" s="102"/>
      <c r="M89" s="102"/>
    </row>
    <row r="90" spans="2:13" x14ac:dyDescent="0.25">
      <c r="B90" s="166" t="s">
        <v>166</v>
      </c>
      <c r="C90" s="25">
        <v>-7.1392780178833695E-4</v>
      </c>
      <c r="D90" s="163">
        <v>0.13311306830374933</v>
      </c>
      <c r="E90" s="163">
        <f t="shared" si="1"/>
        <v>1.7719088953238635E-2</v>
      </c>
      <c r="F90" s="25">
        <v>0.82408791487308353</v>
      </c>
      <c r="G90" s="163">
        <v>0.20663769705574508</v>
      </c>
      <c r="H90" s="164">
        <f t="shared" si="2"/>
        <v>4.2699137844501883E-2</v>
      </c>
      <c r="I90" s="102"/>
      <c r="J90" s="102"/>
      <c r="K90" s="102"/>
      <c r="L90" s="102"/>
      <c r="M90" s="102"/>
    </row>
    <row r="91" spans="2:13" x14ac:dyDescent="0.25">
      <c r="B91" s="166" t="s">
        <v>82</v>
      </c>
      <c r="C91" s="25">
        <v>0.32573436566139563</v>
      </c>
      <c r="D91" s="163">
        <v>4.5413554185359528E-2</v>
      </c>
      <c r="E91" s="163">
        <f t="shared" si="1"/>
        <v>2.0623909037465861E-3</v>
      </c>
      <c r="F91" s="25">
        <v>0.26228750795971773</v>
      </c>
      <c r="G91" s="163">
        <v>7.8230147572473305E-2</v>
      </c>
      <c r="H91" s="164">
        <f t="shared" si="2"/>
        <v>6.1199559892109508E-3</v>
      </c>
      <c r="I91" s="102"/>
      <c r="J91" s="102"/>
      <c r="K91" s="102"/>
      <c r="L91" s="102"/>
      <c r="M91" s="102"/>
    </row>
    <row r="92" spans="2:13" x14ac:dyDescent="0.25">
      <c r="B92" s="166" t="s">
        <v>37</v>
      </c>
      <c r="C92" s="64">
        <v>0.25271075874059068</v>
      </c>
      <c r="D92" s="167">
        <v>4.2579442773110605E-2</v>
      </c>
      <c r="E92" s="167">
        <f t="shared" ref="E92" si="3">D92^2</f>
        <v>1.813008946868601E-3</v>
      </c>
      <c r="F92" s="64">
        <v>0.16719136955412503</v>
      </c>
      <c r="G92" s="167">
        <v>7.1211732736277095E-2</v>
      </c>
      <c r="H92" s="168">
        <f t="shared" ref="H92" si="4">G92^2</f>
        <v>5.0711108793029588E-3</v>
      </c>
      <c r="I92" s="102"/>
      <c r="J92" s="102"/>
      <c r="K92" s="102"/>
      <c r="L92" s="102"/>
      <c r="M92" s="102"/>
    </row>
    <row r="93" spans="2:13" x14ac:dyDescent="0.25">
      <c r="B93" s="169" t="s">
        <v>236</v>
      </c>
      <c r="C93" s="25">
        <f t="shared" ref="C93:H93" si="5">AVERAGE(C27:C92)</f>
        <v>0.36776397999191246</v>
      </c>
      <c r="D93" s="163">
        <f t="shared" si="5"/>
        <v>6.8123115981869348E-2</v>
      </c>
      <c r="E93" s="163">
        <f t="shared" si="5"/>
        <v>5.0656148419638775E-3</v>
      </c>
      <c r="F93" s="25">
        <f t="shared" si="5"/>
        <v>0.31428152586973584</v>
      </c>
      <c r="G93" s="163">
        <f t="shared" si="5"/>
        <v>0.10075088584007223</v>
      </c>
      <c r="H93" s="161">
        <f t="shared" si="5"/>
        <v>1.1030806706579518E-2</v>
      </c>
      <c r="I93" s="102"/>
      <c r="J93" s="102"/>
      <c r="K93" s="102"/>
      <c r="L93" s="102"/>
      <c r="M93" s="102"/>
    </row>
    <row r="94" spans="2:13" x14ac:dyDescent="0.25">
      <c r="B94" s="170" t="s">
        <v>237</v>
      </c>
      <c r="C94" s="64">
        <f t="shared" ref="C94:H94" si="6">MEDIAN(C27:C92)</f>
        <v>0.33996342801499135</v>
      </c>
      <c r="D94" s="167">
        <f t="shared" si="6"/>
        <v>6.3208823165843558E-2</v>
      </c>
      <c r="E94" s="167">
        <f t="shared" si="6"/>
        <v>3.9953553260108814E-3</v>
      </c>
      <c r="F94" s="64">
        <f t="shared" si="6"/>
        <v>0.28750149895873511</v>
      </c>
      <c r="G94" s="167">
        <f t="shared" si="6"/>
        <v>9.1765344235262183E-2</v>
      </c>
      <c r="H94" s="168">
        <f t="shared" si="6"/>
        <v>8.4224360181252428E-3</v>
      </c>
      <c r="I94" s="102"/>
      <c r="J94" s="102"/>
      <c r="K94" s="102"/>
      <c r="L94" s="102"/>
      <c r="M94" s="102"/>
    </row>
    <row r="95" spans="2:13" x14ac:dyDescent="0.25">
      <c r="I95" s="102"/>
      <c r="J95" s="102"/>
      <c r="K95" s="102"/>
      <c r="L95" s="102"/>
      <c r="M95" s="102"/>
    </row>
    <row r="96" spans="2:13" x14ac:dyDescent="0.25">
      <c r="I96" s="102"/>
      <c r="J96" s="102"/>
      <c r="K96" s="102"/>
      <c r="L96" s="102"/>
      <c r="M96" s="102"/>
    </row>
    <row r="97" spans="1:13" x14ac:dyDescent="0.25">
      <c r="I97" s="102"/>
      <c r="J97" s="102"/>
      <c r="K97" s="102"/>
      <c r="L97" s="102"/>
      <c r="M97" s="102"/>
    </row>
    <row r="98" spans="1:13" x14ac:dyDescent="0.25">
      <c r="A98" s="119" t="s">
        <v>238</v>
      </c>
      <c r="I98" s="102"/>
      <c r="J98" s="102"/>
      <c r="K98" s="102"/>
      <c r="L98" s="102"/>
      <c r="M98" s="102"/>
    </row>
    <row r="99" spans="1:13" x14ac:dyDescent="0.25">
      <c r="I99" s="102"/>
      <c r="J99" s="102"/>
      <c r="K99" s="102"/>
      <c r="L99" s="102"/>
      <c r="M99" s="102"/>
    </row>
    <row r="100" spans="1:13" x14ac:dyDescent="0.25">
      <c r="I100" s="102"/>
      <c r="J100" s="102"/>
      <c r="K100" s="102"/>
      <c r="L100" s="102"/>
      <c r="M100" s="102"/>
    </row>
    <row r="101" spans="1:13" x14ac:dyDescent="0.25">
      <c r="B101" s="135" t="s">
        <v>220</v>
      </c>
      <c r="C101" s="136" t="s">
        <v>2</v>
      </c>
      <c r="D101" s="137" t="s">
        <v>3</v>
      </c>
      <c r="E101" s="138" t="s">
        <v>221</v>
      </c>
      <c r="F101" s="139"/>
      <c r="G101" s="139"/>
      <c r="H101" s="138"/>
    </row>
    <row r="102" spans="1:13" x14ac:dyDescent="0.25">
      <c r="B102" s="140" t="s">
        <v>190</v>
      </c>
      <c r="C102" s="140">
        <f>COUNT(C112:C177)</f>
        <v>66</v>
      </c>
      <c r="D102" s="140">
        <f>COUNT(F112:F177)</f>
        <v>66</v>
      </c>
      <c r="E102" s="141" t="s">
        <v>222</v>
      </c>
      <c r="F102" s="142"/>
      <c r="G102" s="142"/>
      <c r="H102" s="141"/>
    </row>
    <row r="103" spans="1:13" x14ac:dyDescent="0.25">
      <c r="B103" s="143" t="s">
        <v>223</v>
      </c>
      <c r="C103" s="144">
        <f>(C102/(C102-1))*_xlfn.VAR.S(C112:C177)</f>
        <v>1.9770797409945341E-2</v>
      </c>
      <c r="D103" s="144">
        <f>(D102/(D102-1))*_xlfn.VAR.S(F112:F177)</f>
        <v>1.6062526201503068E-2</v>
      </c>
      <c r="E103" s="141" t="s">
        <v>224</v>
      </c>
      <c r="F103" s="145"/>
      <c r="G103" s="145"/>
      <c r="H103" s="141"/>
    </row>
    <row r="104" spans="1:13" ht="18.75" x14ac:dyDescent="0.35">
      <c r="B104" s="143" t="s">
        <v>225</v>
      </c>
      <c r="C104" s="144">
        <f>E178</f>
        <v>1.2198711926099876E-3</v>
      </c>
      <c r="D104" s="144">
        <f>H178</f>
        <v>2.0337155804451093E-3</v>
      </c>
      <c r="E104" s="141" t="s">
        <v>226</v>
      </c>
      <c r="F104" s="145"/>
      <c r="G104" s="145"/>
      <c r="H104" s="141"/>
    </row>
    <row r="105" spans="1:13" x14ac:dyDescent="0.25">
      <c r="B105" s="143" t="s">
        <v>227</v>
      </c>
      <c r="C105" s="146">
        <v>0.2</v>
      </c>
      <c r="D105" s="146">
        <v>0.2</v>
      </c>
      <c r="E105" s="141" t="s">
        <v>228</v>
      </c>
      <c r="F105" s="147"/>
      <c r="G105" s="147"/>
      <c r="H105" s="141"/>
    </row>
    <row r="106" spans="1:13" x14ac:dyDescent="0.25">
      <c r="B106" s="148" t="s">
        <v>229</v>
      </c>
      <c r="C106" s="149">
        <f>C103*((C102+1)/C102)-C104*(1-2*C105)</f>
        <v>1.9338432230893671E-2</v>
      </c>
      <c r="D106" s="149">
        <f>D103*((D102+1)/D102)-D104*(1-2*D105)</f>
        <v>1.5085668462349685E-2</v>
      </c>
      <c r="E106" s="141" t="s">
        <v>230</v>
      </c>
      <c r="F106" s="145"/>
      <c r="G106" s="145"/>
      <c r="H106" s="141"/>
    </row>
    <row r="107" spans="1:13" x14ac:dyDescent="0.25">
      <c r="B107" s="150" t="s">
        <v>231</v>
      </c>
      <c r="C107" s="151">
        <f>SQRT(C106)</f>
        <v>0.13906269172892372</v>
      </c>
      <c r="D107" s="152">
        <f>SQRT(D106)</f>
        <v>0.12282372923156862</v>
      </c>
      <c r="E107" s="142"/>
      <c r="F107" s="145"/>
      <c r="G107" s="145"/>
      <c r="H107" s="142"/>
    </row>
    <row r="108" spans="1:13" x14ac:dyDescent="0.25">
      <c r="B108" s="102"/>
      <c r="C108" s="102"/>
      <c r="D108" s="102"/>
      <c r="E108" s="102"/>
      <c r="F108" s="102"/>
      <c r="G108" s="102"/>
      <c r="H108" s="102"/>
    </row>
    <row r="109" spans="1:13" x14ac:dyDescent="0.25">
      <c r="B109" s="102"/>
      <c r="C109" s="102"/>
      <c r="D109" s="102"/>
      <c r="E109" s="102"/>
      <c r="F109" s="102"/>
      <c r="G109" s="102"/>
      <c r="H109" s="102"/>
      <c r="I109" s="102"/>
      <c r="J109" s="102"/>
      <c r="K109" s="102"/>
    </row>
    <row r="110" spans="1:13" x14ac:dyDescent="0.25">
      <c r="B110" s="102"/>
      <c r="C110" s="307" t="s">
        <v>2</v>
      </c>
      <c r="D110" s="308"/>
      <c r="E110" s="309"/>
      <c r="F110" s="307" t="s">
        <v>3</v>
      </c>
      <c r="G110" s="308"/>
      <c r="H110" s="309"/>
      <c r="I110" s="102"/>
      <c r="J110" s="102"/>
      <c r="K110" s="102"/>
    </row>
    <row r="111" spans="1:13" x14ac:dyDescent="0.25">
      <c r="B111" s="153" t="s">
        <v>232</v>
      </c>
      <c r="C111" s="154" t="s">
        <v>233</v>
      </c>
      <c r="D111" s="154" t="s">
        <v>234</v>
      </c>
      <c r="E111" s="154" t="s">
        <v>235</v>
      </c>
      <c r="F111" s="154" t="s">
        <v>233</v>
      </c>
      <c r="G111" s="154" t="s">
        <v>234</v>
      </c>
      <c r="H111" s="154" t="s">
        <v>235</v>
      </c>
      <c r="I111" s="102"/>
      <c r="J111" s="102"/>
      <c r="K111" s="102"/>
    </row>
    <row r="112" spans="1:13" x14ac:dyDescent="0.25">
      <c r="B112" s="158" t="s">
        <v>84</v>
      </c>
      <c r="C112" s="159">
        <v>0.38883705816528058</v>
      </c>
      <c r="D112" s="160">
        <v>2.6592083446316691E-2</v>
      </c>
      <c r="E112" s="160">
        <f>D112^2</f>
        <v>7.0713890201587015E-4</v>
      </c>
      <c r="F112" s="159">
        <v>0.2984516873157701</v>
      </c>
      <c r="G112" s="160">
        <v>3.4604062723559835E-2</v>
      </c>
      <c r="H112" s="161">
        <f>G112^2</f>
        <v>1.1974411569760633E-3</v>
      </c>
      <c r="I112" s="102"/>
      <c r="J112" s="102"/>
      <c r="K112" s="102"/>
    </row>
    <row r="113" spans="2:13" x14ac:dyDescent="0.25">
      <c r="B113" s="162" t="s">
        <v>56</v>
      </c>
      <c r="C113" s="25">
        <v>0.316891226591069</v>
      </c>
      <c r="D113" s="163">
        <v>2.5038405027199524E-2</v>
      </c>
      <c r="E113" s="163">
        <f t="shared" ref="E113:E176" si="7">D113^2</f>
        <v>6.2692172630609037E-4</v>
      </c>
      <c r="F113" s="25">
        <v>0.26793738470261463</v>
      </c>
      <c r="G113" s="163">
        <v>3.271765172729571E-2</v>
      </c>
      <c r="H113" s="164">
        <f t="shared" ref="H113:H176" si="8">G113^2</f>
        <v>1.070444734548616E-3</v>
      </c>
      <c r="I113" s="102"/>
      <c r="J113" s="102"/>
      <c r="K113" s="102"/>
    </row>
    <row r="114" spans="2:13" x14ac:dyDescent="0.25">
      <c r="B114" s="162" t="s">
        <v>124</v>
      </c>
      <c r="C114" s="25">
        <v>0.47940141478333087</v>
      </c>
      <c r="D114" s="163">
        <v>3.6772693796096115E-2</v>
      </c>
      <c r="E114" s="163">
        <f t="shared" si="7"/>
        <v>1.3522310090214457E-3</v>
      </c>
      <c r="F114" s="25">
        <v>0.36180462819859371</v>
      </c>
      <c r="G114" s="163">
        <v>2.4498404342118491E-2</v>
      </c>
      <c r="H114" s="164">
        <f t="shared" si="8"/>
        <v>6.0017181530993018E-4</v>
      </c>
      <c r="I114" s="102"/>
      <c r="J114" s="102"/>
      <c r="K114" s="102"/>
    </row>
    <row r="115" spans="2:13" x14ac:dyDescent="0.25">
      <c r="B115" s="162" t="s">
        <v>138</v>
      </c>
      <c r="C115" s="25">
        <v>0.44317264478185958</v>
      </c>
      <c r="D115" s="163">
        <v>3.9405157505145484E-2</v>
      </c>
      <c r="E115" s="163">
        <f t="shared" si="7"/>
        <v>1.5527664380053235E-3</v>
      </c>
      <c r="F115" s="25">
        <v>0.37136874686682164</v>
      </c>
      <c r="G115" s="163">
        <v>3.8685677901638592E-2</v>
      </c>
      <c r="H115" s="164">
        <f t="shared" si="8"/>
        <v>1.4965816747093284E-3</v>
      </c>
      <c r="I115" s="102"/>
      <c r="J115" s="102"/>
      <c r="K115" s="102"/>
    </row>
    <row r="116" spans="2:13" x14ac:dyDescent="0.25">
      <c r="B116" s="162" t="s">
        <v>110</v>
      </c>
      <c r="C116" s="25">
        <v>0.30420011226731675</v>
      </c>
      <c r="D116" s="163">
        <v>2.4414306899156409E-2</v>
      </c>
      <c r="E116" s="163">
        <f t="shared" si="7"/>
        <v>5.9605838136619622E-4</v>
      </c>
      <c r="F116" s="25">
        <v>0.36309843941993736</v>
      </c>
      <c r="G116" s="163">
        <v>3.7679425728774661E-2</v>
      </c>
      <c r="H116" s="164">
        <f t="shared" si="8"/>
        <v>1.4197391232502459E-3</v>
      </c>
      <c r="I116" s="102"/>
      <c r="J116" s="102"/>
      <c r="K116" s="102"/>
    </row>
    <row r="117" spans="2:13" x14ac:dyDescent="0.25">
      <c r="B117" s="162" t="s">
        <v>104</v>
      </c>
      <c r="C117" s="25">
        <v>0.32098111442496591</v>
      </c>
      <c r="D117" s="163">
        <v>2.7082057937961462E-2</v>
      </c>
      <c r="E117" s="163">
        <f t="shared" si="7"/>
        <v>7.3343786215510141E-4</v>
      </c>
      <c r="F117" s="25">
        <v>0.32230999079549905</v>
      </c>
      <c r="G117" s="163">
        <v>3.3883337232642065E-2</v>
      </c>
      <c r="H117" s="164">
        <f t="shared" si="8"/>
        <v>1.148080542020948E-3</v>
      </c>
      <c r="I117" s="102"/>
      <c r="J117" s="102"/>
      <c r="K117" s="102"/>
    </row>
    <row r="118" spans="2:13" x14ac:dyDescent="0.25">
      <c r="B118" s="162" t="s">
        <v>150</v>
      </c>
      <c r="C118" s="25">
        <v>0.4668962235419255</v>
      </c>
      <c r="D118" s="163">
        <v>3.5572481103576255E-2</v>
      </c>
      <c r="E118" s="163">
        <f t="shared" si="7"/>
        <v>1.2654014118642896E-3</v>
      </c>
      <c r="F118" s="25">
        <v>0.40190954441062338</v>
      </c>
      <c r="G118" s="163">
        <v>4.0881053503650781E-2</v>
      </c>
      <c r="H118" s="164">
        <f t="shared" si="8"/>
        <v>1.6712605355683578E-3</v>
      </c>
      <c r="I118" s="102"/>
      <c r="J118" s="102"/>
      <c r="K118" s="102"/>
    </row>
    <row r="119" spans="2:13" x14ac:dyDescent="0.25">
      <c r="B119" s="162" t="s">
        <v>154</v>
      </c>
      <c r="C119" s="25">
        <v>0.45466096807182249</v>
      </c>
      <c r="D119" s="163">
        <v>5.5345398987277743E-2</v>
      </c>
      <c r="E119" s="163">
        <f t="shared" si="7"/>
        <v>3.0631131890609641E-3</v>
      </c>
      <c r="F119" s="25">
        <v>0.4010353681899857</v>
      </c>
      <c r="G119" s="163">
        <v>7.9351271756594483E-2</v>
      </c>
      <c r="H119" s="164">
        <f t="shared" si="8"/>
        <v>6.2966243293889092E-3</v>
      </c>
      <c r="I119" s="102"/>
      <c r="J119" s="155"/>
      <c r="K119" s="156"/>
      <c r="L119" s="155"/>
      <c r="M119" s="171"/>
    </row>
    <row r="120" spans="2:13" x14ac:dyDescent="0.25">
      <c r="B120" s="162" t="s">
        <v>41</v>
      </c>
      <c r="C120" s="25">
        <v>0.24281640131341095</v>
      </c>
      <c r="D120" s="163">
        <v>1.8446806420913613E-2</v>
      </c>
      <c r="E120" s="163">
        <f t="shared" si="7"/>
        <v>3.4028466713065969E-4</v>
      </c>
      <c r="F120" s="25">
        <v>0.24307723387221908</v>
      </c>
      <c r="G120" s="163">
        <v>2.8940483205815236E-2</v>
      </c>
      <c r="H120" s="164">
        <f t="shared" si="8"/>
        <v>8.3755156818607368E-4</v>
      </c>
      <c r="I120" s="102"/>
      <c r="J120" s="102"/>
      <c r="K120" s="102"/>
    </row>
    <row r="121" spans="2:13" x14ac:dyDescent="0.25">
      <c r="B121" s="162" t="s">
        <v>96</v>
      </c>
      <c r="C121" s="25">
        <v>0.3883725584211854</v>
      </c>
      <c r="D121" s="163">
        <v>3.2084963269472508E-2</v>
      </c>
      <c r="E121" s="163">
        <f t="shared" si="7"/>
        <v>1.0294448680033999E-3</v>
      </c>
      <c r="F121" s="25">
        <v>0.35782630858515774</v>
      </c>
      <c r="G121" s="163">
        <v>4.4508300097304804E-2</v>
      </c>
      <c r="H121" s="164">
        <f t="shared" si="8"/>
        <v>1.980988777551743E-3</v>
      </c>
      <c r="I121" s="102"/>
      <c r="J121" s="102"/>
      <c r="K121" s="102"/>
    </row>
    <row r="122" spans="2:13" x14ac:dyDescent="0.25">
      <c r="B122" s="162" t="s">
        <v>108</v>
      </c>
      <c r="C122" s="25">
        <v>0.27807658209635211</v>
      </c>
      <c r="D122" s="163">
        <v>1.9863752368953665E-2</v>
      </c>
      <c r="E122" s="163">
        <f t="shared" si="7"/>
        <v>3.9456865817511232E-4</v>
      </c>
      <c r="F122" s="25">
        <v>0.36468012457611659</v>
      </c>
      <c r="G122" s="163">
        <v>3.3450726419263763E-2</v>
      </c>
      <c r="H122" s="164">
        <f t="shared" si="8"/>
        <v>1.1189510979764308E-3</v>
      </c>
      <c r="I122" s="102"/>
      <c r="J122" s="102"/>
      <c r="K122" s="102"/>
    </row>
    <row r="123" spans="2:13" x14ac:dyDescent="0.25">
      <c r="B123" s="162" t="s">
        <v>86</v>
      </c>
      <c r="C123" s="25">
        <v>0.48253393781480358</v>
      </c>
      <c r="D123" s="163">
        <v>4.7581485686527911E-2</v>
      </c>
      <c r="E123" s="163">
        <f t="shared" si="7"/>
        <v>2.2639977801372606E-3</v>
      </c>
      <c r="F123" s="25">
        <v>0.30736480838863467</v>
      </c>
      <c r="G123" s="163">
        <v>5.8360747816883683E-2</v>
      </c>
      <c r="H123" s="164">
        <f t="shared" si="8"/>
        <v>3.4059768857458935E-3</v>
      </c>
      <c r="I123" s="102"/>
      <c r="J123" s="102"/>
      <c r="K123" s="102"/>
    </row>
    <row r="124" spans="2:13" x14ac:dyDescent="0.25">
      <c r="B124" s="162" t="s">
        <v>39</v>
      </c>
      <c r="C124" s="25">
        <v>0.34824985162496225</v>
      </c>
      <c r="D124" s="163">
        <v>2.6374769872266224E-2</v>
      </c>
      <c r="E124" s="163">
        <f t="shared" si="7"/>
        <v>6.9562848581500205E-4</v>
      </c>
      <c r="F124" s="25">
        <v>0.26742885260159971</v>
      </c>
      <c r="G124" s="163">
        <v>3.4083080869575379E-2</v>
      </c>
      <c r="H124" s="164">
        <f t="shared" si="8"/>
        <v>1.1616564015620153E-3</v>
      </c>
      <c r="I124" s="102"/>
      <c r="J124" s="102"/>
      <c r="K124" s="102"/>
    </row>
    <row r="125" spans="2:13" x14ac:dyDescent="0.25">
      <c r="B125" s="162" t="s">
        <v>116</v>
      </c>
      <c r="C125" s="25">
        <v>0.19815544756164552</v>
      </c>
      <c r="D125" s="163">
        <v>3.4435198159209909E-2</v>
      </c>
      <c r="E125" s="163">
        <f t="shared" si="7"/>
        <v>1.1857828722640535E-3</v>
      </c>
      <c r="F125" s="25">
        <v>0.24888497067279497</v>
      </c>
      <c r="G125" s="163">
        <v>6.7006540851274082E-2</v>
      </c>
      <c r="H125" s="164">
        <f t="shared" si="8"/>
        <v>4.4898765168534622E-3</v>
      </c>
      <c r="I125" s="102"/>
      <c r="J125" s="102"/>
      <c r="K125" s="102"/>
    </row>
    <row r="126" spans="2:13" x14ac:dyDescent="0.25">
      <c r="B126" s="162" t="s">
        <v>66</v>
      </c>
      <c r="C126" s="25">
        <v>0.31750067230319334</v>
      </c>
      <c r="D126" s="163">
        <v>2.1920163102868089E-2</v>
      </c>
      <c r="E126" s="163">
        <f t="shared" si="7"/>
        <v>4.8049355045633955E-4</v>
      </c>
      <c r="F126" s="25">
        <v>0.2950032812588998</v>
      </c>
      <c r="G126" s="163">
        <v>3.2530015968542547E-2</v>
      </c>
      <c r="H126" s="164">
        <f t="shared" si="8"/>
        <v>1.0582019389136332E-3</v>
      </c>
      <c r="I126" s="102"/>
      <c r="J126" s="102"/>
      <c r="K126" s="102"/>
    </row>
    <row r="127" spans="2:13" x14ac:dyDescent="0.25">
      <c r="B127" s="162" t="s">
        <v>31</v>
      </c>
      <c r="C127" s="25">
        <v>0.32922182002238948</v>
      </c>
      <c r="D127" s="163">
        <v>2.7568498974702066E-2</v>
      </c>
      <c r="E127" s="163">
        <f t="shared" si="7"/>
        <v>7.600221357181488E-4</v>
      </c>
      <c r="F127" s="25">
        <v>0.19322547308227861</v>
      </c>
      <c r="G127" s="163">
        <v>3.1876764399770934E-2</v>
      </c>
      <c r="H127" s="164">
        <f t="shared" si="8"/>
        <v>1.0161281085985035E-3</v>
      </c>
      <c r="I127" s="102"/>
      <c r="J127" s="102"/>
      <c r="K127" s="102"/>
    </row>
    <row r="128" spans="2:13" x14ac:dyDescent="0.25">
      <c r="B128" s="162" t="s">
        <v>18</v>
      </c>
      <c r="C128" s="25">
        <v>0.25982607920253398</v>
      </c>
      <c r="D128" s="163">
        <v>2.1931551512827104E-2</v>
      </c>
      <c r="E128" s="163">
        <f t="shared" si="7"/>
        <v>4.8099295175978884E-4</v>
      </c>
      <c r="F128" s="25">
        <v>0.15576675523928352</v>
      </c>
      <c r="G128" s="163">
        <v>3.4458484480241774E-2</v>
      </c>
      <c r="H128" s="164">
        <f t="shared" si="8"/>
        <v>1.1873871526750632E-3</v>
      </c>
      <c r="I128" s="102"/>
      <c r="J128" s="102"/>
      <c r="K128" s="102"/>
    </row>
    <row r="129" spans="2:11" x14ac:dyDescent="0.25">
      <c r="B129" s="162" t="s">
        <v>62</v>
      </c>
      <c r="C129" s="25">
        <v>0.31217450726989415</v>
      </c>
      <c r="D129" s="163">
        <v>2.4965182424595694E-2</v>
      </c>
      <c r="E129" s="163">
        <f t="shared" si="7"/>
        <v>6.2326033349334171E-4</v>
      </c>
      <c r="F129" s="25">
        <v>0.28239304527808584</v>
      </c>
      <c r="G129" s="163">
        <v>4.7342209732275514E-2</v>
      </c>
      <c r="H129" s="164">
        <f t="shared" si="8"/>
        <v>2.2412848223347624E-3</v>
      </c>
      <c r="I129" s="102"/>
      <c r="J129" s="102"/>
      <c r="K129" s="102"/>
    </row>
    <row r="130" spans="2:11" x14ac:dyDescent="0.25">
      <c r="B130" s="162" t="s">
        <v>92</v>
      </c>
      <c r="C130" s="25">
        <v>0.39115364804574826</v>
      </c>
      <c r="D130" s="163">
        <v>3.170978103908826E-2</v>
      </c>
      <c r="E130" s="163">
        <f t="shared" si="7"/>
        <v>1.0055102135469213E-3</v>
      </c>
      <c r="F130" s="25">
        <v>0.30670994541036994</v>
      </c>
      <c r="G130" s="163">
        <v>4.0574114722337663E-2</v>
      </c>
      <c r="H130" s="164">
        <f t="shared" si="8"/>
        <v>1.6462587855014179E-3</v>
      </c>
      <c r="I130" s="102"/>
      <c r="J130" s="102"/>
      <c r="K130" s="102"/>
    </row>
    <row r="131" spans="2:11" x14ac:dyDescent="0.25">
      <c r="B131" s="162" t="s">
        <v>162</v>
      </c>
      <c r="C131" s="25">
        <v>0.4919493988325403</v>
      </c>
      <c r="D131" s="163">
        <v>4.0757465553289039E-2</v>
      </c>
      <c r="E131" s="163">
        <f t="shared" si="7"/>
        <v>1.6611709983275426E-3</v>
      </c>
      <c r="F131" s="25">
        <v>0.51983258301427249</v>
      </c>
      <c r="G131" s="163">
        <v>6.3824245352657391E-2</v>
      </c>
      <c r="H131" s="164">
        <f t="shared" si="8"/>
        <v>4.0735342948362086E-3</v>
      </c>
      <c r="I131" s="102"/>
      <c r="J131" s="102"/>
      <c r="K131" s="102"/>
    </row>
    <row r="132" spans="2:11" x14ac:dyDescent="0.25">
      <c r="B132" s="162" t="s">
        <v>78</v>
      </c>
      <c r="C132" s="25">
        <v>0.45100040580952622</v>
      </c>
      <c r="D132" s="163">
        <v>2.9714021596245341E-2</v>
      </c>
      <c r="E132" s="163">
        <f t="shared" si="7"/>
        <v>8.8292307942213454E-4</v>
      </c>
      <c r="F132" s="25">
        <v>0.26869427316170319</v>
      </c>
      <c r="G132" s="163">
        <v>3.6232030686345278E-2</v>
      </c>
      <c r="H132" s="164">
        <f t="shared" si="8"/>
        <v>1.3127600476562659E-3</v>
      </c>
      <c r="I132" s="102"/>
      <c r="J132" s="102"/>
      <c r="K132" s="102"/>
    </row>
    <row r="133" spans="2:11" x14ac:dyDescent="0.25">
      <c r="B133" s="162" t="s">
        <v>76</v>
      </c>
      <c r="C133" s="25">
        <v>0.2886790807133498</v>
      </c>
      <c r="D133" s="163">
        <v>2.4675774456748626E-2</v>
      </c>
      <c r="E133" s="163">
        <f t="shared" si="7"/>
        <v>6.0889384504032797E-4</v>
      </c>
      <c r="F133" s="25">
        <v>0.2990850941846202</v>
      </c>
      <c r="G133" s="163">
        <v>3.442785796678282E-2</v>
      </c>
      <c r="H133" s="164">
        <f t="shared" si="8"/>
        <v>1.1852774041809712E-3</v>
      </c>
      <c r="I133" s="102"/>
      <c r="J133" s="102"/>
      <c r="K133" s="102"/>
    </row>
    <row r="134" spans="2:11" x14ac:dyDescent="0.25">
      <c r="B134" s="162" t="s">
        <v>60</v>
      </c>
      <c r="C134" s="25">
        <v>0.37168611427908199</v>
      </c>
      <c r="D134" s="163">
        <v>3.6038592921014787E-2</v>
      </c>
      <c r="E134" s="163">
        <f t="shared" si="7"/>
        <v>1.2987801797266171E-3</v>
      </c>
      <c r="F134" s="25">
        <v>0.2349013787419108</v>
      </c>
      <c r="G134" s="163">
        <v>3.1474971012742818E-2</v>
      </c>
      <c r="H134" s="164">
        <f t="shared" si="8"/>
        <v>9.9067380025300066E-4</v>
      </c>
      <c r="I134" s="102"/>
      <c r="J134" s="102"/>
      <c r="K134" s="102"/>
    </row>
    <row r="135" spans="2:11" x14ac:dyDescent="0.25">
      <c r="B135" s="165" t="s">
        <v>43</v>
      </c>
      <c r="C135" s="25">
        <v>0.58664875065185806</v>
      </c>
      <c r="D135" s="163">
        <v>4.7893397319074986E-2</v>
      </c>
      <c r="E135" s="163">
        <f t="shared" si="7"/>
        <v>2.2937775067627792E-3</v>
      </c>
      <c r="F135" s="25">
        <v>0.27288886552053671</v>
      </c>
      <c r="G135" s="163">
        <v>4.8685061203076439E-2</v>
      </c>
      <c r="H135" s="164">
        <f t="shared" si="8"/>
        <v>2.3702351843472988E-3</v>
      </c>
      <c r="I135" s="102"/>
      <c r="J135" s="102"/>
      <c r="K135" s="102"/>
    </row>
    <row r="136" spans="2:11" x14ac:dyDescent="0.25">
      <c r="B136" s="165" t="s">
        <v>26</v>
      </c>
      <c r="C136" s="25">
        <v>0.37440546667289942</v>
      </c>
      <c r="D136" s="163">
        <v>3.3333986696300145E-2</v>
      </c>
      <c r="E136" s="163">
        <f t="shared" si="7"/>
        <v>1.111154669069115E-3</v>
      </c>
      <c r="F136" s="25">
        <v>0.20885210096467027</v>
      </c>
      <c r="G136" s="163">
        <v>3.3365850830701808E-2</v>
      </c>
      <c r="H136" s="164">
        <f t="shared" si="8"/>
        <v>1.1132800016566446E-3</v>
      </c>
      <c r="I136" s="102"/>
      <c r="J136" s="102"/>
      <c r="K136" s="102"/>
    </row>
    <row r="137" spans="2:11" x14ac:dyDescent="0.25">
      <c r="B137" s="166" t="s">
        <v>23</v>
      </c>
      <c r="C137" s="25">
        <v>0.36949303945249551</v>
      </c>
      <c r="D137" s="163">
        <v>2.5409519309167478E-2</v>
      </c>
      <c r="E137" s="163">
        <f t="shared" si="7"/>
        <v>6.4564367152295497E-4</v>
      </c>
      <c r="F137" s="25">
        <v>0.23939082954769014</v>
      </c>
      <c r="G137" s="163">
        <v>4.1651408225441666E-2</v>
      </c>
      <c r="H137" s="164">
        <f t="shared" si="8"/>
        <v>1.7348398071623896E-3</v>
      </c>
      <c r="I137" s="102"/>
      <c r="J137" s="102"/>
      <c r="K137" s="102"/>
    </row>
    <row r="138" spans="2:11" x14ac:dyDescent="0.25">
      <c r="B138" s="166" t="s">
        <v>106</v>
      </c>
      <c r="C138" s="25">
        <v>0.33106778154662059</v>
      </c>
      <c r="D138" s="163">
        <v>2.8477311405623349E-2</v>
      </c>
      <c r="E138" s="163">
        <f t="shared" si="7"/>
        <v>8.1095726489284568E-4</v>
      </c>
      <c r="F138" s="25">
        <v>0.29568809257283563</v>
      </c>
      <c r="G138" s="163">
        <v>2.7915357475348297E-2</v>
      </c>
      <c r="H138" s="164">
        <f t="shared" si="8"/>
        <v>7.7926718297648405E-4</v>
      </c>
      <c r="I138" s="102"/>
      <c r="J138" s="102"/>
      <c r="K138" s="102"/>
    </row>
    <row r="139" spans="2:11" x14ac:dyDescent="0.25">
      <c r="B139" s="166" t="s">
        <v>126</v>
      </c>
      <c r="C139" s="25">
        <v>0.43697218132972032</v>
      </c>
      <c r="D139" s="163">
        <v>4.7023146814569344E-2</v>
      </c>
      <c r="E139" s="163">
        <f t="shared" si="7"/>
        <v>2.211176336344543E-3</v>
      </c>
      <c r="F139" s="25">
        <v>0.42930964755369205</v>
      </c>
      <c r="G139" s="163">
        <v>4.9373974795154214E-2</v>
      </c>
      <c r="H139" s="164">
        <f t="shared" si="8"/>
        <v>2.4377893870725234E-3</v>
      </c>
      <c r="I139" s="102"/>
      <c r="J139" s="102"/>
      <c r="K139" s="102"/>
    </row>
    <row r="140" spans="2:11" x14ac:dyDescent="0.25">
      <c r="B140" s="166" t="s">
        <v>130</v>
      </c>
      <c r="C140" s="25">
        <v>0.31912193869132227</v>
      </c>
      <c r="D140" s="163">
        <v>2.594708890418005E-2</v>
      </c>
      <c r="E140" s="163">
        <f t="shared" si="7"/>
        <v>6.7325142260142351E-4</v>
      </c>
      <c r="F140" s="25">
        <v>0.36515869162771242</v>
      </c>
      <c r="G140" s="163">
        <v>3.6568132046751196E-2</v>
      </c>
      <c r="H140" s="164">
        <f t="shared" si="8"/>
        <v>1.3372282813886318E-3</v>
      </c>
      <c r="I140" s="102"/>
      <c r="J140" s="102"/>
      <c r="K140" s="102"/>
    </row>
    <row r="141" spans="2:11" x14ac:dyDescent="0.25">
      <c r="B141" s="166" t="s">
        <v>45</v>
      </c>
      <c r="C141" s="25">
        <v>0.45161821645439615</v>
      </c>
      <c r="D141" s="163">
        <v>3.8820921186896902E-2</v>
      </c>
      <c r="E141" s="163">
        <f t="shared" si="7"/>
        <v>1.5070639217992607E-3</v>
      </c>
      <c r="F141" s="25">
        <v>0.26164577615279611</v>
      </c>
      <c r="G141" s="163">
        <v>4.1912425454948533E-2</v>
      </c>
      <c r="H141" s="164">
        <f t="shared" si="8"/>
        <v>1.7566514075166178E-3</v>
      </c>
      <c r="I141" s="102"/>
      <c r="J141" s="102"/>
      <c r="K141" s="102"/>
    </row>
    <row r="142" spans="2:11" x14ac:dyDescent="0.25">
      <c r="B142" s="166" t="s">
        <v>156</v>
      </c>
      <c r="C142" s="25">
        <v>6.9583590660012495E-4</v>
      </c>
      <c r="D142" s="163">
        <v>4.6304403055289031E-2</v>
      </c>
      <c r="E142" s="163">
        <f t="shared" si="7"/>
        <v>2.1440977423066603E-3</v>
      </c>
      <c r="F142" s="25">
        <v>0.55016819820167862</v>
      </c>
      <c r="G142" s="163">
        <v>6.0968668633996616E-2</v>
      </c>
      <c r="H142" s="164">
        <f t="shared" si="8"/>
        <v>3.7171785550020827E-3</v>
      </c>
      <c r="I142" s="102"/>
      <c r="J142" s="102"/>
      <c r="K142" s="102"/>
    </row>
    <row r="143" spans="2:11" x14ac:dyDescent="0.25">
      <c r="B143" s="166" t="s">
        <v>100</v>
      </c>
      <c r="C143" s="25">
        <v>0.34490324225816871</v>
      </c>
      <c r="D143" s="163">
        <v>3.8446663830260137E-2</v>
      </c>
      <c r="E143" s="163">
        <f t="shared" si="7"/>
        <v>1.4781459596770331E-3</v>
      </c>
      <c r="F143" s="25">
        <v>0.32222602104888787</v>
      </c>
      <c r="G143" s="163">
        <v>3.5781362487072844E-2</v>
      </c>
      <c r="H143" s="164">
        <f t="shared" si="8"/>
        <v>1.2803059014313038E-3</v>
      </c>
      <c r="I143" s="102"/>
      <c r="J143" s="102"/>
      <c r="K143" s="102"/>
    </row>
    <row r="144" spans="2:11" x14ac:dyDescent="0.25">
      <c r="B144" s="166" t="s">
        <v>112</v>
      </c>
      <c r="C144" s="25">
        <v>0.45898012471923638</v>
      </c>
      <c r="D144" s="163">
        <v>3.7254022765115247E-2</v>
      </c>
      <c r="E144" s="163">
        <f t="shared" si="7"/>
        <v>1.3878622121837251E-3</v>
      </c>
      <c r="F144" s="25">
        <v>0.3545147084130405</v>
      </c>
      <c r="G144" s="163">
        <v>3.4756966326572471E-2</v>
      </c>
      <c r="H144" s="164">
        <f t="shared" si="8"/>
        <v>1.2080467082264926E-3</v>
      </c>
      <c r="I144" s="102"/>
      <c r="J144" s="102"/>
      <c r="K144" s="102"/>
    </row>
    <row r="145" spans="2:11" x14ac:dyDescent="0.25">
      <c r="B145" s="166" t="s">
        <v>114</v>
      </c>
      <c r="C145" s="25">
        <v>0.37832369318817732</v>
      </c>
      <c r="D145" s="163">
        <v>3.4873698620899354E-2</v>
      </c>
      <c r="E145" s="163">
        <f t="shared" si="7"/>
        <v>1.2161748555013176E-3</v>
      </c>
      <c r="F145" s="25">
        <v>0.3697392115201853</v>
      </c>
      <c r="G145" s="163">
        <v>5.0801315157698132E-2</v>
      </c>
      <c r="H145" s="164">
        <f t="shared" si="8"/>
        <v>2.58077362175177E-3</v>
      </c>
      <c r="I145" s="102"/>
      <c r="J145" s="102"/>
      <c r="K145" s="102"/>
    </row>
    <row r="146" spans="2:11" x14ac:dyDescent="0.25">
      <c r="B146" s="166" t="s">
        <v>74</v>
      </c>
      <c r="C146" s="25">
        <v>0.39895714087699119</v>
      </c>
      <c r="D146" s="163">
        <v>3.4643192926359839E-2</v>
      </c>
      <c r="E146" s="163">
        <f t="shared" si="7"/>
        <v>1.2001508161329883E-3</v>
      </c>
      <c r="F146" s="25">
        <v>0.29222955616689933</v>
      </c>
      <c r="G146" s="163">
        <v>3.170612971902919E-2</v>
      </c>
      <c r="H146" s="164">
        <f t="shared" si="8"/>
        <v>1.0052786617599061E-3</v>
      </c>
      <c r="I146" s="102"/>
      <c r="J146" s="102"/>
      <c r="K146" s="102"/>
    </row>
    <row r="147" spans="2:11" x14ac:dyDescent="0.25">
      <c r="B147" s="166" t="s">
        <v>164</v>
      </c>
      <c r="C147" s="25">
        <v>0.73440226503866357</v>
      </c>
      <c r="D147" s="163">
        <v>4.9286970255620059E-2</v>
      </c>
      <c r="E147" s="163">
        <f t="shared" si="7"/>
        <v>2.4292054369783765E-3</v>
      </c>
      <c r="F147" s="25">
        <v>0.81258305210991399</v>
      </c>
      <c r="G147" s="163">
        <v>6.1653148423620296E-2</v>
      </c>
      <c r="H147" s="164">
        <f t="shared" si="8"/>
        <v>3.8011107105449539E-3</v>
      </c>
      <c r="I147" s="102"/>
      <c r="J147" s="102"/>
      <c r="K147" s="102"/>
    </row>
    <row r="148" spans="2:11" x14ac:dyDescent="0.25">
      <c r="B148" s="166" t="s">
        <v>64</v>
      </c>
      <c r="C148" s="25">
        <v>0.32907022964225779</v>
      </c>
      <c r="D148" s="163">
        <v>2.1339973033777271E-2</v>
      </c>
      <c r="E148" s="163">
        <f t="shared" si="7"/>
        <v>4.5539444908234111E-4</v>
      </c>
      <c r="F148" s="25">
        <v>0.33400398549161964</v>
      </c>
      <c r="G148" s="163">
        <v>3.1583109437369757E-2</v>
      </c>
      <c r="H148" s="164">
        <f t="shared" si="8"/>
        <v>9.9749280173287453E-4</v>
      </c>
      <c r="I148" s="102"/>
      <c r="J148" s="102"/>
      <c r="K148" s="102"/>
    </row>
    <row r="149" spans="2:11" x14ac:dyDescent="0.25">
      <c r="B149" s="166" t="s">
        <v>122</v>
      </c>
      <c r="C149" s="25">
        <v>0.4032659513035316</v>
      </c>
      <c r="D149" s="163">
        <v>3.8819051907917825E-2</v>
      </c>
      <c r="E149" s="163">
        <f t="shared" si="7"/>
        <v>1.5069187910296184E-3</v>
      </c>
      <c r="F149" s="25">
        <v>0.42854157312479851</v>
      </c>
      <c r="G149" s="163">
        <v>5.0285357001280964E-2</v>
      </c>
      <c r="H149" s="164">
        <f t="shared" si="8"/>
        <v>2.5286171287462766E-3</v>
      </c>
      <c r="I149" s="102"/>
      <c r="J149" s="102"/>
      <c r="K149" s="102"/>
    </row>
    <row r="150" spans="2:11" x14ac:dyDescent="0.25">
      <c r="B150" s="166" t="s">
        <v>102</v>
      </c>
      <c r="C150" s="25">
        <v>0.3457861303292829</v>
      </c>
      <c r="D150" s="163">
        <v>3.0222730653765639E-2</v>
      </c>
      <c r="E150" s="163">
        <f t="shared" si="7"/>
        <v>9.1341344817006515E-4</v>
      </c>
      <c r="F150" s="25">
        <v>0.30638760802948839</v>
      </c>
      <c r="G150" s="163">
        <v>3.4447418348702401E-2</v>
      </c>
      <c r="H150" s="164">
        <f t="shared" si="8"/>
        <v>1.1866246308905189E-3</v>
      </c>
      <c r="I150" s="102"/>
      <c r="J150" s="102"/>
      <c r="K150" s="102"/>
    </row>
    <row r="151" spans="2:11" x14ac:dyDescent="0.25">
      <c r="B151" s="166" t="s">
        <v>70</v>
      </c>
      <c r="C151" s="25">
        <v>0.33993390724609285</v>
      </c>
      <c r="D151" s="163">
        <v>3.5827713465448996E-2</v>
      </c>
      <c r="E151" s="163">
        <f t="shared" si="7"/>
        <v>1.2836250521623153E-3</v>
      </c>
      <c r="F151" s="25">
        <v>0.2771545846343787</v>
      </c>
      <c r="G151" s="163">
        <v>3.4410143313576592E-2</v>
      </c>
      <c r="H151" s="164">
        <f t="shared" si="8"/>
        <v>1.1840579628608799E-3</v>
      </c>
      <c r="I151" s="102"/>
      <c r="J151" s="102"/>
      <c r="K151" s="102"/>
    </row>
    <row r="152" spans="2:11" x14ac:dyDescent="0.25">
      <c r="B152" s="166" t="s">
        <v>152</v>
      </c>
      <c r="C152" s="25">
        <v>0.4622453906205129</v>
      </c>
      <c r="D152" s="163">
        <v>3.368228559751274E-2</v>
      </c>
      <c r="E152" s="163">
        <f t="shared" si="7"/>
        <v>1.1344963630724142E-3</v>
      </c>
      <c r="F152" s="25">
        <v>0.51181037467306778</v>
      </c>
      <c r="G152" s="163">
        <v>4.3121800679330177E-2</v>
      </c>
      <c r="H152" s="164">
        <f t="shared" si="8"/>
        <v>1.8594896938278805E-3</v>
      </c>
      <c r="I152" s="102"/>
      <c r="J152" s="102"/>
      <c r="K152" s="102"/>
    </row>
    <row r="153" spans="2:11" x14ac:dyDescent="0.25">
      <c r="B153" s="166" t="s">
        <v>158</v>
      </c>
      <c r="C153" s="25">
        <v>0.4701683743438233</v>
      </c>
      <c r="D153" s="163">
        <v>2.8553386226555757E-2</v>
      </c>
      <c r="E153" s="163">
        <f t="shared" si="7"/>
        <v>8.1529586500286399E-4</v>
      </c>
      <c r="F153" s="25">
        <v>0.65672386758125989</v>
      </c>
      <c r="G153" s="163">
        <v>6.9917009477080794E-2</v>
      </c>
      <c r="H153" s="164">
        <f t="shared" si="8"/>
        <v>4.8883882142182053E-3</v>
      </c>
      <c r="I153" s="102"/>
      <c r="J153" s="102"/>
      <c r="K153" s="102"/>
    </row>
    <row r="154" spans="2:11" x14ac:dyDescent="0.25">
      <c r="B154" s="166" t="s">
        <v>88</v>
      </c>
      <c r="C154" s="25">
        <v>0.27978283532594933</v>
      </c>
      <c r="D154" s="163">
        <v>3.0910958860437765E-2</v>
      </c>
      <c r="E154" s="163">
        <f t="shared" si="7"/>
        <v>9.5548737767167592E-4</v>
      </c>
      <c r="F154" s="25">
        <v>0.23487941979773849</v>
      </c>
      <c r="G154" s="163">
        <v>3.6703699315830833E-2</v>
      </c>
      <c r="H154" s="164">
        <f t="shared" si="8"/>
        <v>1.3471615434669207E-3</v>
      </c>
      <c r="I154" s="102"/>
      <c r="J154" s="102"/>
      <c r="K154" s="102"/>
    </row>
    <row r="155" spans="2:11" x14ac:dyDescent="0.25">
      <c r="B155" s="166" t="s">
        <v>68</v>
      </c>
      <c r="C155" s="25">
        <v>0.44406790559265108</v>
      </c>
      <c r="D155" s="163">
        <v>3.9855237276124174E-2</v>
      </c>
      <c r="E155" s="163">
        <f t="shared" si="7"/>
        <v>1.5884399383361578E-3</v>
      </c>
      <c r="F155" s="25">
        <v>0.36433293821585527</v>
      </c>
      <c r="G155" s="163">
        <v>4.6366106341917214E-2</v>
      </c>
      <c r="H155" s="164">
        <f t="shared" si="8"/>
        <v>2.1498158173099756E-3</v>
      </c>
      <c r="I155" s="102"/>
      <c r="J155" s="102"/>
      <c r="K155" s="102"/>
    </row>
    <row r="156" spans="2:11" x14ac:dyDescent="0.25">
      <c r="B156" s="166" t="s">
        <v>94</v>
      </c>
      <c r="C156" s="25">
        <v>0.39715004565271433</v>
      </c>
      <c r="D156" s="163">
        <v>3.6349121966987447E-2</v>
      </c>
      <c r="E156" s="163">
        <f t="shared" si="7"/>
        <v>1.3212586677709293E-3</v>
      </c>
      <c r="F156" s="25">
        <v>0.29108539250859267</v>
      </c>
      <c r="G156" s="163">
        <v>3.4858778174391002E-2</v>
      </c>
      <c r="H156" s="164">
        <f t="shared" si="8"/>
        <v>1.2151344158113984E-3</v>
      </c>
      <c r="I156" s="102"/>
      <c r="J156" s="102"/>
      <c r="K156" s="102"/>
    </row>
    <row r="157" spans="2:11" x14ac:dyDescent="0.25">
      <c r="B157" s="166" t="s">
        <v>98</v>
      </c>
      <c r="C157" s="25">
        <v>0.3245679365887128</v>
      </c>
      <c r="D157" s="163">
        <v>2.4810124822437486E-2</v>
      </c>
      <c r="E157" s="163">
        <f t="shared" si="7"/>
        <v>6.1554229370492871E-4</v>
      </c>
      <c r="F157" s="25">
        <v>0.33281724112928057</v>
      </c>
      <c r="G157" s="163">
        <v>3.7077326137534693E-2</v>
      </c>
      <c r="H157" s="164">
        <f t="shared" si="8"/>
        <v>1.3747281135091133E-3</v>
      </c>
      <c r="I157" s="102"/>
      <c r="J157" s="102"/>
      <c r="K157" s="102"/>
    </row>
    <row r="158" spans="2:11" x14ac:dyDescent="0.25">
      <c r="B158" s="166" t="s">
        <v>146</v>
      </c>
      <c r="C158" s="25">
        <v>0.40715482480336967</v>
      </c>
      <c r="D158" s="163">
        <v>3.7800338196039084E-2</v>
      </c>
      <c r="E158" s="163">
        <f t="shared" si="7"/>
        <v>1.4288655677349312E-3</v>
      </c>
      <c r="F158" s="25">
        <v>0.41498005009334549</v>
      </c>
      <c r="G158" s="163">
        <v>5.6577973214172218E-2</v>
      </c>
      <c r="H158" s="164">
        <f t="shared" si="8"/>
        <v>3.2010670530235891E-3</v>
      </c>
      <c r="I158" s="102"/>
      <c r="J158" s="102"/>
      <c r="K158" s="102"/>
    </row>
    <row r="159" spans="2:11" x14ac:dyDescent="0.25">
      <c r="B159" s="166" t="s">
        <v>50</v>
      </c>
      <c r="C159" s="25">
        <v>0.34417824405716624</v>
      </c>
      <c r="D159" s="163">
        <v>2.5372985922567249E-2</v>
      </c>
      <c r="E159" s="163">
        <f t="shared" si="7"/>
        <v>6.4378841462679574E-4</v>
      </c>
      <c r="F159" s="25">
        <v>0.20935666798736804</v>
      </c>
      <c r="G159" s="163">
        <v>4.2012648437252602E-2</v>
      </c>
      <c r="H159" s="164">
        <f t="shared" si="8"/>
        <v>1.7650626287121834E-3</v>
      </c>
      <c r="I159" s="102"/>
      <c r="J159" s="102"/>
      <c r="K159" s="102"/>
    </row>
    <row r="160" spans="2:11" x14ac:dyDescent="0.25">
      <c r="B160" s="166" t="s">
        <v>52</v>
      </c>
      <c r="C160" s="25">
        <v>0.3952460577416459</v>
      </c>
      <c r="D160" s="163">
        <v>4.1467851738446297E-2</v>
      </c>
      <c r="E160" s="163">
        <f t="shared" si="7"/>
        <v>1.7195827278017636E-3</v>
      </c>
      <c r="F160" s="25">
        <v>0.22823348692514797</v>
      </c>
      <c r="G160" s="163">
        <v>2.9131023121471276E-2</v>
      </c>
      <c r="H160" s="164">
        <f t="shared" si="8"/>
        <v>8.4861650810369416E-4</v>
      </c>
      <c r="I160" s="102"/>
      <c r="J160" s="102"/>
      <c r="K160" s="102"/>
    </row>
    <row r="161" spans="2:11" x14ac:dyDescent="0.25">
      <c r="B161" s="166" t="s">
        <v>72</v>
      </c>
      <c r="C161" s="25">
        <v>0.30242102453075387</v>
      </c>
      <c r="D161" s="163">
        <v>2.3539837527304836E-2</v>
      </c>
      <c r="E161" s="163">
        <f t="shared" si="7"/>
        <v>5.5412395081190903E-4</v>
      </c>
      <c r="F161" s="25">
        <v>0.26424178851575597</v>
      </c>
      <c r="G161" s="163">
        <v>3.1042295535258561E-2</v>
      </c>
      <c r="H161" s="164">
        <f t="shared" si="8"/>
        <v>9.636241120983336E-4</v>
      </c>
      <c r="I161" s="102"/>
      <c r="J161" s="102"/>
      <c r="K161" s="102"/>
    </row>
    <row r="162" spans="2:11" x14ac:dyDescent="0.25">
      <c r="B162" s="166" t="s">
        <v>148</v>
      </c>
      <c r="C162" s="25">
        <v>0.56195651541869029</v>
      </c>
      <c r="D162" s="163">
        <v>3.1949556222429003E-2</v>
      </c>
      <c r="E162" s="163">
        <f t="shared" si="7"/>
        <v>1.0207741428101518E-3</v>
      </c>
      <c r="F162" s="25">
        <v>0.5128130435335696</v>
      </c>
      <c r="G162" s="163">
        <v>4.473278829786248E-2</v>
      </c>
      <c r="H162" s="164">
        <f t="shared" si="8"/>
        <v>2.0010223489013825E-3</v>
      </c>
      <c r="I162" s="102"/>
      <c r="J162" s="102"/>
      <c r="K162" s="102"/>
    </row>
    <row r="163" spans="2:11" x14ac:dyDescent="0.25">
      <c r="B163" s="166" t="s">
        <v>142</v>
      </c>
      <c r="C163" s="25">
        <v>0.38285280528808036</v>
      </c>
      <c r="D163" s="163">
        <v>3.738501987097053E-2</v>
      </c>
      <c r="E163" s="163">
        <f t="shared" si="7"/>
        <v>1.3976397107528615E-3</v>
      </c>
      <c r="F163" s="25">
        <v>0.41187437468476285</v>
      </c>
      <c r="G163" s="163">
        <v>4.1608369782385732E-2</v>
      </c>
      <c r="H163" s="164">
        <f t="shared" si="8"/>
        <v>1.7312564359477501E-3</v>
      </c>
      <c r="I163" s="102"/>
      <c r="J163" s="102"/>
      <c r="K163" s="102"/>
    </row>
    <row r="164" spans="2:11" x14ac:dyDescent="0.25">
      <c r="B164" s="166" t="s">
        <v>21</v>
      </c>
      <c r="C164" s="25">
        <v>0.23135093955572378</v>
      </c>
      <c r="D164" s="163">
        <v>2.5132906484972312E-2</v>
      </c>
      <c r="E164" s="163">
        <f t="shared" si="7"/>
        <v>6.3166298838236332E-4</v>
      </c>
      <c r="F164" s="25">
        <v>0.17507228112619533</v>
      </c>
      <c r="G164" s="163">
        <v>3.2604411526105888E-2</v>
      </c>
      <c r="H164" s="164">
        <f t="shared" si="8"/>
        <v>1.0630476509636666E-3</v>
      </c>
      <c r="I164" s="102"/>
      <c r="J164" s="102"/>
      <c r="K164" s="102"/>
    </row>
    <row r="165" spans="2:11" x14ac:dyDescent="0.25">
      <c r="B165" s="166" t="s">
        <v>132</v>
      </c>
      <c r="C165" s="25">
        <v>0.51340946471532367</v>
      </c>
      <c r="D165" s="163">
        <v>3.4447000164817547E-2</v>
      </c>
      <c r="E165" s="163">
        <f t="shared" si="7"/>
        <v>1.1865958203549402E-3</v>
      </c>
      <c r="F165" s="25">
        <v>0.38347941277801412</v>
      </c>
      <c r="G165" s="163">
        <v>3.3174158565472629E-2</v>
      </c>
      <c r="H165" s="164">
        <f t="shared" si="8"/>
        <v>1.100524796527121E-3</v>
      </c>
      <c r="I165" s="102"/>
      <c r="J165" s="102"/>
      <c r="K165" s="102"/>
    </row>
    <row r="166" spans="2:11" x14ac:dyDescent="0.25">
      <c r="B166" s="166" t="s">
        <v>118</v>
      </c>
      <c r="C166" s="25">
        <v>1.0222411952413348</v>
      </c>
      <c r="D166" s="163">
        <v>6.6266412527955079E-2</v>
      </c>
      <c r="E166" s="163">
        <f t="shared" si="7"/>
        <v>4.3912374293251216E-3</v>
      </c>
      <c r="F166" s="25">
        <v>0.46196222120560326</v>
      </c>
      <c r="G166" s="163">
        <v>5.6106448272859828E-2</v>
      </c>
      <c r="H166" s="164">
        <f t="shared" si="8"/>
        <v>3.1479335377950957E-3</v>
      </c>
      <c r="I166" s="102"/>
      <c r="J166" s="102"/>
      <c r="K166" s="102"/>
    </row>
    <row r="167" spans="2:11" x14ac:dyDescent="0.25">
      <c r="B167" s="166" t="s">
        <v>128</v>
      </c>
      <c r="C167" s="25">
        <v>0.38641464464800701</v>
      </c>
      <c r="D167" s="163">
        <v>2.6218224345928062E-2</v>
      </c>
      <c r="E167" s="163">
        <f t="shared" si="7"/>
        <v>6.8739528785341497E-4</v>
      </c>
      <c r="F167" s="25">
        <v>0.36924075756602398</v>
      </c>
      <c r="G167" s="163">
        <v>4.1194301493856382E-2</v>
      </c>
      <c r="H167" s="164">
        <f t="shared" si="8"/>
        <v>1.6969704755667382E-3</v>
      </c>
      <c r="I167" s="102"/>
      <c r="J167" s="102"/>
      <c r="K167" s="102"/>
    </row>
    <row r="168" spans="2:11" x14ac:dyDescent="0.25">
      <c r="B168" s="166" t="s">
        <v>160</v>
      </c>
      <c r="C168" s="25">
        <v>0.44122673034338467</v>
      </c>
      <c r="D168" s="163">
        <v>4.5930570993647141E-2</v>
      </c>
      <c r="E168" s="163">
        <f t="shared" si="7"/>
        <v>2.1096173518024603E-3</v>
      </c>
      <c r="F168" s="25">
        <v>0.53906066881553749</v>
      </c>
      <c r="G168" s="163">
        <v>8.2099270018853809E-2</v>
      </c>
      <c r="H168" s="164">
        <f t="shared" si="8"/>
        <v>6.7402901376286684E-3</v>
      </c>
      <c r="I168" s="102"/>
      <c r="J168" s="102"/>
      <c r="K168" s="102"/>
    </row>
    <row r="169" spans="2:11" x14ac:dyDescent="0.25">
      <c r="B169" s="166" t="s">
        <v>58</v>
      </c>
      <c r="C169" s="25">
        <v>0.38524437690518953</v>
      </c>
      <c r="D169" s="163">
        <v>3.0896689917264755E-2</v>
      </c>
      <c r="E169" s="163">
        <f t="shared" si="7"/>
        <v>9.5460544784360961E-4</v>
      </c>
      <c r="F169" s="25">
        <v>0.34618693170574699</v>
      </c>
      <c r="G169" s="163">
        <v>4.2154645916998634E-2</v>
      </c>
      <c r="H169" s="164">
        <f t="shared" si="8"/>
        <v>1.7770141723875295E-3</v>
      </c>
      <c r="I169" s="102"/>
      <c r="J169" s="102"/>
      <c r="K169" s="102"/>
    </row>
    <row r="170" spans="2:11" x14ac:dyDescent="0.25">
      <c r="B170" s="166" t="s">
        <v>144</v>
      </c>
      <c r="C170" s="25">
        <v>0.3359851715226132</v>
      </c>
      <c r="D170" s="163">
        <v>2.769680444444976E-2</v>
      </c>
      <c r="E170" s="163">
        <f t="shared" si="7"/>
        <v>7.6711297643409203E-4</v>
      </c>
      <c r="F170" s="25">
        <v>0.45295124193825609</v>
      </c>
      <c r="G170" s="163">
        <v>3.6206144078612043E-2</v>
      </c>
      <c r="H170" s="164">
        <f t="shared" si="8"/>
        <v>1.310884869041214E-3</v>
      </c>
      <c r="I170" s="102"/>
      <c r="J170" s="102"/>
      <c r="K170" s="102"/>
    </row>
    <row r="171" spans="2:11" x14ac:dyDescent="0.25">
      <c r="B171" s="166" t="s">
        <v>33</v>
      </c>
      <c r="C171" s="25">
        <v>0.12047487774142529</v>
      </c>
      <c r="D171" s="163">
        <v>2.803884552364241E-2</v>
      </c>
      <c r="E171" s="163">
        <f t="shared" si="7"/>
        <v>7.8617685829868199E-4</v>
      </c>
      <c r="F171" s="25">
        <v>0.19568882352163558</v>
      </c>
      <c r="G171" s="163">
        <v>3.2363986837992978E-2</v>
      </c>
      <c r="H171" s="164">
        <f t="shared" si="8"/>
        <v>1.0474276440497828E-3</v>
      </c>
      <c r="I171" s="102"/>
      <c r="J171" s="102"/>
      <c r="K171" s="102"/>
    </row>
    <row r="172" spans="2:11" x14ac:dyDescent="0.25">
      <c r="B172" s="166" t="s">
        <v>134</v>
      </c>
      <c r="C172" s="25">
        <v>0.32354792645876368</v>
      </c>
      <c r="D172" s="163">
        <v>3.0180367708653254E-2</v>
      </c>
      <c r="E172" s="163">
        <f t="shared" si="7"/>
        <v>9.1085459502952002E-4</v>
      </c>
      <c r="F172" s="25">
        <v>0.36758541078712204</v>
      </c>
      <c r="G172" s="163">
        <v>3.6394583036291173E-2</v>
      </c>
      <c r="H172" s="164">
        <f t="shared" si="8"/>
        <v>1.3245656743854932E-3</v>
      </c>
      <c r="I172" s="102"/>
      <c r="J172" s="102"/>
      <c r="K172" s="102"/>
    </row>
    <row r="173" spans="2:11" x14ac:dyDescent="0.25">
      <c r="B173" s="166" t="s">
        <v>35</v>
      </c>
      <c r="C173" s="25">
        <v>0.26790538308799045</v>
      </c>
      <c r="D173" s="163">
        <v>2.3132251407722758E-2</v>
      </c>
      <c r="E173" s="163">
        <f t="shared" si="7"/>
        <v>5.351010551900915E-4</v>
      </c>
      <c r="F173" s="25">
        <v>0.25742554885680868</v>
      </c>
      <c r="G173" s="163">
        <v>3.769382748993097E-2</v>
      </c>
      <c r="H173" s="164">
        <f t="shared" si="8"/>
        <v>1.4208246308406757E-3</v>
      </c>
      <c r="I173" s="102"/>
      <c r="J173" s="102"/>
      <c r="K173" s="102"/>
    </row>
    <row r="174" spans="2:11" x14ac:dyDescent="0.25">
      <c r="B174" s="166" t="s">
        <v>136</v>
      </c>
      <c r="C174" s="25">
        <v>0.38635718340951347</v>
      </c>
      <c r="D174" s="163">
        <v>3.602685870544288E-2</v>
      </c>
      <c r="E174" s="163">
        <f t="shared" si="7"/>
        <v>1.2979345481819453E-3</v>
      </c>
      <c r="F174" s="25">
        <v>0.42390915001180973</v>
      </c>
      <c r="G174" s="163">
        <v>4.7055768557672344E-2</v>
      </c>
      <c r="H174" s="164">
        <f t="shared" si="8"/>
        <v>2.214245354553225E-3</v>
      </c>
      <c r="I174" s="102"/>
      <c r="J174" s="102"/>
      <c r="K174" s="102"/>
    </row>
    <row r="175" spans="2:11" x14ac:dyDescent="0.25">
      <c r="B175" s="166" t="s">
        <v>166</v>
      </c>
      <c r="C175" s="25">
        <v>1.9045882096037338E-2</v>
      </c>
      <c r="D175" s="163">
        <v>7.2546375917880365E-2</v>
      </c>
      <c r="E175" s="163">
        <f t="shared" si="7"/>
        <v>5.2629766588184121E-3</v>
      </c>
      <c r="F175" s="25">
        <v>0.76093748395992888</v>
      </c>
      <c r="G175" s="163">
        <v>0.11137196353577944</v>
      </c>
      <c r="H175" s="164">
        <f t="shared" si="8"/>
        <v>1.2403714261814984E-2</v>
      </c>
      <c r="I175" s="102"/>
      <c r="J175" s="102"/>
      <c r="K175" s="102"/>
    </row>
    <row r="176" spans="2:11" x14ac:dyDescent="0.25">
      <c r="B176" s="166" t="s">
        <v>82</v>
      </c>
      <c r="C176" s="25">
        <v>0.3469715446839679</v>
      </c>
      <c r="D176" s="163">
        <v>2.2452610492745124E-2</v>
      </c>
      <c r="E176" s="163">
        <f t="shared" si="7"/>
        <v>5.0411971793892839E-4</v>
      </c>
      <c r="F176" s="25">
        <v>0.28301952518647139</v>
      </c>
      <c r="G176" s="163">
        <v>3.325634303596469E-2</v>
      </c>
      <c r="H176" s="164">
        <f t="shared" si="8"/>
        <v>1.1059843521257571E-3</v>
      </c>
      <c r="I176" s="102"/>
      <c r="J176" s="102"/>
      <c r="K176" s="102"/>
    </row>
    <row r="177" spans="2:11" x14ac:dyDescent="0.25">
      <c r="B177" s="166" t="s">
        <v>37</v>
      </c>
      <c r="C177" s="64">
        <v>0.25916135492478432</v>
      </c>
      <c r="D177" s="167">
        <v>2.0346396773850688E-2</v>
      </c>
      <c r="E177" s="167">
        <f t="shared" ref="E177" si="9">D177^2</f>
        <v>4.1397586167896166E-4</v>
      </c>
      <c r="F177" s="64">
        <v>0.22863287274152441</v>
      </c>
      <c r="G177" s="167">
        <v>3.0013403957255415E-2</v>
      </c>
      <c r="H177" s="168">
        <f t="shared" ref="H177" si="10">G177^2</f>
        <v>9.0080441710139504E-4</v>
      </c>
      <c r="I177" s="102"/>
      <c r="J177" s="102"/>
      <c r="K177" s="102"/>
    </row>
    <row r="178" spans="2:11" x14ac:dyDescent="0.25">
      <c r="B178" s="169" t="s">
        <v>236</v>
      </c>
      <c r="C178" s="25">
        <f t="shared" ref="C178:H178" si="11">AVERAGE(C112:C177)</f>
        <v>0.37486684543249432</v>
      </c>
      <c r="D178" s="163">
        <f t="shared" si="11"/>
        <v>3.3381869755280333E-2</v>
      </c>
      <c r="E178" s="163">
        <f t="shared" si="11"/>
        <v>1.2198711926099876E-3</v>
      </c>
      <c r="F178" s="25">
        <f t="shared" si="11"/>
        <v>0.34744808176507641</v>
      </c>
      <c r="G178" s="163">
        <f t="shared" si="11"/>
        <v>4.2607520639644902E-2</v>
      </c>
      <c r="H178" s="164">
        <f t="shared" si="11"/>
        <v>2.0337155804451093E-3</v>
      </c>
      <c r="I178" s="102"/>
      <c r="J178" s="102"/>
      <c r="K178" s="102"/>
    </row>
    <row r="179" spans="2:11" x14ac:dyDescent="0.25">
      <c r="B179" s="170" t="s">
        <v>237</v>
      </c>
      <c r="C179" s="64">
        <f t="shared" ref="C179:H179" si="12">MEDIAN(C112:C177)</f>
        <v>0.37304579047599074</v>
      </c>
      <c r="D179" s="167">
        <f t="shared" si="12"/>
        <v>3.1829668630758631E-2</v>
      </c>
      <c r="E179" s="167">
        <f t="shared" si="12"/>
        <v>1.0131421781785365E-3</v>
      </c>
      <c r="F179" s="64">
        <f t="shared" si="12"/>
        <v>0.32226800592219346</v>
      </c>
      <c r="G179" s="167">
        <f t="shared" si="12"/>
        <v>3.6890512726682763E-2</v>
      </c>
      <c r="H179" s="168">
        <f t="shared" si="12"/>
        <v>1.3609448284880171E-3</v>
      </c>
      <c r="I179" s="102"/>
      <c r="J179" s="102"/>
      <c r="K179" s="102"/>
    </row>
    <row r="180" spans="2:11" x14ac:dyDescent="0.25">
      <c r="I180" s="102"/>
      <c r="J180" s="102"/>
      <c r="K180" s="102"/>
    </row>
    <row r="181" spans="2:11" x14ac:dyDescent="0.25">
      <c r="I181" s="102"/>
      <c r="J181" s="102"/>
      <c r="K181" s="102"/>
    </row>
    <row r="182" spans="2:11" x14ac:dyDescent="0.25">
      <c r="I182" s="102"/>
      <c r="J182" s="102"/>
      <c r="K182" s="102"/>
    </row>
    <row r="183" spans="2:11" x14ac:dyDescent="0.25">
      <c r="I183" s="102"/>
      <c r="J183" s="102"/>
      <c r="K183" s="102"/>
    </row>
    <row r="194" spans="2:9" s="102" customFormat="1" x14ac:dyDescent="0.25">
      <c r="B194" s="1"/>
      <c r="C194" s="1"/>
      <c r="D194" s="1"/>
      <c r="E194" s="1"/>
      <c r="F194" s="1"/>
      <c r="G194" s="1"/>
      <c r="H194" s="1"/>
      <c r="I194" s="173"/>
    </row>
  </sheetData>
  <mergeCells count="5">
    <mergeCell ref="B3:J3"/>
    <mergeCell ref="C25:E25"/>
    <mergeCell ref="F25:H25"/>
    <mergeCell ref="C110:E110"/>
    <mergeCell ref="F110:H110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M203"/>
  <sheetViews>
    <sheetView workbookViewId="0"/>
  </sheetViews>
  <sheetFormatPr defaultColWidth="8.85546875" defaultRowHeight="15" x14ac:dyDescent="0.25"/>
  <cols>
    <col min="1" max="1" width="2.42578125" style="1" customWidth="1"/>
    <col min="2" max="2" width="30.7109375" style="1" customWidth="1"/>
    <col min="3" max="3" width="18.140625" style="1" customWidth="1"/>
    <col min="4" max="4" width="15.85546875" style="1" customWidth="1"/>
    <col min="5" max="5" width="15.42578125" style="1" customWidth="1"/>
    <col min="6" max="6" width="18.85546875" style="1" customWidth="1"/>
    <col min="7" max="7" width="18.140625" style="1" customWidth="1"/>
    <col min="8" max="8" width="20.85546875" style="1" customWidth="1"/>
    <col min="9" max="9" width="15.140625" style="1" customWidth="1"/>
    <col min="10" max="10" width="8.85546875" style="1"/>
    <col min="11" max="11" width="12.42578125" style="1" bestFit="1" customWidth="1"/>
    <col min="12" max="16384" width="8.85546875" style="1"/>
  </cols>
  <sheetData>
    <row r="1" spans="1:12" ht="23.25" x14ac:dyDescent="0.35">
      <c r="A1" s="91" t="s">
        <v>215</v>
      </c>
      <c r="B1" s="117"/>
    </row>
    <row r="3" spans="1:12" ht="34.5" customHeight="1" x14ac:dyDescent="0.25">
      <c r="A3" s="118"/>
      <c r="B3" s="310" t="s">
        <v>216</v>
      </c>
      <c r="C3" s="310"/>
      <c r="D3" s="310"/>
      <c r="E3" s="310"/>
      <c r="F3" s="310"/>
      <c r="G3" s="310"/>
      <c r="H3" s="310"/>
      <c r="I3" s="310"/>
      <c r="J3" s="310"/>
      <c r="K3" s="118"/>
      <c r="L3" s="118"/>
    </row>
    <row r="5" spans="1:12" s="37" customFormat="1" x14ac:dyDescent="0.25">
      <c r="A5" s="36" t="s">
        <v>217</v>
      </c>
    </row>
    <row r="7" spans="1:12" x14ac:dyDescent="0.25">
      <c r="B7" s="114"/>
      <c r="C7" s="120" t="s">
        <v>2</v>
      </c>
      <c r="D7" s="121" t="s">
        <v>3</v>
      </c>
      <c r="E7" s="122" t="s">
        <v>201</v>
      </c>
    </row>
    <row r="8" spans="1:12" x14ac:dyDescent="0.25">
      <c r="B8" s="121" t="s">
        <v>218</v>
      </c>
      <c r="C8" s="123"/>
      <c r="D8" s="124"/>
      <c r="E8" s="125"/>
      <c r="F8" s="126"/>
      <c r="G8" s="126"/>
      <c r="H8" s="126"/>
    </row>
    <row r="9" spans="1:12" x14ac:dyDescent="0.25">
      <c r="B9" s="127" t="s">
        <v>8</v>
      </c>
      <c r="C9" s="128">
        <f>C44</f>
        <v>0.30169809340538811</v>
      </c>
      <c r="D9" s="129">
        <f>D44</f>
        <v>0.27854632033899535</v>
      </c>
      <c r="E9" s="130">
        <f t="shared" ref="E9:E10" si="0">AVERAGE(C9:D9)</f>
        <v>0.2901222068721917</v>
      </c>
      <c r="F9" s="126"/>
      <c r="G9" s="126"/>
      <c r="H9" s="126"/>
    </row>
    <row r="10" spans="1:12" x14ac:dyDescent="0.25">
      <c r="B10" s="131" t="s">
        <v>9</v>
      </c>
      <c r="C10" s="132">
        <f>C22</f>
        <v>0.33524827288967479</v>
      </c>
      <c r="D10" s="133">
        <f>D22</f>
        <v>0.27955647805721151</v>
      </c>
      <c r="E10" s="134">
        <f t="shared" si="0"/>
        <v>0.30740237547344318</v>
      </c>
      <c r="F10" s="126"/>
      <c r="G10" s="126"/>
      <c r="H10" s="126"/>
    </row>
    <row r="13" spans="1:12" s="37" customFormat="1" x14ac:dyDescent="0.25">
      <c r="A13" s="36" t="s">
        <v>219</v>
      </c>
    </row>
    <row r="15" spans="1:12" x14ac:dyDescent="0.25">
      <c r="A15" s="102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</row>
    <row r="16" spans="1:12" x14ac:dyDescent="0.25">
      <c r="A16" s="102"/>
      <c r="B16" s="135" t="s">
        <v>220</v>
      </c>
      <c r="C16" s="136" t="s">
        <v>2</v>
      </c>
      <c r="D16" s="137" t="s">
        <v>3</v>
      </c>
      <c r="E16" s="138" t="s">
        <v>221</v>
      </c>
      <c r="F16" s="139"/>
      <c r="G16" s="139"/>
      <c r="H16" s="138"/>
      <c r="I16" s="102"/>
      <c r="J16" s="102"/>
      <c r="K16" s="102"/>
      <c r="L16" s="102"/>
    </row>
    <row r="17" spans="1:13" x14ac:dyDescent="0.25">
      <c r="A17" s="102"/>
      <c r="B17" s="140" t="s">
        <v>190</v>
      </c>
      <c r="C17" s="140">
        <f>COUNT(C27:C29)</f>
        <v>3</v>
      </c>
      <c r="D17" s="140">
        <f>COUNT(F27:F29)</f>
        <v>3</v>
      </c>
      <c r="E17" s="141" t="s">
        <v>222</v>
      </c>
      <c r="F17" s="142"/>
      <c r="G17" s="142"/>
      <c r="H17" s="141"/>
      <c r="I17" s="102"/>
      <c r="J17" s="102"/>
      <c r="K17" s="102"/>
      <c r="L17" s="102"/>
    </row>
    <row r="18" spans="1:13" x14ac:dyDescent="0.25">
      <c r="A18" s="102"/>
      <c r="B18" s="143" t="s">
        <v>223</v>
      </c>
      <c r="C18" s="144">
        <f>(C17/(C17-1))*_xlfn.VAR.S(C27:C29)</f>
        <v>8.6378171093873163E-2</v>
      </c>
      <c r="D18" s="144">
        <f>(D17/(D17-1))*_xlfn.VAR.S(F27:F29)</f>
        <v>6.2191406700098317E-2</v>
      </c>
      <c r="E18" s="141" t="s">
        <v>224</v>
      </c>
      <c r="F18" s="145"/>
      <c r="G18" s="145"/>
      <c r="H18" s="141"/>
      <c r="I18" s="102"/>
      <c r="J18" s="102"/>
      <c r="K18" s="102"/>
      <c r="L18" s="102"/>
    </row>
    <row r="19" spans="1:13" ht="18.75" x14ac:dyDescent="0.35">
      <c r="A19" s="102"/>
      <c r="B19" s="143" t="s">
        <v>225</v>
      </c>
      <c r="C19" s="144">
        <f>E30</f>
        <v>4.6324838605350136E-3</v>
      </c>
      <c r="D19" s="144">
        <f>H30</f>
        <v>7.9500852939648429E-3</v>
      </c>
      <c r="E19" s="141" t="s">
        <v>226</v>
      </c>
      <c r="F19" s="145"/>
      <c r="G19" s="145"/>
      <c r="H19" s="141"/>
      <c r="I19" s="102"/>
      <c r="J19" s="102"/>
      <c r="K19" s="102"/>
      <c r="L19" s="102"/>
    </row>
    <row r="20" spans="1:13" x14ac:dyDescent="0.25">
      <c r="A20" s="102"/>
      <c r="B20" s="143" t="s">
        <v>227</v>
      </c>
      <c r="C20" s="146">
        <v>0.2</v>
      </c>
      <c r="D20" s="146">
        <v>0.2</v>
      </c>
      <c r="E20" s="141" t="s">
        <v>228</v>
      </c>
      <c r="F20" s="147"/>
      <c r="G20" s="147"/>
      <c r="H20" s="141"/>
      <c r="I20" s="102"/>
      <c r="J20" s="102"/>
      <c r="K20" s="102"/>
      <c r="L20" s="102"/>
    </row>
    <row r="21" spans="1:13" x14ac:dyDescent="0.25">
      <c r="A21" s="102"/>
      <c r="B21" s="148" t="s">
        <v>229</v>
      </c>
      <c r="C21" s="149">
        <f>C18*((C17+1)/C17)-C19*(1-2*C20)</f>
        <v>0.11239140447550987</v>
      </c>
      <c r="D21" s="149">
        <f>D18*((D17+1)/D17)-D19*(1-2*D20)</f>
        <v>7.8151824423752181E-2</v>
      </c>
      <c r="E21" s="141" t="s">
        <v>230</v>
      </c>
      <c r="F21" s="145"/>
      <c r="G21" s="145"/>
      <c r="H21" s="141"/>
      <c r="I21" s="102"/>
      <c r="J21" s="102"/>
      <c r="K21" s="102"/>
      <c r="L21" s="102"/>
    </row>
    <row r="22" spans="1:13" x14ac:dyDescent="0.25">
      <c r="A22" s="102"/>
      <c r="B22" s="150" t="s">
        <v>231</v>
      </c>
      <c r="C22" s="151">
        <f>SQRT(C21)</f>
        <v>0.33524827288967479</v>
      </c>
      <c r="D22" s="152">
        <f>SQRT(D21)</f>
        <v>0.27955647805721151</v>
      </c>
      <c r="E22" s="142"/>
      <c r="F22" s="145"/>
      <c r="G22" s="145"/>
      <c r="H22" s="142"/>
      <c r="I22" s="102"/>
      <c r="J22" s="102"/>
      <c r="K22" s="102"/>
      <c r="L22" s="102"/>
    </row>
    <row r="23" spans="1:13" x14ac:dyDescent="0.25">
      <c r="A23" s="102"/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</row>
    <row r="24" spans="1:13" x14ac:dyDescent="0.25">
      <c r="A24" s="102"/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</row>
    <row r="25" spans="1:13" x14ac:dyDescent="0.25">
      <c r="A25" s="102"/>
      <c r="B25" s="102"/>
      <c r="C25" s="307" t="s">
        <v>2</v>
      </c>
      <c r="D25" s="308"/>
      <c r="E25" s="309"/>
      <c r="F25" s="307" t="s">
        <v>3</v>
      </c>
      <c r="G25" s="308"/>
      <c r="H25" s="309"/>
      <c r="I25" s="102"/>
      <c r="J25" s="102"/>
      <c r="K25" s="102"/>
      <c r="L25" s="102"/>
    </row>
    <row r="26" spans="1:13" x14ac:dyDescent="0.25">
      <c r="A26" s="102"/>
      <c r="B26" s="153" t="s">
        <v>232</v>
      </c>
      <c r="C26" s="153" t="s">
        <v>233</v>
      </c>
      <c r="D26" s="153" t="s">
        <v>234</v>
      </c>
      <c r="E26" s="153" t="s">
        <v>235</v>
      </c>
      <c r="F26" s="153" t="s">
        <v>233</v>
      </c>
      <c r="G26" s="153" t="s">
        <v>234</v>
      </c>
      <c r="H26" s="153" t="s">
        <v>235</v>
      </c>
      <c r="I26" s="102"/>
      <c r="J26" s="155"/>
      <c r="K26" s="156"/>
      <c r="L26" s="157"/>
      <c r="M26" s="157"/>
    </row>
    <row r="27" spans="1:13" x14ac:dyDescent="0.25">
      <c r="A27" s="102"/>
      <c r="B27" s="166" t="s">
        <v>14</v>
      </c>
      <c r="C27" s="25">
        <v>-9.3261777546763736E-2</v>
      </c>
      <c r="D27" s="163">
        <v>6.6811944495909145E-2</v>
      </c>
      <c r="E27" s="163">
        <f t="shared" ref="E27:E29" si="1">D27^2</f>
        <v>4.463835927324444E-3</v>
      </c>
      <c r="F27" s="25">
        <v>1.7182847733024732E-2</v>
      </c>
      <c r="G27" s="163">
        <v>0.10493994133177319</v>
      </c>
      <c r="H27" s="164">
        <f t="shared" ref="H27:H29" si="2">G27^2</f>
        <v>1.1012391286715998E-2</v>
      </c>
      <c r="I27" s="102"/>
      <c r="J27" s="102"/>
      <c r="K27" s="102"/>
      <c r="L27" s="102"/>
      <c r="M27" s="102"/>
    </row>
    <row r="28" spans="1:13" x14ac:dyDescent="0.25">
      <c r="A28" s="102"/>
      <c r="B28" s="166" t="s">
        <v>80</v>
      </c>
      <c r="C28" s="25">
        <v>0.26713151223652448</v>
      </c>
      <c r="D28" s="163">
        <v>5.4768415650854947E-2</v>
      </c>
      <c r="E28" s="163">
        <f t="shared" si="1"/>
        <v>2.9995793529048131E-3</v>
      </c>
      <c r="F28" s="25">
        <v>0.25561143497402383</v>
      </c>
      <c r="G28" s="163">
        <v>6.3406258725917111E-2</v>
      </c>
      <c r="H28" s="164">
        <f t="shared" si="2"/>
        <v>4.0203536456179401E-3</v>
      </c>
      <c r="I28" s="102"/>
      <c r="J28" s="102"/>
      <c r="K28" s="102"/>
      <c r="L28" s="102"/>
      <c r="M28" s="102"/>
    </row>
    <row r="29" spans="1:13" x14ac:dyDescent="0.25">
      <c r="B29" s="166" t="s">
        <v>140</v>
      </c>
      <c r="C29" s="25">
        <v>0.36142320898643432</v>
      </c>
      <c r="D29" s="163">
        <v>8.0212444803632446E-2</v>
      </c>
      <c r="E29" s="163">
        <f t="shared" si="1"/>
        <v>6.4340363013757817E-3</v>
      </c>
      <c r="F29" s="25">
        <v>0.4223108870704671</v>
      </c>
      <c r="G29" s="163">
        <v>9.3901602486648694E-2</v>
      </c>
      <c r="H29" s="164">
        <f t="shared" si="2"/>
        <v>8.8175109495605888E-3</v>
      </c>
      <c r="I29" s="102"/>
      <c r="J29" s="102"/>
      <c r="K29" s="102"/>
      <c r="L29" s="102"/>
      <c r="M29" s="102"/>
    </row>
    <row r="30" spans="1:13" x14ac:dyDescent="0.25">
      <c r="B30" s="169" t="s">
        <v>236</v>
      </c>
      <c r="C30" s="159">
        <f t="shared" ref="C30:H30" si="3">AVERAGE(C27:C29)</f>
        <v>0.17843098122539836</v>
      </c>
      <c r="D30" s="160">
        <f t="shared" si="3"/>
        <v>6.7264268316798839E-2</v>
      </c>
      <c r="E30" s="160">
        <f t="shared" si="3"/>
        <v>4.6324838605350136E-3</v>
      </c>
      <c r="F30" s="159">
        <f t="shared" si="3"/>
        <v>0.2317017232591719</v>
      </c>
      <c r="G30" s="161">
        <f t="shared" si="3"/>
        <v>8.7415934181446331E-2</v>
      </c>
      <c r="H30" s="161">
        <f t="shared" si="3"/>
        <v>7.9500852939648429E-3</v>
      </c>
      <c r="I30" s="102"/>
      <c r="J30" s="102"/>
      <c r="K30" s="102"/>
      <c r="L30" s="102"/>
      <c r="M30" s="102"/>
    </row>
    <row r="31" spans="1:13" x14ac:dyDescent="0.25">
      <c r="B31" s="170" t="s">
        <v>237</v>
      </c>
      <c r="C31" s="64">
        <f t="shared" ref="C31:H31" si="4">MEDIAN(C27:C29)</f>
        <v>0.26713151223652448</v>
      </c>
      <c r="D31" s="167">
        <f t="shared" si="4"/>
        <v>6.6811944495909145E-2</v>
      </c>
      <c r="E31" s="167">
        <f t="shared" si="4"/>
        <v>4.463835927324444E-3</v>
      </c>
      <c r="F31" s="64">
        <f t="shared" si="4"/>
        <v>0.25561143497402383</v>
      </c>
      <c r="G31" s="168">
        <f t="shared" si="4"/>
        <v>9.3901602486648694E-2</v>
      </c>
      <c r="H31" s="168">
        <f t="shared" si="4"/>
        <v>8.8175109495605888E-3</v>
      </c>
      <c r="I31" s="102"/>
      <c r="J31" s="102"/>
      <c r="K31" s="102"/>
      <c r="L31" s="102"/>
      <c r="M31" s="102"/>
    </row>
    <row r="32" spans="1:13" x14ac:dyDescent="0.25">
      <c r="I32" s="102"/>
      <c r="J32" s="102"/>
      <c r="K32" s="102"/>
      <c r="L32" s="102"/>
      <c r="M32" s="102"/>
    </row>
    <row r="33" spans="1:13" x14ac:dyDescent="0.25">
      <c r="I33" s="102"/>
      <c r="J33" s="102"/>
      <c r="K33" s="102"/>
      <c r="L33" s="102"/>
      <c r="M33" s="102"/>
    </row>
    <row r="34" spans="1:13" x14ac:dyDescent="0.25">
      <c r="I34" s="102"/>
      <c r="J34" s="102"/>
      <c r="K34" s="102"/>
      <c r="L34" s="102"/>
      <c r="M34" s="102"/>
    </row>
    <row r="35" spans="1:13" s="37" customFormat="1" x14ac:dyDescent="0.25">
      <c r="A35" s="36" t="s">
        <v>238</v>
      </c>
    </row>
    <row r="36" spans="1:13" x14ac:dyDescent="0.25">
      <c r="I36" s="102"/>
      <c r="J36" s="102"/>
      <c r="K36" s="102"/>
      <c r="L36" s="102"/>
      <c r="M36" s="102"/>
    </row>
    <row r="37" spans="1:13" x14ac:dyDescent="0.25">
      <c r="I37" s="102"/>
      <c r="J37" s="102"/>
      <c r="K37" s="102"/>
      <c r="L37" s="102"/>
      <c r="M37" s="102"/>
    </row>
    <row r="38" spans="1:13" x14ac:dyDescent="0.25">
      <c r="B38" s="135" t="s">
        <v>220</v>
      </c>
      <c r="C38" s="136" t="s">
        <v>2</v>
      </c>
      <c r="D38" s="137" t="s">
        <v>3</v>
      </c>
      <c r="E38" s="138" t="s">
        <v>221</v>
      </c>
      <c r="F38" s="139"/>
      <c r="G38" s="139"/>
      <c r="H38" s="138"/>
      <c r="I38" s="102"/>
      <c r="J38" s="102"/>
      <c r="K38" s="102"/>
      <c r="L38" s="102"/>
      <c r="M38" s="102"/>
    </row>
    <row r="39" spans="1:13" x14ac:dyDescent="0.25">
      <c r="B39" s="140" t="s">
        <v>190</v>
      </c>
      <c r="C39" s="140">
        <f>COUNT(C49:C51)</f>
        <v>3</v>
      </c>
      <c r="D39" s="140">
        <f>COUNT(F49:F51)</f>
        <v>3</v>
      </c>
      <c r="E39" s="141" t="s">
        <v>222</v>
      </c>
      <c r="F39" s="142"/>
      <c r="G39" s="142"/>
      <c r="H39" s="141"/>
      <c r="I39" s="102"/>
      <c r="J39" s="102"/>
      <c r="K39" s="102"/>
      <c r="L39" s="102"/>
      <c r="M39" s="102"/>
    </row>
    <row r="40" spans="1:13" x14ac:dyDescent="0.25">
      <c r="B40" s="143" t="s">
        <v>223</v>
      </c>
      <c r="C40" s="144">
        <f>(C39/(C39-1))*_xlfn.VAR.S(C49:C51)</f>
        <v>6.8748827704157994E-2</v>
      </c>
      <c r="D40" s="144">
        <f>(D39/(D39-1))*_xlfn.VAR.S(F49:F51)</f>
        <v>5.8750626294815055E-2</v>
      </c>
      <c r="E40" s="141" t="s">
        <v>224</v>
      </c>
      <c r="F40" s="145"/>
      <c r="G40" s="145"/>
      <c r="H40" s="141"/>
      <c r="I40" s="102"/>
      <c r="J40" s="102"/>
      <c r="K40" s="102"/>
      <c r="L40" s="102"/>
      <c r="M40" s="102"/>
    </row>
    <row r="41" spans="1:13" ht="18.75" x14ac:dyDescent="0.35">
      <c r="B41" s="143" t="s">
        <v>225</v>
      </c>
      <c r="C41" s="144">
        <f>E52</f>
        <v>1.0722734018294899E-3</v>
      </c>
      <c r="D41" s="144">
        <f>H52</f>
        <v>1.2435263644875341E-3</v>
      </c>
      <c r="E41" s="141" t="s">
        <v>226</v>
      </c>
      <c r="F41" s="145"/>
      <c r="G41" s="145"/>
      <c r="H41" s="141"/>
      <c r="I41" s="102"/>
      <c r="J41" s="102"/>
      <c r="K41" s="102"/>
      <c r="L41" s="102"/>
      <c r="M41" s="102"/>
    </row>
    <row r="42" spans="1:13" x14ac:dyDescent="0.25">
      <c r="B42" s="143" t="s">
        <v>227</v>
      </c>
      <c r="C42" s="146">
        <v>0.2</v>
      </c>
      <c r="D42" s="146">
        <v>0.2</v>
      </c>
      <c r="E42" s="141" t="s">
        <v>228</v>
      </c>
      <c r="F42" s="147"/>
      <c r="G42" s="147"/>
      <c r="H42" s="141"/>
      <c r="I42" s="102"/>
      <c r="J42" s="102"/>
      <c r="K42" s="102"/>
      <c r="L42" s="102"/>
      <c r="M42" s="102"/>
    </row>
    <row r="43" spans="1:13" x14ac:dyDescent="0.25">
      <c r="B43" s="148" t="s">
        <v>229</v>
      </c>
      <c r="C43" s="149">
        <f>C40*((C39+1)/C39)-C41*(1-2*C42)</f>
        <v>9.10217395644463E-2</v>
      </c>
      <c r="D43" s="149">
        <f>D40*((D39+1)/D39)-D41*(1-2*D42)</f>
        <v>7.7588052574394217E-2</v>
      </c>
      <c r="E43" s="141" t="s">
        <v>230</v>
      </c>
      <c r="F43" s="145"/>
      <c r="G43" s="145"/>
      <c r="H43" s="141"/>
      <c r="I43" s="102"/>
      <c r="J43" s="102"/>
      <c r="K43" s="102"/>
      <c r="L43" s="102"/>
      <c r="M43" s="102"/>
    </row>
    <row r="44" spans="1:13" x14ac:dyDescent="0.25">
      <c r="B44" s="150" t="s">
        <v>231</v>
      </c>
      <c r="C44" s="151">
        <f>SQRT(C43)</f>
        <v>0.30169809340538811</v>
      </c>
      <c r="D44" s="152">
        <f>SQRT(D43)</f>
        <v>0.27854632033899535</v>
      </c>
      <c r="E44" s="142"/>
      <c r="F44" s="145"/>
      <c r="G44" s="145"/>
      <c r="H44" s="142"/>
      <c r="I44" s="102"/>
      <c r="J44" s="102"/>
      <c r="K44" s="102"/>
      <c r="L44" s="102"/>
      <c r="M44" s="102"/>
    </row>
    <row r="45" spans="1:13" x14ac:dyDescent="0.25">
      <c r="B45" s="102"/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2"/>
    </row>
    <row r="46" spans="1:13" x14ac:dyDescent="0.25">
      <c r="B46" s="102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</row>
    <row r="47" spans="1:13" x14ac:dyDescent="0.25">
      <c r="B47" s="102"/>
      <c r="C47" s="307" t="s">
        <v>2</v>
      </c>
      <c r="D47" s="308"/>
      <c r="E47" s="309"/>
      <c r="F47" s="307" t="s">
        <v>3</v>
      </c>
      <c r="G47" s="308"/>
      <c r="H47" s="309"/>
      <c r="I47" s="102"/>
      <c r="J47" s="102"/>
      <c r="K47" s="102"/>
      <c r="L47" s="102"/>
      <c r="M47" s="102"/>
    </row>
    <row r="48" spans="1:13" x14ac:dyDescent="0.25">
      <c r="B48" s="153" t="s">
        <v>232</v>
      </c>
      <c r="C48" s="153" t="s">
        <v>233</v>
      </c>
      <c r="D48" s="153" t="s">
        <v>234</v>
      </c>
      <c r="E48" s="153" t="s">
        <v>235</v>
      </c>
      <c r="F48" s="153" t="s">
        <v>233</v>
      </c>
      <c r="G48" s="153" t="s">
        <v>234</v>
      </c>
      <c r="H48" s="153" t="s">
        <v>235</v>
      </c>
      <c r="I48" s="102"/>
      <c r="J48" s="102"/>
      <c r="K48" s="102"/>
      <c r="L48" s="102"/>
      <c r="M48" s="102"/>
    </row>
    <row r="49" spans="2:13" x14ac:dyDescent="0.25">
      <c r="B49" s="166" t="s">
        <v>14</v>
      </c>
      <c r="C49" s="25">
        <v>-6.6960766690640034E-3</v>
      </c>
      <c r="D49" s="163">
        <v>2.7563357093682694E-2</v>
      </c>
      <c r="E49" s="163">
        <f t="shared" ref="E49:E51" si="5">D49^2</f>
        <v>7.5973865427386808E-4</v>
      </c>
      <c r="F49" s="25">
        <v>3.7980670103905878E-2</v>
      </c>
      <c r="G49" s="163">
        <v>3.5348299482284531E-2</v>
      </c>
      <c r="H49" s="164">
        <f t="shared" ref="H49:H51" si="6">G49^2</f>
        <v>1.2495022762892768E-3</v>
      </c>
      <c r="I49" s="102"/>
      <c r="J49" s="102"/>
      <c r="K49" s="102"/>
      <c r="L49" s="102"/>
      <c r="M49" s="102"/>
    </row>
    <row r="50" spans="2:13" x14ac:dyDescent="0.25">
      <c r="B50" s="166" t="s">
        <v>80</v>
      </c>
      <c r="C50" s="25">
        <v>0.28331193030016727</v>
      </c>
      <c r="D50" s="163">
        <v>2.7326149243423317E-2</v>
      </c>
      <c r="E50" s="163">
        <f t="shared" si="5"/>
        <v>7.4671843247384477E-4</v>
      </c>
      <c r="F50" s="25">
        <v>0.27022044413813551</v>
      </c>
      <c r="G50" s="163">
        <v>2.9094744244264496E-2</v>
      </c>
      <c r="H50" s="164">
        <f t="shared" si="6"/>
        <v>8.4650414263916208E-4</v>
      </c>
      <c r="I50" s="102"/>
      <c r="J50" s="102"/>
      <c r="K50" s="102"/>
      <c r="L50" s="102"/>
      <c r="M50" s="102"/>
    </row>
    <row r="51" spans="2:13" x14ac:dyDescent="0.25">
      <c r="B51" s="166" t="s">
        <v>140</v>
      </c>
      <c r="C51" s="25">
        <v>0.4111067030749343</v>
      </c>
      <c r="D51" s="163">
        <v>4.1356536590250847E-2</v>
      </c>
      <c r="E51" s="163">
        <f t="shared" si="5"/>
        <v>1.7103631187407571E-3</v>
      </c>
      <c r="F51" s="25">
        <v>0.43167895704981118</v>
      </c>
      <c r="G51" s="163">
        <v>4.0429848806719071E-2</v>
      </c>
      <c r="H51" s="164">
        <f t="shared" si="6"/>
        <v>1.6345726745341635E-3</v>
      </c>
      <c r="I51" s="102"/>
      <c r="J51" s="102"/>
      <c r="K51" s="102"/>
      <c r="L51" s="102"/>
      <c r="M51" s="102"/>
    </row>
    <row r="52" spans="2:13" x14ac:dyDescent="0.25">
      <c r="B52" s="169" t="s">
        <v>236</v>
      </c>
      <c r="C52" s="159">
        <f t="shared" ref="C52:H52" si="7">AVERAGE(C49:C51)</f>
        <v>0.22924085223534585</v>
      </c>
      <c r="D52" s="160">
        <f t="shared" si="7"/>
        <v>3.2082014309118952E-2</v>
      </c>
      <c r="E52" s="160">
        <f t="shared" si="7"/>
        <v>1.0722734018294899E-3</v>
      </c>
      <c r="F52" s="159">
        <f t="shared" si="7"/>
        <v>0.2466266904306175</v>
      </c>
      <c r="G52" s="160">
        <f t="shared" si="7"/>
        <v>3.4957630844422695E-2</v>
      </c>
      <c r="H52" s="161">
        <f t="shared" si="7"/>
        <v>1.2435263644875341E-3</v>
      </c>
      <c r="I52" s="102"/>
      <c r="J52" s="102"/>
      <c r="K52" s="102"/>
      <c r="L52" s="102"/>
      <c r="M52" s="102"/>
    </row>
    <row r="53" spans="2:13" x14ac:dyDescent="0.25">
      <c r="B53" s="170" t="s">
        <v>237</v>
      </c>
      <c r="C53" s="64">
        <f t="shared" ref="C53:H53" si="8">MEDIAN(C49:C51)</f>
        <v>0.28331193030016727</v>
      </c>
      <c r="D53" s="167">
        <f t="shared" si="8"/>
        <v>2.7563357093682694E-2</v>
      </c>
      <c r="E53" s="167">
        <f t="shared" si="8"/>
        <v>7.5973865427386808E-4</v>
      </c>
      <c r="F53" s="64">
        <f t="shared" si="8"/>
        <v>0.27022044413813551</v>
      </c>
      <c r="G53" s="167">
        <f t="shared" si="8"/>
        <v>3.5348299482284531E-2</v>
      </c>
      <c r="H53" s="168">
        <f t="shared" si="8"/>
        <v>1.2495022762892768E-3</v>
      </c>
      <c r="I53" s="102"/>
      <c r="J53" s="102"/>
      <c r="K53" s="102"/>
      <c r="L53" s="102"/>
      <c r="M53" s="102"/>
    </row>
    <row r="54" spans="2:13" x14ac:dyDescent="0.25">
      <c r="I54" s="102"/>
      <c r="J54" s="102"/>
      <c r="K54" s="102"/>
      <c r="L54" s="102"/>
      <c r="M54" s="102"/>
    </row>
    <row r="55" spans="2:13" x14ac:dyDescent="0.25">
      <c r="I55" s="102"/>
      <c r="J55" s="102"/>
      <c r="K55" s="102"/>
      <c r="L55" s="102"/>
      <c r="M55" s="102"/>
    </row>
    <row r="56" spans="2:13" x14ac:dyDescent="0.25">
      <c r="I56" s="102"/>
      <c r="J56" s="102"/>
      <c r="K56" s="102"/>
      <c r="L56" s="102"/>
      <c r="M56" s="102"/>
    </row>
    <row r="57" spans="2:13" x14ac:dyDescent="0.25">
      <c r="I57" s="102"/>
      <c r="J57" s="102"/>
      <c r="K57" s="102"/>
      <c r="L57" s="102"/>
      <c r="M57" s="102"/>
    </row>
    <row r="58" spans="2:13" x14ac:dyDescent="0.25">
      <c r="I58" s="102"/>
      <c r="J58" s="102"/>
      <c r="K58" s="102"/>
    </row>
    <row r="59" spans="2:13" x14ac:dyDescent="0.25">
      <c r="I59" s="102"/>
      <c r="J59" s="102"/>
      <c r="K59" s="102"/>
    </row>
    <row r="60" spans="2:13" x14ac:dyDescent="0.25">
      <c r="I60" s="102"/>
      <c r="J60" s="102"/>
      <c r="K60" s="102"/>
    </row>
    <row r="61" spans="2:13" x14ac:dyDescent="0.25">
      <c r="B61" s="102"/>
      <c r="C61" s="102"/>
      <c r="D61" s="102"/>
      <c r="E61" s="102"/>
      <c r="F61" s="102"/>
      <c r="G61" s="172"/>
      <c r="H61" s="172"/>
      <c r="I61" s="102"/>
      <c r="J61" s="102"/>
      <c r="K61" s="102"/>
    </row>
    <row r="62" spans="2:13" x14ac:dyDescent="0.25">
      <c r="B62" s="102"/>
      <c r="C62" s="102"/>
      <c r="D62" s="102"/>
      <c r="E62" s="102"/>
      <c r="F62" s="102"/>
      <c r="I62" s="102"/>
      <c r="J62" s="102"/>
      <c r="K62" s="102"/>
    </row>
    <row r="63" spans="2:13" x14ac:dyDescent="0.25">
      <c r="I63" s="102"/>
      <c r="J63" s="102"/>
      <c r="K63" s="102"/>
    </row>
    <row r="64" spans="2:13" x14ac:dyDescent="0.25">
      <c r="I64" s="102"/>
      <c r="J64" s="102"/>
      <c r="K64" s="102"/>
    </row>
    <row r="65" spans="9:11" x14ac:dyDescent="0.25">
      <c r="I65" s="102"/>
      <c r="J65" s="102"/>
      <c r="K65" s="102"/>
    </row>
    <row r="66" spans="9:11" x14ac:dyDescent="0.25">
      <c r="I66" s="102"/>
      <c r="J66" s="102"/>
      <c r="K66" s="102"/>
    </row>
    <row r="67" spans="9:11" x14ac:dyDescent="0.25">
      <c r="I67" s="102"/>
      <c r="J67" s="102"/>
      <c r="K67" s="102"/>
    </row>
    <row r="68" spans="9:11" x14ac:dyDescent="0.25">
      <c r="I68" s="102"/>
      <c r="J68" s="102"/>
      <c r="K68" s="102"/>
    </row>
    <row r="69" spans="9:11" x14ac:dyDescent="0.25">
      <c r="I69" s="102"/>
      <c r="J69" s="102"/>
      <c r="K69" s="102"/>
    </row>
    <row r="70" spans="9:11" x14ac:dyDescent="0.25">
      <c r="I70" s="102"/>
      <c r="J70" s="102"/>
      <c r="K70" s="102"/>
    </row>
    <row r="71" spans="9:11" x14ac:dyDescent="0.25">
      <c r="I71" s="102"/>
      <c r="J71" s="102"/>
      <c r="K71" s="102"/>
    </row>
    <row r="72" spans="9:11" x14ac:dyDescent="0.25">
      <c r="I72" s="102"/>
      <c r="J72" s="102"/>
      <c r="K72" s="102"/>
    </row>
    <row r="73" spans="9:11" x14ac:dyDescent="0.25">
      <c r="I73" s="102"/>
      <c r="J73" s="102"/>
      <c r="K73" s="102"/>
    </row>
    <row r="74" spans="9:11" x14ac:dyDescent="0.25">
      <c r="I74" s="102"/>
      <c r="J74" s="102"/>
      <c r="K74" s="102"/>
    </row>
    <row r="75" spans="9:11" x14ac:dyDescent="0.25">
      <c r="I75" s="102"/>
      <c r="J75" s="102"/>
      <c r="K75" s="102"/>
    </row>
    <row r="76" spans="9:11" x14ac:dyDescent="0.25">
      <c r="I76" s="102"/>
      <c r="J76" s="102"/>
      <c r="K76" s="102"/>
    </row>
    <row r="77" spans="9:11" x14ac:dyDescent="0.25">
      <c r="I77" s="102"/>
      <c r="J77" s="102"/>
      <c r="K77" s="102"/>
    </row>
    <row r="78" spans="9:11" x14ac:dyDescent="0.25">
      <c r="I78" s="102"/>
      <c r="J78" s="102"/>
      <c r="K78" s="102"/>
    </row>
    <row r="79" spans="9:11" x14ac:dyDescent="0.25">
      <c r="I79" s="102"/>
      <c r="J79" s="102"/>
      <c r="K79" s="102"/>
    </row>
    <row r="80" spans="9:11" x14ac:dyDescent="0.25">
      <c r="I80" s="102"/>
      <c r="J80" s="102"/>
      <c r="K80" s="102"/>
    </row>
    <row r="81" spans="9:11" x14ac:dyDescent="0.25">
      <c r="I81" s="102"/>
      <c r="J81" s="102"/>
      <c r="K81" s="102"/>
    </row>
    <row r="82" spans="9:11" x14ac:dyDescent="0.25">
      <c r="I82" s="102"/>
      <c r="J82" s="102"/>
      <c r="K82" s="102"/>
    </row>
    <row r="83" spans="9:11" x14ac:dyDescent="0.25">
      <c r="I83" s="102"/>
      <c r="J83" s="102"/>
      <c r="K83" s="102"/>
    </row>
    <row r="84" spans="9:11" x14ac:dyDescent="0.25">
      <c r="I84" s="102"/>
      <c r="J84" s="102"/>
      <c r="K84" s="102"/>
    </row>
    <row r="85" spans="9:11" x14ac:dyDescent="0.25">
      <c r="I85" s="102"/>
      <c r="J85" s="102"/>
      <c r="K85" s="102"/>
    </row>
    <row r="86" spans="9:11" x14ac:dyDescent="0.25">
      <c r="I86" s="102"/>
      <c r="J86" s="102"/>
      <c r="K86" s="102"/>
    </row>
    <row r="87" spans="9:11" x14ac:dyDescent="0.25">
      <c r="I87" s="102"/>
      <c r="J87" s="102"/>
      <c r="K87" s="102"/>
    </row>
    <row r="88" spans="9:11" x14ac:dyDescent="0.25">
      <c r="I88" s="102"/>
      <c r="J88" s="102"/>
      <c r="K88" s="102"/>
    </row>
    <row r="89" spans="9:11" x14ac:dyDescent="0.25">
      <c r="I89" s="102"/>
      <c r="J89" s="102"/>
      <c r="K89" s="102"/>
    </row>
    <row r="90" spans="9:11" x14ac:dyDescent="0.25">
      <c r="I90" s="102"/>
      <c r="J90" s="102"/>
      <c r="K90" s="102"/>
    </row>
    <row r="91" spans="9:11" x14ac:dyDescent="0.25">
      <c r="I91" s="102"/>
      <c r="J91" s="102"/>
      <c r="K91" s="102"/>
    </row>
    <row r="92" spans="9:11" x14ac:dyDescent="0.25">
      <c r="I92" s="102"/>
      <c r="J92" s="102"/>
      <c r="K92" s="102"/>
    </row>
    <row r="93" spans="9:11" x14ac:dyDescent="0.25">
      <c r="I93" s="102"/>
      <c r="J93" s="102"/>
      <c r="K93" s="102"/>
    </row>
    <row r="94" spans="9:11" x14ac:dyDescent="0.25">
      <c r="I94" s="102"/>
      <c r="J94" s="102"/>
      <c r="K94" s="102"/>
    </row>
    <row r="95" spans="9:11" x14ac:dyDescent="0.25">
      <c r="I95" s="102"/>
      <c r="J95" s="102"/>
      <c r="K95" s="102"/>
    </row>
    <row r="96" spans="9:11" x14ac:dyDescent="0.25">
      <c r="I96" s="102"/>
      <c r="J96" s="102"/>
      <c r="K96" s="102"/>
    </row>
    <row r="97" spans="9:11" x14ac:dyDescent="0.25">
      <c r="I97" s="102"/>
      <c r="J97" s="102"/>
      <c r="K97" s="102"/>
    </row>
    <row r="98" spans="9:11" x14ac:dyDescent="0.25">
      <c r="I98" s="102"/>
      <c r="J98" s="102"/>
      <c r="K98" s="102"/>
    </row>
    <row r="99" spans="9:11" x14ac:dyDescent="0.25">
      <c r="I99" s="102"/>
      <c r="J99" s="102"/>
      <c r="K99" s="102"/>
    </row>
    <row r="100" spans="9:11" x14ac:dyDescent="0.25">
      <c r="I100" s="102"/>
      <c r="J100" s="102"/>
      <c r="K100" s="102"/>
    </row>
    <row r="101" spans="9:11" x14ac:dyDescent="0.25">
      <c r="I101" s="102"/>
      <c r="J101" s="102"/>
      <c r="K101" s="102"/>
    </row>
    <row r="102" spans="9:11" x14ac:dyDescent="0.25">
      <c r="I102" s="102"/>
      <c r="J102" s="102"/>
      <c r="K102" s="102"/>
    </row>
    <row r="103" spans="9:11" x14ac:dyDescent="0.25">
      <c r="I103" s="102"/>
      <c r="J103" s="102"/>
      <c r="K103" s="102"/>
    </row>
    <row r="123" spans="10:12" x14ac:dyDescent="0.25">
      <c r="J123" s="155"/>
      <c r="L123" s="155"/>
    </row>
    <row r="203" spans="2:9" s="102" customFormat="1" x14ac:dyDescent="0.25">
      <c r="B203" s="1"/>
      <c r="C203" s="1"/>
      <c r="D203" s="1"/>
      <c r="E203" s="1"/>
      <c r="F203" s="1"/>
      <c r="G203" s="1"/>
      <c r="H203" s="1"/>
      <c r="I203" s="173"/>
    </row>
  </sheetData>
  <mergeCells count="5">
    <mergeCell ref="B3:J3"/>
    <mergeCell ref="C25:E25"/>
    <mergeCell ref="F25:H25"/>
    <mergeCell ref="C47:E47"/>
    <mergeCell ref="F47:H47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AX56"/>
  <sheetViews>
    <sheetView zoomScaleNormal="100" zoomScalePageLayoutView="125" workbookViewId="0"/>
  </sheetViews>
  <sheetFormatPr defaultColWidth="8.85546875" defaultRowHeight="15" x14ac:dyDescent="0.25"/>
  <cols>
    <col min="1" max="1" width="4" style="1" customWidth="1"/>
    <col min="2" max="2" width="14.85546875" style="1" customWidth="1"/>
    <col min="3" max="3" width="12.85546875" style="1" customWidth="1"/>
    <col min="4" max="4" width="13.42578125" style="1" customWidth="1"/>
    <col min="5" max="5" width="12" style="1" customWidth="1"/>
    <col min="6" max="6" width="15.42578125" style="1" customWidth="1"/>
    <col min="7" max="7" width="15.85546875" style="1" customWidth="1"/>
    <col min="8" max="8" width="27.42578125" style="1" customWidth="1"/>
    <col min="9" max="9" width="16.7109375" style="1" customWidth="1"/>
    <col min="10" max="10" width="14.42578125" style="1" customWidth="1"/>
    <col min="11" max="11" width="14" style="1" customWidth="1"/>
    <col min="12" max="12" width="15.7109375" style="1" customWidth="1"/>
    <col min="13" max="13" width="8.85546875" style="1"/>
    <col min="14" max="14" width="25.85546875" style="1" customWidth="1"/>
    <col min="15" max="15" width="12.7109375" style="1" customWidth="1"/>
    <col min="16" max="16" width="14.7109375" style="1" customWidth="1"/>
    <col min="17" max="17" width="13" style="1" customWidth="1"/>
    <col min="18" max="18" width="11.140625" style="1" customWidth="1"/>
    <col min="19" max="19" width="15.42578125" style="1" customWidth="1"/>
    <col min="20" max="20" width="8.85546875" style="1"/>
    <col min="21" max="21" width="25.42578125" style="1" customWidth="1"/>
    <col min="22" max="22" width="14.42578125" style="1" customWidth="1"/>
    <col min="23" max="23" width="17.42578125" style="1" customWidth="1"/>
    <col min="24" max="24" width="15.42578125" style="1" customWidth="1"/>
    <col min="25" max="25" width="13.42578125" style="1" customWidth="1"/>
    <col min="26" max="27" width="8.85546875" style="1"/>
    <col min="28" max="28" width="40.42578125" style="1" customWidth="1"/>
    <col min="29" max="29" width="16.85546875" style="1" customWidth="1"/>
    <col min="30" max="30" width="29" style="1" customWidth="1"/>
    <col min="31" max="31" width="8.85546875" style="1"/>
    <col min="32" max="32" width="19.7109375" style="1" customWidth="1"/>
    <col min="33" max="35" width="8.85546875" style="1"/>
    <col min="36" max="36" width="16.42578125" style="1" customWidth="1"/>
    <col min="37" max="43" width="8.85546875" style="1"/>
    <col min="44" max="44" width="13.140625" style="1" customWidth="1"/>
    <col min="45" max="16384" width="8.85546875" style="1"/>
  </cols>
  <sheetData>
    <row r="1" spans="2:12" ht="9.9499999999999993" customHeight="1" x14ac:dyDescent="0.25">
      <c r="B1" s="62"/>
      <c r="C1" s="62"/>
      <c r="D1" s="62"/>
      <c r="E1" s="62"/>
      <c r="F1" s="62"/>
      <c r="G1" s="62"/>
    </row>
    <row r="2" spans="2:12" ht="20.100000000000001" customHeight="1" x14ac:dyDescent="0.25">
      <c r="B2" s="176" t="s">
        <v>393</v>
      </c>
      <c r="C2" s="62"/>
      <c r="D2" s="62"/>
      <c r="E2" s="62"/>
      <c r="F2" s="62"/>
      <c r="G2" s="62"/>
    </row>
    <row r="3" spans="2:12" ht="46.5" customHeight="1" x14ac:dyDescent="0.25">
      <c r="B3" s="38" t="s">
        <v>174</v>
      </c>
      <c r="C3" s="38" t="s">
        <v>169</v>
      </c>
      <c r="D3" s="39" t="s">
        <v>170</v>
      </c>
      <c r="E3" s="39" t="s">
        <v>171</v>
      </c>
      <c r="F3" s="39" t="s">
        <v>172</v>
      </c>
      <c r="G3" s="40" t="s">
        <v>173</v>
      </c>
    </row>
    <row r="4" spans="2:12" ht="38.25" customHeight="1" x14ac:dyDescent="0.25">
      <c r="B4" s="41" t="s">
        <v>175</v>
      </c>
      <c r="C4" s="42">
        <f>'Commission''s energy set'!$M$78</f>
        <v>0.39277920872876793</v>
      </c>
      <c r="D4" s="4">
        <f>'Commission''s energy set'!$N$78</f>
        <v>0.33538314571951749</v>
      </c>
      <c r="E4" s="4">
        <f>'Commission''s energy set'!$O$78</f>
        <v>0.30480120444603886</v>
      </c>
      <c r="F4" s="5">
        <f>'Commission''s energy set'!$S$78</f>
        <v>0.40593620848869599</v>
      </c>
      <c r="G4" s="43">
        <f>IF(COUNT('Commission''s energy set'!O3:O76)='SE - Energy set'!D17,'SE - Energy set'!D17,"ERROR")</f>
        <v>74</v>
      </c>
    </row>
    <row r="5" spans="2:12" ht="24" customHeight="1" x14ac:dyDescent="0.25">
      <c r="B5" s="285" t="s">
        <v>177</v>
      </c>
      <c r="C5" s="286"/>
      <c r="D5" s="286"/>
      <c r="E5" s="286"/>
      <c r="F5" s="285"/>
      <c r="G5" s="285"/>
    </row>
    <row r="6" spans="2:12" ht="20.100000000000001" customHeight="1" x14ac:dyDescent="0.25">
      <c r="B6" s="44" t="s">
        <v>16</v>
      </c>
      <c r="C6" s="48">
        <f>'Commission''s electricity subset'!$M$20</f>
        <v>0.334493781538591</v>
      </c>
      <c r="D6" s="47">
        <f>'Commission''s electricity subset'!$N$20</f>
        <v>0.28596395195064972</v>
      </c>
      <c r="E6" s="47">
        <f>'Commission''s electricity subset'!$O$20</f>
        <v>0.26003979386531051</v>
      </c>
      <c r="F6" s="5">
        <f>'Commission''s electricity subset'!$S$20</f>
        <v>0.40200101864267745</v>
      </c>
      <c r="G6" s="43">
        <f>IF(COUNT('Commission''s electricity subset'!O3:O18)='SE - E'!D17,'SE - E'!D17,"ERROR")</f>
        <v>16</v>
      </c>
    </row>
    <row r="7" spans="2:12" ht="23.1" customHeight="1" x14ac:dyDescent="0.25">
      <c r="B7" s="44" t="s">
        <v>20</v>
      </c>
      <c r="C7" s="42">
        <f>'Commission''s integrated subset'!M44</f>
        <v>0.36853878341248736</v>
      </c>
      <c r="D7" s="4">
        <f>'Commission''s integrated subset'!N44</f>
        <v>0.30142327577314132</v>
      </c>
      <c r="E7" s="4">
        <f>'Commission''s integrated subset'!O44</f>
        <v>0.26014214925521639</v>
      </c>
      <c r="F7" s="5">
        <f>'Commission''s integrated subset'!S44</f>
        <v>0.43686325712073976</v>
      </c>
      <c r="G7" s="43">
        <f>IF(COUNT('Commission''s integrated subset'!O3:O42)='SE - I'!D17,'SE - I'!D17,"ERROR")</f>
        <v>40</v>
      </c>
    </row>
    <row r="8" spans="2:12" ht="21" customHeight="1" x14ac:dyDescent="0.25">
      <c r="B8" s="44" t="s">
        <v>25</v>
      </c>
      <c r="C8" s="13">
        <f>'Commission''s gas subset'!$M$22</f>
        <v>0.49845608915621537</v>
      </c>
      <c r="D8" s="14">
        <f>'Commission''s gas subset'!$N$22</f>
        <v>0.45477769561712439</v>
      </c>
      <c r="E8" s="14">
        <f>'Commission''s gas subset'!$O$22</f>
        <v>0.44383146983073707</v>
      </c>
      <c r="F8" s="45">
        <f>'Commission''s gas subset'!$S$22</f>
        <v>0.34070738028061492</v>
      </c>
      <c r="G8" s="16">
        <f>IF(COUNT('Commission''s gas subset'!O3:O20)='SE - G'!D17,'SE - G'!D17,"ERROR")</f>
        <v>18</v>
      </c>
    </row>
    <row r="9" spans="2:12" ht="24" customHeight="1" x14ac:dyDescent="0.25">
      <c r="B9" s="85"/>
      <c r="C9" s="4"/>
      <c r="D9" s="4"/>
      <c r="E9" s="4"/>
      <c r="F9" s="5"/>
      <c r="G9" s="60"/>
      <c r="H9" s="102"/>
    </row>
    <row r="10" spans="2:12" ht="27" customHeight="1" x14ac:dyDescent="0.25">
      <c r="G10" s="62"/>
      <c r="H10" s="176" t="s">
        <v>394</v>
      </c>
      <c r="I10" s="29"/>
      <c r="J10" s="62"/>
      <c r="K10" s="62"/>
      <c r="L10" s="62"/>
    </row>
    <row r="11" spans="2:12" ht="40.5" customHeight="1" x14ac:dyDescent="0.25">
      <c r="H11" s="49" t="s">
        <v>183</v>
      </c>
      <c r="I11" s="38" t="s">
        <v>184</v>
      </c>
      <c r="J11" s="39" t="s">
        <v>185</v>
      </c>
      <c r="K11" s="39" t="s">
        <v>186</v>
      </c>
      <c r="L11" s="40" t="s">
        <v>173</v>
      </c>
    </row>
    <row r="12" spans="2:12" ht="24" customHeight="1" x14ac:dyDescent="0.25">
      <c r="H12" s="44" t="s">
        <v>168</v>
      </c>
      <c r="I12" s="42">
        <f>'SE - Energy set'!$E$8</f>
        <v>0.13618435152102351</v>
      </c>
      <c r="J12" s="4">
        <f>'SE - Energy set'!$E$9</f>
        <v>0.13753304338672462</v>
      </c>
      <c r="K12" s="4">
        <f>'SE - Energy set'!$E$10</f>
        <v>0.13627064842962056</v>
      </c>
      <c r="L12" s="43">
        <f>IF(COUNT('Commission''s energy set'!O3:O76)='SE - Energy set'!D17,'SE - Energy set'!D17,"ERROR")</f>
        <v>74</v>
      </c>
    </row>
    <row r="13" spans="2:12" ht="20.100000000000001" customHeight="1" x14ac:dyDescent="0.25">
      <c r="G13" s="46"/>
      <c r="H13" s="282" t="s">
        <v>177</v>
      </c>
      <c r="I13" s="287"/>
      <c r="J13" s="287"/>
      <c r="K13" s="287"/>
      <c r="L13" s="288"/>
    </row>
    <row r="14" spans="2:12" ht="24" customHeight="1" x14ac:dyDescent="0.25">
      <c r="H14" s="44" t="s">
        <v>16</v>
      </c>
      <c r="I14" s="42">
        <f>'SE - E'!$E$8</f>
        <v>0.12118462318622047</v>
      </c>
      <c r="J14" s="4">
        <f>'SE - E'!$E$9</f>
        <v>0.10642655156240521</v>
      </c>
      <c r="K14" s="4">
        <f>'SE - E'!$E$10</f>
        <v>0.11868456952171313</v>
      </c>
      <c r="L14" s="43">
        <f>IF(COUNT('Commission''s electricity subset'!O3:O18)='SE - E'!D17,'SE - E'!D17,"ERROR")</f>
        <v>16</v>
      </c>
    </row>
    <row r="15" spans="2:12" ht="24" customHeight="1" x14ac:dyDescent="0.25">
      <c r="H15" s="44" t="s">
        <v>20</v>
      </c>
      <c r="I15" s="42">
        <f>'SE - I'!E8</f>
        <v>0.10956322982270217</v>
      </c>
      <c r="J15" s="4">
        <f>'SE - I'!E9</f>
        <v>9.3642476381734729E-2</v>
      </c>
      <c r="K15" s="4">
        <f>'SE - I'!E10</f>
        <v>8.5401316515103395E-2</v>
      </c>
      <c r="L15" s="43">
        <f>IF(COUNT('Commission''s integrated subset'!O3:O42)='SE - I'!D17,'SE - I'!D17,"ERROR")</f>
        <v>40</v>
      </c>
    </row>
    <row r="16" spans="2:12" ht="21" customHeight="1" x14ac:dyDescent="0.25">
      <c r="H16" s="20" t="s">
        <v>25</v>
      </c>
      <c r="I16" s="13">
        <f>'SE - G'!$E$8</f>
        <v>0.17465046115628091</v>
      </c>
      <c r="J16" s="14">
        <f>'SE - G'!$E$9</f>
        <v>0.20540110451799792</v>
      </c>
      <c r="K16" s="14">
        <f>'SE - G'!$E$10</f>
        <v>0.20111904635211827</v>
      </c>
      <c r="L16" s="16">
        <f>IF(COUNT('Commission''s gas subset'!O3:O20)='SE - G'!D17,'SE - G'!D17,"ERROR")</f>
        <v>18</v>
      </c>
    </row>
    <row r="17" spans="2:25" ht="23.1" customHeight="1" x14ac:dyDescent="0.25">
      <c r="B17" s="60"/>
      <c r="C17" s="4"/>
      <c r="D17" s="4"/>
      <c r="E17" s="4"/>
      <c r="F17" s="60"/>
      <c r="N17" s="176" t="s">
        <v>395</v>
      </c>
    </row>
    <row r="18" spans="2:25" ht="30" x14ac:dyDescent="0.25">
      <c r="N18" s="89" t="s">
        <v>174</v>
      </c>
      <c r="O18" s="89" t="s">
        <v>169</v>
      </c>
      <c r="P18" s="51" t="s">
        <v>170</v>
      </c>
      <c r="Q18" s="51" t="s">
        <v>171</v>
      </c>
      <c r="R18" s="51" t="s">
        <v>172</v>
      </c>
      <c r="S18" s="90" t="s">
        <v>173</v>
      </c>
    </row>
    <row r="19" spans="2:25" ht="24.95" customHeight="1" x14ac:dyDescent="0.25">
      <c r="N19" s="279" t="s">
        <v>176</v>
      </c>
      <c r="O19" s="289"/>
      <c r="P19" s="289"/>
      <c r="Q19" s="289"/>
      <c r="R19" s="289"/>
      <c r="S19" s="281"/>
    </row>
    <row r="20" spans="2:25" ht="30" customHeight="1" x14ac:dyDescent="0.25">
      <c r="N20" s="52" t="s">
        <v>175</v>
      </c>
      <c r="O20" s="48">
        <f>'Commission''s energy set'!$M$78</f>
        <v>0.39277920872876793</v>
      </c>
      <c r="P20" s="47">
        <f>'Commission''s energy set'!$N$78</f>
        <v>0.33538314571951749</v>
      </c>
      <c r="Q20" s="47">
        <f>'Commission''s energy set'!$O$78</f>
        <v>0.30480120444603886</v>
      </c>
      <c r="R20" s="57">
        <f>'Commission''s energy set'!$S$78</f>
        <v>0.40593620848869599</v>
      </c>
      <c r="S20" s="54">
        <f>IF(COUNT('Commission''s energy set'!O3:O76)='SE - Energy set'!D17,'SE - Energy set'!D17,"ERROR")</f>
        <v>74</v>
      </c>
    </row>
    <row r="21" spans="2:25" ht="41.25" customHeight="1" x14ac:dyDescent="0.25">
      <c r="N21" s="52" t="s">
        <v>178</v>
      </c>
      <c r="O21" s="53">
        <f>'TDB''s high level refined set'!M71</f>
        <v>0.38106429064037317</v>
      </c>
      <c r="P21" s="2">
        <f>'TDB''s high level refined set'!N71</f>
        <v>0.31255322775310151</v>
      </c>
      <c r="Q21" s="2">
        <f>'TDB''s high level refined set'!O71</f>
        <v>0.27727437629623769</v>
      </c>
      <c r="R21" s="3">
        <f>'TDB''s high level refined set'!S71</f>
        <v>0.42267799775087211</v>
      </c>
      <c r="S21" s="54">
        <f>IF(COUNT('TDB''s high level refined set'!O3:O69)='SE - Full set high level refin'!D17,'SE - Full set high level refin'!D17,"ERROR")</f>
        <v>67</v>
      </c>
    </row>
    <row r="22" spans="2:25" ht="27.95" customHeight="1" x14ac:dyDescent="0.25">
      <c r="N22" s="279" t="s">
        <v>179</v>
      </c>
      <c r="O22" s="289"/>
      <c r="P22" s="289"/>
      <c r="Q22" s="289"/>
      <c r="R22" s="289"/>
      <c r="S22" s="281"/>
    </row>
    <row r="23" spans="2:25" ht="45" customHeight="1" x14ac:dyDescent="0.25">
      <c r="N23" s="52" t="s">
        <v>180</v>
      </c>
      <c r="O23" s="48">
        <f>'Commission''s gas subset'!$M$22</f>
        <v>0.49845608915621537</v>
      </c>
      <c r="P23" s="47">
        <f>'Commission''s gas subset'!$N$22</f>
        <v>0.45477769561712439</v>
      </c>
      <c r="Q23" s="47">
        <f>'Commission''s gas subset'!$O$22</f>
        <v>0.44383146983073707</v>
      </c>
      <c r="R23" s="57">
        <f>'Commission''s gas subset'!$S$22</f>
        <v>0.34070738028061492</v>
      </c>
      <c r="S23" s="55">
        <f>IF(COUNT('Commission''s gas subset'!O3:O20)='SE - G'!D17,'SE - G'!D17,"ERROR")</f>
        <v>18</v>
      </c>
    </row>
    <row r="24" spans="2:25" ht="35.1" customHeight="1" x14ac:dyDescent="0.25">
      <c r="N24" s="52" t="s">
        <v>181</v>
      </c>
      <c r="O24" s="53">
        <f>'TDB''s h-l refined gas set'!M16</f>
        <v>0.45386720131567099</v>
      </c>
      <c r="P24" s="2">
        <f>'TDB''s h-l refined gas set'!N16</f>
        <v>0.36222438895213754</v>
      </c>
      <c r="Q24" s="2">
        <f>'TDB''s h-l refined gas set'!O16</f>
        <v>0.3356869489606113</v>
      </c>
      <c r="R24" s="3">
        <f>'TDB''s h-l refined gas set'!S16</f>
        <v>0.35686272861769669</v>
      </c>
      <c r="S24" s="54">
        <f>IF(COUNT('TDB''s h-l refined gas set'!O3:O14)='SE - G refined'!D17,'SE - G refined'!D17,"ERROR")</f>
        <v>12</v>
      </c>
    </row>
    <row r="25" spans="2:25" ht="30" customHeight="1" x14ac:dyDescent="0.25">
      <c r="N25" s="279" t="s">
        <v>182</v>
      </c>
      <c r="O25" s="280"/>
      <c r="P25" s="280"/>
      <c r="Q25" s="280"/>
      <c r="R25" s="280"/>
      <c r="S25" s="281"/>
    </row>
    <row r="26" spans="2:25" ht="25.5" customHeight="1" x14ac:dyDescent="0.25">
      <c r="N26" s="52" t="s">
        <v>180</v>
      </c>
      <c r="O26" s="48">
        <f>'Commission''s electricity subset'!$M$20</f>
        <v>0.334493781538591</v>
      </c>
      <c r="P26" s="47">
        <f>'Commission''s electricity subset'!$N$20</f>
        <v>0.28596395195064972</v>
      </c>
      <c r="Q26" s="47">
        <f>'Commission''s electricity subset'!$O$20</f>
        <v>0.26003979386531051</v>
      </c>
      <c r="R26" s="5">
        <f>'Commission''s electricity subset'!$S$20</f>
        <v>0.40200101864267745</v>
      </c>
      <c r="S26" s="54">
        <f>IF(COUNT('Commission''s electricity subset'!O3:O18)='SE - E'!D17,'SE - E'!D17,"ERROR")</f>
        <v>16</v>
      </c>
    </row>
    <row r="27" spans="2:25" ht="21.95" customHeight="1" x14ac:dyDescent="0.25">
      <c r="N27" s="56" t="s">
        <v>181</v>
      </c>
      <c r="O27" s="13">
        <f>'TDB''s h-l refined elect set'!M19</f>
        <v>0.35622331470783036</v>
      </c>
      <c r="P27" s="14">
        <f>'TDB''s h-l refined elect set'!N19</f>
        <v>0.30249617074043267</v>
      </c>
      <c r="Q27" s="14">
        <f>'TDB''s h-l refined elect set'!O19</f>
        <v>0.27623025694079623</v>
      </c>
      <c r="R27" s="45">
        <f>'TDB''s h-l refined elect set'!S19</f>
        <v>0.43750285473776529</v>
      </c>
      <c r="S27" s="16">
        <f>IF(COUNT('TDB''s h-l refined elect set'!O3:O17)='SE - E refined'!D17,'SE - E refined'!D17,"ERROR")</f>
        <v>15</v>
      </c>
    </row>
    <row r="28" spans="2:25" ht="23.1" customHeight="1" x14ac:dyDescent="0.25">
      <c r="U28" s="176" t="s">
        <v>396</v>
      </c>
    </row>
    <row r="29" spans="2:25" ht="45" x14ac:dyDescent="0.25">
      <c r="U29" s="89" t="s">
        <v>183</v>
      </c>
      <c r="V29" s="89" t="s">
        <v>184</v>
      </c>
      <c r="W29" s="51" t="s">
        <v>185</v>
      </c>
      <c r="X29" s="51" t="s">
        <v>186</v>
      </c>
      <c r="Y29" s="90" t="s">
        <v>173</v>
      </c>
    </row>
    <row r="30" spans="2:25" ht="29.1" customHeight="1" x14ac:dyDescent="0.25">
      <c r="U30" s="279" t="s">
        <v>176</v>
      </c>
      <c r="V30" s="280"/>
      <c r="W30" s="280"/>
      <c r="X30" s="280"/>
      <c r="Y30" s="281"/>
    </row>
    <row r="31" spans="2:25" ht="36.950000000000003" customHeight="1" x14ac:dyDescent="0.25">
      <c r="U31" s="52" t="s">
        <v>175</v>
      </c>
      <c r="V31" s="42">
        <f>'SE - Energy set'!$E$8</f>
        <v>0.13618435152102351</v>
      </c>
      <c r="W31" s="4">
        <f>'SE - Energy set'!$E$9</f>
        <v>0.13753304338672462</v>
      </c>
      <c r="X31" s="4">
        <f>'SE - Energy set'!$E$10</f>
        <v>0.13627064842962056</v>
      </c>
      <c r="Y31" s="43">
        <f>IF(COUNT('Commission''s energy set'!O3:O76)='SE - Energy set'!D17,'SE - Energy set'!D17,"ERROR")</f>
        <v>74</v>
      </c>
    </row>
    <row r="32" spans="2:25" ht="36" customHeight="1" x14ac:dyDescent="0.25">
      <c r="U32" s="52" t="s">
        <v>178</v>
      </c>
      <c r="V32" s="42">
        <f>'SE - Full set high level refin'!E8</f>
        <v>0.11966562523491972</v>
      </c>
      <c r="W32" s="4">
        <f>'SE - Full set high level refin'!E9</f>
        <v>0.1028229571204394</v>
      </c>
      <c r="X32" s="4">
        <f>'SE - Full set high level refin'!E10</f>
        <v>9.4290786390391512E-2</v>
      </c>
      <c r="Y32" s="55">
        <f>IF(COUNT('TDB''s high level refined set'!O3:O69)='SE - Full set high level refin'!D17,'SE - Full set high level refin'!D17,"ERROR")</f>
        <v>67</v>
      </c>
    </row>
    <row r="33" spans="21:42" ht="27.95" customHeight="1" x14ac:dyDescent="0.25">
      <c r="U33" s="282" t="s">
        <v>179</v>
      </c>
      <c r="V33" s="283"/>
      <c r="W33" s="283"/>
      <c r="X33" s="283"/>
      <c r="Y33" s="284"/>
    </row>
    <row r="34" spans="21:42" ht="39" customHeight="1" x14ac:dyDescent="0.25">
      <c r="U34" s="52" t="s">
        <v>180</v>
      </c>
      <c r="V34" s="48">
        <f>'SE - G'!$E$8</f>
        <v>0.17465046115628091</v>
      </c>
      <c r="W34" s="47">
        <f>'SE - G'!$E$9</f>
        <v>0.20540110451799792</v>
      </c>
      <c r="X34" s="47">
        <f>'SE - G'!$E$10</f>
        <v>0.20111904635211827</v>
      </c>
      <c r="Y34" s="86">
        <f>IF(COUNT('Commission''s gas subset'!O3:O20)='SE - G'!D17,'SE - G'!D17,"ERROR")</f>
        <v>18</v>
      </c>
    </row>
    <row r="35" spans="21:42" ht="30" customHeight="1" x14ac:dyDescent="0.25">
      <c r="U35" s="52" t="s">
        <v>181</v>
      </c>
      <c r="V35" s="42">
        <f>'SE - G refined'!E8</f>
        <v>0.17997670179196451</v>
      </c>
      <c r="W35" s="4">
        <f>'SE - G refined'!E9</f>
        <v>0.15243893642474599</v>
      </c>
      <c r="X35" s="4">
        <f>'SE - G refined'!E10</f>
        <v>0.14015270077564665</v>
      </c>
      <c r="Y35" s="43">
        <f>IF(COUNT('TDB''s h-l refined gas set'!O3:O14)='SE - G refined'!D17,'SE - G refined'!D17,"ERROR")</f>
        <v>12</v>
      </c>
    </row>
    <row r="36" spans="21:42" ht="23.1" customHeight="1" x14ac:dyDescent="0.25">
      <c r="U36" s="279" t="s">
        <v>182</v>
      </c>
      <c r="V36" s="280"/>
      <c r="W36" s="280"/>
      <c r="X36" s="280"/>
      <c r="Y36" s="281"/>
    </row>
    <row r="37" spans="21:42" ht="39" customHeight="1" x14ac:dyDescent="0.25">
      <c r="U37" s="52" t="s">
        <v>180</v>
      </c>
      <c r="V37" s="42">
        <f>'SE - E'!$E$8</f>
        <v>0.12118462318622047</v>
      </c>
      <c r="W37" s="4">
        <f>'SE - E'!$E$9</f>
        <v>0.10642655156240521</v>
      </c>
      <c r="X37" s="4">
        <f>'SE - E'!$E$10</f>
        <v>0.11868456952171313</v>
      </c>
      <c r="Y37" s="54">
        <f>IF(COUNT('Commission''s electricity subset'!O3:O18)='SE - E'!D17,'SE - E'!D17,"ERROR")</f>
        <v>16</v>
      </c>
    </row>
    <row r="38" spans="21:42" ht="35.1" customHeight="1" x14ac:dyDescent="0.25">
      <c r="U38" s="56" t="s">
        <v>181</v>
      </c>
      <c r="V38" s="13">
        <f>'SE - E refined'!E8</f>
        <v>7.0661914916484214E-2</v>
      </c>
      <c r="W38" s="14">
        <f>'SE - E refined'!E9</f>
        <v>6.4365024325756054E-2</v>
      </c>
      <c r="X38" s="14">
        <f>'SE - E refined'!E10</f>
        <v>6.9244458381904406E-2</v>
      </c>
      <c r="Y38" s="16">
        <f>IF(COUNT('TDB''s h-l refined elect set'!O3:O17)='SE - E refined'!D17,'SE - E refined'!D17,"ERROR")</f>
        <v>15</v>
      </c>
    </row>
    <row r="39" spans="21:42" x14ac:dyDescent="0.25">
      <c r="AA39" s="176" t="s">
        <v>397</v>
      </c>
    </row>
    <row r="40" spans="21:42" x14ac:dyDescent="0.25">
      <c r="AA40" s="8"/>
      <c r="AB40" s="290" t="s">
        <v>196</v>
      </c>
      <c r="AC40" s="292" t="s">
        <v>170</v>
      </c>
      <c r="AD40" s="293"/>
      <c r="AE40" s="292" t="s">
        <v>171</v>
      </c>
      <c r="AF40" s="293"/>
      <c r="AG40" s="294" t="s">
        <v>197</v>
      </c>
      <c r="AH40" s="296" t="s">
        <v>198</v>
      </c>
    </row>
    <row r="41" spans="21:42" x14ac:dyDescent="0.25">
      <c r="AA41" s="9"/>
      <c r="AB41" s="291"/>
      <c r="AC41" s="10" t="s">
        <v>199</v>
      </c>
      <c r="AD41" s="11" t="s">
        <v>200</v>
      </c>
      <c r="AE41" s="10" t="s">
        <v>201</v>
      </c>
      <c r="AF41" s="11" t="s">
        <v>200</v>
      </c>
      <c r="AG41" s="295"/>
      <c r="AH41" s="297"/>
    </row>
    <row r="42" spans="21:42" ht="29.1" customHeight="1" x14ac:dyDescent="0.25">
      <c r="AA42" s="7"/>
      <c r="AB42" s="12" t="s">
        <v>175</v>
      </c>
      <c r="AC42" s="13">
        <f>'TDB''s filtering process'!B200</f>
        <v>0.33538314571951749</v>
      </c>
      <c r="AD42" s="14">
        <f>'SE - Energy set'!E9</f>
        <v>0.13753304338672462</v>
      </c>
      <c r="AE42" s="13">
        <f>'TDB''s filtering process'!C200</f>
        <v>0.30480120444603886</v>
      </c>
      <c r="AF42" s="14">
        <f>'SE - Energy set'!E10</f>
        <v>0.13627064842962056</v>
      </c>
      <c r="AG42" s="15">
        <f>'TDB''s filtering process'!D200</f>
        <v>0.40593620848869599</v>
      </c>
      <c r="AH42" s="16">
        <f>IF('TDB''s filtering process'!A200='SE - Energy set'!D17,'SE - Energy set'!D17,"ERROR")</f>
        <v>74</v>
      </c>
    </row>
    <row r="43" spans="21:42" ht="44.1" customHeight="1" x14ac:dyDescent="0.25">
      <c r="AA43" s="17" t="s">
        <v>202</v>
      </c>
      <c r="AB43" s="18" t="s">
        <v>203</v>
      </c>
      <c r="AC43" s="13">
        <f>'TDB''s filtering process'!B201</f>
        <v>0.29220844622704656</v>
      </c>
      <c r="AD43" s="19">
        <f>'SE - Step 1'!E9</f>
        <v>9.4498699049311755E-2</v>
      </c>
      <c r="AE43" s="13">
        <f>'TDB''s filtering process'!C201</f>
        <v>0.25614727726823872</v>
      </c>
      <c r="AF43" s="19">
        <f>'SE - Step 1'!E10</f>
        <v>9.5787981100252023E-2</v>
      </c>
      <c r="AG43" s="15">
        <f>'TDB''s filtering process'!D201</f>
        <v>0.42087550561478659</v>
      </c>
      <c r="AH43" s="16">
        <f>IF('TDB''s filtering process'!A201='SE - Step 1'!D17,'SE - Step 1'!D17,"ERROR")</f>
        <v>54</v>
      </c>
    </row>
    <row r="44" spans="21:42" ht="45" customHeight="1" x14ac:dyDescent="0.25">
      <c r="AA44" s="84" t="s">
        <v>204</v>
      </c>
      <c r="AB44" s="18" t="s">
        <v>205</v>
      </c>
      <c r="AC44" s="13">
        <f>'TDB''s filtering process'!B202</f>
        <v>0.27910344332410186</v>
      </c>
      <c r="AD44" s="19">
        <f>'SE - Step 2'!E9</f>
        <v>7.9285200528756927E-2</v>
      </c>
      <c r="AE44" s="13">
        <f>'TDB''s filtering process'!C202</f>
        <v>0.23894469284550099</v>
      </c>
      <c r="AF44" s="19">
        <f>'SE - Step 2'!E10</f>
        <v>7.224598545890748E-2</v>
      </c>
      <c r="AG44" s="15">
        <f>'TDB''s filtering process'!D202</f>
        <v>0.44140837297385432</v>
      </c>
      <c r="AH44" s="16">
        <f>IF('TDB''s filtering process'!A202='SE - Step 2'!D17,'SE - Step 2'!D17,"ERROR")</f>
        <v>39</v>
      </c>
    </row>
    <row r="45" spans="21:42" ht="50.1" customHeight="1" x14ac:dyDescent="0.25">
      <c r="AA45" s="20" t="s">
        <v>206</v>
      </c>
      <c r="AB45" s="21" t="s">
        <v>207</v>
      </c>
      <c r="AC45" s="13">
        <f>'TDB''s filtering process'!B203</f>
        <v>0.23587520798848066</v>
      </c>
      <c r="AD45" s="14">
        <f>'SE - Step 3'!E9</f>
        <v>0.10908649923573316</v>
      </c>
      <c r="AE45" s="13">
        <f>'TDB''s filtering process'!C203</f>
        <v>0.20851605306670801</v>
      </c>
      <c r="AF45" s="14">
        <f>'SE - Step 3'!E10</f>
        <v>7.3018796677577436E-2</v>
      </c>
      <c r="AG45" s="15">
        <f>'TDB''s filtering process'!D203</f>
        <v>0.48860806437467458</v>
      </c>
      <c r="AH45" s="16">
        <f>IF('TDB''s filtering process'!A203='SE - Step 3'!D44,'SE - Step 3'!D44,"ERROR")</f>
        <v>8</v>
      </c>
    </row>
    <row r="46" spans="21:42" x14ac:dyDescent="0.25">
      <c r="AJ46" s="176" t="s">
        <v>398</v>
      </c>
    </row>
    <row r="47" spans="21:42" x14ac:dyDescent="0.25">
      <c r="AJ47" s="277" t="s">
        <v>4</v>
      </c>
      <c r="AK47" s="272" t="s">
        <v>170</v>
      </c>
      <c r="AL47" s="273"/>
      <c r="AM47" s="272" t="s">
        <v>171</v>
      </c>
      <c r="AN47" s="274"/>
      <c r="AO47" s="275" t="s">
        <v>197</v>
      </c>
      <c r="AP47" s="82"/>
    </row>
    <row r="48" spans="21:42" x14ac:dyDescent="0.25">
      <c r="AJ48" s="278"/>
      <c r="AK48" s="22" t="s">
        <v>199</v>
      </c>
      <c r="AL48" s="23" t="s">
        <v>200</v>
      </c>
      <c r="AM48" s="83" t="s">
        <v>201</v>
      </c>
      <c r="AN48" s="24" t="s">
        <v>200</v>
      </c>
      <c r="AO48" s="276"/>
      <c r="AP48" s="24" t="s">
        <v>190</v>
      </c>
    </row>
    <row r="49" spans="36:50" ht="27.95" customHeight="1" x14ac:dyDescent="0.25">
      <c r="AJ49" s="6" t="s">
        <v>210</v>
      </c>
      <c r="AK49" s="25">
        <f>'Commission''s set by country'!N92</f>
        <v>0.34744808176507647</v>
      </c>
      <c r="AL49" s="26">
        <f>'SE regulatory env US'!E9</f>
        <v>0.13094321048024615</v>
      </c>
      <c r="AM49" s="25">
        <f>'Commission''s set by country'!O92</f>
        <v>0.31428152586973584</v>
      </c>
      <c r="AN49" s="26">
        <f>'SE regulatory env US'!E10</f>
        <v>0.13109463287824613</v>
      </c>
      <c r="AO49" s="27">
        <f>'Commission''s set by country'!S92</f>
        <v>0.40406980847322255</v>
      </c>
      <c r="AP49" s="28">
        <f>IF('Commission''s set by country'!T92='SE regulatory env US'!D17,'SE regulatory env US'!D17,"ERROR")</f>
        <v>66</v>
      </c>
    </row>
    <row r="50" spans="36:50" ht="30.95" customHeight="1" x14ac:dyDescent="0.25">
      <c r="AJ50" s="6" t="s">
        <v>211</v>
      </c>
      <c r="AK50" s="25">
        <f>'Commission''s set by country'!N19</f>
        <v>0.2466266904306175</v>
      </c>
      <c r="AL50" s="26">
        <f>'SE regulatory env UK'!E9</f>
        <v>0.2901222068721917</v>
      </c>
      <c r="AM50" s="25">
        <f>'Commission''s set by country'!O19</f>
        <v>0.2317017232591719</v>
      </c>
      <c r="AN50" s="26">
        <f>'SE regulatory env UK'!E10</f>
        <v>0.30740237547344318</v>
      </c>
      <c r="AO50" s="27">
        <f>'Commission''s set by country'!S19</f>
        <v>0.20120233413594546</v>
      </c>
      <c r="AP50" s="28">
        <f>IF('Commission''s set by country'!T19='SE regulatory env UK'!D17,'SE regulatory env UK'!D17,"ERROR")</f>
        <v>3</v>
      </c>
    </row>
    <row r="51" spans="36:50" ht="32.1" customHeight="1" x14ac:dyDescent="0.25">
      <c r="AJ51" s="6" t="s">
        <v>212</v>
      </c>
      <c r="AK51" s="25">
        <f>'Commission''s set by country'!N12</f>
        <v>0.22937986309147976</v>
      </c>
      <c r="AL51" s="30">
        <f>'SE regulatory env NZAU'!E9</f>
        <v>8.2793438892348609E-2</v>
      </c>
      <c r="AM51" s="25">
        <f>'Commission''s set by country'!O12</f>
        <v>0.22352065036535929</v>
      </c>
      <c r="AN51" s="31">
        <f>'SE regulatory env NZAU'!E10</f>
        <v>7.8229844094566126E-2</v>
      </c>
      <c r="AO51" s="27">
        <f>'Commission''s set by country'!S12</f>
        <v>0.55341301330459647</v>
      </c>
      <c r="AP51" s="28">
        <f>IF('Commission''s set by country'!T12='SE regulatory env NZAU'!D17,'SE regulatory env NZAU'!D17,"ERROR")</f>
        <v>5</v>
      </c>
    </row>
    <row r="52" spans="36:50" s="114" customFormat="1" ht="29.1" customHeight="1" x14ac:dyDescent="0.25">
      <c r="AJ52" s="103" t="s">
        <v>213</v>
      </c>
      <c r="AK52" s="19">
        <f>AVERAGE(AK49:AK51)</f>
        <v>0.27448487842905789</v>
      </c>
      <c r="AL52" s="106"/>
      <c r="AM52" s="19">
        <f>AVERAGE(AM49:AM51)</f>
        <v>0.25650129983142234</v>
      </c>
      <c r="AN52" s="106"/>
      <c r="AO52" s="113">
        <f>AVERAGE(AO49:AO51)</f>
        <v>0.3862283853045882</v>
      </c>
      <c r="AP52" s="107">
        <f>SUM(AP49:AP51)</f>
        <v>74</v>
      </c>
    </row>
    <row r="53" spans="36:50" x14ac:dyDescent="0.25">
      <c r="AJ53" s="102"/>
      <c r="AK53" s="102"/>
      <c r="AL53" s="102"/>
      <c r="AM53" s="102"/>
      <c r="AN53" s="102"/>
      <c r="AO53" s="102"/>
      <c r="AP53" s="102"/>
      <c r="AR53" s="176" t="s">
        <v>399</v>
      </c>
    </row>
    <row r="54" spans="36:50" x14ac:dyDescent="0.25">
      <c r="AR54" s="8"/>
      <c r="AS54" s="272" t="s">
        <v>170</v>
      </c>
      <c r="AT54" s="273"/>
      <c r="AU54" s="272" t="s">
        <v>171</v>
      </c>
      <c r="AV54" s="274"/>
      <c r="AW54" s="275" t="s">
        <v>197</v>
      </c>
      <c r="AX54" s="82"/>
    </row>
    <row r="55" spans="36:50" x14ac:dyDescent="0.25">
      <c r="AR55" s="35"/>
      <c r="AS55" s="83" t="s">
        <v>199</v>
      </c>
      <c r="AT55" s="23" t="s">
        <v>200</v>
      </c>
      <c r="AU55" s="83" t="s">
        <v>201</v>
      </c>
      <c r="AV55" s="24" t="s">
        <v>200</v>
      </c>
      <c r="AW55" s="276"/>
      <c r="AX55" s="24" t="s">
        <v>190</v>
      </c>
    </row>
    <row r="56" spans="36:50" ht="27.95" customHeight="1" x14ac:dyDescent="0.25">
      <c r="AR56" s="20" t="s">
        <v>214</v>
      </c>
      <c r="AS56" s="13">
        <f>'Commission''s set by country'!N19</f>
        <v>0.2466266904306175</v>
      </c>
      <c r="AT56" s="14">
        <f>'SE regulatory NZAUUK'!E9</f>
        <v>0.13933443940733786</v>
      </c>
      <c r="AU56" s="13">
        <f>'Commission''s set by country'!O19</f>
        <v>0.2317017232591719</v>
      </c>
      <c r="AV56" s="14">
        <f>'SE regulatory NZAUUK'!E10</f>
        <v>0.13892740570926243</v>
      </c>
      <c r="AW56" s="115">
        <f>'Commission''s set by country'!S22</f>
        <v>0.4213340086163524</v>
      </c>
      <c r="AX56" s="16">
        <f>IF('Commission''s set by country'!T22='SE regulatory NZAUUK'!D17,'SE regulatory NZAUUK'!D17,"ERROR")</f>
        <v>8</v>
      </c>
    </row>
  </sheetData>
  <mergeCells count="20">
    <mergeCell ref="AB40:AB41"/>
    <mergeCell ref="AC40:AD40"/>
    <mergeCell ref="AE40:AF40"/>
    <mergeCell ref="AG40:AG41"/>
    <mergeCell ref="AH40:AH41"/>
    <mergeCell ref="N25:S25"/>
    <mergeCell ref="U30:Y30"/>
    <mergeCell ref="U33:Y33"/>
    <mergeCell ref="U36:Y36"/>
    <mergeCell ref="B5:G5"/>
    <mergeCell ref="H13:L13"/>
    <mergeCell ref="N19:S19"/>
    <mergeCell ref="N22:S22"/>
    <mergeCell ref="AS54:AT54"/>
    <mergeCell ref="AU54:AV54"/>
    <mergeCell ref="AW54:AW55"/>
    <mergeCell ref="AJ47:AJ48"/>
    <mergeCell ref="AK47:AL47"/>
    <mergeCell ref="AM47:AN47"/>
    <mergeCell ref="AO47:AO48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M87"/>
  <sheetViews>
    <sheetView workbookViewId="0"/>
  </sheetViews>
  <sheetFormatPr defaultColWidth="8.85546875" defaultRowHeight="15" x14ac:dyDescent="0.25"/>
  <cols>
    <col min="1" max="1" width="2.42578125" style="1" customWidth="1"/>
    <col min="2" max="2" width="30.7109375" style="1" customWidth="1"/>
    <col min="3" max="3" width="18.140625" style="1" customWidth="1"/>
    <col min="4" max="4" width="15.85546875" style="1" customWidth="1"/>
    <col min="5" max="5" width="15.42578125" style="1" customWidth="1"/>
    <col min="6" max="6" width="18.85546875" style="1" customWidth="1"/>
    <col min="7" max="7" width="18.140625" style="1" customWidth="1"/>
    <col min="8" max="8" width="20.85546875" style="1" customWidth="1"/>
    <col min="9" max="9" width="15.140625" style="1" customWidth="1"/>
    <col min="10" max="10" width="8.85546875" style="1"/>
    <col min="11" max="11" width="12.42578125" style="1" bestFit="1" customWidth="1"/>
    <col min="12" max="16384" width="8.85546875" style="1"/>
  </cols>
  <sheetData>
    <row r="1" spans="1:12" ht="23.25" x14ac:dyDescent="0.35">
      <c r="A1" s="91" t="s">
        <v>215</v>
      </c>
      <c r="B1" s="117"/>
    </row>
    <row r="3" spans="1:12" ht="34.5" customHeight="1" x14ac:dyDescent="0.25">
      <c r="A3" s="118"/>
      <c r="B3" s="310" t="s">
        <v>216</v>
      </c>
      <c r="C3" s="310"/>
      <c r="D3" s="310"/>
      <c r="E3" s="310"/>
      <c r="F3" s="310"/>
      <c r="G3" s="310"/>
      <c r="H3" s="310"/>
      <c r="I3" s="310"/>
      <c r="J3" s="310"/>
      <c r="K3" s="118"/>
      <c r="L3" s="118"/>
    </row>
    <row r="5" spans="1:12" s="37" customFormat="1" x14ac:dyDescent="0.25">
      <c r="A5" s="36" t="s">
        <v>217</v>
      </c>
    </row>
    <row r="7" spans="1:12" x14ac:dyDescent="0.25">
      <c r="B7" s="114"/>
      <c r="C7" s="120" t="s">
        <v>2</v>
      </c>
      <c r="D7" s="121" t="s">
        <v>3</v>
      </c>
      <c r="E7" s="122" t="s">
        <v>201</v>
      </c>
    </row>
    <row r="8" spans="1:12" x14ac:dyDescent="0.25">
      <c r="B8" s="121" t="s">
        <v>218</v>
      </c>
      <c r="C8" s="123"/>
      <c r="D8" s="124"/>
      <c r="E8" s="125"/>
      <c r="F8" s="126"/>
      <c r="G8" s="126"/>
      <c r="H8" s="126"/>
    </row>
    <row r="9" spans="1:12" x14ac:dyDescent="0.25">
      <c r="B9" s="127" t="s">
        <v>8</v>
      </c>
      <c r="C9" s="128">
        <f>C46</f>
        <v>6.4265663686055671E-2</v>
      </c>
      <c r="D9" s="129">
        <f>D46</f>
        <v>0.10132121409864153</v>
      </c>
      <c r="E9" s="130">
        <f t="shared" ref="E9:E10" si="0">AVERAGE(C9:D9)</f>
        <v>8.2793438892348609E-2</v>
      </c>
      <c r="F9" s="126"/>
      <c r="G9" s="126"/>
      <c r="H9" s="126"/>
    </row>
    <row r="10" spans="1:12" x14ac:dyDescent="0.25">
      <c r="B10" s="131" t="s">
        <v>9</v>
      </c>
      <c r="C10" s="132">
        <f>C22</f>
        <v>8.0285401013676871E-2</v>
      </c>
      <c r="D10" s="133">
        <f>D22</f>
        <v>7.6174287175455366E-2</v>
      </c>
      <c r="E10" s="134">
        <f t="shared" si="0"/>
        <v>7.8229844094566126E-2</v>
      </c>
      <c r="F10" s="126"/>
      <c r="G10" s="126"/>
      <c r="H10" s="126"/>
    </row>
    <row r="13" spans="1:12" s="37" customFormat="1" x14ac:dyDescent="0.25">
      <c r="A13" s="36" t="s">
        <v>219</v>
      </c>
    </row>
    <row r="15" spans="1:12" x14ac:dyDescent="0.25">
      <c r="A15" s="102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</row>
    <row r="16" spans="1:12" x14ac:dyDescent="0.25">
      <c r="A16" s="102"/>
      <c r="B16" s="135" t="s">
        <v>220</v>
      </c>
      <c r="C16" s="136" t="s">
        <v>2</v>
      </c>
      <c r="D16" s="137" t="s">
        <v>3</v>
      </c>
      <c r="E16" s="138" t="s">
        <v>221</v>
      </c>
      <c r="F16" s="139"/>
      <c r="G16" s="139"/>
      <c r="H16" s="138"/>
      <c r="I16" s="102"/>
      <c r="J16" s="102"/>
      <c r="K16" s="102"/>
      <c r="L16" s="102"/>
    </row>
    <row r="17" spans="1:13" x14ac:dyDescent="0.25">
      <c r="A17" s="102"/>
      <c r="B17" s="140" t="s">
        <v>190</v>
      </c>
      <c r="C17" s="140">
        <f>COUNT(C27:C31)</f>
        <v>5</v>
      </c>
      <c r="D17" s="140">
        <f>COUNT(F27:F31)</f>
        <v>5</v>
      </c>
      <c r="E17" s="141" t="s">
        <v>222</v>
      </c>
      <c r="F17" s="142"/>
      <c r="G17" s="142"/>
      <c r="H17" s="141"/>
      <c r="I17" s="102"/>
      <c r="J17" s="102"/>
      <c r="K17" s="102"/>
      <c r="L17" s="102"/>
    </row>
    <row r="18" spans="1:13" x14ac:dyDescent="0.25">
      <c r="A18" s="102"/>
      <c r="B18" s="143" t="s">
        <v>223</v>
      </c>
      <c r="C18" s="144">
        <f>(C17/(C17-1))*_xlfn.VAR.S(C27:C31)</f>
        <v>7.0428179047805645E-3</v>
      </c>
      <c r="D18" s="144">
        <f>(D17/(D17-1))*_xlfn.VAR.S(F27:F31)</f>
        <v>7.7585818061764057E-3</v>
      </c>
      <c r="E18" s="141" t="s">
        <v>224</v>
      </c>
      <c r="F18" s="145"/>
      <c r="G18" s="145"/>
      <c r="H18" s="141"/>
      <c r="I18" s="102"/>
      <c r="J18" s="102"/>
      <c r="K18" s="102"/>
      <c r="L18" s="102"/>
    </row>
    <row r="19" spans="1:13" ht="18.75" x14ac:dyDescent="0.35">
      <c r="A19" s="102"/>
      <c r="B19" s="143" t="s">
        <v>225</v>
      </c>
      <c r="C19" s="144">
        <f>E32</f>
        <v>3.34272644968295E-3</v>
      </c>
      <c r="D19" s="144">
        <f>H32</f>
        <v>5.8462935678715725E-3</v>
      </c>
      <c r="E19" s="141" t="s">
        <v>226</v>
      </c>
      <c r="F19" s="145"/>
      <c r="G19" s="145"/>
      <c r="H19" s="141"/>
      <c r="I19" s="102"/>
      <c r="J19" s="102"/>
      <c r="K19" s="102"/>
      <c r="L19" s="102"/>
    </row>
    <row r="20" spans="1:13" x14ac:dyDescent="0.25">
      <c r="A20" s="102"/>
      <c r="B20" s="143" t="s">
        <v>227</v>
      </c>
      <c r="C20" s="146">
        <v>0.2</v>
      </c>
      <c r="D20" s="146">
        <v>0.2</v>
      </c>
      <c r="E20" s="141" t="s">
        <v>228</v>
      </c>
      <c r="F20" s="147"/>
      <c r="G20" s="147"/>
      <c r="H20" s="141"/>
      <c r="I20" s="102"/>
      <c r="J20" s="102"/>
      <c r="K20" s="102"/>
      <c r="L20" s="102"/>
    </row>
    <row r="21" spans="1:13" x14ac:dyDescent="0.25">
      <c r="A21" s="102"/>
      <c r="B21" s="148" t="s">
        <v>229</v>
      </c>
      <c r="C21" s="149">
        <f>C18*((C17+1)/C17)-C19*(1-2*C20)</f>
        <v>6.4457456159269077E-3</v>
      </c>
      <c r="D21" s="149">
        <f>D18*((D17+1)/D17)-D19*(1-2*D20)</f>
        <v>5.8025220266887433E-3</v>
      </c>
      <c r="E21" s="141" t="s">
        <v>230</v>
      </c>
      <c r="F21" s="145"/>
      <c r="G21" s="145"/>
      <c r="H21" s="141"/>
      <c r="I21" s="102"/>
      <c r="J21" s="102"/>
      <c r="K21" s="102"/>
      <c r="L21" s="102"/>
    </row>
    <row r="22" spans="1:13" x14ac:dyDescent="0.25">
      <c r="A22" s="102"/>
      <c r="B22" s="150" t="s">
        <v>231</v>
      </c>
      <c r="C22" s="151">
        <f>SQRT(C21)</f>
        <v>8.0285401013676871E-2</v>
      </c>
      <c r="D22" s="152">
        <f>SQRT(D21)</f>
        <v>7.6174287175455366E-2</v>
      </c>
      <c r="E22" s="142"/>
      <c r="F22" s="145"/>
      <c r="G22" s="145"/>
      <c r="H22" s="142"/>
      <c r="I22" s="102"/>
      <c r="J22" s="102"/>
      <c r="K22" s="102"/>
      <c r="L22" s="102"/>
    </row>
    <row r="23" spans="1:13" x14ac:dyDescent="0.25">
      <c r="A23" s="102"/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</row>
    <row r="24" spans="1:13" x14ac:dyDescent="0.25">
      <c r="A24" s="102"/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</row>
    <row r="25" spans="1:13" x14ac:dyDescent="0.25">
      <c r="A25" s="102"/>
      <c r="B25" s="102"/>
      <c r="C25" s="307" t="s">
        <v>2</v>
      </c>
      <c r="D25" s="308"/>
      <c r="E25" s="309"/>
      <c r="F25" s="307" t="s">
        <v>3</v>
      </c>
      <c r="G25" s="308"/>
      <c r="H25" s="309"/>
      <c r="I25" s="102"/>
      <c r="J25" s="102"/>
      <c r="K25" s="102"/>
      <c r="L25" s="102"/>
    </row>
    <row r="26" spans="1:13" x14ac:dyDescent="0.25">
      <c r="A26" s="102"/>
      <c r="B26" s="153" t="s">
        <v>232</v>
      </c>
      <c r="C26" s="154" t="s">
        <v>233</v>
      </c>
      <c r="D26" s="154" t="s">
        <v>234</v>
      </c>
      <c r="E26" s="154" t="s">
        <v>235</v>
      </c>
      <c r="F26" s="154" t="s">
        <v>233</v>
      </c>
      <c r="G26" s="154" t="s">
        <v>234</v>
      </c>
      <c r="H26" s="154" t="s">
        <v>235</v>
      </c>
      <c r="I26" s="102"/>
      <c r="J26" s="155"/>
      <c r="K26" s="156"/>
      <c r="L26" s="157"/>
      <c r="M26" s="157"/>
    </row>
    <row r="27" spans="1:13" x14ac:dyDescent="0.25">
      <c r="A27" s="102"/>
      <c r="B27" s="162" t="s">
        <v>120</v>
      </c>
      <c r="C27" s="25">
        <v>0.24688456108555545</v>
      </c>
      <c r="D27" s="163">
        <v>5.4300134022932996E-2</v>
      </c>
      <c r="E27" s="163">
        <f t="shared" ref="E27:E31" si="1">D27^2</f>
        <v>2.9485045549084853E-3</v>
      </c>
      <c r="F27" s="25">
        <v>0.333621744294612</v>
      </c>
      <c r="G27" s="163">
        <v>7.3321039191746012E-2</v>
      </c>
      <c r="H27" s="164">
        <f t="shared" ref="H27:H31" si="2">G27^2</f>
        <v>5.3759747881575544E-3</v>
      </c>
      <c r="I27" s="102"/>
      <c r="J27" s="102"/>
      <c r="K27" s="102"/>
      <c r="L27" s="102"/>
      <c r="M27" s="102"/>
    </row>
    <row r="28" spans="1:13" x14ac:dyDescent="0.25">
      <c r="A28" s="102"/>
      <c r="B28" s="162" t="s">
        <v>90</v>
      </c>
      <c r="C28" s="25">
        <v>8.5435252091316041E-2</v>
      </c>
      <c r="D28" s="163">
        <v>5.3242723639257944E-2</v>
      </c>
      <c r="E28" s="163">
        <f t="shared" si="1"/>
        <v>2.8347876205263968E-3</v>
      </c>
      <c r="F28" s="25">
        <v>0.2670025875884785</v>
      </c>
      <c r="G28" s="163">
        <v>5.315359271387067E-2</v>
      </c>
      <c r="H28" s="164">
        <f t="shared" si="2"/>
        <v>2.8253044183920452E-3</v>
      </c>
      <c r="I28" s="102"/>
      <c r="J28" s="102"/>
      <c r="K28" s="102"/>
      <c r="L28" s="102"/>
      <c r="M28" s="102"/>
    </row>
    <row r="29" spans="1:13" x14ac:dyDescent="0.25">
      <c r="B29" s="162" t="s">
        <v>29</v>
      </c>
      <c r="C29" s="25">
        <v>0.16288648858125215</v>
      </c>
      <c r="D29" s="163">
        <v>4.298484749260674E-2</v>
      </c>
      <c r="E29" s="163">
        <f t="shared" si="1"/>
        <v>1.84769711396266E-3</v>
      </c>
      <c r="F29" s="25">
        <v>0.12796749764906659</v>
      </c>
      <c r="G29" s="163">
        <v>4.4542263526561245E-2</v>
      </c>
      <c r="H29" s="164">
        <f t="shared" si="2"/>
        <v>1.984013240069628E-3</v>
      </c>
      <c r="I29" s="102"/>
      <c r="J29" s="102"/>
      <c r="K29" s="102"/>
      <c r="L29" s="102"/>
      <c r="M29" s="102"/>
    </row>
    <row r="30" spans="1:13" x14ac:dyDescent="0.25">
      <c r="B30" s="166" t="s">
        <v>54</v>
      </c>
      <c r="C30" s="25">
        <v>0.21249848845224512</v>
      </c>
      <c r="D30" s="163">
        <v>6.7006078690967419E-2</v>
      </c>
      <c r="E30" s="163">
        <f t="shared" si="1"/>
        <v>4.4898145815401181E-3</v>
      </c>
      <c r="F30" s="25">
        <v>0.19494935570934546</v>
      </c>
      <c r="G30" s="163">
        <v>0.10817902945622837</v>
      </c>
      <c r="H30" s="164">
        <f t="shared" si="2"/>
        <v>1.1702702414091526E-2</v>
      </c>
      <c r="I30" s="102"/>
      <c r="J30" s="102"/>
      <c r="K30" s="102"/>
      <c r="L30" s="102"/>
      <c r="M30" s="102"/>
    </row>
    <row r="31" spans="1:13" x14ac:dyDescent="0.25">
      <c r="B31" s="166" t="s">
        <v>48</v>
      </c>
      <c r="C31" s="25">
        <v>0.27572998200592097</v>
      </c>
      <c r="D31" s="163">
        <v>6.7770409305810519E-2</v>
      </c>
      <c r="E31" s="163">
        <f t="shared" si="1"/>
        <v>4.5928283774770888E-3</v>
      </c>
      <c r="F31" s="25">
        <v>0.19406206658529396</v>
      </c>
      <c r="G31" s="163">
        <v>8.5694066181078776E-2</v>
      </c>
      <c r="H31" s="164">
        <f t="shared" si="2"/>
        <v>7.3434729786471089E-3</v>
      </c>
      <c r="I31" s="102"/>
      <c r="J31" s="102"/>
      <c r="K31" s="102"/>
      <c r="L31" s="102"/>
      <c r="M31" s="102"/>
    </row>
    <row r="32" spans="1:13" x14ac:dyDescent="0.25">
      <c r="B32" s="169" t="s">
        <v>236</v>
      </c>
      <c r="C32" s="159">
        <f t="shared" ref="C32:H32" si="3">AVERAGE(C27:C31)</f>
        <v>0.19668695444325796</v>
      </c>
      <c r="D32" s="160">
        <f t="shared" si="3"/>
        <v>5.7060838630315122E-2</v>
      </c>
      <c r="E32" s="160">
        <f t="shared" si="3"/>
        <v>3.34272644968295E-3</v>
      </c>
      <c r="F32" s="159">
        <f t="shared" si="3"/>
        <v>0.22352065036535929</v>
      </c>
      <c r="G32" s="160">
        <f t="shared" si="3"/>
        <v>7.2977998213897013E-2</v>
      </c>
      <c r="H32" s="161">
        <f t="shared" si="3"/>
        <v>5.8462935678715725E-3</v>
      </c>
      <c r="I32" s="102"/>
      <c r="J32" s="102"/>
      <c r="K32" s="102"/>
      <c r="L32" s="102"/>
      <c r="M32" s="102"/>
    </row>
    <row r="33" spans="1:13" x14ac:dyDescent="0.25">
      <c r="B33" s="170" t="s">
        <v>237</v>
      </c>
      <c r="C33" s="64">
        <f t="shared" ref="C33:H33" si="4">MEDIAN(C27:C31)</f>
        <v>0.21249848845224512</v>
      </c>
      <c r="D33" s="167">
        <f t="shared" si="4"/>
        <v>5.4300134022932996E-2</v>
      </c>
      <c r="E33" s="167">
        <f t="shared" si="4"/>
        <v>2.9485045549084853E-3</v>
      </c>
      <c r="F33" s="64">
        <f t="shared" si="4"/>
        <v>0.19494935570934546</v>
      </c>
      <c r="G33" s="167">
        <f t="shared" si="4"/>
        <v>7.3321039191746012E-2</v>
      </c>
      <c r="H33" s="168">
        <f t="shared" si="4"/>
        <v>5.3759747881575544E-3</v>
      </c>
      <c r="I33" s="102"/>
      <c r="J33" s="102"/>
      <c r="K33" s="102"/>
      <c r="L33" s="102"/>
      <c r="M33" s="102"/>
    </row>
    <row r="34" spans="1:13" x14ac:dyDescent="0.25">
      <c r="I34" s="102"/>
      <c r="J34" s="102"/>
      <c r="K34" s="102"/>
      <c r="L34" s="102"/>
      <c r="M34" s="102"/>
    </row>
    <row r="35" spans="1:13" x14ac:dyDescent="0.25">
      <c r="I35" s="102"/>
      <c r="J35" s="102"/>
      <c r="K35" s="102"/>
      <c r="L35" s="102"/>
      <c r="M35" s="102"/>
    </row>
    <row r="36" spans="1:13" x14ac:dyDescent="0.25">
      <c r="I36" s="102"/>
      <c r="J36" s="102"/>
      <c r="K36" s="102"/>
      <c r="L36" s="102"/>
      <c r="M36" s="102"/>
    </row>
    <row r="37" spans="1:13" s="37" customFormat="1" x14ac:dyDescent="0.25">
      <c r="A37" s="36" t="s">
        <v>238</v>
      </c>
    </row>
    <row r="38" spans="1:13" x14ac:dyDescent="0.25">
      <c r="I38" s="102"/>
      <c r="J38" s="102"/>
      <c r="K38" s="102"/>
      <c r="L38" s="102"/>
      <c r="M38" s="102"/>
    </row>
    <row r="39" spans="1:13" x14ac:dyDescent="0.25">
      <c r="I39" s="102"/>
      <c r="J39" s="102"/>
      <c r="K39" s="102"/>
      <c r="L39" s="102"/>
      <c r="M39" s="102"/>
    </row>
    <row r="40" spans="1:13" x14ac:dyDescent="0.25">
      <c r="B40" s="135" t="s">
        <v>220</v>
      </c>
      <c r="C40" s="136" t="s">
        <v>2</v>
      </c>
      <c r="D40" s="137" t="s">
        <v>3</v>
      </c>
      <c r="E40" s="138" t="s">
        <v>221</v>
      </c>
      <c r="F40" s="139"/>
      <c r="G40" s="139"/>
      <c r="H40" s="138"/>
      <c r="I40" s="102"/>
      <c r="J40" s="102"/>
      <c r="K40" s="102"/>
      <c r="L40" s="102"/>
      <c r="M40" s="102"/>
    </row>
    <row r="41" spans="1:13" x14ac:dyDescent="0.25">
      <c r="B41" s="140" t="s">
        <v>190</v>
      </c>
      <c r="C41" s="140">
        <f>COUNT(C51:C55)</f>
        <v>5</v>
      </c>
      <c r="D41" s="140">
        <f>COUNT(F51:F55)</f>
        <v>5</v>
      </c>
      <c r="E41" s="141" t="s">
        <v>222</v>
      </c>
      <c r="F41" s="142"/>
      <c r="G41" s="142"/>
      <c r="H41" s="141"/>
      <c r="I41" s="102"/>
      <c r="J41" s="102"/>
      <c r="K41" s="102"/>
      <c r="L41" s="102"/>
      <c r="M41" s="102"/>
    </row>
    <row r="42" spans="1:13" x14ac:dyDescent="0.25">
      <c r="B42" s="143" t="s">
        <v>223</v>
      </c>
      <c r="C42" s="144">
        <f>(C41/(C41-1))*_xlfn.VAR.S(C51:C55)</f>
        <v>3.9803722737438273E-3</v>
      </c>
      <c r="D42" s="144">
        <f>(D41/(D41-1))*_xlfn.VAR.S(F51:F55)</f>
        <v>9.3774738165404783E-3</v>
      </c>
      <c r="E42" s="141" t="s">
        <v>224</v>
      </c>
      <c r="F42" s="145"/>
      <c r="G42" s="145"/>
      <c r="H42" s="141"/>
      <c r="I42" s="102"/>
      <c r="J42" s="102"/>
      <c r="K42" s="102"/>
      <c r="L42" s="102"/>
      <c r="M42" s="102"/>
    </row>
    <row r="43" spans="1:13" ht="18.75" x14ac:dyDescent="0.35">
      <c r="B43" s="143" t="s">
        <v>225</v>
      </c>
      <c r="C43" s="144">
        <f>E56</f>
        <v>1.077285332472297E-3</v>
      </c>
      <c r="D43" s="144">
        <f>H56</f>
        <v>1.6449669223763646E-3</v>
      </c>
      <c r="E43" s="141" t="s">
        <v>226</v>
      </c>
      <c r="F43" s="145"/>
      <c r="G43" s="145"/>
      <c r="H43" s="141"/>
      <c r="I43" s="102"/>
      <c r="J43" s="102"/>
      <c r="K43" s="102"/>
      <c r="L43" s="102"/>
      <c r="M43" s="102"/>
    </row>
    <row r="44" spans="1:13" x14ac:dyDescent="0.25">
      <c r="B44" s="143" t="s">
        <v>227</v>
      </c>
      <c r="C44" s="146">
        <v>0.2</v>
      </c>
      <c r="D44" s="146">
        <v>0.2</v>
      </c>
      <c r="E44" s="141" t="s">
        <v>228</v>
      </c>
      <c r="F44" s="147"/>
      <c r="G44" s="147"/>
      <c r="H44" s="141"/>
      <c r="I44" s="102"/>
      <c r="J44" s="102"/>
      <c r="K44" s="102"/>
      <c r="L44" s="102"/>
      <c r="M44" s="102"/>
    </row>
    <row r="45" spans="1:13" x14ac:dyDescent="0.25">
      <c r="B45" s="148" t="s">
        <v>229</v>
      </c>
      <c r="C45" s="149">
        <f>C42*((C41+1)/C41)-C43*(1-2*C44)</f>
        <v>4.1300755290092145E-3</v>
      </c>
      <c r="D45" s="149">
        <f>D42*((D41+1)/D41)-D43*(1-2*D44)</f>
        <v>1.0265988426422755E-2</v>
      </c>
      <c r="E45" s="141" t="s">
        <v>230</v>
      </c>
      <c r="F45" s="145"/>
      <c r="G45" s="145"/>
      <c r="H45" s="141"/>
      <c r="I45" s="102"/>
      <c r="J45" s="102"/>
      <c r="K45" s="102"/>
      <c r="L45" s="102"/>
      <c r="M45" s="102"/>
    </row>
    <row r="46" spans="1:13" x14ac:dyDescent="0.25">
      <c r="B46" s="150" t="s">
        <v>231</v>
      </c>
      <c r="C46" s="151">
        <f>SQRT(C45)</f>
        <v>6.4265663686055671E-2</v>
      </c>
      <c r="D46" s="152">
        <f>SQRT(D45)</f>
        <v>0.10132121409864153</v>
      </c>
      <c r="E46" s="142"/>
      <c r="F46" s="145"/>
      <c r="G46" s="145"/>
      <c r="H46" s="142"/>
      <c r="I46" s="102"/>
      <c r="J46" s="102"/>
      <c r="K46" s="102"/>
      <c r="L46" s="102"/>
      <c r="M46" s="102"/>
    </row>
    <row r="47" spans="1:13" x14ac:dyDescent="0.25">
      <c r="B47" s="102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</row>
    <row r="48" spans="1:13" x14ac:dyDescent="0.25">
      <c r="B48" s="102"/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</row>
    <row r="49" spans="2:13" x14ac:dyDescent="0.25">
      <c r="B49" s="102"/>
      <c r="C49" s="307" t="s">
        <v>2</v>
      </c>
      <c r="D49" s="308"/>
      <c r="E49" s="309"/>
      <c r="F49" s="307" t="s">
        <v>3</v>
      </c>
      <c r="G49" s="308"/>
      <c r="H49" s="309"/>
      <c r="I49" s="102"/>
      <c r="J49" s="102"/>
      <c r="K49" s="102"/>
      <c r="L49" s="102"/>
      <c r="M49" s="102"/>
    </row>
    <row r="50" spans="2:13" x14ac:dyDescent="0.25">
      <c r="B50" s="153" t="s">
        <v>232</v>
      </c>
      <c r="C50" s="154" t="s">
        <v>233</v>
      </c>
      <c r="D50" s="154" t="s">
        <v>234</v>
      </c>
      <c r="E50" s="154" t="s">
        <v>235</v>
      </c>
      <c r="F50" s="154" t="s">
        <v>233</v>
      </c>
      <c r="G50" s="154" t="s">
        <v>234</v>
      </c>
      <c r="H50" s="154" t="s">
        <v>235</v>
      </c>
      <c r="I50" s="102"/>
      <c r="J50" s="102"/>
      <c r="K50" s="102"/>
      <c r="L50" s="102"/>
      <c r="M50" s="102"/>
    </row>
    <row r="51" spans="2:13" x14ac:dyDescent="0.25">
      <c r="B51" s="162" t="s">
        <v>120</v>
      </c>
      <c r="C51" s="25">
        <v>0.21341414250789592</v>
      </c>
      <c r="D51" s="163">
        <v>3.1295242119323212E-2</v>
      </c>
      <c r="E51" s="163">
        <f t="shared" ref="E51:E55" si="5">D51^2</f>
        <v>9.7939217930706154E-4</v>
      </c>
      <c r="F51" s="25">
        <v>0.31661285690725172</v>
      </c>
      <c r="G51" s="163">
        <v>3.7513475456522845E-2</v>
      </c>
      <c r="H51" s="164">
        <f t="shared" ref="H51:H55" si="6">G51^2</f>
        <v>1.4072608408271419E-3</v>
      </c>
      <c r="I51" s="102"/>
      <c r="J51" s="102"/>
      <c r="K51" s="102"/>
      <c r="L51" s="102"/>
      <c r="M51" s="102"/>
    </row>
    <row r="52" spans="2:13" x14ac:dyDescent="0.25">
      <c r="B52" s="162" t="s">
        <v>90</v>
      </c>
      <c r="C52" s="25">
        <v>9.0910013237164064E-2</v>
      </c>
      <c r="D52" s="163">
        <v>3.0362960930700435E-2</v>
      </c>
      <c r="E52" s="163">
        <f t="shared" si="5"/>
        <v>9.2190939647924098E-4</v>
      </c>
      <c r="F52" s="25">
        <v>0.24584781695379698</v>
      </c>
      <c r="G52" s="163">
        <v>2.8761427084904499E-2</v>
      </c>
      <c r="H52" s="164">
        <f t="shared" si="6"/>
        <v>8.2721968796027807E-4</v>
      </c>
      <c r="I52" s="102"/>
      <c r="J52" s="102"/>
      <c r="K52" s="102"/>
      <c r="L52" s="102"/>
      <c r="M52" s="102"/>
    </row>
    <row r="53" spans="2:13" x14ac:dyDescent="0.25">
      <c r="B53" s="162" t="s">
        <v>29</v>
      </c>
      <c r="C53" s="25">
        <v>0.13020217187170288</v>
      </c>
      <c r="D53" s="163">
        <v>2.3053226790655357E-2</v>
      </c>
      <c r="E53" s="163">
        <f t="shared" si="5"/>
        <v>5.3145126546138991E-4</v>
      </c>
      <c r="F53" s="25">
        <v>0.12272750571413897</v>
      </c>
      <c r="G53" s="163">
        <v>2.2688257193754544E-2</v>
      </c>
      <c r="H53" s="164">
        <f t="shared" si="6"/>
        <v>5.1475701448995483E-4</v>
      </c>
      <c r="I53" s="102"/>
      <c r="J53" s="102"/>
      <c r="K53" s="102"/>
      <c r="L53" s="102"/>
      <c r="M53" s="102"/>
    </row>
    <row r="54" spans="2:13" x14ac:dyDescent="0.25">
      <c r="B54" s="166" t="s">
        <v>54</v>
      </c>
      <c r="C54" s="25">
        <v>0.21273972105004982</v>
      </c>
      <c r="D54" s="163">
        <v>3.7638141611935821E-2</v>
      </c>
      <c r="E54" s="163">
        <f t="shared" si="5"/>
        <v>1.4166297040001349E-3</v>
      </c>
      <c r="F54" s="25">
        <v>0.30416329862043168</v>
      </c>
      <c r="G54" s="163">
        <v>5.4702076055512638E-2</v>
      </c>
      <c r="H54" s="164">
        <f t="shared" si="6"/>
        <v>2.9923171247830892E-3</v>
      </c>
      <c r="I54" s="102"/>
      <c r="J54" s="102"/>
      <c r="K54" s="102"/>
      <c r="L54" s="102"/>
      <c r="M54" s="102"/>
    </row>
    <row r="55" spans="2:13" x14ac:dyDescent="0.25">
      <c r="B55" s="166" t="s">
        <v>48</v>
      </c>
      <c r="C55" s="25">
        <v>0.20445605533739292</v>
      </c>
      <c r="D55" s="163">
        <v>3.9205154216169817E-2</v>
      </c>
      <c r="E55" s="163">
        <f t="shared" si="5"/>
        <v>1.537044117113658E-3</v>
      </c>
      <c r="F55" s="25">
        <v>0.15754783726177937</v>
      </c>
      <c r="G55" s="163">
        <v>4.983251893915619E-2</v>
      </c>
      <c r="H55" s="164">
        <f t="shared" si="6"/>
        <v>2.4832799438213602E-3</v>
      </c>
      <c r="I55" s="102"/>
      <c r="J55" s="102"/>
      <c r="K55" s="102"/>
      <c r="L55" s="102"/>
      <c r="M55" s="102"/>
    </row>
    <row r="56" spans="2:13" x14ac:dyDescent="0.25">
      <c r="B56" s="169" t="s">
        <v>236</v>
      </c>
      <c r="C56" s="159">
        <f t="shared" ref="C56:H56" si="7">AVERAGE(C51:C55)</f>
        <v>0.17034442080084111</v>
      </c>
      <c r="D56" s="160">
        <f t="shared" si="7"/>
        <v>3.231094513375693E-2</v>
      </c>
      <c r="E56" s="160">
        <f t="shared" si="7"/>
        <v>1.077285332472297E-3</v>
      </c>
      <c r="F56" s="159">
        <f t="shared" si="7"/>
        <v>0.22937986309147976</v>
      </c>
      <c r="G56" s="160">
        <f t="shared" si="7"/>
        <v>3.8699550945970142E-2</v>
      </c>
      <c r="H56" s="161">
        <f t="shared" si="7"/>
        <v>1.6449669223763646E-3</v>
      </c>
      <c r="I56" s="102"/>
      <c r="J56" s="102"/>
      <c r="K56" s="102"/>
      <c r="L56" s="102"/>
      <c r="M56" s="102"/>
    </row>
    <row r="57" spans="2:13" x14ac:dyDescent="0.25">
      <c r="B57" s="170" t="s">
        <v>237</v>
      </c>
      <c r="C57" s="64">
        <f t="shared" ref="C57:H57" si="8">MEDIAN(C51:C55)</f>
        <v>0.20445605533739292</v>
      </c>
      <c r="D57" s="167">
        <f t="shared" si="8"/>
        <v>3.1295242119323212E-2</v>
      </c>
      <c r="E57" s="167">
        <f t="shared" si="8"/>
        <v>9.7939217930706154E-4</v>
      </c>
      <c r="F57" s="64">
        <f t="shared" si="8"/>
        <v>0.24584781695379698</v>
      </c>
      <c r="G57" s="167">
        <f t="shared" si="8"/>
        <v>3.7513475456522845E-2</v>
      </c>
      <c r="H57" s="168">
        <f t="shared" si="8"/>
        <v>1.4072608408271419E-3</v>
      </c>
      <c r="I57" s="102"/>
      <c r="J57" s="102"/>
      <c r="K57" s="102"/>
      <c r="L57" s="102"/>
      <c r="M57" s="102"/>
    </row>
    <row r="58" spans="2:13" x14ac:dyDescent="0.25">
      <c r="I58" s="102"/>
      <c r="J58" s="102"/>
      <c r="K58" s="102"/>
      <c r="L58" s="102"/>
      <c r="M58" s="102"/>
    </row>
    <row r="59" spans="2:13" x14ac:dyDescent="0.25">
      <c r="I59" s="102"/>
      <c r="J59" s="102"/>
      <c r="K59" s="102"/>
      <c r="L59" s="102"/>
      <c r="M59" s="102"/>
    </row>
    <row r="60" spans="2:13" x14ac:dyDescent="0.25">
      <c r="I60" s="102"/>
      <c r="J60" s="102"/>
      <c r="K60" s="102"/>
      <c r="L60" s="102"/>
      <c r="M60" s="102"/>
    </row>
    <row r="61" spans="2:13" x14ac:dyDescent="0.25">
      <c r="I61" s="102"/>
      <c r="J61" s="102"/>
      <c r="K61" s="102"/>
      <c r="L61" s="102"/>
      <c r="M61" s="102"/>
    </row>
    <row r="62" spans="2:13" x14ac:dyDescent="0.25">
      <c r="I62" s="102"/>
      <c r="J62" s="102"/>
      <c r="K62" s="102"/>
      <c r="L62" s="102"/>
      <c r="M62" s="102"/>
    </row>
    <row r="63" spans="2:13" x14ac:dyDescent="0.25">
      <c r="I63" s="102"/>
      <c r="J63" s="102"/>
      <c r="K63" s="102"/>
      <c r="L63" s="102"/>
      <c r="M63" s="102"/>
    </row>
    <row r="64" spans="2:13" x14ac:dyDescent="0.25">
      <c r="B64" s="102"/>
      <c r="C64" s="102"/>
      <c r="D64" s="102"/>
      <c r="E64" s="102"/>
      <c r="F64" s="102"/>
      <c r="G64" s="172"/>
      <c r="H64" s="172"/>
      <c r="I64" s="102"/>
      <c r="J64" s="102"/>
      <c r="K64" s="102"/>
      <c r="L64" s="102"/>
      <c r="M64" s="102"/>
    </row>
    <row r="65" spans="2:13" x14ac:dyDescent="0.25">
      <c r="B65" s="102"/>
      <c r="C65" s="102"/>
      <c r="D65" s="102"/>
      <c r="E65" s="102"/>
      <c r="F65" s="102"/>
      <c r="I65" s="102"/>
      <c r="J65" s="102"/>
      <c r="K65" s="102"/>
      <c r="L65" s="102"/>
      <c r="M65" s="102"/>
    </row>
    <row r="66" spans="2:13" x14ac:dyDescent="0.25">
      <c r="I66" s="102"/>
      <c r="J66" s="102"/>
      <c r="K66" s="102"/>
      <c r="L66" s="102"/>
      <c r="M66" s="102"/>
    </row>
    <row r="67" spans="2:13" x14ac:dyDescent="0.25">
      <c r="I67" s="102"/>
      <c r="J67" s="102"/>
      <c r="K67" s="102"/>
      <c r="L67" s="102"/>
      <c r="M67" s="102"/>
    </row>
    <row r="68" spans="2:13" x14ac:dyDescent="0.25">
      <c r="I68" s="102"/>
      <c r="J68" s="102"/>
      <c r="K68" s="102"/>
      <c r="L68" s="102"/>
      <c r="M68" s="102"/>
    </row>
    <row r="69" spans="2:13" x14ac:dyDescent="0.25">
      <c r="I69" s="102"/>
      <c r="J69" s="102"/>
      <c r="K69" s="102"/>
      <c r="L69" s="102"/>
      <c r="M69" s="102"/>
    </row>
    <row r="70" spans="2:13" x14ac:dyDescent="0.25">
      <c r="I70" s="102"/>
      <c r="J70" s="102"/>
      <c r="K70" s="102"/>
      <c r="L70" s="102"/>
      <c r="M70" s="102"/>
    </row>
    <row r="71" spans="2:13" x14ac:dyDescent="0.25">
      <c r="I71" s="102"/>
      <c r="J71" s="102"/>
      <c r="K71" s="102"/>
      <c r="L71" s="102"/>
      <c r="M71" s="102"/>
    </row>
    <row r="72" spans="2:13" x14ac:dyDescent="0.25">
      <c r="I72" s="102"/>
      <c r="J72" s="102"/>
      <c r="K72" s="102"/>
      <c r="L72" s="102"/>
      <c r="M72" s="102"/>
    </row>
    <row r="73" spans="2:13" x14ac:dyDescent="0.25">
      <c r="I73" s="102"/>
      <c r="J73" s="102"/>
      <c r="K73" s="102"/>
      <c r="L73" s="102"/>
      <c r="M73" s="102"/>
    </row>
    <row r="74" spans="2:13" x14ac:dyDescent="0.25">
      <c r="I74" s="102"/>
      <c r="J74" s="102"/>
      <c r="K74" s="102"/>
      <c r="L74" s="102"/>
      <c r="M74" s="102"/>
    </row>
    <row r="75" spans="2:13" x14ac:dyDescent="0.25">
      <c r="I75" s="102"/>
      <c r="J75" s="102"/>
      <c r="K75" s="102"/>
      <c r="L75" s="102"/>
      <c r="M75" s="102"/>
    </row>
    <row r="76" spans="2:13" x14ac:dyDescent="0.25">
      <c r="I76" s="102"/>
      <c r="J76" s="102"/>
      <c r="K76" s="102"/>
      <c r="L76" s="102"/>
      <c r="M76" s="102"/>
    </row>
    <row r="77" spans="2:13" x14ac:dyDescent="0.25">
      <c r="I77" s="102"/>
      <c r="J77" s="102"/>
      <c r="K77" s="102"/>
      <c r="L77" s="102"/>
      <c r="M77" s="102"/>
    </row>
    <row r="78" spans="2:13" x14ac:dyDescent="0.25">
      <c r="I78" s="102"/>
      <c r="J78" s="102"/>
      <c r="K78" s="102"/>
      <c r="L78" s="102"/>
      <c r="M78" s="102"/>
    </row>
    <row r="87" spans="2:9" s="102" customFormat="1" x14ac:dyDescent="0.25">
      <c r="B87" s="1"/>
      <c r="C87" s="1"/>
      <c r="D87" s="1"/>
      <c r="E87" s="1"/>
      <c r="F87" s="1"/>
      <c r="G87" s="1"/>
      <c r="H87" s="1"/>
      <c r="I87" s="173"/>
    </row>
  </sheetData>
  <mergeCells count="5">
    <mergeCell ref="B3:J3"/>
    <mergeCell ref="C25:E25"/>
    <mergeCell ref="F25:H25"/>
    <mergeCell ref="C49:E49"/>
    <mergeCell ref="F49:H49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M123"/>
  <sheetViews>
    <sheetView workbookViewId="0"/>
  </sheetViews>
  <sheetFormatPr defaultColWidth="8.85546875" defaultRowHeight="15" x14ac:dyDescent="0.25"/>
  <cols>
    <col min="1" max="1" width="2.42578125" style="1" customWidth="1"/>
    <col min="2" max="2" width="30.7109375" style="1" customWidth="1"/>
    <col min="3" max="3" width="18.140625" style="1" customWidth="1"/>
    <col min="4" max="4" width="15.85546875" style="1" customWidth="1"/>
    <col min="5" max="5" width="15.42578125" style="1" customWidth="1"/>
    <col min="6" max="6" width="18.85546875" style="1" customWidth="1"/>
    <col min="7" max="7" width="18.140625" style="1" customWidth="1"/>
    <col min="8" max="8" width="20.85546875" style="1" customWidth="1"/>
    <col min="9" max="9" width="15.140625" style="1" customWidth="1"/>
    <col min="10" max="10" width="8.85546875" style="1"/>
    <col min="11" max="11" width="12.42578125" style="1" bestFit="1" customWidth="1"/>
    <col min="12" max="16384" width="8.85546875" style="1"/>
  </cols>
  <sheetData>
    <row r="1" spans="1:12" ht="23.25" x14ac:dyDescent="0.35">
      <c r="A1" s="91" t="s">
        <v>215</v>
      </c>
      <c r="B1" s="117"/>
    </row>
    <row r="3" spans="1:12" ht="34.5" customHeight="1" x14ac:dyDescent="0.25">
      <c r="A3" s="118"/>
      <c r="B3" s="310" t="s">
        <v>216</v>
      </c>
      <c r="C3" s="310"/>
      <c r="D3" s="310"/>
      <c r="E3" s="310"/>
      <c r="F3" s="310"/>
      <c r="G3" s="310"/>
      <c r="H3" s="310"/>
      <c r="I3" s="310"/>
      <c r="J3" s="310"/>
      <c r="K3" s="118"/>
      <c r="L3" s="118"/>
    </row>
    <row r="5" spans="1:12" s="37" customFormat="1" x14ac:dyDescent="0.25">
      <c r="A5" s="36" t="s">
        <v>217</v>
      </c>
    </row>
    <row r="7" spans="1:12" x14ac:dyDescent="0.25">
      <c r="B7" s="114"/>
      <c r="C7" s="120" t="s">
        <v>2</v>
      </c>
      <c r="D7" s="121" t="s">
        <v>3</v>
      </c>
      <c r="E7" s="122" t="s">
        <v>201</v>
      </c>
    </row>
    <row r="8" spans="1:12" x14ac:dyDescent="0.25">
      <c r="B8" s="121" t="s">
        <v>218</v>
      </c>
      <c r="C8" s="123"/>
      <c r="D8" s="124"/>
      <c r="E8" s="125"/>
      <c r="F8" s="126"/>
      <c r="G8" s="126"/>
      <c r="H8" s="126"/>
    </row>
    <row r="9" spans="1:12" x14ac:dyDescent="0.25">
      <c r="B9" s="127" t="s">
        <v>8</v>
      </c>
      <c r="C9" s="128">
        <f>C49</f>
        <v>0.14044677594523447</v>
      </c>
      <c r="D9" s="129">
        <f>D49</f>
        <v>0.13822210286944125</v>
      </c>
      <c r="E9" s="130">
        <f t="shared" ref="E9:E10" si="0">AVERAGE(C9:D9)</f>
        <v>0.13933443940733786</v>
      </c>
      <c r="F9" s="126"/>
      <c r="G9" s="126"/>
      <c r="H9" s="126"/>
    </row>
    <row r="10" spans="1:12" x14ac:dyDescent="0.25">
      <c r="B10" s="131" t="s">
        <v>9</v>
      </c>
      <c r="C10" s="132">
        <f>C22</f>
        <v>0.15202709110934595</v>
      </c>
      <c r="D10" s="133">
        <f>D22</f>
        <v>0.12582772030917891</v>
      </c>
      <c r="E10" s="134">
        <f t="shared" si="0"/>
        <v>0.13892740570926243</v>
      </c>
      <c r="F10" s="126"/>
      <c r="G10" s="126"/>
      <c r="H10" s="126"/>
    </row>
    <row r="13" spans="1:12" s="37" customFormat="1" x14ac:dyDescent="0.25">
      <c r="A13" s="36" t="s">
        <v>219</v>
      </c>
    </row>
    <row r="15" spans="1:12" x14ac:dyDescent="0.25">
      <c r="A15" s="102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</row>
    <row r="16" spans="1:12" x14ac:dyDescent="0.25">
      <c r="A16" s="102"/>
      <c r="B16" s="135" t="s">
        <v>220</v>
      </c>
      <c r="C16" s="136" t="s">
        <v>2</v>
      </c>
      <c r="D16" s="137" t="s">
        <v>3</v>
      </c>
      <c r="E16" s="138" t="s">
        <v>221</v>
      </c>
      <c r="F16" s="139"/>
      <c r="G16" s="139"/>
      <c r="H16" s="138"/>
      <c r="I16" s="102"/>
      <c r="J16" s="102"/>
      <c r="K16" s="102"/>
      <c r="L16" s="102"/>
    </row>
    <row r="17" spans="1:13" x14ac:dyDescent="0.25">
      <c r="A17" s="102"/>
      <c r="B17" s="140" t="s">
        <v>190</v>
      </c>
      <c r="C17" s="140">
        <f>COUNT(C27:C34)</f>
        <v>8</v>
      </c>
      <c r="D17" s="140">
        <f>COUNT(F27:F34)</f>
        <v>8</v>
      </c>
      <c r="E17" s="141" t="s">
        <v>222</v>
      </c>
      <c r="F17" s="142"/>
      <c r="G17" s="142"/>
      <c r="H17" s="141"/>
      <c r="I17" s="102"/>
      <c r="J17" s="102"/>
      <c r="K17" s="102"/>
      <c r="L17" s="102"/>
    </row>
    <row r="18" spans="1:13" x14ac:dyDescent="0.25">
      <c r="A18" s="102"/>
      <c r="B18" s="143" t="s">
        <v>223</v>
      </c>
      <c r="C18" s="144">
        <f>(C17/(C17-1))*_xlfn.VAR.S(C27:C34)</f>
        <v>2.2584949083040762E-2</v>
      </c>
      <c r="D18" s="144">
        <f>(D17/(D17-1))*_xlfn.VAR.S(F27:F34)</f>
        <v>1.7612217313154564E-2</v>
      </c>
      <c r="E18" s="141" t="s">
        <v>224</v>
      </c>
      <c r="F18" s="145"/>
      <c r="G18" s="145"/>
      <c r="H18" s="141"/>
      <c r="I18" s="102"/>
      <c r="J18" s="102"/>
      <c r="K18" s="102"/>
      <c r="L18" s="102"/>
    </row>
    <row r="19" spans="1:13" ht="18.75" x14ac:dyDescent="0.35">
      <c r="A19" s="102"/>
      <c r="B19" s="143" t="s">
        <v>225</v>
      </c>
      <c r="C19" s="144">
        <f>E35</f>
        <v>3.8263854787524737E-3</v>
      </c>
      <c r="D19" s="144">
        <f>H35</f>
        <v>6.6352154651565494E-3</v>
      </c>
      <c r="E19" s="141" t="s">
        <v>226</v>
      </c>
      <c r="F19" s="145"/>
      <c r="G19" s="145"/>
      <c r="H19" s="141"/>
      <c r="I19" s="102"/>
      <c r="J19" s="102"/>
      <c r="K19" s="102"/>
      <c r="L19" s="102"/>
    </row>
    <row r="20" spans="1:13" x14ac:dyDescent="0.25">
      <c r="A20" s="102"/>
      <c r="B20" s="143" t="s">
        <v>227</v>
      </c>
      <c r="C20" s="146">
        <v>0.2</v>
      </c>
      <c r="D20" s="146">
        <v>0.2</v>
      </c>
      <c r="E20" s="141" t="s">
        <v>228</v>
      </c>
      <c r="F20" s="147"/>
      <c r="G20" s="147"/>
      <c r="H20" s="141"/>
      <c r="I20" s="102"/>
      <c r="J20" s="102"/>
      <c r="K20" s="102"/>
      <c r="L20" s="102"/>
    </row>
    <row r="21" spans="1:13" x14ac:dyDescent="0.25">
      <c r="A21" s="102"/>
      <c r="B21" s="148" t="s">
        <v>229</v>
      </c>
      <c r="C21" s="149">
        <f>C18*((C17+1)/C17)-C19*(1-2*C20)</f>
        <v>2.3112236431169372E-2</v>
      </c>
      <c r="D21" s="149">
        <f>D18*((D17+1)/D17)-D19*(1-2*D20)</f>
        <v>1.5832615198204957E-2</v>
      </c>
      <c r="E21" s="141" t="s">
        <v>230</v>
      </c>
      <c r="F21" s="145"/>
      <c r="G21" s="145"/>
      <c r="H21" s="141"/>
      <c r="I21" s="102"/>
      <c r="J21" s="102"/>
      <c r="K21" s="102"/>
      <c r="L21" s="102"/>
    </row>
    <row r="22" spans="1:13" x14ac:dyDescent="0.25">
      <c r="A22" s="102"/>
      <c r="B22" s="150" t="s">
        <v>231</v>
      </c>
      <c r="C22" s="151">
        <f>SQRT(C21)</f>
        <v>0.15202709110934595</v>
      </c>
      <c r="D22" s="152">
        <f>SQRT(D21)</f>
        <v>0.12582772030917891</v>
      </c>
      <c r="E22" s="142"/>
      <c r="F22" s="145"/>
      <c r="G22" s="145"/>
      <c r="H22" s="142"/>
      <c r="I22" s="102"/>
      <c r="J22" s="102"/>
      <c r="K22" s="102"/>
      <c r="L22" s="102"/>
    </row>
    <row r="23" spans="1:13" x14ac:dyDescent="0.25">
      <c r="A23" s="102"/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</row>
    <row r="24" spans="1:13" x14ac:dyDescent="0.25">
      <c r="A24" s="102"/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</row>
    <row r="25" spans="1:13" x14ac:dyDescent="0.25">
      <c r="A25" s="102"/>
      <c r="B25" s="102"/>
      <c r="C25" s="307" t="s">
        <v>2</v>
      </c>
      <c r="D25" s="308"/>
      <c r="E25" s="309"/>
      <c r="F25" s="307" t="s">
        <v>3</v>
      </c>
      <c r="G25" s="308"/>
      <c r="H25" s="309"/>
      <c r="I25" s="102"/>
      <c r="J25" s="102"/>
      <c r="K25" s="102"/>
      <c r="L25" s="102"/>
    </row>
    <row r="26" spans="1:13" x14ac:dyDescent="0.25">
      <c r="A26" s="102"/>
      <c r="B26" s="153" t="s">
        <v>232</v>
      </c>
      <c r="C26" s="153" t="s">
        <v>233</v>
      </c>
      <c r="D26" s="153" t="s">
        <v>234</v>
      </c>
      <c r="E26" s="153" t="s">
        <v>235</v>
      </c>
      <c r="F26" s="153" t="s">
        <v>233</v>
      </c>
      <c r="G26" s="153" t="s">
        <v>234</v>
      </c>
      <c r="H26" s="153" t="s">
        <v>235</v>
      </c>
      <c r="I26" s="102"/>
      <c r="J26" s="155"/>
      <c r="K26" s="156"/>
      <c r="L26" s="157"/>
      <c r="M26" s="157"/>
    </row>
    <row r="27" spans="1:13" x14ac:dyDescent="0.25">
      <c r="A27" s="102"/>
      <c r="B27" s="162" t="s">
        <v>120</v>
      </c>
      <c r="C27" s="25">
        <v>0.24688456108555545</v>
      </c>
      <c r="D27" s="163">
        <v>5.4300134022932996E-2</v>
      </c>
      <c r="E27" s="163">
        <f t="shared" ref="E27:E34" si="1">D27^2</f>
        <v>2.9485045549084853E-3</v>
      </c>
      <c r="F27" s="25">
        <v>0.333621744294612</v>
      </c>
      <c r="G27" s="163">
        <v>7.3321039191746012E-2</v>
      </c>
      <c r="H27" s="164">
        <f t="shared" ref="H27:H34" si="2">G27^2</f>
        <v>5.3759747881575544E-3</v>
      </c>
      <c r="I27" s="102"/>
      <c r="J27" s="102"/>
      <c r="K27" s="102"/>
      <c r="L27" s="102"/>
      <c r="M27" s="102"/>
    </row>
    <row r="28" spans="1:13" x14ac:dyDescent="0.25">
      <c r="A28" s="102"/>
      <c r="B28" s="162" t="s">
        <v>90</v>
      </c>
      <c r="C28" s="25">
        <v>8.5435252091316041E-2</v>
      </c>
      <c r="D28" s="163">
        <v>5.3242723639257944E-2</v>
      </c>
      <c r="E28" s="163">
        <f t="shared" si="1"/>
        <v>2.8347876205263968E-3</v>
      </c>
      <c r="F28" s="25">
        <v>0.2670025875884785</v>
      </c>
      <c r="G28" s="163">
        <v>5.315359271387067E-2</v>
      </c>
      <c r="H28" s="164">
        <f t="shared" si="2"/>
        <v>2.8253044183920452E-3</v>
      </c>
      <c r="I28" s="102"/>
      <c r="J28" s="102"/>
      <c r="K28" s="102"/>
      <c r="L28" s="102"/>
      <c r="M28" s="102"/>
    </row>
    <row r="29" spans="1:13" x14ac:dyDescent="0.25">
      <c r="B29" s="162" t="s">
        <v>29</v>
      </c>
      <c r="C29" s="25">
        <v>0.16288648858125215</v>
      </c>
      <c r="D29" s="163">
        <v>4.298484749260674E-2</v>
      </c>
      <c r="E29" s="163">
        <f t="shared" si="1"/>
        <v>1.84769711396266E-3</v>
      </c>
      <c r="F29" s="25">
        <v>0.12796749764906659</v>
      </c>
      <c r="G29" s="163">
        <v>4.4542263526561245E-2</v>
      </c>
      <c r="H29" s="164">
        <f t="shared" si="2"/>
        <v>1.984013240069628E-3</v>
      </c>
      <c r="I29" s="102"/>
      <c r="J29" s="102"/>
      <c r="K29" s="102"/>
      <c r="L29" s="102"/>
      <c r="M29" s="102"/>
    </row>
    <row r="30" spans="1:13" x14ac:dyDescent="0.25">
      <c r="B30" s="166" t="s">
        <v>14</v>
      </c>
      <c r="C30" s="25">
        <v>-9.3261777546763736E-2</v>
      </c>
      <c r="D30" s="163">
        <v>6.6811944495909145E-2</v>
      </c>
      <c r="E30" s="163">
        <f t="shared" si="1"/>
        <v>4.463835927324444E-3</v>
      </c>
      <c r="F30" s="25">
        <v>1.7182847733024732E-2</v>
      </c>
      <c r="G30" s="163">
        <v>0.10493994133177319</v>
      </c>
      <c r="H30" s="164">
        <f t="shared" si="2"/>
        <v>1.1012391286715998E-2</v>
      </c>
      <c r="I30" s="102"/>
      <c r="J30" s="102"/>
      <c r="K30" s="102"/>
      <c r="L30" s="102"/>
      <c r="M30" s="102"/>
    </row>
    <row r="31" spans="1:13" x14ac:dyDescent="0.25">
      <c r="B31" s="166" t="s">
        <v>80</v>
      </c>
      <c r="C31" s="25">
        <v>0.26713151223652448</v>
      </c>
      <c r="D31" s="163">
        <v>5.4768415650854947E-2</v>
      </c>
      <c r="E31" s="163">
        <f t="shared" si="1"/>
        <v>2.9995793529048131E-3</v>
      </c>
      <c r="F31" s="25">
        <v>0.25561143497402383</v>
      </c>
      <c r="G31" s="163">
        <v>6.3406258725917111E-2</v>
      </c>
      <c r="H31" s="164">
        <f t="shared" si="2"/>
        <v>4.0203536456179401E-3</v>
      </c>
      <c r="I31" s="102"/>
      <c r="J31" s="102"/>
      <c r="K31" s="102"/>
      <c r="L31" s="102"/>
      <c r="M31" s="102"/>
    </row>
    <row r="32" spans="1:13" x14ac:dyDescent="0.25">
      <c r="B32" s="166" t="s">
        <v>54</v>
      </c>
      <c r="C32" s="25">
        <v>0.21249848845224512</v>
      </c>
      <c r="D32" s="163">
        <v>6.7006078690967419E-2</v>
      </c>
      <c r="E32" s="163">
        <f t="shared" si="1"/>
        <v>4.4898145815401181E-3</v>
      </c>
      <c r="F32" s="25">
        <v>0.19494935570934546</v>
      </c>
      <c r="G32" s="163">
        <v>0.10817902945622837</v>
      </c>
      <c r="H32" s="164">
        <f t="shared" si="2"/>
        <v>1.1702702414091526E-2</v>
      </c>
      <c r="I32" s="102"/>
      <c r="J32" s="102"/>
      <c r="K32" s="102"/>
      <c r="L32" s="102"/>
      <c r="M32" s="102"/>
    </row>
    <row r="33" spans="1:13" x14ac:dyDescent="0.25">
      <c r="B33" s="166" t="s">
        <v>140</v>
      </c>
      <c r="C33" s="25">
        <v>0.36142320898643432</v>
      </c>
      <c r="D33" s="163">
        <v>8.0212444803632446E-2</v>
      </c>
      <c r="E33" s="163">
        <f t="shared" si="1"/>
        <v>6.4340363013757817E-3</v>
      </c>
      <c r="F33" s="25">
        <v>0.4223108870704671</v>
      </c>
      <c r="G33" s="163">
        <v>9.3901602486648694E-2</v>
      </c>
      <c r="H33" s="164">
        <f t="shared" si="2"/>
        <v>8.8175109495605888E-3</v>
      </c>
      <c r="I33" s="102"/>
      <c r="J33" s="102"/>
      <c r="K33" s="102"/>
      <c r="L33" s="102"/>
      <c r="M33" s="102"/>
    </row>
    <row r="34" spans="1:13" x14ac:dyDescent="0.25">
      <c r="B34" s="166" t="s">
        <v>48</v>
      </c>
      <c r="C34" s="25">
        <v>0.27572998200592097</v>
      </c>
      <c r="D34" s="163">
        <v>6.7770409305810519E-2</v>
      </c>
      <c r="E34" s="163">
        <f t="shared" si="1"/>
        <v>4.5928283774770888E-3</v>
      </c>
      <c r="F34" s="25">
        <v>0.19406206658529396</v>
      </c>
      <c r="G34" s="163">
        <v>8.5694066181078776E-2</v>
      </c>
      <c r="H34" s="164">
        <f t="shared" si="2"/>
        <v>7.3434729786471089E-3</v>
      </c>
      <c r="I34" s="102"/>
      <c r="J34" s="102"/>
      <c r="K34" s="102"/>
      <c r="L34" s="102"/>
      <c r="M34" s="102"/>
    </row>
    <row r="35" spans="1:13" x14ac:dyDescent="0.25">
      <c r="B35" s="169" t="s">
        <v>236</v>
      </c>
      <c r="C35" s="159">
        <f t="shared" ref="C35:H35" si="3">AVERAGE(C27:C34)</f>
        <v>0.1898409644865606</v>
      </c>
      <c r="D35" s="160">
        <f t="shared" si="3"/>
        <v>6.088712476274652E-2</v>
      </c>
      <c r="E35" s="160">
        <f t="shared" si="3"/>
        <v>3.8263854787524737E-3</v>
      </c>
      <c r="F35" s="159">
        <f t="shared" si="3"/>
        <v>0.22658855270053899</v>
      </c>
      <c r="G35" s="160">
        <f t="shared" si="3"/>
        <v>7.8392224201728006E-2</v>
      </c>
      <c r="H35" s="161">
        <f t="shared" si="3"/>
        <v>6.6352154651565494E-3</v>
      </c>
      <c r="I35" s="102"/>
      <c r="J35" s="102"/>
      <c r="K35" s="102"/>
      <c r="L35" s="102"/>
      <c r="M35" s="102"/>
    </row>
    <row r="36" spans="1:13" x14ac:dyDescent="0.25">
      <c r="B36" s="170" t="s">
        <v>237</v>
      </c>
      <c r="C36" s="64">
        <f t="shared" ref="C36:H36" si="4">MEDIAN(C27:C34)</f>
        <v>0.22969152476890028</v>
      </c>
      <c r="D36" s="167">
        <f t="shared" si="4"/>
        <v>6.079018007338205E-2</v>
      </c>
      <c r="E36" s="167">
        <f t="shared" si="4"/>
        <v>3.7317076401146287E-3</v>
      </c>
      <c r="F36" s="64">
        <f t="shared" si="4"/>
        <v>0.22528039534168465</v>
      </c>
      <c r="G36" s="167">
        <f t="shared" si="4"/>
        <v>7.9507552686412394E-2</v>
      </c>
      <c r="H36" s="168">
        <f t="shared" si="4"/>
        <v>6.3597238834023316E-3</v>
      </c>
      <c r="I36" s="102"/>
      <c r="J36" s="102"/>
      <c r="K36" s="102"/>
      <c r="L36" s="102"/>
      <c r="M36" s="102"/>
    </row>
    <row r="37" spans="1:13" x14ac:dyDescent="0.25">
      <c r="I37" s="102"/>
      <c r="J37" s="102"/>
      <c r="K37" s="102"/>
      <c r="L37" s="102"/>
      <c r="M37" s="102"/>
    </row>
    <row r="38" spans="1:13" x14ac:dyDescent="0.25">
      <c r="I38" s="102"/>
      <c r="J38" s="102"/>
      <c r="K38" s="102"/>
      <c r="L38" s="102"/>
      <c r="M38" s="102"/>
    </row>
    <row r="39" spans="1:13" x14ac:dyDescent="0.25">
      <c r="I39" s="102"/>
      <c r="J39" s="102"/>
      <c r="K39" s="102"/>
      <c r="L39" s="102"/>
      <c r="M39" s="102"/>
    </row>
    <row r="40" spans="1:13" s="37" customFormat="1" x14ac:dyDescent="0.25">
      <c r="A40" s="36" t="s">
        <v>238</v>
      </c>
    </row>
    <row r="41" spans="1:13" x14ac:dyDescent="0.25">
      <c r="I41" s="102"/>
      <c r="J41" s="102"/>
      <c r="K41" s="102"/>
      <c r="L41" s="102"/>
      <c r="M41" s="102"/>
    </row>
    <row r="42" spans="1:13" x14ac:dyDescent="0.25">
      <c r="I42" s="102"/>
      <c r="J42" s="102"/>
      <c r="K42" s="102"/>
      <c r="L42" s="102"/>
      <c r="M42" s="102"/>
    </row>
    <row r="43" spans="1:13" x14ac:dyDescent="0.25">
      <c r="B43" s="135" t="s">
        <v>220</v>
      </c>
      <c r="C43" s="136" t="s">
        <v>2</v>
      </c>
      <c r="D43" s="137" t="s">
        <v>3</v>
      </c>
      <c r="E43" s="138" t="s">
        <v>221</v>
      </c>
      <c r="F43" s="139"/>
      <c r="G43" s="139"/>
      <c r="H43" s="138"/>
      <c r="I43" s="102"/>
      <c r="J43" s="102"/>
      <c r="K43" s="102"/>
      <c r="L43" s="102"/>
      <c r="M43" s="102"/>
    </row>
    <row r="44" spans="1:13" x14ac:dyDescent="0.25">
      <c r="B44" s="140" t="s">
        <v>190</v>
      </c>
      <c r="C44" s="140">
        <f>COUNT(C54:C61)</f>
        <v>8</v>
      </c>
      <c r="D44" s="140">
        <f>COUNT(F54:F61)</f>
        <v>8</v>
      </c>
      <c r="E44" s="141" t="s">
        <v>222</v>
      </c>
      <c r="F44" s="142"/>
      <c r="G44" s="142"/>
      <c r="H44" s="141"/>
      <c r="I44" s="102"/>
      <c r="J44" s="102"/>
      <c r="K44" s="102"/>
      <c r="L44" s="102"/>
      <c r="M44" s="102"/>
    </row>
    <row r="45" spans="1:13" x14ac:dyDescent="0.25">
      <c r="B45" s="143" t="s">
        <v>223</v>
      </c>
      <c r="C45" s="144">
        <f>(C44/(C44-1))*_xlfn.VAR.S(C54:C61)</f>
        <v>1.8107147011999676E-2</v>
      </c>
      <c r="D45" s="144">
        <f>(D44/(D44-1))*_xlfn.VAR.S(F54:F61)</f>
        <v>1.7779560666267766E-2</v>
      </c>
      <c r="E45" s="141" t="s">
        <v>224</v>
      </c>
      <c r="F45" s="145"/>
      <c r="G45" s="145"/>
      <c r="H45" s="141"/>
      <c r="I45" s="102"/>
      <c r="J45" s="102"/>
      <c r="K45" s="102"/>
      <c r="L45" s="102"/>
      <c r="M45" s="102"/>
    </row>
    <row r="46" spans="1:13" ht="18.75" x14ac:dyDescent="0.35">
      <c r="B46" s="143" t="s">
        <v>225</v>
      </c>
      <c r="C46" s="144">
        <f>E62</f>
        <v>1.0754058584812444E-3</v>
      </c>
      <c r="D46" s="144">
        <f>H62</f>
        <v>1.4944267131680533E-3</v>
      </c>
      <c r="E46" s="141" t="s">
        <v>226</v>
      </c>
      <c r="F46" s="145"/>
      <c r="G46" s="145"/>
      <c r="H46" s="141"/>
      <c r="I46" s="102"/>
      <c r="J46" s="102"/>
      <c r="K46" s="102"/>
      <c r="L46" s="102"/>
      <c r="M46" s="102"/>
    </row>
    <row r="47" spans="1:13" x14ac:dyDescent="0.25">
      <c r="B47" s="143" t="s">
        <v>227</v>
      </c>
      <c r="C47" s="146">
        <v>0.2</v>
      </c>
      <c r="D47" s="146">
        <v>0.2</v>
      </c>
      <c r="E47" s="141" t="s">
        <v>228</v>
      </c>
      <c r="F47" s="147"/>
      <c r="G47" s="147"/>
      <c r="H47" s="141"/>
      <c r="I47" s="102"/>
      <c r="J47" s="102"/>
      <c r="K47" s="102"/>
      <c r="L47" s="102"/>
      <c r="M47" s="102"/>
    </row>
    <row r="48" spans="1:13" x14ac:dyDescent="0.25">
      <c r="B48" s="148" t="s">
        <v>229</v>
      </c>
      <c r="C48" s="149">
        <f>C45*((C44+1)/C44)-C46*(1-2*C47)</f>
        <v>1.9725296873410889E-2</v>
      </c>
      <c r="D48" s="149">
        <f>D45*((D44+1)/D44)-D46*(1-2*D47)</f>
        <v>1.9105349721650403E-2</v>
      </c>
      <c r="E48" s="141" t="s">
        <v>230</v>
      </c>
      <c r="F48" s="145"/>
      <c r="G48" s="145"/>
      <c r="H48" s="141"/>
      <c r="I48" s="102"/>
      <c r="J48" s="102"/>
      <c r="K48" s="102"/>
      <c r="L48" s="102"/>
      <c r="M48" s="102"/>
    </row>
    <row r="49" spans="2:13" x14ac:dyDescent="0.25">
      <c r="B49" s="150" t="s">
        <v>231</v>
      </c>
      <c r="C49" s="151">
        <f>SQRT(C48)</f>
        <v>0.14044677594523447</v>
      </c>
      <c r="D49" s="152">
        <f>SQRT(D48)</f>
        <v>0.13822210286944125</v>
      </c>
      <c r="E49" s="142"/>
      <c r="F49" s="145"/>
      <c r="G49" s="145"/>
      <c r="H49" s="142"/>
      <c r="I49" s="102"/>
      <c r="J49" s="102"/>
      <c r="K49" s="102"/>
      <c r="L49" s="102"/>
      <c r="M49" s="102"/>
    </row>
    <row r="50" spans="2:13" x14ac:dyDescent="0.25">
      <c r="B50" s="102"/>
      <c r="C50" s="102"/>
      <c r="D50" s="102"/>
      <c r="E50" s="102"/>
      <c r="F50" s="102"/>
      <c r="G50" s="102"/>
      <c r="H50" s="102"/>
      <c r="I50" s="102"/>
      <c r="J50" s="102"/>
      <c r="K50" s="102"/>
      <c r="L50" s="102"/>
      <c r="M50" s="102"/>
    </row>
    <row r="51" spans="2:13" x14ac:dyDescent="0.25">
      <c r="B51" s="102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</row>
    <row r="52" spans="2:13" x14ac:dyDescent="0.25">
      <c r="B52" s="102"/>
      <c r="C52" s="307" t="s">
        <v>2</v>
      </c>
      <c r="D52" s="308"/>
      <c r="E52" s="309"/>
      <c r="F52" s="307" t="s">
        <v>3</v>
      </c>
      <c r="G52" s="308"/>
      <c r="H52" s="309"/>
      <c r="I52" s="102"/>
      <c r="J52" s="102"/>
      <c r="K52" s="102"/>
      <c r="L52" s="102"/>
      <c r="M52" s="102"/>
    </row>
    <row r="53" spans="2:13" x14ac:dyDescent="0.25">
      <c r="B53" s="153" t="s">
        <v>232</v>
      </c>
      <c r="C53" s="153" t="s">
        <v>233</v>
      </c>
      <c r="D53" s="153" t="s">
        <v>234</v>
      </c>
      <c r="E53" s="153" t="s">
        <v>235</v>
      </c>
      <c r="F53" s="153" t="s">
        <v>233</v>
      </c>
      <c r="G53" s="153" t="s">
        <v>234</v>
      </c>
      <c r="H53" s="153" t="s">
        <v>235</v>
      </c>
      <c r="I53" s="102"/>
      <c r="J53" s="102"/>
      <c r="K53" s="102"/>
      <c r="L53" s="102"/>
      <c r="M53" s="102"/>
    </row>
    <row r="54" spans="2:13" x14ac:dyDescent="0.25">
      <c r="B54" s="162" t="s">
        <v>120</v>
      </c>
      <c r="C54" s="25">
        <v>0.21341414250789592</v>
      </c>
      <c r="D54" s="163">
        <v>3.1295242119323212E-2</v>
      </c>
      <c r="E54" s="163">
        <f t="shared" ref="E54:E61" si="5">D54^2</f>
        <v>9.7939217930706154E-4</v>
      </c>
      <c r="F54" s="25">
        <v>0.31661285690725172</v>
      </c>
      <c r="G54" s="163">
        <v>3.7513475456522845E-2</v>
      </c>
      <c r="H54" s="164">
        <f t="shared" ref="H54:H61" si="6">G54^2</f>
        <v>1.4072608408271419E-3</v>
      </c>
      <c r="I54" s="102"/>
      <c r="J54" s="102"/>
      <c r="K54" s="102"/>
      <c r="L54" s="102"/>
      <c r="M54" s="102"/>
    </row>
    <row r="55" spans="2:13" x14ac:dyDescent="0.25">
      <c r="B55" s="162" t="s">
        <v>90</v>
      </c>
      <c r="C55" s="25">
        <v>9.0910013237164064E-2</v>
      </c>
      <c r="D55" s="163">
        <v>3.0362960930700435E-2</v>
      </c>
      <c r="E55" s="163">
        <f t="shared" si="5"/>
        <v>9.2190939647924098E-4</v>
      </c>
      <c r="F55" s="25">
        <v>0.24584781695379698</v>
      </c>
      <c r="G55" s="163">
        <v>2.8761427084904499E-2</v>
      </c>
      <c r="H55" s="164">
        <f t="shared" si="6"/>
        <v>8.2721968796027807E-4</v>
      </c>
      <c r="I55" s="102"/>
      <c r="J55" s="102"/>
      <c r="K55" s="102"/>
      <c r="L55" s="102"/>
      <c r="M55" s="102"/>
    </row>
    <row r="56" spans="2:13" x14ac:dyDescent="0.25">
      <c r="B56" s="162" t="s">
        <v>29</v>
      </c>
      <c r="C56" s="25">
        <v>0.13020217187170288</v>
      </c>
      <c r="D56" s="163">
        <v>2.3053226790655357E-2</v>
      </c>
      <c r="E56" s="163">
        <f t="shared" si="5"/>
        <v>5.3145126546138991E-4</v>
      </c>
      <c r="F56" s="25">
        <v>0.12272750571413897</v>
      </c>
      <c r="G56" s="163">
        <v>2.2688257193754544E-2</v>
      </c>
      <c r="H56" s="164">
        <f t="shared" si="6"/>
        <v>5.1475701448995483E-4</v>
      </c>
      <c r="I56" s="102"/>
      <c r="J56" s="102"/>
      <c r="K56" s="102"/>
      <c r="L56" s="102"/>
      <c r="M56" s="102"/>
    </row>
    <row r="57" spans="2:13" x14ac:dyDescent="0.25">
      <c r="B57" s="166" t="s">
        <v>14</v>
      </c>
      <c r="C57" s="25">
        <v>-6.6960766690640034E-3</v>
      </c>
      <c r="D57" s="163">
        <v>2.7563357093682694E-2</v>
      </c>
      <c r="E57" s="163">
        <f t="shared" si="5"/>
        <v>7.5973865427386808E-4</v>
      </c>
      <c r="F57" s="25">
        <v>3.7980670103905878E-2</v>
      </c>
      <c r="G57" s="163">
        <v>3.5348299482284531E-2</v>
      </c>
      <c r="H57" s="164">
        <f t="shared" si="6"/>
        <v>1.2495022762892768E-3</v>
      </c>
      <c r="I57" s="102"/>
      <c r="J57" s="102"/>
      <c r="K57" s="102"/>
      <c r="L57" s="102"/>
      <c r="M57" s="102"/>
    </row>
    <row r="58" spans="2:13" x14ac:dyDescent="0.25">
      <c r="B58" s="166" t="s">
        <v>80</v>
      </c>
      <c r="C58" s="25">
        <v>0.28331193030016727</v>
      </c>
      <c r="D58" s="163">
        <v>2.7326149243423317E-2</v>
      </c>
      <c r="E58" s="163">
        <f t="shared" si="5"/>
        <v>7.4671843247384477E-4</v>
      </c>
      <c r="F58" s="25">
        <v>0.27022044413813551</v>
      </c>
      <c r="G58" s="163">
        <v>2.9094744244264496E-2</v>
      </c>
      <c r="H58" s="164">
        <f t="shared" si="6"/>
        <v>8.4650414263916208E-4</v>
      </c>
      <c r="I58" s="102"/>
      <c r="J58" s="102"/>
      <c r="K58" s="102"/>
      <c r="L58" s="102"/>
      <c r="M58" s="102"/>
    </row>
    <row r="59" spans="2:13" x14ac:dyDescent="0.25">
      <c r="B59" s="166" t="s">
        <v>54</v>
      </c>
      <c r="C59" s="25">
        <v>0.21273972105004982</v>
      </c>
      <c r="D59" s="163">
        <v>3.7638141611935821E-2</v>
      </c>
      <c r="E59" s="163">
        <f t="shared" si="5"/>
        <v>1.4166297040001349E-3</v>
      </c>
      <c r="F59" s="25">
        <v>0.30416329862043168</v>
      </c>
      <c r="G59" s="163">
        <v>5.4702076055512638E-2</v>
      </c>
      <c r="H59" s="164">
        <f t="shared" si="6"/>
        <v>2.9923171247830892E-3</v>
      </c>
      <c r="I59" s="102"/>
      <c r="J59" s="102"/>
      <c r="K59" s="102"/>
      <c r="L59" s="102"/>
      <c r="M59" s="102"/>
    </row>
    <row r="60" spans="2:13" x14ac:dyDescent="0.25">
      <c r="B60" s="166" t="s">
        <v>140</v>
      </c>
      <c r="C60" s="25">
        <v>0.4111067030749343</v>
      </c>
      <c r="D60" s="163">
        <v>4.1356536590250847E-2</v>
      </c>
      <c r="E60" s="163">
        <f t="shared" si="5"/>
        <v>1.7103631187407571E-3</v>
      </c>
      <c r="F60" s="25">
        <v>0.43167895704981118</v>
      </c>
      <c r="G60" s="163">
        <v>4.0429848806719071E-2</v>
      </c>
      <c r="H60" s="164">
        <f t="shared" si="6"/>
        <v>1.6345726745341635E-3</v>
      </c>
      <c r="I60" s="102"/>
      <c r="J60" s="102"/>
      <c r="K60" s="102"/>
      <c r="L60" s="102"/>
      <c r="M60" s="102"/>
    </row>
    <row r="61" spans="2:13" x14ac:dyDescent="0.25">
      <c r="B61" s="166" t="s">
        <v>48</v>
      </c>
      <c r="C61" s="25">
        <v>0.20445605533739292</v>
      </c>
      <c r="D61" s="163">
        <v>3.9205154216169817E-2</v>
      </c>
      <c r="E61" s="163">
        <f t="shared" si="5"/>
        <v>1.537044117113658E-3</v>
      </c>
      <c r="F61" s="25">
        <v>0.15754783726177937</v>
      </c>
      <c r="G61" s="163">
        <v>4.983251893915619E-2</v>
      </c>
      <c r="H61" s="164">
        <f t="shared" si="6"/>
        <v>2.4832799438213602E-3</v>
      </c>
      <c r="I61" s="102"/>
      <c r="J61" s="102"/>
      <c r="K61" s="102"/>
      <c r="L61" s="102"/>
      <c r="M61" s="102"/>
    </row>
    <row r="62" spans="2:13" x14ac:dyDescent="0.25">
      <c r="B62" s="169" t="s">
        <v>236</v>
      </c>
      <c r="C62" s="159">
        <f t="shared" ref="C62:H62" si="7">AVERAGE(C54:C61)</f>
        <v>0.1924305825887804</v>
      </c>
      <c r="D62" s="160">
        <f t="shared" si="7"/>
        <v>3.2225096074517685E-2</v>
      </c>
      <c r="E62" s="160">
        <f t="shared" si="7"/>
        <v>1.0754058584812444E-3</v>
      </c>
      <c r="F62" s="159">
        <f t="shared" si="7"/>
        <v>0.23584742334365641</v>
      </c>
      <c r="G62" s="160">
        <f t="shared" si="7"/>
        <v>3.7296330907889849E-2</v>
      </c>
      <c r="H62" s="161">
        <f t="shared" si="7"/>
        <v>1.4944267131680533E-3</v>
      </c>
      <c r="I62" s="102"/>
      <c r="J62" s="102"/>
      <c r="K62" s="102"/>
      <c r="L62" s="102"/>
      <c r="M62" s="102"/>
    </row>
    <row r="63" spans="2:13" x14ac:dyDescent="0.25">
      <c r="B63" s="170" t="s">
        <v>237</v>
      </c>
      <c r="C63" s="64">
        <f t="shared" ref="C63:H63" si="8">MEDIAN(C54:C61)</f>
        <v>0.20859788819372138</v>
      </c>
      <c r="D63" s="167">
        <f t="shared" si="8"/>
        <v>3.0829101525011823E-2</v>
      </c>
      <c r="E63" s="167">
        <f t="shared" si="8"/>
        <v>9.5065078789315126E-4</v>
      </c>
      <c r="F63" s="64">
        <f t="shared" si="8"/>
        <v>0.25803413054596624</v>
      </c>
      <c r="G63" s="167">
        <f t="shared" si="8"/>
        <v>3.6430887469403692E-2</v>
      </c>
      <c r="H63" s="168">
        <f t="shared" si="8"/>
        <v>1.3283815585582092E-3</v>
      </c>
      <c r="I63" s="102"/>
      <c r="J63" s="102"/>
      <c r="K63" s="102"/>
      <c r="L63" s="102"/>
      <c r="M63" s="102"/>
    </row>
    <row r="64" spans="2:13" x14ac:dyDescent="0.25">
      <c r="I64" s="102"/>
      <c r="J64" s="102"/>
      <c r="K64" s="102"/>
      <c r="L64" s="102"/>
      <c r="M64" s="102"/>
    </row>
    <row r="65" spans="9:13" x14ac:dyDescent="0.25">
      <c r="I65" s="102"/>
      <c r="J65" s="102"/>
      <c r="K65" s="102"/>
      <c r="L65" s="102"/>
      <c r="M65" s="102"/>
    </row>
    <row r="66" spans="9:13" x14ac:dyDescent="0.25">
      <c r="I66" s="102"/>
      <c r="J66" s="102"/>
      <c r="K66" s="102"/>
      <c r="L66" s="102"/>
      <c r="M66" s="102"/>
    </row>
    <row r="67" spans="9:13" x14ac:dyDescent="0.25">
      <c r="I67" s="102"/>
      <c r="J67" s="102"/>
      <c r="K67" s="102"/>
      <c r="L67" s="102"/>
      <c r="M67" s="102"/>
    </row>
    <row r="123" spans="2:9" s="102" customFormat="1" x14ac:dyDescent="0.25">
      <c r="B123" s="1"/>
      <c r="C123" s="1"/>
      <c r="D123" s="1"/>
      <c r="E123" s="1"/>
      <c r="F123" s="1"/>
      <c r="G123" s="1"/>
      <c r="H123" s="1"/>
      <c r="I123" s="173"/>
    </row>
  </sheetData>
  <mergeCells count="5">
    <mergeCell ref="B3:J3"/>
    <mergeCell ref="C25:E25"/>
    <mergeCell ref="F25:H25"/>
    <mergeCell ref="C52:E52"/>
    <mergeCell ref="F52:H52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Q121"/>
  <sheetViews>
    <sheetView zoomScaleNormal="100" zoomScalePageLayoutView="150" workbookViewId="0"/>
  </sheetViews>
  <sheetFormatPr defaultColWidth="8.85546875" defaultRowHeight="15" x14ac:dyDescent="0.25"/>
  <cols>
    <col min="1" max="16384" width="8.85546875" style="1"/>
  </cols>
  <sheetData>
    <row r="1" spans="2:17" x14ac:dyDescent="0.25">
      <c r="Q1" s="92" t="s">
        <v>16</v>
      </c>
    </row>
    <row r="2" spans="2:17" x14ac:dyDescent="0.25">
      <c r="B2" s="176" t="s">
        <v>294</v>
      </c>
      <c r="K2" s="176" t="s">
        <v>295</v>
      </c>
      <c r="Q2" s="92" t="s">
        <v>20</v>
      </c>
    </row>
    <row r="3" spans="2:17" x14ac:dyDescent="0.25">
      <c r="Q3" s="92" t="s">
        <v>25</v>
      </c>
    </row>
    <row r="18" spans="1:11" x14ac:dyDescent="0.25">
      <c r="B18" s="176" t="s">
        <v>296</v>
      </c>
      <c r="K18" s="176" t="s">
        <v>297</v>
      </c>
    </row>
    <row r="21" spans="1:11" x14ac:dyDescent="0.25">
      <c r="A21" s="93" t="s">
        <v>312</v>
      </c>
      <c r="B21" s="93"/>
      <c r="C21" s="93"/>
      <c r="D21" s="93"/>
      <c r="E21" s="93"/>
      <c r="F21" s="93"/>
    </row>
    <row r="22" spans="1:11" x14ac:dyDescent="0.25">
      <c r="A22" s="93" t="s">
        <v>267</v>
      </c>
      <c r="B22" s="93"/>
      <c r="C22" s="93"/>
      <c r="D22" s="93" t="s">
        <v>268</v>
      </c>
      <c r="E22" s="93"/>
      <c r="F22" s="93"/>
    </row>
    <row r="23" spans="1:11" x14ac:dyDescent="0.25">
      <c r="A23" s="94">
        <f>'Frequency tables'!C23</f>
        <v>0.26003979386531051</v>
      </c>
      <c r="B23" s="94">
        <f>'Frequency tables'!D23</f>
        <v>0.26014214925521639</v>
      </c>
      <c r="C23" s="94">
        <f>'Frequency tables'!E23</f>
        <v>0.44383146983073707</v>
      </c>
      <c r="D23" s="93">
        <v>0</v>
      </c>
      <c r="E23" s="93">
        <v>0</v>
      </c>
      <c r="F23" s="93">
        <v>0</v>
      </c>
    </row>
    <row r="24" spans="1:11" x14ac:dyDescent="0.25">
      <c r="A24" s="94">
        <f>'Frequency tables'!C23</f>
        <v>0.26003979386531051</v>
      </c>
      <c r="B24" s="94">
        <f>'Frequency tables'!D23</f>
        <v>0.26014214925521639</v>
      </c>
      <c r="C24" s="94">
        <f>'Frequency tables'!E23</f>
        <v>0.44383146983073707</v>
      </c>
      <c r="D24" s="93">
        <f>MAX('Frequency tables'!C4:C22)+1</f>
        <v>7</v>
      </c>
      <c r="E24" s="93">
        <f>MAX('Frequency tables'!D4:D22)+1</f>
        <v>9</v>
      </c>
      <c r="F24" s="93">
        <f>MAX('Frequency tables'!E4:E22)+1</f>
        <v>5</v>
      </c>
    </row>
    <row r="34" spans="2:11" x14ac:dyDescent="0.25">
      <c r="B34" s="176" t="s">
        <v>298</v>
      </c>
      <c r="K34" s="176" t="s">
        <v>299</v>
      </c>
    </row>
    <row r="51" spans="1:13" x14ac:dyDescent="0.25">
      <c r="B51" s="176" t="s">
        <v>300</v>
      </c>
      <c r="K51" s="176" t="s">
        <v>303</v>
      </c>
    </row>
    <row r="53" spans="1:13" x14ac:dyDescent="0.25">
      <c r="A53" s="93" t="s">
        <v>293</v>
      </c>
      <c r="B53" s="93" t="s">
        <v>301</v>
      </c>
      <c r="C53" s="93" t="s">
        <v>200</v>
      </c>
      <c r="D53" s="93" t="s">
        <v>302</v>
      </c>
      <c r="J53" s="93" t="s">
        <v>292</v>
      </c>
      <c r="K53" s="93" t="s">
        <v>304</v>
      </c>
      <c r="L53" s="93" t="s">
        <v>200</v>
      </c>
      <c r="M53" s="93" t="s">
        <v>302</v>
      </c>
    </row>
    <row r="54" spans="1:13" x14ac:dyDescent="0.25">
      <c r="A54" s="93" t="str">
        <f>'Report Tables'!B8</f>
        <v>Gas</v>
      </c>
      <c r="B54" s="94">
        <f>'Report Tables'!E8</f>
        <v>0.44383146983073707</v>
      </c>
      <c r="C54" s="94">
        <f>'Report Tables'!K16</f>
        <v>0.20111904635211827</v>
      </c>
      <c r="D54" s="93">
        <v>1</v>
      </c>
      <c r="J54" s="93" t="str">
        <f>A54</f>
        <v>Gas</v>
      </c>
      <c r="K54" s="94">
        <f>'Report Tables'!Q24</f>
        <v>0.3356869489606113</v>
      </c>
      <c r="L54" s="94">
        <f>'Report Tables'!X35</f>
        <v>0.14015270077564665</v>
      </c>
      <c r="M54" s="93">
        <v>1</v>
      </c>
    </row>
    <row r="55" spans="1:13" x14ac:dyDescent="0.25">
      <c r="A55" s="93" t="str">
        <f>'Report Tables'!B6</f>
        <v>Electricity</v>
      </c>
      <c r="B55" s="94">
        <f>'Report Tables'!E6</f>
        <v>0.26003979386531051</v>
      </c>
      <c r="C55" s="94">
        <f>'Report Tables'!K14</f>
        <v>0.11868456952171313</v>
      </c>
      <c r="D55" s="93">
        <v>3</v>
      </c>
      <c r="J55" s="93" t="str">
        <f>A55</f>
        <v>Electricity</v>
      </c>
      <c r="K55" s="94">
        <f>'Report Tables'!Q27</f>
        <v>0.27623025694079623</v>
      </c>
      <c r="L55" s="94">
        <f>'Report Tables'!X38</f>
        <v>6.9244458381904406E-2</v>
      </c>
      <c r="M55" s="93">
        <v>3</v>
      </c>
    </row>
    <row r="68" spans="2:11" x14ac:dyDescent="0.25">
      <c r="B68" s="176" t="s">
        <v>305</v>
      </c>
      <c r="K68" s="176" t="s">
        <v>306</v>
      </c>
    </row>
    <row r="71" spans="2:11" ht="12" customHeight="1" x14ac:dyDescent="0.25"/>
    <row r="86" spans="2:11" x14ac:dyDescent="0.25">
      <c r="B86" s="176" t="s">
        <v>307</v>
      </c>
      <c r="K86" s="176" t="s">
        <v>308</v>
      </c>
    </row>
    <row r="105" spans="1:11" x14ac:dyDescent="0.25">
      <c r="B105" s="176" t="s">
        <v>310</v>
      </c>
      <c r="K105" s="176" t="s">
        <v>311</v>
      </c>
    </row>
    <row r="107" spans="1:11" x14ac:dyDescent="0.25">
      <c r="A107" s="67" t="s">
        <v>312</v>
      </c>
      <c r="B107" s="67"/>
      <c r="C107" s="67"/>
      <c r="D107" s="67"/>
      <c r="E107" s="67"/>
      <c r="F107" s="67"/>
    </row>
    <row r="108" spans="1:11" x14ac:dyDescent="0.25">
      <c r="A108" s="67" t="s">
        <v>267</v>
      </c>
      <c r="B108" s="67"/>
      <c r="C108" s="67"/>
      <c r="D108" s="67" t="s">
        <v>268</v>
      </c>
      <c r="E108" s="67"/>
      <c r="F108" s="67"/>
    </row>
    <row r="109" spans="1:11" x14ac:dyDescent="0.25">
      <c r="A109" s="68">
        <f>'Frequency tables'!C48</f>
        <v>0.28596395195064972</v>
      </c>
      <c r="B109" s="68">
        <f>'Frequency tables'!D48</f>
        <v>0.30142327577314132</v>
      </c>
      <c r="C109" s="68">
        <f>'Frequency tables'!E48</f>
        <v>0.45477769561712439</v>
      </c>
      <c r="D109" s="67">
        <v>0</v>
      </c>
      <c r="E109" s="67">
        <v>0</v>
      </c>
      <c r="F109" s="67">
        <v>0</v>
      </c>
    </row>
    <row r="110" spans="1:11" x14ac:dyDescent="0.25">
      <c r="A110" s="68">
        <f>'Frequency tables'!C48</f>
        <v>0.28596395195064972</v>
      </c>
      <c r="B110" s="68">
        <f>'Frequency tables'!D48</f>
        <v>0.30142327577314132</v>
      </c>
      <c r="C110" s="68">
        <f>'Frequency tables'!E48</f>
        <v>0.45477769561712439</v>
      </c>
      <c r="D110" s="67">
        <f>MAX('Frequency tables'!C29:C47)+1</f>
        <v>8</v>
      </c>
      <c r="E110" s="67">
        <f>MAX('Frequency tables'!D29:D47)+1</f>
        <v>11</v>
      </c>
      <c r="F110" s="67">
        <f>MAX('Frequency tables'!E29:E47)+1</f>
        <v>5</v>
      </c>
    </row>
    <row r="121" spans="2:2" x14ac:dyDescent="0.25">
      <c r="B121" s="176" t="s">
        <v>309</v>
      </c>
    </row>
  </sheetData>
  <pageMargins left="0.7" right="0.7" top="0.75" bottom="0.75" header="0.3" footer="0.3"/>
  <pageSetup paperSize="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M104"/>
  <sheetViews>
    <sheetView zoomScale="85" zoomScaleNormal="85" zoomScalePageLayoutView="85" workbookViewId="0"/>
  </sheetViews>
  <sheetFormatPr defaultColWidth="8.85546875" defaultRowHeight="15" x14ac:dyDescent="0.25"/>
  <cols>
    <col min="1" max="1" width="1" style="1" customWidth="1"/>
    <col min="2" max="2" width="28.42578125" style="1" customWidth="1"/>
    <col min="3" max="3" width="26.42578125" style="1" customWidth="1"/>
    <col min="4" max="4" width="23" style="1" customWidth="1"/>
    <col min="5" max="5" width="23.7109375" style="1" customWidth="1"/>
    <col min="6" max="6" width="30.42578125" style="1" customWidth="1"/>
    <col min="7" max="7" width="8.85546875" style="1"/>
    <col min="8" max="8" width="11.7109375" style="1" customWidth="1"/>
    <col min="9" max="9" width="12.42578125" style="1" customWidth="1"/>
    <col min="10" max="10" width="11.42578125" style="1" customWidth="1"/>
    <col min="11" max="11" width="13.140625" style="1" customWidth="1"/>
    <col min="12" max="12" width="13" style="1" customWidth="1"/>
    <col min="13" max="13" width="12.42578125" style="1" customWidth="1"/>
    <col min="14" max="16384" width="8.85546875" style="1"/>
  </cols>
  <sheetData>
    <row r="1" spans="1:6" x14ac:dyDescent="0.25">
      <c r="B1" s="95" t="s">
        <v>175</v>
      </c>
    </row>
    <row r="2" spans="1:6" ht="33" customHeight="1" x14ac:dyDescent="0.25">
      <c r="B2" s="46" t="s">
        <v>264</v>
      </c>
      <c r="C2" s="100" t="s">
        <v>240</v>
      </c>
      <c r="D2" s="100" t="s">
        <v>241</v>
      </c>
      <c r="E2" s="100" t="s">
        <v>242</v>
      </c>
      <c r="F2" s="101" t="s">
        <v>243</v>
      </c>
    </row>
    <row r="3" spans="1:6" x14ac:dyDescent="0.25">
      <c r="B3" s="88" t="s">
        <v>244</v>
      </c>
      <c r="C3" s="87" t="s">
        <v>245</v>
      </c>
      <c r="D3" s="87" t="s">
        <v>245</v>
      </c>
      <c r="E3" s="87" t="s">
        <v>245</v>
      </c>
      <c r="F3" s="87" t="s">
        <v>245</v>
      </c>
    </row>
    <row r="4" spans="1:6" ht="3.75" customHeight="1" x14ac:dyDescent="0.25">
      <c r="A4" s="97">
        <v>0</v>
      </c>
      <c r="B4" s="58"/>
      <c r="C4" s="96">
        <f t="array" ref="C4:C22">FREQUENCY(ROUND('Commission''s electricity subset'!O3:O18,2),'Frequency tables'!A4:A22)</f>
        <v>0</v>
      </c>
      <c r="D4" s="96">
        <f t="array" ref="D4:D22">FREQUENCY(ROUND('Commission''s integrated subset'!O3:O42,2),'Frequency tables'!A4:A22)</f>
        <v>0</v>
      </c>
      <c r="E4" s="96">
        <f t="array" ref="E4:E22">FREQUENCY(ROUND('Commission''s gas subset'!O3:O20,2),'Frequency tables'!A4:A22)</f>
        <v>0</v>
      </c>
      <c r="F4" s="96">
        <f t="array" ref="F4:F22">FREQUENCY(ROUND('Commission''s energy set'!O3:O76,2),'Frequency tables'!A4:A22)</f>
        <v>0</v>
      </c>
    </row>
    <row r="5" spans="1:6" x14ac:dyDescent="0.25">
      <c r="A5" s="97">
        <v>0.05</v>
      </c>
      <c r="B5" s="59" t="s">
        <v>246</v>
      </c>
      <c r="C5" s="46">
        <v>1</v>
      </c>
      <c r="D5" s="59">
        <v>0</v>
      </c>
      <c r="E5" s="59">
        <v>0</v>
      </c>
      <c r="F5" s="59">
        <v>1</v>
      </c>
    </row>
    <row r="6" spans="1:6" x14ac:dyDescent="0.25">
      <c r="A6" s="97">
        <v>0.1</v>
      </c>
      <c r="B6" s="59" t="s">
        <v>247</v>
      </c>
      <c r="C6" s="46">
        <v>1</v>
      </c>
      <c r="D6" s="59">
        <v>1</v>
      </c>
      <c r="E6" s="59">
        <v>0</v>
      </c>
      <c r="F6" s="59">
        <v>2</v>
      </c>
    </row>
    <row r="7" spans="1:6" x14ac:dyDescent="0.25">
      <c r="A7" s="97">
        <v>0.15</v>
      </c>
      <c r="B7" s="59" t="s">
        <v>248</v>
      </c>
      <c r="C7" s="46">
        <v>0</v>
      </c>
      <c r="D7" s="59">
        <v>5</v>
      </c>
      <c r="E7" s="59">
        <v>1</v>
      </c>
      <c r="F7" s="59">
        <v>6</v>
      </c>
    </row>
    <row r="8" spans="1:6" x14ac:dyDescent="0.25">
      <c r="A8" s="97">
        <v>0.2</v>
      </c>
      <c r="B8" s="59" t="s">
        <v>249</v>
      </c>
      <c r="C8" s="46">
        <v>1</v>
      </c>
      <c r="D8" s="59">
        <v>8</v>
      </c>
      <c r="E8" s="59">
        <v>0</v>
      </c>
      <c r="F8" s="59">
        <v>9</v>
      </c>
    </row>
    <row r="9" spans="1:6" x14ac:dyDescent="0.25">
      <c r="A9" s="97">
        <v>0.25</v>
      </c>
      <c r="B9" s="59" t="s">
        <v>250</v>
      </c>
      <c r="C9" s="46">
        <v>3</v>
      </c>
      <c r="D9" s="59">
        <v>7</v>
      </c>
      <c r="E9" s="59">
        <v>1</v>
      </c>
      <c r="F9" s="59">
        <v>11</v>
      </c>
    </row>
    <row r="10" spans="1:6" x14ac:dyDescent="0.25">
      <c r="A10" s="97">
        <v>0.3</v>
      </c>
      <c r="B10" s="59" t="s">
        <v>251</v>
      </c>
      <c r="C10" s="46">
        <v>6</v>
      </c>
      <c r="D10" s="59">
        <v>8</v>
      </c>
      <c r="E10" s="59">
        <v>2</v>
      </c>
      <c r="F10" s="59">
        <v>16</v>
      </c>
    </row>
    <row r="11" spans="1:6" x14ac:dyDescent="0.25">
      <c r="A11" s="97">
        <v>0.35</v>
      </c>
      <c r="B11" s="59" t="s">
        <v>252</v>
      </c>
      <c r="C11" s="46">
        <v>0</v>
      </c>
      <c r="D11" s="59">
        <v>3</v>
      </c>
      <c r="E11" s="59">
        <v>4</v>
      </c>
      <c r="F11" s="59">
        <v>7</v>
      </c>
    </row>
    <row r="12" spans="1:6" x14ac:dyDescent="0.25">
      <c r="A12" s="97">
        <v>0.4</v>
      </c>
      <c r="B12" s="59" t="s">
        <v>253</v>
      </c>
      <c r="C12" s="46">
        <v>4</v>
      </c>
      <c r="D12" s="59">
        <v>3</v>
      </c>
      <c r="E12" s="59">
        <v>1</v>
      </c>
      <c r="F12" s="59">
        <v>8</v>
      </c>
    </row>
    <row r="13" spans="1:6" x14ac:dyDescent="0.25">
      <c r="A13" s="97">
        <v>0.45</v>
      </c>
      <c r="B13" s="59" t="s">
        <v>254</v>
      </c>
      <c r="C13" s="46">
        <v>0</v>
      </c>
      <c r="D13" s="59">
        <v>3</v>
      </c>
      <c r="E13" s="59">
        <v>2</v>
      </c>
      <c r="F13" s="59">
        <v>5</v>
      </c>
    </row>
    <row r="14" spans="1:6" x14ac:dyDescent="0.25">
      <c r="A14" s="97">
        <v>0.5</v>
      </c>
      <c r="B14" s="59" t="s">
        <v>255</v>
      </c>
      <c r="C14" s="46">
        <v>0</v>
      </c>
      <c r="D14" s="59">
        <v>2</v>
      </c>
      <c r="E14" s="59">
        <v>0</v>
      </c>
      <c r="F14" s="59">
        <v>2</v>
      </c>
    </row>
    <row r="15" spans="1:6" x14ac:dyDescent="0.25">
      <c r="A15" s="97">
        <v>0.55000000000000004</v>
      </c>
      <c r="B15" s="59" t="s">
        <v>256</v>
      </c>
      <c r="C15" s="46">
        <v>0</v>
      </c>
      <c r="D15" s="59">
        <v>0</v>
      </c>
      <c r="E15" s="59">
        <v>1</v>
      </c>
      <c r="F15" s="59">
        <v>1</v>
      </c>
    </row>
    <row r="16" spans="1:6" x14ac:dyDescent="0.25">
      <c r="A16" s="97">
        <v>0.6</v>
      </c>
      <c r="B16" s="59" t="s">
        <v>257</v>
      </c>
      <c r="C16" s="46">
        <v>0</v>
      </c>
      <c r="D16" s="59">
        <v>0</v>
      </c>
      <c r="E16" s="59">
        <v>3</v>
      </c>
      <c r="F16" s="59">
        <v>3</v>
      </c>
    </row>
    <row r="17" spans="1:13" x14ac:dyDescent="0.25">
      <c r="A17" s="97">
        <v>0.65</v>
      </c>
      <c r="B17" s="59" t="s">
        <v>258</v>
      </c>
      <c r="C17" s="46">
        <v>0</v>
      </c>
      <c r="D17" s="59">
        <v>0</v>
      </c>
      <c r="E17" s="59">
        <v>1</v>
      </c>
      <c r="F17" s="59">
        <v>1</v>
      </c>
    </row>
    <row r="18" spans="1:13" x14ac:dyDescent="0.25">
      <c r="A18" s="97">
        <v>0.7</v>
      </c>
      <c r="B18" s="59" t="s">
        <v>259</v>
      </c>
      <c r="C18" s="46">
        <v>0</v>
      </c>
      <c r="D18" s="59">
        <v>0</v>
      </c>
      <c r="E18" s="59">
        <v>0</v>
      </c>
      <c r="F18" s="59">
        <v>0</v>
      </c>
    </row>
    <row r="19" spans="1:13" x14ac:dyDescent="0.25">
      <c r="A19" s="97">
        <v>0.75</v>
      </c>
      <c r="B19" s="59" t="s">
        <v>260</v>
      </c>
      <c r="C19" s="46">
        <v>0</v>
      </c>
      <c r="D19" s="59">
        <v>0</v>
      </c>
      <c r="E19" s="59">
        <v>0</v>
      </c>
      <c r="F19" s="59">
        <v>0</v>
      </c>
    </row>
    <row r="20" spans="1:13" x14ac:dyDescent="0.25">
      <c r="A20" s="97">
        <v>0.8</v>
      </c>
      <c r="B20" s="59" t="s">
        <v>261</v>
      </c>
      <c r="C20" s="46">
        <v>0</v>
      </c>
      <c r="D20" s="59">
        <v>0</v>
      </c>
      <c r="E20" s="59">
        <v>1</v>
      </c>
      <c r="F20" s="59">
        <v>1</v>
      </c>
      <c r="H20" s="93"/>
      <c r="I20" s="93"/>
      <c r="J20" s="93"/>
      <c r="K20" s="93"/>
      <c r="L20" s="93"/>
      <c r="M20" s="93"/>
    </row>
    <row r="21" spans="1:13" x14ac:dyDescent="0.25">
      <c r="A21" s="97">
        <v>0.85</v>
      </c>
      <c r="B21" s="59" t="s">
        <v>262</v>
      </c>
      <c r="C21" s="46">
        <v>0</v>
      </c>
      <c r="D21" s="59">
        <v>0</v>
      </c>
      <c r="E21" s="59">
        <v>1</v>
      </c>
      <c r="F21" s="59">
        <v>1</v>
      </c>
    </row>
    <row r="22" spans="1:13" x14ac:dyDescent="0.25">
      <c r="A22" s="97">
        <v>0.9</v>
      </c>
      <c r="B22" s="59" t="s">
        <v>263</v>
      </c>
      <c r="C22" s="46">
        <v>0</v>
      </c>
      <c r="D22" s="44">
        <v>0</v>
      </c>
      <c r="E22" s="44">
        <v>0</v>
      </c>
      <c r="F22" s="98">
        <v>0</v>
      </c>
    </row>
    <row r="23" spans="1:13" x14ac:dyDescent="0.25">
      <c r="B23" s="85" t="s">
        <v>236</v>
      </c>
      <c r="C23" s="47">
        <f>'Report Tables'!E6</f>
        <v>0.26003979386531051</v>
      </c>
      <c r="D23" s="47">
        <f>'Report Tables'!E7</f>
        <v>0.26014214925521639</v>
      </c>
      <c r="E23" s="47">
        <f>'Report Tables'!E8</f>
        <v>0.44383146983073707</v>
      </c>
      <c r="F23" s="47">
        <f>'Report Tables'!E4</f>
        <v>0.30480120444603886</v>
      </c>
    </row>
    <row r="24" spans="1:13" x14ac:dyDescent="0.25">
      <c r="B24" s="60" t="s">
        <v>234</v>
      </c>
      <c r="C24" s="4">
        <f>'Report Tables'!K14</f>
        <v>0.11868456952171313</v>
      </c>
      <c r="D24" s="4">
        <f>'Report Tables'!K15</f>
        <v>8.5401316515103395E-2</v>
      </c>
      <c r="E24" s="4">
        <f>'Report Tables'!K16</f>
        <v>0.20111904635211827</v>
      </c>
      <c r="F24" s="4">
        <f>'Report Tables'!K12</f>
        <v>0.13627064842962056</v>
      </c>
    </row>
    <row r="25" spans="1:13" x14ac:dyDescent="0.25">
      <c r="B25" s="60" t="s">
        <v>190</v>
      </c>
      <c r="C25" s="46">
        <f t="shared" ref="C25:F25" si="0">SUM(C4:C22)</f>
        <v>16</v>
      </c>
      <c r="D25" s="46">
        <f t="shared" si="0"/>
        <v>40</v>
      </c>
      <c r="E25" s="46">
        <f>SUM(E4:E22)</f>
        <v>18</v>
      </c>
      <c r="F25" s="46">
        <f t="shared" si="0"/>
        <v>74</v>
      </c>
      <c r="H25" s="93"/>
      <c r="I25" s="93"/>
      <c r="J25" s="93"/>
      <c r="K25" s="93"/>
      <c r="L25" s="93"/>
      <c r="M25" s="93"/>
    </row>
    <row r="26" spans="1:13" x14ac:dyDescent="0.25">
      <c r="H26" s="93"/>
      <c r="I26" s="93"/>
      <c r="J26" s="93"/>
      <c r="K26" s="93"/>
      <c r="L26" s="93"/>
      <c r="M26" s="93"/>
    </row>
    <row r="27" spans="1:13" ht="30" x14ac:dyDescent="0.25">
      <c r="B27" s="46" t="s">
        <v>265</v>
      </c>
      <c r="C27" s="100" t="s">
        <v>240</v>
      </c>
      <c r="D27" s="100" t="s">
        <v>241</v>
      </c>
      <c r="E27" s="100" t="s">
        <v>242</v>
      </c>
      <c r="F27" s="101" t="s">
        <v>243</v>
      </c>
      <c r="H27" s="93"/>
      <c r="I27" s="93"/>
      <c r="J27" s="93"/>
      <c r="K27" s="93"/>
      <c r="L27" s="93"/>
      <c r="M27" s="93"/>
    </row>
    <row r="28" spans="1:13" x14ac:dyDescent="0.25">
      <c r="B28" s="88" t="s">
        <v>244</v>
      </c>
      <c r="C28" s="87" t="s">
        <v>245</v>
      </c>
      <c r="D28" s="87" t="s">
        <v>245</v>
      </c>
      <c r="E28" s="87" t="s">
        <v>245</v>
      </c>
      <c r="F28" s="87" t="s">
        <v>245</v>
      </c>
      <c r="H28" s="93"/>
      <c r="I28" s="93"/>
      <c r="J28" s="93"/>
      <c r="K28" s="93"/>
      <c r="L28" s="93"/>
      <c r="M28" s="93"/>
    </row>
    <row r="29" spans="1:13" ht="3.75" customHeight="1" x14ac:dyDescent="0.25">
      <c r="A29" s="97">
        <v>0</v>
      </c>
      <c r="B29" s="58"/>
      <c r="C29" s="96">
        <f t="array" ref="C29:C47">FREQUENCY(ROUND('Commission''s electricity subset'!N3:N18,2),'Frequency tables'!A29:A47)</f>
        <v>0</v>
      </c>
      <c r="D29" s="96">
        <f t="array" ref="D29:D47">FREQUENCY(ROUND('Commission''s integrated subset'!N3:N42,2),'Frequency tables'!A29:A47)</f>
        <v>0</v>
      </c>
      <c r="E29" s="96">
        <f t="array" ref="E29:E47">FREQUENCY(ROUND('Commission''s gas subset'!N3:N20,2),'Frequency tables'!A29:A47)</f>
        <v>0</v>
      </c>
      <c r="F29" s="96">
        <f t="array" ref="F29:F47">FREQUENCY(ROUND('Commission''s energy set'!N3:N76,2),'Frequency tables'!A29:A47)</f>
        <v>0</v>
      </c>
      <c r="H29" s="93"/>
      <c r="I29" s="93"/>
      <c r="J29" s="93"/>
      <c r="K29" s="93"/>
      <c r="L29" s="93"/>
      <c r="M29" s="93"/>
    </row>
    <row r="30" spans="1:13" x14ac:dyDescent="0.25">
      <c r="A30" s="97">
        <v>0.05</v>
      </c>
      <c r="B30" s="59" t="s">
        <v>246</v>
      </c>
      <c r="C30" s="46">
        <v>1</v>
      </c>
      <c r="D30" s="59">
        <v>0</v>
      </c>
      <c r="E30" s="59">
        <v>0</v>
      </c>
      <c r="F30" s="59">
        <v>1</v>
      </c>
      <c r="H30" s="93"/>
      <c r="I30" s="93"/>
      <c r="J30" s="93"/>
      <c r="K30" s="93"/>
      <c r="L30" s="93"/>
      <c r="M30" s="93"/>
    </row>
    <row r="31" spans="1:13" x14ac:dyDescent="0.25">
      <c r="A31" s="97">
        <v>0.1</v>
      </c>
      <c r="B31" s="59" t="s">
        <v>247</v>
      </c>
      <c r="C31" s="46">
        <v>0</v>
      </c>
      <c r="D31" s="59">
        <v>0</v>
      </c>
      <c r="E31" s="59">
        <v>0</v>
      </c>
      <c r="F31" s="59">
        <v>0</v>
      </c>
      <c r="H31" s="93"/>
      <c r="I31" s="93"/>
      <c r="J31" s="93"/>
      <c r="K31" s="93"/>
      <c r="L31" s="93"/>
      <c r="M31" s="93"/>
    </row>
    <row r="32" spans="1:13" x14ac:dyDescent="0.25">
      <c r="A32" s="97">
        <v>0.15</v>
      </c>
      <c r="B32" s="59" t="s">
        <v>248</v>
      </c>
      <c r="C32" s="46">
        <v>0</v>
      </c>
      <c r="D32" s="59">
        <v>1</v>
      </c>
      <c r="E32" s="59">
        <v>0</v>
      </c>
      <c r="F32" s="59">
        <v>1</v>
      </c>
      <c r="H32" s="93"/>
      <c r="I32" s="93"/>
      <c r="J32" s="93"/>
      <c r="K32" s="93"/>
      <c r="L32" s="93"/>
      <c r="M32" s="93"/>
    </row>
    <row r="33" spans="1:13" x14ac:dyDescent="0.25">
      <c r="A33" s="97">
        <v>0.2</v>
      </c>
      <c r="B33" s="59" t="s">
        <v>249</v>
      </c>
      <c r="C33" s="46">
        <v>1</v>
      </c>
      <c r="D33" s="59">
        <v>4</v>
      </c>
      <c r="E33" s="59">
        <v>0</v>
      </c>
      <c r="F33" s="59">
        <v>5</v>
      </c>
      <c r="H33" s="93"/>
      <c r="I33" s="93"/>
      <c r="J33" s="93"/>
      <c r="K33" s="93"/>
      <c r="L33" s="93"/>
      <c r="M33" s="93"/>
    </row>
    <row r="34" spans="1:13" x14ac:dyDescent="0.25">
      <c r="A34" s="97">
        <v>0.25</v>
      </c>
      <c r="B34" s="59" t="s">
        <v>250</v>
      </c>
      <c r="C34" s="46">
        <v>1</v>
      </c>
      <c r="D34" s="59">
        <v>7</v>
      </c>
      <c r="E34" s="59">
        <v>2</v>
      </c>
      <c r="F34" s="59">
        <v>10</v>
      </c>
      <c r="H34" s="93"/>
      <c r="I34" s="93"/>
      <c r="J34" s="93"/>
      <c r="K34" s="93"/>
      <c r="L34" s="93"/>
      <c r="M34" s="93"/>
    </row>
    <row r="35" spans="1:13" x14ac:dyDescent="0.25">
      <c r="A35" s="97">
        <v>0.3</v>
      </c>
      <c r="B35" s="59" t="s">
        <v>251</v>
      </c>
      <c r="C35" s="46">
        <v>7</v>
      </c>
      <c r="D35" s="59">
        <v>10</v>
      </c>
      <c r="E35" s="59">
        <v>1</v>
      </c>
      <c r="F35" s="59">
        <v>18</v>
      </c>
      <c r="H35" s="93"/>
      <c r="I35" s="93"/>
      <c r="J35" s="93"/>
      <c r="K35" s="93"/>
      <c r="L35" s="93"/>
      <c r="M35" s="93"/>
    </row>
    <row r="36" spans="1:13" x14ac:dyDescent="0.25">
      <c r="A36" s="97">
        <v>0.35</v>
      </c>
      <c r="B36" s="59" t="s">
        <v>252</v>
      </c>
      <c r="C36" s="46">
        <v>2</v>
      </c>
      <c r="D36" s="59">
        <v>6</v>
      </c>
      <c r="E36" s="59">
        <v>2</v>
      </c>
      <c r="F36" s="59">
        <v>10</v>
      </c>
      <c r="H36" s="93"/>
      <c r="I36" s="93"/>
      <c r="J36" s="93"/>
      <c r="K36" s="93"/>
      <c r="L36" s="93"/>
      <c r="M36" s="93"/>
    </row>
    <row r="37" spans="1:13" x14ac:dyDescent="0.25">
      <c r="A37" s="97">
        <v>0.4</v>
      </c>
      <c r="B37" s="59" t="s">
        <v>253</v>
      </c>
      <c r="C37" s="46">
        <v>3</v>
      </c>
      <c r="D37" s="59">
        <v>7</v>
      </c>
      <c r="E37" s="59">
        <v>3</v>
      </c>
      <c r="F37" s="59">
        <v>13</v>
      </c>
      <c r="H37" s="93"/>
      <c r="I37" s="93"/>
      <c r="J37" s="93"/>
      <c r="K37" s="93"/>
      <c r="L37" s="93"/>
      <c r="M37" s="93"/>
    </row>
    <row r="38" spans="1:13" x14ac:dyDescent="0.25">
      <c r="A38" s="97">
        <v>0.45</v>
      </c>
      <c r="B38" s="59" t="s">
        <v>254</v>
      </c>
      <c r="C38" s="46">
        <v>1</v>
      </c>
      <c r="D38" s="59">
        <v>4</v>
      </c>
      <c r="E38" s="59">
        <v>2</v>
      </c>
      <c r="F38" s="59">
        <v>7</v>
      </c>
      <c r="H38" s="93"/>
      <c r="I38" s="93"/>
      <c r="J38" s="93"/>
      <c r="K38" s="93"/>
      <c r="L38" s="93"/>
      <c r="M38" s="93"/>
    </row>
    <row r="39" spans="1:13" x14ac:dyDescent="0.25">
      <c r="A39" s="97">
        <v>0.5</v>
      </c>
      <c r="B39" s="59" t="s">
        <v>255</v>
      </c>
      <c r="C39" s="46">
        <v>0</v>
      </c>
      <c r="D39" s="59">
        <v>0</v>
      </c>
      <c r="E39" s="59">
        <v>1</v>
      </c>
      <c r="F39" s="59">
        <v>1</v>
      </c>
      <c r="H39" s="93"/>
      <c r="I39" s="93"/>
      <c r="J39" s="93"/>
      <c r="K39" s="93"/>
      <c r="L39" s="93"/>
      <c r="M39" s="93"/>
    </row>
    <row r="40" spans="1:13" x14ac:dyDescent="0.25">
      <c r="A40" s="97">
        <v>0.55000000000000004</v>
      </c>
      <c r="B40" s="59" t="s">
        <v>256</v>
      </c>
      <c r="C40" s="46">
        <v>0</v>
      </c>
      <c r="D40" s="59">
        <v>1</v>
      </c>
      <c r="E40" s="59">
        <v>4</v>
      </c>
      <c r="F40" s="59">
        <v>5</v>
      </c>
      <c r="H40" s="93"/>
      <c r="I40" s="93"/>
      <c r="J40" s="93"/>
      <c r="K40" s="93"/>
      <c r="L40" s="93"/>
      <c r="M40" s="93"/>
    </row>
    <row r="41" spans="1:13" x14ac:dyDescent="0.25">
      <c r="A41" s="97">
        <v>0.6</v>
      </c>
      <c r="B41" s="59" t="s">
        <v>257</v>
      </c>
      <c r="C41" s="46">
        <v>0</v>
      </c>
      <c r="D41" s="59">
        <v>0</v>
      </c>
      <c r="E41" s="59">
        <v>0</v>
      </c>
      <c r="F41" s="59">
        <v>0</v>
      </c>
      <c r="H41" s="93"/>
      <c r="I41" s="93"/>
      <c r="J41" s="93"/>
      <c r="K41" s="93"/>
      <c r="L41" s="93"/>
      <c r="M41" s="93"/>
    </row>
    <row r="42" spans="1:13" x14ac:dyDescent="0.25">
      <c r="A42" s="97">
        <v>0.65</v>
      </c>
      <c r="B42" s="59" t="s">
        <v>258</v>
      </c>
      <c r="C42" s="46">
        <v>0</v>
      </c>
      <c r="D42" s="59">
        <v>0</v>
      </c>
      <c r="E42" s="59">
        <v>0</v>
      </c>
      <c r="F42" s="59">
        <v>0</v>
      </c>
      <c r="H42" s="93"/>
      <c r="I42" s="93"/>
      <c r="J42" s="93"/>
      <c r="K42" s="93"/>
      <c r="L42" s="93"/>
      <c r="M42" s="93"/>
    </row>
    <row r="43" spans="1:13" x14ac:dyDescent="0.25">
      <c r="A43" s="97">
        <v>0.7</v>
      </c>
      <c r="B43" s="59" t="s">
        <v>259</v>
      </c>
      <c r="C43" s="46">
        <v>0</v>
      </c>
      <c r="D43" s="59">
        <v>0</v>
      </c>
      <c r="E43" s="59">
        <v>1</v>
      </c>
      <c r="F43" s="59">
        <v>1</v>
      </c>
      <c r="H43" s="93"/>
      <c r="I43" s="93"/>
      <c r="J43" s="93"/>
      <c r="K43" s="93"/>
      <c r="L43" s="93"/>
      <c r="M43" s="93"/>
    </row>
    <row r="44" spans="1:13" x14ac:dyDescent="0.25">
      <c r="A44" s="97">
        <v>0.75</v>
      </c>
      <c r="B44" s="59" t="s">
        <v>260</v>
      </c>
      <c r="C44" s="46">
        <v>0</v>
      </c>
      <c r="D44" s="59">
        <v>0</v>
      </c>
      <c r="E44" s="59">
        <v>0</v>
      </c>
      <c r="F44" s="59">
        <v>0</v>
      </c>
      <c r="H44" s="93"/>
      <c r="I44" s="93"/>
      <c r="J44" s="93"/>
      <c r="K44" s="93"/>
      <c r="L44" s="93"/>
      <c r="M44" s="93"/>
    </row>
    <row r="45" spans="1:13" x14ac:dyDescent="0.25">
      <c r="A45" s="97">
        <v>0.8</v>
      </c>
      <c r="B45" s="59" t="s">
        <v>261</v>
      </c>
      <c r="C45" s="46">
        <v>0</v>
      </c>
      <c r="D45" s="59">
        <v>0</v>
      </c>
      <c r="E45" s="59">
        <v>1</v>
      </c>
      <c r="F45" s="59">
        <v>1</v>
      </c>
      <c r="H45" s="93"/>
      <c r="I45" s="93"/>
      <c r="J45" s="93"/>
      <c r="K45" s="93"/>
      <c r="L45" s="93"/>
      <c r="M45" s="93"/>
    </row>
    <row r="46" spans="1:13" x14ac:dyDescent="0.25">
      <c r="A46" s="97">
        <v>0.85</v>
      </c>
      <c r="B46" s="59" t="s">
        <v>262</v>
      </c>
      <c r="C46" s="46">
        <v>0</v>
      </c>
      <c r="D46" s="59">
        <v>0</v>
      </c>
      <c r="E46" s="59">
        <v>1</v>
      </c>
      <c r="F46" s="59">
        <v>1</v>
      </c>
    </row>
    <row r="47" spans="1:13" x14ac:dyDescent="0.25">
      <c r="A47" s="97">
        <v>0.9</v>
      </c>
      <c r="B47" s="59" t="s">
        <v>263</v>
      </c>
      <c r="C47" s="46">
        <v>0</v>
      </c>
      <c r="D47" s="44">
        <v>0</v>
      </c>
      <c r="E47" s="44">
        <v>0</v>
      </c>
      <c r="F47" s="98">
        <v>0</v>
      </c>
    </row>
    <row r="48" spans="1:13" x14ac:dyDescent="0.25">
      <c r="B48" s="32" t="s">
        <v>236</v>
      </c>
      <c r="C48" s="33">
        <f>'Report Tables'!D6</f>
        <v>0.28596395195064972</v>
      </c>
      <c r="D48" s="33">
        <f>'Report Tables'!D7</f>
        <v>0.30142327577314132</v>
      </c>
      <c r="E48" s="33">
        <f>'Report Tables'!D8</f>
        <v>0.45477769561712439</v>
      </c>
      <c r="F48" s="33">
        <f>'Report Tables'!D4</f>
        <v>0.33538314571951749</v>
      </c>
    </row>
    <row r="49" spans="1:6" x14ac:dyDescent="0.25">
      <c r="B49" s="29" t="s">
        <v>234</v>
      </c>
      <c r="C49" s="26">
        <f>'Report Tables'!J14</f>
        <v>0.10642655156240521</v>
      </c>
      <c r="D49" s="26">
        <f>'Report Tables'!J15</f>
        <v>9.3642476381734729E-2</v>
      </c>
      <c r="E49" s="26">
        <f>'Report Tables'!J16</f>
        <v>0.20540110451799792</v>
      </c>
      <c r="F49" s="26">
        <f>'Report Tables'!J12</f>
        <v>0.13753304338672462</v>
      </c>
    </row>
    <row r="50" spans="1:6" x14ac:dyDescent="0.25">
      <c r="B50" s="29" t="s">
        <v>190</v>
      </c>
      <c r="C50" s="62">
        <f t="shared" ref="C50:F50" si="1">SUM(C29:C47)</f>
        <v>16</v>
      </c>
      <c r="D50" s="62">
        <f t="shared" si="1"/>
        <v>40</v>
      </c>
      <c r="E50" s="62">
        <f>SUM(E29:E47)</f>
        <v>18</v>
      </c>
      <c r="F50" s="62">
        <f t="shared" si="1"/>
        <v>74</v>
      </c>
    </row>
    <row r="53" spans="1:6" x14ac:dyDescent="0.25">
      <c r="B53" s="61" t="s">
        <v>266</v>
      </c>
    </row>
    <row r="54" spans="1:6" ht="30" x14ac:dyDescent="0.25">
      <c r="B54" s="46" t="s">
        <v>264</v>
      </c>
      <c r="C54" s="100" t="s">
        <v>240</v>
      </c>
      <c r="D54" s="100" t="s">
        <v>241</v>
      </c>
      <c r="E54" s="100" t="s">
        <v>242</v>
      </c>
      <c r="F54" s="101" t="s">
        <v>243</v>
      </c>
    </row>
    <row r="55" spans="1:6" x14ac:dyDescent="0.25">
      <c r="B55" s="88" t="s">
        <v>244</v>
      </c>
      <c r="C55" s="87" t="s">
        <v>245</v>
      </c>
      <c r="D55" s="87" t="s">
        <v>245</v>
      </c>
      <c r="E55" s="87" t="s">
        <v>245</v>
      </c>
      <c r="F55" s="87" t="s">
        <v>245</v>
      </c>
    </row>
    <row r="56" spans="1:6" ht="3.75" customHeight="1" x14ac:dyDescent="0.25">
      <c r="A56" s="97">
        <v>0</v>
      </c>
      <c r="B56" s="58"/>
      <c r="C56" s="96">
        <f t="array" ref="C56:C74">FREQUENCY(ROUND('TDB''s h-l refined elect set'!O3:O17,2),'Frequency tables'!A56:A74)</f>
        <v>0</v>
      </c>
      <c r="D56" s="96">
        <f t="array" ref="D56:D74">FREQUENCY(ROUND('Commission''s integrated subset'!O3:O42,2),'Frequency tables'!A29:A47)</f>
        <v>0</v>
      </c>
      <c r="E56" s="96">
        <f t="array" ref="E56:E74">FREQUENCY(ROUND('TDB''s h-l refined gas set'!O3:O14,2),'Frequency tables'!A56:A74)</f>
        <v>0</v>
      </c>
      <c r="F56" s="96">
        <f t="array" ref="F56:F74">FREQUENCY(ROUND('TDB''s high level refined set'!O3:O69,2),'Frequency tables'!A56:A74)</f>
        <v>0</v>
      </c>
    </row>
    <row r="57" spans="1:6" x14ac:dyDescent="0.25">
      <c r="A57" s="97">
        <v>0.05</v>
      </c>
      <c r="B57" s="59" t="s">
        <v>246</v>
      </c>
      <c r="C57" s="46">
        <v>0</v>
      </c>
      <c r="D57" s="59">
        <v>0</v>
      </c>
      <c r="E57" s="59">
        <v>0</v>
      </c>
      <c r="F57" s="59">
        <v>0</v>
      </c>
    </row>
    <row r="58" spans="1:6" x14ac:dyDescent="0.25">
      <c r="A58" s="97">
        <v>0.1</v>
      </c>
      <c r="B58" s="59" t="s">
        <v>247</v>
      </c>
      <c r="C58" s="46">
        <v>1</v>
      </c>
      <c r="D58" s="59">
        <v>1</v>
      </c>
      <c r="E58" s="59">
        <v>0</v>
      </c>
      <c r="F58" s="59">
        <v>2</v>
      </c>
    </row>
    <row r="59" spans="1:6" x14ac:dyDescent="0.25">
      <c r="A59" s="97">
        <v>0.15</v>
      </c>
      <c r="B59" s="59" t="s">
        <v>248</v>
      </c>
      <c r="C59" s="46">
        <v>0</v>
      </c>
      <c r="D59" s="59">
        <v>5</v>
      </c>
      <c r="E59" s="59">
        <v>1</v>
      </c>
      <c r="F59" s="59">
        <v>6</v>
      </c>
    </row>
    <row r="60" spans="1:6" x14ac:dyDescent="0.25">
      <c r="A60" s="97">
        <v>0.2</v>
      </c>
      <c r="B60" s="59" t="s">
        <v>249</v>
      </c>
      <c r="C60" s="46">
        <v>1</v>
      </c>
      <c r="D60" s="59">
        <v>8</v>
      </c>
      <c r="E60" s="59">
        <v>0</v>
      </c>
      <c r="F60" s="59">
        <v>9</v>
      </c>
    </row>
    <row r="61" spans="1:6" x14ac:dyDescent="0.25">
      <c r="A61" s="97">
        <v>0.25</v>
      </c>
      <c r="B61" s="59" t="s">
        <v>250</v>
      </c>
      <c r="C61" s="46">
        <v>3</v>
      </c>
      <c r="D61" s="59">
        <v>7</v>
      </c>
      <c r="E61" s="59">
        <v>1</v>
      </c>
      <c r="F61" s="59">
        <v>11</v>
      </c>
    </row>
    <row r="62" spans="1:6" x14ac:dyDescent="0.25">
      <c r="A62" s="97">
        <v>0.3</v>
      </c>
      <c r="B62" s="59" t="s">
        <v>251</v>
      </c>
      <c r="C62" s="46">
        <v>6</v>
      </c>
      <c r="D62" s="59">
        <v>8</v>
      </c>
      <c r="E62" s="59">
        <v>2</v>
      </c>
      <c r="F62" s="59">
        <v>16</v>
      </c>
    </row>
    <row r="63" spans="1:6" x14ac:dyDescent="0.25">
      <c r="A63" s="97">
        <v>0.35</v>
      </c>
      <c r="B63" s="59" t="s">
        <v>252</v>
      </c>
      <c r="C63" s="46">
        <v>0</v>
      </c>
      <c r="D63" s="59">
        <v>3</v>
      </c>
      <c r="E63" s="59">
        <v>4</v>
      </c>
      <c r="F63" s="59">
        <v>7</v>
      </c>
    </row>
    <row r="64" spans="1:6" x14ac:dyDescent="0.25">
      <c r="A64" s="97">
        <v>0.4</v>
      </c>
      <c r="B64" s="59" t="s">
        <v>253</v>
      </c>
      <c r="C64" s="46">
        <v>4</v>
      </c>
      <c r="D64" s="59">
        <v>3</v>
      </c>
      <c r="E64" s="59">
        <v>1</v>
      </c>
      <c r="F64" s="59">
        <v>8</v>
      </c>
    </row>
    <row r="65" spans="1:6" x14ac:dyDescent="0.25">
      <c r="A65" s="97">
        <v>0.45</v>
      </c>
      <c r="B65" s="59" t="s">
        <v>254</v>
      </c>
      <c r="C65" s="46">
        <v>0</v>
      </c>
      <c r="D65" s="59">
        <v>3</v>
      </c>
      <c r="E65" s="59">
        <v>2</v>
      </c>
      <c r="F65" s="59">
        <v>5</v>
      </c>
    </row>
    <row r="66" spans="1:6" x14ac:dyDescent="0.25">
      <c r="A66" s="97">
        <v>0.5</v>
      </c>
      <c r="B66" s="59" t="s">
        <v>255</v>
      </c>
      <c r="C66" s="46">
        <v>0</v>
      </c>
      <c r="D66" s="59">
        <v>2</v>
      </c>
      <c r="E66" s="59">
        <v>0</v>
      </c>
      <c r="F66" s="59">
        <v>2</v>
      </c>
    </row>
    <row r="67" spans="1:6" x14ac:dyDescent="0.25">
      <c r="A67" s="97">
        <v>0.55000000000000004</v>
      </c>
      <c r="B67" s="59" t="s">
        <v>256</v>
      </c>
      <c r="C67" s="46">
        <v>0</v>
      </c>
      <c r="D67" s="59">
        <v>0</v>
      </c>
      <c r="E67" s="59">
        <v>1</v>
      </c>
      <c r="F67" s="59">
        <v>1</v>
      </c>
    </row>
    <row r="68" spans="1:6" x14ac:dyDescent="0.25">
      <c r="A68" s="97">
        <v>0.6</v>
      </c>
      <c r="B68" s="59" t="s">
        <v>257</v>
      </c>
      <c r="C68" s="46">
        <v>0</v>
      </c>
      <c r="D68" s="59">
        <v>0</v>
      </c>
      <c r="E68" s="59">
        <v>0</v>
      </c>
      <c r="F68" s="59">
        <v>0</v>
      </c>
    </row>
    <row r="69" spans="1:6" x14ac:dyDescent="0.25">
      <c r="A69" s="97">
        <v>0.65</v>
      </c>
      <c r="B69" s="59" t="s">
        <v>258</v>
      </c>
      <c r="C69" s="46">
        <v>0</v>
      </c>
      <c r="D69" s="59">
        <v>0</v>
      </c>
      <c r="E69" s="59">
        <v>0</v>
      </c>
      <c r="F69" s="59">
        <v>0</v>
      </c>
    </row>
    <row r="70" spans="1:6" x14ac:dyDescent="0.25">
      <c r="A70" s="97">
        <v>0.7</v>
      </c>
      <c r="B70" s="59" t="s">
        <v>259</v>
      </c>
      <c r="C70" s="46">
        <v>0</v>
      </c>
      <c r="D70" s="59">
        <v>0</v>
      </c>
      <c r="E70" s="59">
        <v>0</v>
      </c>
      <c r="F70" s="59">
        <v>0</v>
      </c>
    </row>
    <row r="71" spans="1:6" x14ac:dyDescent="0.25">
      <c r="A71" s="97">
        <v>0.75</v>
      </c>
      <c r="B71" s="59" t="s">
        <v>260</v>
      </c>
      <c r="C71" s="46">
        <v>0</v>
      </c>
      <c r="D71" s="59">
        <v>0</v>
      </c>
      <c r="E71" s="59">
        <v>0</v>
      </c>
      <c r="F71" s="59">
        <v>0</v>
      </c>
    </row>
    <row r="72" spans="1:6" x14ac:dyDescent="0.25">
      <c r="A72" s="97">
        <v>0.8</v>
      </c>
      <c r="B72" s="59" t="s">
        <v>261</v>
      </c>
      <c r="C72" s="46">
        <v>0</v>
      </c>
      <c r="D72" s="59">
        <v>0</v>
      </c>
      <c r="E72" s="59">
        <v>0</v>
      </c>
      <c r="F72" s="59">
        <v>0</v>
      </c>
    </row>
    <row r="73" spans="1:6" x14ac:dyDescent="0.25">
      <c r="A73" s="97">
        <v>0.85</v>
      </c>
      <c r="B73" s="59" t="s">
        <v>262</v>
      </c>
      <c r="C73" s="46">
        <v>0</v>
      </c>
      <c r="D73" s="59">
        <v>0</v>
      </c>
      <c r="E73" s="59">
        <v>0</v>
      </c>
      <c r="F73" s="59">
        <v>0</v>
      </c>
    </row>
    <row r="74" spans="1:6" x14ac:dyDescent="0.25">
      <c r="A74" s="97">
        <v>0.9</v>
      </c>
      <c r="B74" s="59" t="s">
        <v>263</v>
      </c>
      <c r="C74" s="46">
        <v>0</v>
      </c>
      <c r="D74" s="44">
        <v>0</v>
      </c>
      <c r="E74" s="44">
        <v>0</v>
      </c>
      <c r="F74" s="98">
        <v>0</v>
      </c>
    </row>
    <row r="75" spans="1:6" x14ac:dyDescent="0.25">
      <c r="B75" s="32" t="s">
        <v>236</v>
      </c>
      <c r="C75" s="33">
        <f>'Report Tables'!Q27</f>
        <v>0.27623025694079623</v>
      </c>
      <c r="D75" s="33">
        <f>'Report Tables'!E7</f>
        <v>0.26014214925521639</v>
      </c>
      <c r="E75" s="33">
        <f>'Report Tables'!Q24</f>
        <v>0.3356869489606113</v>
      </c>
      <c r="F75" s="33">
        <f>'Report Tables'!Q21</f>
        <v>0.27727437629623769</v>
      </c>
    </row>
    <row r="76" spans="1:6" x14ac:dyDescent="0.25">
      <c r="B76" s="29" t="s">
        <v>234</v>
      </c>
      <c r="C76" s="26">
        <f>'Report Tables'!X38</f>
        <v>6.9244458381904406E-2</v>
      </c>
      <c r="D76" s="63">
        <f>'Report Tables'!K15</f>
        <v>8.5401316515103395E-2</v>
      </c>
      <c r="E76" s="26">
        <f>'Report Tables'!X35</f>
        <v>0.14015270077564665</v>
      </c>
      <c r="F76" s="26">
        <f>'Report Tables'!X32</f>
        <v>9.4290786390391512E-2</v>
      </c>
    </row>
    <row r="77" spans="1:6" x14ac:dyDescent="0.25">
      <c r="B77" s="29" t="s">
        <v>190</v>
      </c>
      <c r="C77" s="62">
        <f t="shared" ref="C77:D77" si="2">SUM(C56:C74)</f>
        <v>15</v>
      </c>
      <c r="D77" s="62">
        <f t="shared" si="2"/>
        <v>40</v>
      </c>
      <c r="E77" s="62">
        <f>SUM(E56:E74)</f>
        <v>12</v>
      </c>
      <c r="F77" s="62">
        <f>SUM(F56:F74)</f>
        <v>67</v>
      </c>
    </row>
    <row r="79" spans="1:6" ht="30" x14ac:dyDescent="0.25">
      <c r="B79" s="46" t="s">
        <v>265</v>
      </c>
      <c r="C79" s="100" t="s">
        <v>240</v>
      </c>
      <c r="D79" s="100" t="s">
        <v>241</v>
      </c>
      <c r="E79" s="100" t="s">
        <v>242</v>
      </c>
      <c r="F79" s="101" t="s">
        <v>243</v>
      </c>
    </row>
    <row r="80" spans="1:6" x14ac:dyDescent="0.25">
      <c r="B80" s="88" t="s">
        <v>244</v>
      </c>
      <c r="C80" s="87" t="s">
        <v>245</v>
      </c>
      <c r="D80" s="87" t="s">
        <v>245</v>
      </c>
      <c r="E80" s="87" t="s">
        <v>245</v>
      </c>
      <c r="F80" s="87" t="s">
        <v>245</v>
      </c>
    </row>
    <row r="81" spans="1:6" ht="3.75" customHeight="1" x14ac:dyDescent="0.25">
      <c r="A81" s="97">
        <v>0</v>
      </c>
      <c r="B81" s="58"/>
      <c r="C81" s="96">
        <f t="array" ref="C81:C99">FREQUENCY(ROUND('TDB''s h-l refined elect set'!N3:N17,2),'Frequency tables'!A81:A99)</f>
        <v>0</v>
      </c>
      <c r="D81" s="96">
        <f t="array" ref="D81:D99">FREQUENCY(ROUND('Commission''s integrated subset'!N3:N42,2),'Frequency tables'!A81:A99)</f>
        <v>0</v>
      </c>
      <c r="E81" s="96">
        <f t="array" ref="E81:E99">FREQUENCY(ROUND('TDB''s h-l refined gas set'!N3:N14,2),'Frequency tables'!A81:A99)</f>
        <v>0</v>
      </c>
      <c r="F81" s="96">
        <f t="array" ref="F81:F99">FREQUENCY(ROUND('TDB''s high level refined set'!N3:N69,2),'Frequency tables'!A81:A99)</f>
        <v>0</v>
      </c>
    </row>
    <row r="82" spans="1:6" x14ac:dyDescent="0.25">
      <c r="A82" s="97">
        <v>0.05</v>
      </c>
      <c r="B82" s="59" t="s">
        <v>246</v>
      </c>
      <c r="C82" s="46">
        <v>0</v>
      </c>
      <c r="D82" s="59">
        <v>0</v>
      </c>
      <c r="E82" s="59">
        <v>0</v>
      </c>
      <c r="F82" s="59">
        <v>0</v>
      </c>
    </row>
    <row r="83" spans="1:6" x14ac:dyDescent="0.25">
      <c r="A83" s="97">
        <v>0.1</v>
      </c>
      <c r="B83" s="59" t="s">
        <v>247</v>
      </c>
      <c r="C83" s="46">
        <v>0</v>
      </c>
      <c r="D83" s="59">
        <v>0</v>
      </c>
      <c r="E83" s="59">
        <v>0</v>
      </c>
      <c r="F83" s="59">
        <v>0</v>
      </c>
    </row>
    <row r="84" spans="1:6" x14ac:dyDescent="0.25">
      <c r="A84" s="97">
        <v>0.15</v>
      </c>
      <c r="B84" s="59" t="s">
        <v>248</v>
      </c>
      <c r="C84" s="46">
        <v>0</v>
      </c>
      <c r="D84" s="59">
        <v>1</v>
      </c>
      <c r="E84" s="59">
        <v>0</v>
      </c>
      <c r="F84" s="59">
        <v>1</v>
      </c>
    </row>
    <row r="85" spans="1:6" x14ac:dyDescent="0.25">
      <c r="A85" s="97">
        <v>0.2</v>
      </c>
      <c r="B85" s="59" t="s">
        <v>249</v>
      </c>
      <c r="C85" s="46">
        <v>1</v>
      </c>
      <c r="D85" s="59">
        <v>4</v>
      </c>
      <c r="E85" s="59">
        <v>0</v>
      </c>
      <c r="F85" s="59">
        <v>5</v>
      </c>
    </row>
    <row r="86" spans="1:6" x14ac:dyDescent="0.25">
      <c r="A86" s="97">
        <v>0.25</v>
      </c>
      <c r="B86" s="59" t="s">
        <v>250</v>
      </c>
      <c r="C86" s="46">
        <v>1</v>
      </c>
      <c r="D86" s="59">
        <v>7</v>
      </c>
      <c r="E86" s="59">
        <v>2</v>
      </c>
      <c r="F86" s="59">
        <v>10</v>
      </c>
    </row>
    <row r="87" spans="1:6" x14ac:dyDescent="0.25">
      <c r="A87" s="97">
        <v>0.3</v>
      </c>
      <c r="B87" s="59" t="s">
        <v>251</v>
      </c>
      <c r="C87" s="46">
        <v>7</v>
      </c>
      <c r="D87" s="59">
        <v>10</v>
      </c>
      <c r="E87" s="59">
        <v>1</v>
      </c>
      <c r="F87" s="59">
        <v>18</v>
      </c>
    </row>
    <row r="88" spans="1:6" x14ac:dyDescent="0.25">
      <c r="A88" s="97">
        <v>0.35</v>
      </c>
      <c r="B88" s="59" t="s">
        <v>252</v>
      </c>
      <c r="C88" s="46">
        <v>2</v>
      </c>
      <c r="D88" s="59">
        <v>6</v>
      </c>
      <c r="E88" s="59">
        <v>2</v>
      </c>
      <c r="F88" s="59">
        <v>10</v>
      </c>
    </row>
    <row r="89" spans="1:6" x14ac:dyDescent="0.25">
      <c r="A89" s="97">
        <v>0.4</v>
      </c>
      <c r="B89" s="59" t="s">
        <v>253</v>
      </c>
      <c r="C89" s="46">
        <v>3</v>
      </c>
      <c r="D89" s="59">
        <v>7</v>
      </c>
      <c r="E89" s="59">
        <v>3</v>
      </c>
      <c r="F89" s="59">
        <v>13</v>
      </c>
    </row>
    <row r="90" spans="1:6" x14ac:dyDescent="0.25">
      <c r="A90" s="97">
        <v>0.45</v>
      </c>
      <c r="B90" s="59" t="s">
        <v>254</v>
      </c>
      <c r="C90" s="46">
        <v>1</v>
      </c>
      <c r="D90" s="59">
        <v>4</v>
      </c>
      <c r="E90" s="59">
        <v>2</v>
      </c>
      <c r="F90" s="59">
        <v>7</v>
      </c>
    </row>
    <row r="91" spans="1:6" x14ac:dyDescent="0.25">
      <c r="A91" s="97">
        <v>0.5</v>
      </c>
      <c r="B91" s="59" t="s">
        <v>255</v>
      </c>
      <c r="C91" s="46">
        <v>0</v>
      </c>
      <c r="D91" s="59">
        <v>0</v>
      </c>
      <c r="E91" s="59">
        <v>1</v>
      </c>
      <c r="F91" s="59">
        <v>1</v>
      </c>
    </row>
    <row r="92" spans="1:6" x14ac:dyDescent="0.25">
      <c r="A92" s="97">
        <v>0.55000000000000004</v>
      </c>
      <c r="B92" s="59" t="s">
        <v>256</v>
      </c>
      <c r="C92" s="46">
        <v>0</v>
      </c>
      <c r="D92" s="59">
        <v>1</v>
      </c>
      <c r="E92" s="59">
        <v>1</v>
      </c>
      <c r="F92" s="59">
        <v>2</v>
      </c>
    </row>
    <row r="93" spans="1:6" x14ac:dyDescent="0.25">
      <c r="A93" s="97">
        <v>0.6</v>
      </c>
      <c r="B93" s="59" t="s">
        <v>257</v>
      </c>
      <c r="C93" s="46">
        <v>0</v>
      </c>
      <c r="D93" s="59">
        <v>0</v>
      </c>
      <c r="E93" s="59">
        <v>0</v>
      </c>
      <c r="F93" s="59">
        <v>0</v>
      </c>
    </row>
    <row r="94" spans="1:6" x14ac:dyDescent="0.25">
      <c r="A94" s="97">
        <v>0.65</v>
      </c>
      <c r="B94" s="59" t="s">
        <v>258</v>
      </c>
      <c r="C94" s="46">
        <v>0</v>
      </c>
      <c r="D94" s="59">
        <v>0</v>
      </c>
      <c r="E94" s="59">
        <v>0</v>
      </c>
      <c r="F94" s="59">
        <v>0</v>
      </c>
    </row>
    <row r="95" spans="1:6" x14ac:dyDescent="0.25">
      <c r="A95" s="97">
        <v>0.7</v>
      </c>
      <c r="B95" s="59" t="s">
        <v>259</v>
      </c>
      <c r="C95" s="46">
        <v>0</v>
      </c>
      <c r="D95" s="59">
        <v>0</v>
      </c>
      <c r="E95" s="59">
        <v>0</v>
      </c>
      <c r="F95" s="59">
        <v>0</v>
      </c>
    </row>
    <row r="96" spans="1:6" x14ac:dyDescent="0.25">
      <c r="A96" s="97">
        <v>0.75</v>
      </c>
      <c r="B96" s="59" t="s">
        <v>260</v>
      </c>
      <c r="C96" s="46">
        <v>0</v>
      </c>
      <c r="D96" s="59">
        <v>0</v>
      </c>
      <c r="E96" s="59">
        <v>0</v>
      </c>
      <c r="F96" s="59">
        <v>0</v>
      </c>
    </row>
    <row r="97" spans="1:6" x14ac:dyDescent="0.25">
      <c r="A97" s="97">
        <v>0.8</v>
      </c>
      <c r="B97" s="59" t="s">
        <v>261</v>
      </c>
      <c r="C97" s="46">
        <v>0</v>
      </c>
      <c r="D97" s="59">
        <v>0</v>
      </c>
      <c r="E97" s="59">
        <v>0</v>
      </c>
      <c r="F97" s="59">
        <v>0</v>
      </c>
    </row>
    <row r="98" spans="1:6" x14ac:dyDescent="0.25">
      <c r="A98" s="97">
        <v>0.85</v>
      </c>
      <c r="B98" s="59" t="s">
        <v>262</v>
      </c>
      <c r="C98" s="46">
        <v>0</v>
      </c>
      <c r="D98" s="59">
        <v>0</v>
      </c>
      <c r="E98" s="59">
        <v>0</v>
      </c>
      <c r="F98" s="59">
        <v>0</v>
      </c>
    </row>
    <row r="99" spans="1:6" x14ac:dyDescent="0.25">
      <c r="A99" s="97">
        <v>0.9</v>
      </c>
      <c r="B99" s="59" t="s">
        <v>263</v>
      </c>
      <c r="C99" s="46">
        <v>0</v>
      </c>
      <c r="D99" s="44">
        <v>0</v>
      </c>
      <c r="E99" s="44">
        <v>0</v>
      </c>
      <c r="F99" s="98">
        <v>0</v>
      </c>
    </row>
    <row r="100" spans="1:6" x14ac:dyDescent="0.25">
      <c r="B100" s="32" t="s">
        <v>236</v>
      </c>
      <c r="C100" s="33">
        <f>'Report Tables'!P27</f>
        <v>0.30249617074043267</v>
      </c>
      <c r="D100" s="33">
        <f>'Report Tables'!D7</f>
        <v>0.30142327577314132</v>
      </c>
      <c r="E100" s="33">
        <f>'Report Tables'!P24</f>
        <v>0.36222438895213754</v>
      </c>
      <c r="F100" s="33">
        <f>'Report Tables'!P21</f>
        <v>0.31255322775310151</v>
      </c>
    </row>
    <row r="101" spans="1:6" x14ac:dyDescent="0.25">
      <c r="B101" s="29" t="s">
        <v>234</v>
      </c>
      <c r="C101" s="26">
        <f>'Report Tables'!W38</f>
        <v>6.4365024325756054E-2</v>
      </c>
      <c r="D101" s="26">
        <f>'Report Tables'!J15</f>
        <v>9.3642476381734729E-2</v>
      </c>
      <c r="E101" s="26">
        <f>'Report Tables'!W35</f>
        <v>0.15243893642474599</v>
      </c>
      <c r="F101" s="26">
        <f>'Report Tables'!X32</f>
        <v>9.4290786390391512E-2</v>
      </c>
    </row>
    <row r="102" spans="1:6" x14ac:dyDescent="0.25">
      <c r="B102" s="29" t="s">
        <v>190</v>
      </c>
      <c r="C102" s="62">
        <f t="shared" ref="C102:D102" si="3">SUM(C81:C99)</f>
        <v>15</v>
      </c>
      <c r="D102" s="62">
        <f t="shared" si="3"/>
        <v>40</v>
      </c>
      <c r="E102" s="62">
        <f>SUM(E81:E99)</f>
        <v>12</v>
      </c>
      <c r="F102" s="62">
        <f>SUM(F81:F99)</f>
        <v>67</v>
      </c>
    </row>
    <row r="104" spans="1:6" x14ac:dyDescent="0.25">
      <c r="D104" s="99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N5"/>
  <sheetViews>
    <sheetView workbookViewId="0"/>
  </sheetViews>
  <sheetFormatPr defaultColWidth="8.85546875" defaultRowHeight="15" x14ac:dyDescent="0.25"/>
  <cols>
    <col min="1" max="1" width="8.85546875" style="1"/>
    <col min="2" max="2" width="24.7109375" style="1" customWidth="1"/>
    <col min="3" max="16384" width="8.85546875" style="1"/>
  </cols>
  <sheetData>
    <row r="1" spans="1:14" s="271" customFormat="1" x14ac:dyDescent="0.25">
      <c r="A1" s="269" t="s">
        <v>362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</row>
    <row r="3" spans="1:14" x14ac:dyDescent="0.25">
      <c r="B3" s="119" t="s">
        <v>363</v>
      </c>
      <c r="C3" s="119" t="s">
        <v>314</v>
      </c>
      <c r="D3" s="69"/>
    </row>
    <row r="4" spans="1:14" x14ac:dyDescent="0.25">
      <c r="B4" s="1" t="s">
        <v>348</v>
      </c>
      <c r="C4" s="1" t="s">
        <v>372</v>
      </c>
    </row>
    <row r="5" spans="1:14" x14ac:dyDescent="0.25">
      <c r="B5" s="1" t="s">
        <v>183</v>
      </c>
      <c r="C5" s="1" t="s">
        <v>373</v>
      </c>
    </row>
  </sheetData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N25"/>
  <sheetViews>
    <sheetView workbookViewId="0"/>
  </sheetViews>
  <sheetFormatPr defaultColWidth="8.85546875" defaultRowHeight="15" x14ac:dyDescent="0.25"/>
  <cols>
    <col min="1" max="1" width="11.7109375" style="1" customWidth="1"/>
    <col min="2" max="2" width="53.140625" style="1" customWidth="1"/>
    <col min="3" max="16384" width="8.85546875" style="1"/>
  </cols>
  <sheetData>
    <row r="1" spans="1:14" s="271" customFormat="1" x14ac:dyDescent="0.25">
      <c r="A1" s="269" t="s">
        <v>348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</row>
    <row r="3" spans="1:14" x14ac:dyDescent="0.25">
      <c r="B3" s="119" t="s">
        <v>313</v>
      </c>
      <c r="C3" s="119" t="s">
        <v>314</v>
      </c>
    </row>
    <row r="4" spans="1:14" x14ac:dyDescent="0.25">
      <c r="A4" s="72"/>
      <c r="B4" s="70" t="s">
        <v>355</v>
      </c>
    </row>
    <row r="5" spans="1:14" x14ac:dyDescent="0.25">
      <c r="B5" s="1" t="s">
        <v>175</v>
      </c>
      <c r="C5" s="1" t="s">
        <v>375</v>
      </c>
    </row>
    <row r="6" spans="1:14" x14ac:dyDescent="0.25">
      <c r="B6" s="1" t="s">
        <v>349</v>
      </c>
      <c r="C6" s="1" t="s">
        <v>376</v>
      </c>
    </row>
    <row r="7" spans="1:14" x14ac:dyDescent="0.25">
      <c r="B7" s="1" t="s">
        <v>350</v>
      </c>
      <c r="C7" s="1" t="s">
        <v>377</v>
      </c>
    </row>
    <row r="8" spans="1:14" x14ac:dyDescent="0.25">
      <c r="B8" s="1" t="s">
        <v>351</v>
      </c>
      <c r="C8" s="1" t="s">
        <v>378</v>
      </c>
    </row>
    <row r="10" spans="1:14" x14ac:dyDescent="0.25">
      <c r="A10" s="75"/>
      <c r="B10" s="70" t="s">
        <v>356</v>
      </c>
    </row>
    <row r="11" spans="1:14" x14ac:dyDescent="0.25">
      <c r="B11" s="1" t="s">
        <v>352</v>
      </c>
      <c r="C11" s="1" t="s">
        <v>379</v>
      </c>
    </row>
    <row r="12" spans="1:14" x14ac:dyDescent="0.25">
      <c r="B12" s="1" t="s">
        <v>353</v>
      </c>
      <c r="C12" s="1" t="s">
        <v>380</v>
      </c>
    </row>
    <row r="13" spans="1:14" x14ac:dyDescent="0.25">
      <c r="B13" s="1" t="s">
        <v>354</v>
      </c>
      <c r="C13" s="1" t="s">
        <v>381</v>
      </c>
    </row>
    <row r="15" spans="1:14" x14ac:dyDescent="0.25">
      <c r="A15" s="78"/>
      <c r="B15" s="70" t="s">
        <v>357</v>
      </c>
    </row>
    <row r="16" spans="1:14" x14ac:dyDescent="0.25">
      <c r="B16" s="1" t="s">
        <v>359</v>
      </c>
      <c r="C16" s="1" t="s">
        <v>382</v>
      </c>
    </row>
    <row r="17" spans="1:3" x14ac:dyDescent="0.25">
      <c r="B17" s="1" t="s">
        <v>360</v>
      </c>
      <c r="C17" s="1" t="s">
        <v>383</v>
      </c>
    </row>
    <row r="19" spans="1:3" x14ac:dyDescent="0.25">
      <c r="A19" s="77"/>
      <c r="B19" s="70" t="s">
        <v>358</v>
      </c>
    </row>
    <row r="20" spans="1:3" x14ac:dyDescent="0.25">
      <c r="B20" s="1" t="s">
        <v>361</v>
      </c>
      <c r="C20" s="1" t="s">
        <v>384</v>
      </c>
    </row>
    <row r="23" spans="1:3" x14ac:dyDescent="0.25">
      <c r="A23" s="71" t="s">
        <v>387</v>
      </c>
      <c r="B23" s="79" t="s">
        <v>388</v>
      </c>
    </row>
    <row r="24" spans="1:3" x14ac:dyDescent="0.25">
      <c r="A24" s="80"/>
      <c r="B24" s="79" t="s">
        <v>374</v>
      </c>
    </row>
    <row r="25" spans="1:3" x14ac:dyDescent="0.25">
      <c r="A25" s="80"/>
      <c r="B25" s="79" t="s">
        <v>386</v>
      </c>
    </row>
  </sheetData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78"/>
  <sheetViews>
    <sheetView workbookViewId="0"/>
  </sheetViews>
  <sheetFormatPr defaultColWidth="8.85546875" defaultRowHeight="15" outlineLevelCol="1" x14ac:dyDescent="0.25"/>
  <cols>
    <col min="1" max="1" width="8.85546875" style="1"/>
    <col min="2" max="2" width="16.42578125" style="1" customWidth="1"/>
    <col min="3" max="3" width="34.140625" style="1" customWidth="1"/>
    <col min="4" max="9" width="0" style="1" hidden="1" customWidth="1" outlineLevel="1"/>
    <col min="10" max="10" width="8.85546875" style="1" collapsed="1"/>
    <col min="11" max="15" width="8.85546875" style="1"/>
    <col min="16" max="16" width="13.7109375" style="62" customWidth="1"/>
    <col min="17" max="17" width="24" style="62" customWidth="1"/>
    <col min="18" max="18" width="23.42578125" style="62" customWidth="1"/>
    <col min="19" max="19" width="24" style="62" customWidth="1"/>
    <col min="20" max="16384" width="8.85546875" style="1"/>
  </cols>
  <sheetData>
    <row r="1" spans="1:19" x14ac:dyDescent="0.25">
      <c r="A1" s="177"/>
      <c r="B1" s="62"/>
      <c r="C1" s="177"/>
      <c r="D1" s="298" t="s">
        <v>0</v>
      </c>
      <c r="E1" s="298"/>
      <c r="F1" s="299"/>
      <c r="G1" s="300" t="s">
        <v>1</v>
      </c>
      <c r="H1" s="298"/>
      <c r="I1" s="299"/>
      <c r="J1" s="300" t="s">
        <v>2</v>
      </c>
      <c r="K1" s="298"/>
      <c r="L1" s="299"/>
      <c r="M1" s="300" t="s">
        <v>3</v>
      </c>
      <c r="N1" s="298"/>
      <c r="O1" s="299"/>
      <c r="P1" s="177"/>
      <c r="Q1" s="178"/>
      <c r="R1" s="34"/>
      <c r="S1" s="179"/>
    </row>
    <row r="2" spans="1:19" ht="30" x14ac:dyDescent="0.25">
      <c r="A2" s="180" t="s">
        <v>4</v>
      </c>
      <c r="B2" s="181" t="s">
        <v>5</v>
      </c>
      <c r="C2" s="180" t="s">
        <v>6</v>
      </c>
      <c r="D2" s="182" t="s">
        <v>7</v>
      </c>
      <c r="E2" s="182" t="s">
        <v>8</v>
      </c>
      <c r="F2" s="182" t="s">
        <v>9</v>
      </c>
      <c r="G2" s="7" t="s">
        <v>7</v>
      </c>
      <c r="H2" s="182" t="s">
        <v>8</v>
      </c>
      <c r="I2" s="182" t="s">
        <v>9</v>
      </c>
      <c r="J2" s="7" t="s">
        <v>7</v>
      </c>
      <c r="K2" s="182" t="s">
        <v>8</v>
      </c>
      <c r="L2" s="182" t="s">
        <v>9</v>
      </c>
      <c r="M2" s="7" t="s">
        <v>7</v>
      </c>
      <c r="N2" s="182" t="s">
        <v>8</v>
      </c>
      <c r="O2" s="182" t="s">
        <v>9</v>
      </c>
      <c r="P2" s="180" t="s">
        <v>291</v>
      </c>
      <c r="Q2" s="183" t="s">
        <v>10</v>
      </c>
      <c r="R2" s="184" t="s">
        <v>11</v>
      </c>
      <c r="S2" s="66" t="s">
        <v>12</v>
      </c>
    </row>
    <row r="3" spans="1:19" x14ac:dyDescent="0.25">
      <c r="A3" s="177" t="s">
        <v>17</v>
      </c>
      <c r="B3" s="185" t="s">
        <v>84</v>
      </c>
      <c r="C3" s="185" t="s">
        <v>85</v>
      </c>
      <c r="D3" s="186">
        <v>0.11104697463433126</v>
      </c>
      <c r="E3" s="187">
        <v>6.6396499163658779E-2</v>
      </c>
      <c r="F3" s="188">
        <v>2.6089498892008102E-2</v>
      </c>
      <c r="G3" s="186">
        <v>0.28486664947602308</v>
      </c>
      <c r="H3" s="187">
        <v>0.26596347581106727</v>
      </c>
      <c r="I3" s="188">
        <v>0.24754319073863079</v>
      </c>
      <c r="J3" s="186">
        <v>0.40852838725116741</v>
      </c>
      <c r="K3" s="187">
        <v>0.38883705816528058</v>
      </c>
      <c r="L3" s="188">
        <v>0.4249574894780303</v>
      </c>
      <c r="M3" s="186">
        <v>0.35611057591843431</v>
      </c>
      <c r="N3" s="187">
        <v>0.2984516873157701</v>
      </c>
      <c r="O3" s="188">
        <v>0.26154486242045538</v>
      </c>
      <c r="P3" s="177" t="s">
        <v>20</v>
      </c>
      <c r="Q3" s="34">
        <v>0.46891136525809346</v>
      </c>
      <c r="R3" s="34">
        <v>0.43543339602450093</v>
      </c>
      <c r="S3" s="189">
        <f t="shared" ref="S3:S34" si="0">AVERAGE(Q3:R3)</f>
        <v>0.45217238064129717</v>
      </c>
    </row>
    <row r="4" spans="1:19" x14ac:dyDescent="0.25">
      <c r="A4" s="190" t="s">
        <v>17</v>
      </c>
      <c r="B4" s="191" t="s">
        <v>56</v>
      </c>
      <c r="C4" s="191" t="s">
        <v>275</v>
      </c>
      <c r="D4" s="192">
        <v>0.1360380755316305</v>
      </c>
      <c r="E4" s="193">
        <v>7.8587768625501167E-2</v>
      </c>
      <c r="F4" s="194">
        <v>-3.5508719124795772E-2</v>
      </c>
      <c r="G4" s="192">
        <v>0.39379626473460322</v>
      </c>
      <c r="H4" s="193">
        <v>0.39388515075721725</v>
      </c>
      <c r="I4" s="194">
        <v>0.54403511254249959</v>
      </c>
      <c r="J4" s="192">
        <v>0.35145046534342983</v>
      </c>
      <c r="K4" s="193">
        <v>0.316891226591069</v>
      </c>
      <c r="L4" s="194">
        <v>0.3084457954497461</v>
      </c>
      <c r="M4" s="192">
        <v>0.31532813103775792</v>
      </c>
      <c r="N4" s="193">
        <v>0.26793738470261463</v>
      </c>
      <c r="O4" s="194">
        <v>0.20591611771024093</v>
      </c>
      <c r="P4" s="190" t="s">
        <v>16</v>
      </c>
      <c r="Q4" s="195">
        <v>0.49618779174499289</v>
      </c>
      <c r="R4" s="195">
        <v>0.4495869200259684</v>
      </c>
      <c r="S4" s="196">
        <f t="shared" si="0"/>
        <v>0.47288735588548064</v>
      </c>
    </row>
    <row r="5" spans="1:19" x14ac:dyDescent="0.25">
      <c r="A5" s="190" t="s">
        <v>17</v>
      </c>
      <c r="B5" s="191" t="s">
        <v>124</v>
      </c>
      <c r="C5" s="191" t="s">
        <v>276</v>
      </c>
      <c r="D5" s="192">
        <v>0.41687737397872449</v>
      </c>
      <c r="E5" s="193">
        <v>0.49176284110286667</v>
      </c>
      <c r="F5" s="194">
        <v>0.75167141926580783</v>
      </c>
      <c r="G5" s="192">
        <v>0.40917430350969608</v>
      </c>
      <c r="H5" s="193">
        <v>0.44226656383549168</v>
      </c>
      <c r="I5" s="194">
        <v>0.64369899112253026</v>
      </c>
      <c r="J5" s="192">
        <v>0.51832370003577422</v>
      </c>
      <c r="K5" s="193">
        <v>0.47940141478333087</v>
      </c>
      <c r="L5" s="194">
        <v>0.56077959548944178</v>
      </c>
      <c r="M5" s="192">
        <v>0.36900204940241388</v>
      </c>
      <c r="N5" s="193">
        <v>0.36180462819859371</v>
      </c>
      <c r="O5" s="194">
        <v>0.36636457034087944</v>
      </c>
      <c r="P5" s="190" t="s">
        <v>16</v>
      </c>
      <c r="Q5" s="195">
        <v>0.60041350184519449</v>
      </c>
      <c r="R5" s="195">
        <v>0.6687202495242357</v>
      </c>
      <c r="S5" s="196">
        <f t="shared" si="0"/>
        <v>0.63456687568471515</v>
      </c>
    </row>
    <row r="6" spans="1:19" x14ac:dyDescent="0.25">
      <c r="A6" s="190" t="s">
        <v>17</v>
      </c>
      <c r="B6" s="191" t="s">
        <v>138</v>
      </c>
      <c r="C6" s="191" t="s">
        <v>139</v>
      </c>
      <c r="D6" s="192">
        <v>0.15435779467968078</v>
      </c>
      <c r="E6" s="193">
        <v>8.0920063382661542E-2</v>
      </c>
      <c r="F6" s="194">
        <v>2.1539636408654524E-2</v>
      </c>
      <c r="G6" s="192">
        <v>0.52429528089608635</v>
      </c>
      <c r="H6" s="193">
        <v>0.52209894097671694</v>
      </c>
      <c r="I6" s="194">
        <v>0.55613664655118789</v>
      </c>
      <c r="J6" s="192">
        <v>0.46988284992942453</v>
      </c>
      <c r="K6" s="193">
        <v>0.44317264478185958</v>
      </c>
      <c r="L6" s="194">
        <v>0.51018067436938364</v>
      </c>
      <c r="M6" s="192">
        <v>0.43136261172471224</v>
      </c>
      <c r="N6" s="193">
        <v>0.37136874686682164</v>
      </c>
      <c r="O6" s="194">
        <v>0.40389058872344463</v>
      </c>
      <c r="P6" s="190" t="s">
        <v>16</v>
      </c>
      <c r="Q6" s="195">
        <v>0.26081973866478408</v>
      </c>
      <c r="R6" s="195">
        <v>0.34592707263085037</v>
      </c>
      <c r="S6" s="196">
        <f t="shared" si="0"/>
        <v>0.30337340564781723</v>
      </c>
    </row>
    <row r="7" spans="1:19" x14ac:dyDescent="0.25">
      <c r="A7" s="190" t="s">
        <v>28</v>
      </c>
      <c r="B7" s="191" t="s">
        <v>120</v>
      </c>
      <c r="C7" s="191" t="s">
        <v>121</v>
      </c>
      <c r="D7" s="192">
        <v>0.14905826139223052</v>
      </c>
      <c r="E7" s="193">
        <v>3.499554967655158E-3</v>
      </c>
      <c r="F7" s="194">
        <v>1.3292816477914544E-2</v>
      </c>
      <c r="G7" s="192">
        <v>0.21225877758746292</v>
      </c>
      <c r="H7" s="193">
        <v>0.16557402219205722</v>
      </c>
      <c r="I7" s="194">
        <v>0.25099379098540053</v>
      </c>
      <c r="J7" s="192">
        <v>0.27495863423121786</v>
      </c>
      <c r="K7" s="193">
        <v>0.21341414250789592</v>
      </c>
      <c r="L7" s="194">
        <v>0.24688456108555545</v>
      </c>
      <c r="M7" s="192">
        <v>0.38858673679292038</v>
      </c>
      <c r="N7" s="193">
        <v>0.31661285690725172</v>
      </c>
      <c r="O7" s="194">
        <v>0.333621744294612</v>
      </c>
      <c r="P7" s="190" t="s">
        <v>20</v>
      </c>
      <c r="Q7" s="195">
        <v>0.60632168638902606</v>
      </c>
      <c r="R7" s="195">
        <v>0.45918271620219125</v>
      </c>
      <c r="S7" s="196">
        <f t="shared" si="0"/>
        <v>0.53275220129560863</v>
      </c>
    </row>
    <row r="8" spans="1:19" x14ac:dyDescent="0.25">
      <c r="A8" s="190" t="s">
        <v>28</v>
      </c>
      <c r="B8" s="191" t="s">
        <v>90</v>
      </c>
      <c r="C8" s="191" t="s">
        <v>91</v>
      </c>
      <c r="D8" s="192" t="s">
        <v>277</v>
      </c>
      <c r="E8" s="193" t="s">
        <v>277</v>
      </c>
      <c r="F8" s="194" t="s">
        <v>277</v>
      </c>
      <c r="G8" s="192" t="s">
        <v>277</v>
      </c>
      <c r="H8" s="193" t="s">
        <v>277</v>
      </c>
      <c r="I8" s="194" t="s">
        <v>277</v>
      </c>
      <c r="J8" s="192">
        <v>0.15927951885262076</v>
      </c>
      <c r="K8" s="193">
        <v>9.0910013237164064E-2</v>
      </c>
      <c r="L8" s="194">
        <v>8.5435252091316041E-2</v>
      </c>
      <c r="M8" s="192">
        <v>0.24067741947724042</v>
      </c>
      <c r="N8" s="193">
        <v>0.24584781695379698</v>
      </c>
      <c r="O8" s="194">
        <v>0.2670025875884785</v>
      </c>
      <c r="P8" s="190" t="s">
        <v>20</v>
      </c>
      <c r="Q8" s="195">
        <v>0.60812431301578196</v>
      </c>
      <c r="R8" s="195">
        <v>0.57722191085301255</v>
      </c>
      <c r="S8" s="196">
        <f t="shared" si="0"/>
        <v>0.59267311193439731</v>
      </c>
    </row>
    <row r="9" spans="1:19" x14ac:dyDescent="0.25">
      <c r="A9" s="190" t="s">
        <v>17</v>
      </c>
      <c r="B9" s="191" t="s">
        <v>110</v>
      </c>
      <c r="C9" s="191" t="s">
        <v>111</v>
      </c>
      <c r="D9" s="192">
        <v>0.18768132226608938</v>
      </c>
      <c r="E9" s="193">
        <v>0.15351540111971934</v>
      </c>
      <c r="F9" s="194">
        <v>0.13823567055701522</v>
      </c>
      <c r="G9" s="192">
        <v>0.34595858068461194</v>
      </c>
      <c r="H9" s="193">
        <v>0.28048376542163489</v>
      </c>
      <c r="I9" s="194">
        <v>0.24871311692339965</v>
      </c>
      <c r="J9" s="192">
        <v>0.30251159842086112</v>
      </c>
      <c r="K9" s="193">
        <v>0.30420011226731675</v>
      </c>
      <c r="L9" s="194">
        <v>0.3241243518633582</v>
      </c>
      <c r="M9" s="192">
        <v>0.43564871274253963</v>
      </c>
      <c r="N9" s="193">
        <v>0.36309843941993736</v>
      </c>
      <c r="O9" s="194">
        <v>0.31182391230008305</v>
      </c>
      <c r="P9" s="190" t="s">
        <v>25</v>
      </c>
      <c r="Q9" s="195">
        <v>0.46761104219459193</v>
      </c>
      <c r="R9" s="195">
        <v>0.38777795970467538</v>
      </c>
      <c r="S9" s="196">
        <f t="shared" si="0"/>
        <v>0.42769450094963368</v>
      </c>
    </row>
    <row r="10" spans="1:19" x14ac:dyDescent="0.25">
      <c r="A10" s="190" t="s">
        <v>17</v>
      </c>
      <c r="B10" s="191" t="s">
        <v>104</v>
      </c>
      <c r="C10" s="191" t="s">
        <v>105</v>
      </c>
      <c r="D10" s="192">
        <v>0.16630863841439747</v>
      </c>
      <c r="E10" s="193">
        <v>8.3300779458531302E-2</v>
      </c>
      <c r="F10" s="194">
        <v>0.15632000802409016</v>
      </c>
      <c r="G10" s="192">
        <v>0.33814481598083346</v>
      </c>
      <c r="H10" s="193">
        <v>0.31614486911374179</v>
      </c>
      <c r="I10" s="194">
        <v>0.35776002106702587</v>
      </c>
      <c r="J10" s="192">
        <v>0.34063398245917548</v>
      </c>
      <c r="K10" s="193">
        <v>0.32098111442496591</v>
      </c>
      <c r="L10" s="194">
        <v>0.36421550061972102</v>
      </c>
      <c r="M10" s="192">
        <v>0.39430714927600552</v>
      </c>
      <c r="N10" s="193">
        <v>0.32230999079549905</v>
      </c>
      <c r="O10" s="194">
        <v>0.29866218775514586</v>
      </c>
      <c r="P10" s="190" t="s">
        <v>20</v>
      </c>
      <c r="Q10" s="195">
        <v>0.50009275230746719</v>
      </c>
      <c r="R10" s="195">
        <v>0.44154153595988277</v>
      </c>
      <c r="S10" s="196">
        <f t="shared" si="0"/>
        <v>0.47081714413367498</v>
      </c>
    </row>
    <row r="11" spans="1:19" x14ac:dyDescent="0.25">
      <c r="A11" s="190" t="s">
        <v>17</v>
      </c>
      <c r="B11" s="191" t="s">
        <v>150</v>
      </c>
      <c r="C11" s="191" t="s">
        <v>151</v>
      </c>
      <c r="D11" s="192">
        <v>0.24162131657651165</v>
      </c>
      <c r="E11" s="193">
        <v>8.2393320034264403E-2</v>
      </c>
      <c r="F11" s="194">
        <v>-8.7367068624255736E-2</v>
      </c>
      <c r="G11" s="192">
        <v>0.36514174270396044</v>
      </c>
      <c r="H11" s="193">
        <v>0.44728470569182494</v>
      </c>
      <c r="I11" s="194">
        <v>0.58550755079255878</v>
      </c>
      <c r="J11" s="192">
        <v>0.52130467789831714</v>
      </c>
      <c r="K11" s="193">
        <v>0.4668962235419255</v>
      </c>
      <c r="L11" s="194">
        <v>0.58933044301517357</v>
      </c>
      <c r="M11" s="192">
        <v>0.49444259596689688</v>
      </c>
      <c r="N11" s="193">
        <v>0.40190954441062338</v>
      </c>
      <c r="O11" s="194">
        <v>0.46380156888821589</v>
      </c>
      <c r="P11" s="190" t="s">
        <v>20</v>
      </c>
      <c r="Q11" s="195">
        <v>0.41888994540802482</v>
      </c>
      <c r="R11" s="195">
        <v>0.44454217626118736</v>
      </c>
      <c r="S11" s="196">
        <f t="shared" si="0"/>
        <v>0.43171606083460612</v>
      </c>
    </row>
    <row r="12" spans="1:19" x14ac:dyDescent="0.25">
      <c r="A12" s="190" t="s">
        <v>17</v>
      </c>
      <c r="B12" s="191" t="s">
        <v>154</v>
      </c>
      <c r="C12" s="191" t="s">
        <v>278</v>
      </c>
      <c r="D12" s="192" t="s">
        <v>277</v>
      </c>
      <c r="E12" s="193" t="s">
        <v>277</v>
      </c>
      <c r="F12" s="194" t="s">
        <v>277</v>
      </c>
      <c r="G12" s="192">
        <v>0.35375967078017329</v>
      </c>
      <c r="H12" s="193">
        <v>1.0552839577091851E-2</v>
      </c>
      <c r="I12" s="194">
        <v>3.1240079991868225E-3</v>
      </c>
      <c r="J12" s="192">
        <v>0.39410576226841959</v>
      </c>
      <c r="K12" s="193">
        <v>0.45466096807182249</v>
      </c>
      <c r="L12" s="194">
        <v>0.26185868821298147</v>
      </c>
      <c r="M12" s="192">
        <v>0.42082738458091962</v>
      </c>
      <c r="N12" s="193">
        <v>0.4010353681899857</v>
      </c>
      <c r="O12" s="194">
        <v>0.51597742774113875</v>
      </c>
      <c r="P12" s="190" t="s">
        <v>25</v>
      </c>
      <c r="Q12" s="195">
        <v>0.32503172948703102</v>
      </c>
      <c r="R12" s="195">
        <v>0.4042226293264673</v>
      </c>
      <c r="S12" s="196">
        <f t="shared" si="0"/>
        <v>0.36462717940674916</v>
      </c>
    </row>
    <row r="13" spans="1:19" x14ac:dyDescent="0.25">
      <c r="A13" s="190" t="s">
        <v>17</v>
      </c>
      <c r="B13" s="191" t="s">
        <v>41</v>
      </c>
      <c r="C13" s="191" t="s">
        <v>42</v>
      </c>
      <c r="D13" s="192">
        <v>8.0696684589017992E-2</v>
      </c>
      <c r="E13" s="193">
        <v>4.3017192182045985E-2</v>
      </c>
      <c r="F13" s="194">
        <v>0.12914004987008668</v>
      </c>
      <c r="G13" s="192">
        <v>0.23640081899172383</v>
      </c>
      <c r="H13" s="193">
        <v>0.28309508231254765</v>
      </c>
      <c r="I13" s="194">
        <v>0.4666655668154186</v>
      </c>
      <c r="J13" s="192">
        <v>0.25780041488026467</v>
      </c>
      <c r="K13" s="193">
        <v>0.24281640131341095</v>
      </c>
      <c r="L13" s="194">
        <v>0.24143442033726328</v>
      </c>
      <c r="M13" s="192">
        <v>0.29816722553342889</v>
      </c>
      <c r="N13" s="193">
        <v>0.24307723387221908</v>
      </c>
      <c r="O13" s="194">
        <v>0.17557429043935963</v>
      </c>
      <c r="P13" s="190" t="s">
        <v>20</v>
      </c>
      <c r="Q13" s="195">
        <v>0.65249483599566416</v>
      </c>
      <c r="R13" s="195">
        <v>0.51262926522356689</v>
      </c>
      <c r="S13" s="196">
        <f t="shared" si="0"/>
        <v>0.58256205060961552</v>
      </c>
    </row>
    <row r="14" spans="1:19" x14ac:dyDescent="0.25">
      <c r="A14" s="190" t="s">
        <v>17</v>
      </c>
      <c r="B14" s="191" t="s">
        <v>96</v>
      </c>
      <c r="C14" s="191" t="s">
        <v>97</v>
      </c>
      <c r="D14" s="192">
        <v>0.19281222828629566</v>
      </c>
      <c r="E14" s="193">
        <v>0.12492586979263787</v>
      </c>
      <c r="F14" s="194">
        <v>8.6409614823662342E-2</v>
      </c>
      <c r="G14" s="192">
        <v>0.41073692809711004</v>
      </c>
      <c r="H14" s="193">
        <v>0.45476625633793499</v>
      </c>
      <c r="I14" s="194">
        <v>0.61883595143998993</v>
      </c>
      <c r="J14" s="192">
        <v>0.46896932042010248</v>
      </c>
      <c r="K14" s="193">
        <v>0.3883725584211854</v>
      </c>
      <c r="L14" s="194">
        <v>0.36616184620407516</v>
      </c>
      <c r="M14" s="192">
        <v>0.41259866412587604</v>
      </c>
      <c r="N14" s="193">
        <v>0.35782630858515774</v>
      </c>
      <c r="O14" s="194">
        <v>0.28451948291361512</v>
      </c>
      <c r="P14" s="190" t="s">
        <v>20</v>
      </c>
      <c r="Q14" s="195">
        <v>0.3624674362456104</v>
      </c>
      <c r="R14" s="195">
        <v>0.31714632172618856</v>
      </c>
      <c r="S14" s="196">
        <f t="shared" si="0"/>
        <v>0.33980687898589945</v>
      </c>
    </row>
    <row r="15" spans="1:19" x14ac:dyDescent="0.25">
      <c r="A15" s="190" t="s">
        <v>17</v>
      </c>
      <c r="B15" s="191" t="s">
        <v>108</v>
      </c>
      <c r="C15" s="191" t="s">
        <v>109</v>
      </c>
      <c r="D15" s="192">
        <v>0.14158685293483292</v>
      </c>
      <c r="E15" s="193">
        <v>8.350348093441666E-2</v>
      </c>
      <c r="F15" s="194">
        <v>4.4669677625652146E-2</v>
      </c>
      <c r="G15" s="192">
        <v>0.18244182229937086</v>
      </c>
      <c r="H15" s="193">
        <v>0.24808912891058338</v>
      </c>
      <c r="I15" s="194">
        <v>0.39666475609363083</v>
      </c>
      <c r="J15" s="192">
        <v>0.27151962696014381</v>
      </c>
      <c r="K15" s="193">
        <v>0.27807658209635211</v>
      </c>
      <c r="L15" s="194">
        <v>0.28041771368790103</v>
      </c>
      <c r="M15" s="192">
        <v>0.41043506533061025</v>
      </c>
      <c r="N15" s="193">
        <v>0.36468012457611659</v>
      </c>
      <c r="O15" s="194">
        <v>0.29867514987908433</v>
      </c>
      <c r="P15" s="190" t="s">
        <v>20</v>
      </c>
      <c r="Q15" s="195">
        <v>0.64417933447166309</v>
      </c>
      <c r="R15" s="195">
        <v>0.46793185301280921</v>
      </c>
      <c r="S15" s="196">
        <f t="shared" si="0"/>
        <v>0.55605559374223612</v>
      </c>
    </row>
    <row r="16" spans="1:19" x14ac:dyDescent="0.25">
      <c r="A16" s="190" t="s">
        <v>17</v>
      </c>
      <c r="B16" s="191" t="s">
        <v>86</v>
      </c>
      <c r="C16" s="191" t="s">
        <v>87</v>
      </c>
      <c r="D16" s="192">
        <v>2.9224142093809226E-2</v>
      </c>
      <c r="E16" s="193">
        <v>1.1642440151940782E-2</v>
      </c>
      <c r="F16" s="194">
        <v>1.5910640524974921E-2</v>
      </c>
      <c r="G16" s="192">
        <v>9.2298340455845257E-2</v>
      </c>
      <c r="H16" s="193">
        <v>0.11615459934372988</v>
      </c>
      <c r="I16" s="194">
        <v>0.19528088049848127</v>
      </c>
      <c r="J16" s="192">
        <v>0.53699626280255086</v>
      </c>
      <c r="K16" s="193">
        <v>0.48253393781480358</v>
      </c>
      <c r="L16" s="194">
        <v>0.37009116488995275</v>
      </c>
      <c r="M16" s="192">
        <v>0.53959691813832833</v>
      </c>
      <c r="N16" s="193">
        <v>0.30736480838863467</v>
      </c>
      <c r="O16" s="194">
        <v>0.2653713694310339</v>
      </c>
      <c r="P16" s="190" t="s">
        <v>25</v>
      </c>
      <c r="Q16" s="195">
        <v>0.33211080046104186</v>
      </c>
      <c r="R16" s="195">
        <v>0.26448379981915604</v>
      </c>
      <c r="S16" s="196">
        <f t="shared" si="0"/>
        <v>0.29829730014009892</v>
      </c>
    </row>
    <row r="17" spans="1:19" x14ac:dyDescent="0.25">
      <c r="A17" s="190" t="s">
        <v>17</v>
      </c>
      <c r="B17" s="191" t="s">
        <v>39</v>
      </c>
      <c r="C17" s="191" t="s">
        <v>279</v>
      </c>
      <c r="D17" s="192">
        <v>0.105710623313147</v>
      </c>
      <c r="E17" s="193">
        <v>6.925702878581122E-2</v>
      </c>
      <c r="F17" s="194">
        <v>3.3893567782511139E-2</v>
      </c>
      <c r="G17" s="192">
        <v>0.30678275826479245</v>
      </c>
      <c r="H17" s="193">
        <v>0.278832965082701</v>
      </c>
      <c r="I17" s="194">
        <v>0.33443195746545828</v>
      </c>
      <c r="J17" s="192">
        <v>0.37662335000726122</v>
      </c>
      <c r="K17" s="193">
        <v>0.34824985162496225</v>
      </c>
      <c r="L17" s="194">
        <v>0.31317385798711783</v>
      </c>
      <c r="M17" s="192">
        <v>0.32874528641631845</v>
      </c>
      <c r="N17" s="193">
        <v>0.26742885260159971</v>
      </c>
      <c r="O17" s="194">
        <v>0.17093732545064508</v>
      </c>
      <c r="P17" s="190" t="s">
        <v>20</v>
      </c>
      <c r="Q17" s="195">
        <v>0.41274867283171612</v>
      </c>
      <c r="R17" s="195">
        <v>0.391285143407889</v>
      </c>
      <c r="S17" s="196">
        <f t="shared" si="0"/>
        <v>0.40201690811980256</v>
      </c>
    </row>
    <row r="18" spans="1:19" x14ac:dyDescent="0.25">
      <c r="A18" s="190" t="s">
        <v>17</v>
      </c>
      <c r="B18" s="191" t="s">
        <v>116</v>
      </c>
      <c r="C18" s="191" t="s">
        <v>117</v>
      </c>
      <c r="D18" s="192">
        <v>2.2318713431036415E-2</v>
      </c>
      <c r="E18" s="193">
        <v>2.8887493687053938E-2</v>
      </c>
      <c r="F18" s="194">
        <v>7.7113219355987844E-3</v>
      </c>
      <c r="G18" s="192">
        <v>3.3692050799799277E-3</v>
      </c>
      <c r="H18" s="193">
        <v>4.4660144414269382E-2</v>
      </c>
      <c r="I18" s="194">
        <v>7.6914159057714954E-2</v>
      </c>
      <c r="J18" s="192">
        <v>0.12016175034414922</v>
      </c>
      <c r="K18" s="193">
        <v>0.19815544756164552</v>
      </c>
      <c r="L18" s="194">
        <v>0.25078490205838017</v>
      </c>
      <c r="M18" s="192">
        <v>0.24672523341663369</v>
      </c>
      <c r="N18" s="193">
        <v>0.24888497067279497</v>
      </c>
      <c r="O18" s="194">
        <v>0.32066953612320048</v>
      </c>
      <c r="P18" s="190" t="s">
        <v>25</v>
      </c>
      <c r="Q18" s="195">
        <v>0.44229978207561466</v>
      </c>
      <c r="R18" s="195">
        <v>0.25599888940286908</v>
      </c>
      <c r="S18" s="196">
        <f t="shared" si="0"/>
        <v>0.3491493357392419</v>
      </c>
    </row>
    <row r="19" spans="1:19" x14ac:dyDescent="0.25">
      <c r="A19" s="190" t="s">
        <v>17</v>
      </c>
      <c r="B19" s="191" t="s">
        <v>66</v>
      </c>
      <c r="C19" s="191" t="s">
        <v>67</v>
      </c>
      <c r="D19" s="192">
        <v>0.15781224437290126</v>
      </c>
      <c r="E19" s="193">
        <v>9.3751175581070753E-2</v>
      </c>
      <c r="F19" s="194">
        <v>2.7178899243167853E-2</v>
      </c>
      <c r="G19" s="192">
        <v>0.21809755538542389</v>
      </c>
      <c r="H19" s="193">
        <v>0.17559492471294152</v>
      </c>
      <c r="I19" s="194">
        <v>0.2131075882248073</v>
      </c>
      <c r="J19" s="192">
        <v>0.32879612779474099</v>
      </c>
      <c r="K19" s="193">
        <v>0.31750067230319334</v>
      </c>
      <c r="L19" s="194">
        <v>0.32713654801419156</v>
      </c>
      <c r="M19" s="192">
        <v>0.35664872046461937</v>
      </c>
      <c r="N19" s="193">
        <v>0.2950032812588998</v>
      </c>
      <c r="O19" s="194">
        <v>0.22999603738854707</v>
      </c>
      <c r="P19" s="190" t="s">
        <v>20</v>
      </c>
      <c r="Q19" s="195">
        <v>0.53705480727369825</v>
      </c>
      <c r="R19" s="195">
        <v>0.41823549190010867</v>
      </c>
      <c r="S19" s="196">
        <f t="shared" si="0"/>
        <v>0.47764514958690346</v>
      </c>
    </row>
    <row r="20" spans="1:19" x14ac:dyDescent="0.25">
      <c r="A20" s="190" t="s">
        <v>28</v>
      </c>
      <c r="B20" s="191" t="s">
        <v>29</v>
      </c>
      <c r="C20" s="191" t="s">
        <v>30</v>
      </c>
      <c r="D20" s="192" t="s">
        <v>277</v>
      </c>
      <c r="E20" s="193" t="s">
        <v>277</v>
      </c>
      <c r="F20" s="194" t="s">
        <v>277</v>
      </c>
      <c r="G20" s="192">
        <v>0.11273221960884545</v>
      </c>
      <c r="H20" s="193">
        <v>1.0961848465288091E-2</v>
      </c>
      <c r="I20" s="194">
        <v>1.2711943419001646E-2</v>
      </c>
      <c r="J20" s="192">
        <v>0.13992505424681453</v>
      </c>
      <c r="K20" s="193">
        <v>0.13020217187170288</v>
      </c>
      <c r="L20" s="194">
        <v>0.16288648858125215</v>
      </c>
      <c r="M20" s="192">
        <v>0.14209725881710633</v>
      </c>
      <c r="N20" s="193">
        <v>0.12272750571413897</v>
      </c>
      <c r="O20" s="194">
        <v>0.12796749764906659</v>
      </c>
      <c r="P20" s="190" t="s">
        <v>20</v>
      </c>
      <c r="Q20" s="195">
        <v>0.7574917485755589</v>
      </c>
      <c r="R20" s="195">
        <v>0.67099911504439091</v>
      </c>
      <c r="S20" s="196">
        <f t="shared" si="0"/>
        <v>0.71424543180997491</v>
      </c>
    </row>
    <row r="21" spans="1:19" x14ac:dyDescent="0.25">
      <c r="A21" s="190" t="s">
        <v>17</v>
      </c>
      <c r="B21" s="191" t="s">
        <v>31</v>
      </c>
      <c r="C21" s="191" t="s">
        <v>32</v>
      </c>
      <c r="D21" s="192">
        <v>0.17882999016070683</v>
      </c>
      <c r="E21" s="193">
        <v>9.921037585654939E-2</v>
      </c>
      <c r="F21" s="194">
        <v>-1.3182186750647923E-2</v>
      </c>
      <c r="G21" s="192">
        <v>0.43852878397424544</v>
      </c>
      <c r="H21" s="193">
        <v>0.51589071194851366</v>
      </c>
      <c r="I21" s="194">
        <v>0.70938724781293094</v>
      </c>
      <c r="J21" s="192">
        <v>0.37270912224943492</v>
      </c>
      <c r="K21" s="193">
        <v>0.32922182002238948</v>
      </c>
      <c r="L21" s="194">
        <v>0.3070094337012314</v>
      </c>
      <c r="M21" s="192">
        <v>0.25534735516003793</v>
      </c>
      <c r="N21" s="193">
        <v>0.19322547308227861</v>
      </c>
      <c r="O21" s="194">
        <v>0.13438076464115051</v>
      </c>
      <c r="P21" s="190" t="s">
        <v>20</v>
      </c>
      <c r="Q21" s="195">
        <v>0.36985439913901769</v>
      </c>
      <c r="R21" s="195">
        <v>0.4436583398740076</v>
      </c>
      <c r="S21" s="196">
        <f t="shared" si="0"/>
        <v>0.40675636950651262</v>
      </c>
    </row>
    <row r="22" spans="1:19" x14ac:dyDescent="0.25">
      <c r="A22" s="190" t="s">
        <v>17</v>
      </c>
      <c r="B22" s="191" t="s">
        <v>18</v>
      </c>
      <c r="C22" s="191" t="s">
        <v>19</v>
      </c>
      <c r="D22" s="192">
        <v>0.17232875279291129</v>
      </c>
      <c r="E22" s="193">
        <v>0.11175004498190591</v>
      </c>
      <c r="F22" s="194">
        <v>8.5806426263420235E-2</v>
      </c>
      <c r="G22" s="192">
        <v>0.2627476600580822</v>
      </c>
      <c r="H22" s="193">
        <v>0.1934111785070757</v>
      </c>
      <c r="I22" s="194">
        <v>0.16934982483801397</v>
      </c>
      <c r="J22" s="192">
        <v>0.28183821425658356</v>
      </c>
      <c r="K22" s="193">
        <v>0.25982607920253398</v>
      </c>
      <c r="L22" s="194">
        <v>0.22827484855113042</v>
      </c>
      <c r="M22" s="192">
        <v>0.24057219205701202</v>
      </c>
      <c r="N22" s="193">
        <v>0.15576675523928352</v>
      </c>
      <c r="O22" s="194">
        <v>5.8341010908492405E-2</v>
      </c>
      <c r="P22" s="190" t="s">
        <v>20</v>
      </c>
      <c r="Q22" s="195">
        <v>0.44306370226457148</v>
      </c>
      <c r="R22" s="195">
        <v>0.40324013962170052</v>
      </c>
      <c r="S22" s="196">
        <f t="shared" si="0"/>
        <v>0.42315192094313603</v>
      </c>
    </row>
    <row r="23" spans="1:19" x14ac:dyDescent="0.25">
      <c r="A23" s="190" t="s">
        <v>17</v>
      </c>
      <c r="B23" s="191" t="s">
        <v>62</v>
      </c>
      <c r="C23" s="191" t="s">
        <v>280</v>
      </c>
      <c r="D23" s="192">
        <v>7.3109916007681797E-2</v>
      </c>
      <c r="E23" s="193">
        <v>6.4446584406216326E-2</v>
      </c>
      <c r="F23" s="194">
        <v>3.792562064304511E-2</v>
      </c>
      <c r="G23" s="192">
        <v>0.28521863140802445</v>
      </c>
      <c r="H23" s="193">
        <v>0.26546146060319553</v>
      </c>
      <c r="I23" s="194">
        <v>0.31859393213658094</v>
      </c>
      <c r="J23" s="192">
        <v>0.35110679507236486</v>
      </c>
      <c r="K23" s="193">
        <v>0.31217450726989415</v>
      </c>
      <c r="L23" s="194">
        <v>0.35521149646717659</v>
      </c>
      <c r="M23" s="192">
        <v>0.38165148568879864</v>
      </c>
      <c r="N23" s="193">
        <v>0.28239304527808584</v>
      </c>
      <c r="O23" s="194">
        <v>0.22165400390096152</v>
      </c>
      <c r="P23" s="190" t="s">
        <v>20</v>
      </c>
      <c r="Q23" s="195">
        <v>0.47897549763291708</v>
      </c>
      <c r="R23" s="195">
        <v>0.43823466481531798</v>
      </c>
      <c r="S23" s="196">
        <f t="shared" si="0"/>
        <v>0.45860508122411753</v>
      </c>
    </row>
    <row r="24" spans="1:19" x14ac:dyDescent="0.25">
      <c r="A24" s="190" t="s">
        <v>17</v>
      </c>
      <c r="B24" s="191" t="s">
        <v>92</v>
      </c>
      <c r="C24" s="191" t="s">
        <v>93</v>
      </c>
      <c r="D24" s="192">
        <v>0.13562436678223835</v>
      </c>
      <c r="E24" s="193">
        <v>0.11042923782653744</v>
      </c>
      <c r="F24" s="194">
        <v>0.14684200976737488</v>
      </c>
      <c r="G24" s="192">
        <v>0.35643149992989376</v>
      </c>
      <c r="H24" s="193">
        <v>0.27989636952307417</v>
      </c>
      <c r="I24" s="194">
        <v>0.25765781857094094</v>
      </c>
      <c r="J24" s="192">
        <v>0.43733413939463261</v>
      </c>
      <c r="K24" s="193">
        <v>0.39115364804574826</v>
      </c>
      <c r="L24" s="194">
        <v>0.44640447584873016</v>
      </c>
      <c r="M24" s="192">
        <v>0.37421358800211763</v>
      </c>
      <c r="N24" s="193">
        <v>0.30670994541036994</v>
      </c>
      <c r="O24" s="194">
        <v>0.26669128840849032</v>
      </c>
      <c r="P24" s="190" t="s">
        <v>16</v>
      </c>
      <c r="Q24" s="195">
        <v>0.42646724723001678</v>
      </c>
      <c r="R24" s="195">
        <v>0.41901814702694495</v>
      </c>
      <c r="S24" s="196">
        <f t="shared" si="0"/>
        <v>0.42274269712848089</v>
      </c>
    </row>
    <row r="25" spans="1:19" x14ac:dyDescent="0.25">
      <c r="A25" s="190" t="s">
        <v>17</v>
      </c>
      <c r="B25" s="191" t="s">
        <v>162</v>
      </c>
      <c r="C25" s="191" t="s">
        <v>281</v>
      </c>
      <c r="D25" s="192">
        <v>0.15650308676203342</v>
      </c>
      <c r="E25" s="193">
        <v>0.17025978812149559</v>
      </c>
      <c r="F25" s="194">
        <v>7.5050823086323784E-2</v>
      </c>
      <c r="G25" s="192">
        <v>0.15509146751954242</v>
      </c>
      <c r="H25" s="193">
        <v>0.19960281914675679</v>
      </c>
      <c r="I25" s="194">
        <v>6.0355827402870099E-2</v>
      </c>
      <c r="J25" s="192">
        <v>0.40461533610391043</v>
      </c>
      <c r="K25" s="193">
        <v>0.4919493988325403</v>
      </c>
      <c r="L25" s="194">
        <v>0.51121222094535446</v>
      </c>
      <c r="M25" s="192">
        <v>0.48581078928566912</v>
      </c>
      <c r="N25" s="193">
        <v>0.51983258301427249</v>
      </c>
      <c r="O25" s="194">
        <v>0.62011551161080236</v>
      </c>
      <c r="P25" s="190" t="s">
        <v>25</v>
      </c>
      <c r="Q25" s="195">
        <v>0.40785145813997381</v>
      </c>
      <c r="R25" s="195">
        <v>0.35983788967058578</v>
      </c>
      <c r="S25" s="196">
        <f t="shared" si="0"/>
        <v>0.38384467390527977</v>
      </c>
    </row>
    <row r="26" spans="1:19" x14ac:dyDescent="0.25">
      <c r="A26" s="190" t="s">
        <v>17</v>
      </c>
      <c r="B26" s="191" t="s">
        <v>78</v>
      </c>
      <c r="C26" s="191" t="s">
        <v>79</v>
      </c>
      <c r="D26" s="192">
        <v>0.14318891637648673</v>
      </c>
      <c r="E26" s="193">
        <v>0.10165074262686873</v>
      </c>
      <c r="F26" s="194">
        <v>4.1310588158928366E-2</v>
      </c>
      <c r="G26" s="192">
        <v>0.3380014649018746</v>
      </c>
      <c r="H26" s="193">
        <v>0.28638013570467918</v>
      </c>
      <c r="I26" s="194">
        <v>0.31341219679429727</v>
      </c>
      <c r="J26" s="192">
        <v>0.48378400995654985</v>
      </c>
      <c r="K26" s="193">
        <v>0.45100040580952622</v>
      </c>
      <c r="L26" s="194">
        <v>0.43606946155202353</v>
      </c>
      <c r="M26" s="192">
        <v>0.32183820144367864</v>
      </c>
      <c r="N26" s="193">
        <v>0.26869427316170319</v>
      </c>
      <c r="O26" s="194">
        <v>0.2615958482779544</v>
      </c>
      <c r="P26" s="190" t="s">
        <v>16</v>
      </c>
      <c r="Q26" s="195">
        <v>0.40324587425064062</v>
      </c>
      <c r="R26" s="195">
        <v>0.41741668707817958</v>
      </c>
      <c r="S26" s="196">
        <f t="shared" si="0"/>
        <v>0.4103312806644101</v>
      </c>
    </row>
    <row r="27" spans="1:19" x14ac:dyDescent="0.25">
      <c r="A27" s="190" t="s">
        <v>17</v>
      </c>
      <c r="B27" s="191" t="s">
        <v>76</v>
      </c>
      <c r="C27" s="191" t="s">
        <v>77</v>
      </c>
      <c r="D27" s="192">
        <v>7.1250061293933797E-2</v>
      </c>
      <c r="E27" s="193">
        <v>7.2158557062657142E-2</v>
      </c>
      <c r="F27" s="194">
        <v>0.16213177864625256</v>
      </c>
      <c r="G27" s="192">
        <v>0.18487120006510388</v>
      </c>
      <c r="H27" s="193">
        <v>0.17720374424466037</v>
      </c>
      <c r="I27" s="194">
        <v>0.17015466470118787</v>
      </c>
      <c r="J27" s="192">
        <v>0.30202903778615092</v>
      </c>
      <c r="K27" s="193">
        <v>0.2886790807133498</v>
      </c>
      <c r="L27" s="194">
        <v>0.27937295273032658</v>
      </c>
      <c r="M27" s="192">
        <v>0.36009533576603375</v>
      </c>
      <c r="N27" s="193">
        <v>0.2990850941846202</v>
      </c>
      <c r="O27" s="194">
        <v>0.2544689956365408</v>
      </c>
      <c r="P27" s="190" t="s">
        <v>20</v>
      </c>
      <c r="Q27" s="195">
        <v>0.51705700753016204</v>
      </c>
      <c r="R27" s="195">
        <v>0.41321491953409623</v>
      </c>
      <c r="S27" s="196">
        <f t="shared" si="0"/>
        <v>0.46513596353212916</v>
      </c>
    </row>
    <row r="28" spans="1:19" x14ac:dyDescent="0.25">
      <c r="A28" s="190" t="s">
        <v>17</v>
      </c>
      <c r="B28" s="191" t="s">
        <v>60</v>
      </c>
      <c r="C28" s="191" t="s">
        <v>61</v>
      </c>
      <c r="D28" s="192">
        <v>8.8564474201875312E-2</v>
      </c>
      <c r="E28" s="193">
        <v>4.7154568881604395E-2</v>
      </c>
      <c r="F28" s="194">
        <v>2.0010210522298823E-2</v>
      </c>
      <c r="G28" s="192">
        <v>0.26797569043557945</v>
      </c>
      <c r="H28" s="193">
        <v>0.2915363334546856</v>
      </c>
      <c r="I28" s="194">
        <v>0.35466734531660171</v>
      </c>
      <c r="J28" s="192">
        <v>0.43950658497818801</v>
      </c>
      <c r="K28" s="193">
        <v>0.37168611427908199</v>
      </c>
      <c r="L28" s="194">
        <v>0.39296868261024925</v>
      </c>
      <c r="M28" s="192">
        <v>0.27892253029537306</v>
      </c>
      <c r="N28" s="193">
        <v>0.2349013787419108</v>
      </c>
      <c r="O28" s="194">
        <v>0.22112431187305473</v>
      </c>
      <c r="P28" s="190" t="s">
        <v>16</v>
      </c>
      <c r="Q28" s="195">
        <v>0.37031957774526381</v>
      </c>
      <c r="R28" s="195">
        <v>0.50264921308024813</v>
      </c>
      <c r="S28" s="196">
        <f t="shared" si="0"/>
        <v>0.43648439541275597</v>
      </c>
    </row>
    <row r="29" spans="1:19" x14ac:dyDescent="0.25">
      <c r="A29" s="190" t="s">
        <v>17</v>
      </c>
      <c r="B29" s="191" t="s">
        <v>43</v>
      </c>
      <c r="C29" s="191" t="s">
        <v>44</v>
      </c>
      <c r="D29" s="192">
        <v>0.1081609521196754</v>
      </c>
      <c r="E29" s="193">
        <v>4.6151381091668262E-2</v>
      </c>
      <c r="F29" s="194">
        <v>-8.3997121487070822E-2</v>
      </c>
      <c r="G29" s="192">
        <v>0.30911170147572425</v>
      </c>
      <c r="H29" s="193">
        <v>0.2655337956620395</v>
      </c>
      <c r="I29" s="194">
        <v>0.35524882319509732</v>
      </c>
      <c r="J29" s="192">
        <v>0.66400664477008853</v>
      </c>
      <c r="K29" s="193">
        <v>0.58664875065185806</v>
      </c>
      <c r="L29" s="194">
        <v>0.5064623509703059</v>
      </c>
      <c r="M29" s="192">
        <v>0.345786301638983</v>
      </c>
      <c r="N29" s="193">
        <v>0.27288886552053671</v>
      </c>
      <c r="O29" s="194">
        <v>0.18385701109801245</v>
      </c>
      <c r="P29" s="190" t="s">
        <v>20</v>
      </c>
      <c r="Q29" s="195">
        <v>0.24287149865945981</v>
      </c>
      <c r="R29" s="195">
        <v>0.38344877517076836</v>
      </c>
      <c r="S29" s="196">
        <f t="shared" si="0"/>
        <v>0.31316013691511407</v>
      </c>
    </row>
    <row r="30" spans="1:19" x14ac:dyDescent="0.25">
      <c r="A30" s="190" t="s">
        <v>17</v>
      </c>
      <c r="B30" s="191" t="s">
        <v>26</v>
      </c>
      <c r="C30" s="191" t="s">
        <v>27</v>
      </c>
      <c r="D30" s="192">
        <v>0.1199915139259584</v>
      </c>
      <c r="E30" s="193">
        <v>2.0067296115674777E-2</v>
      </c>
      <c r="F30" s="194">
        <v>3.2633530957265284E-3</v>
      </c>
      <c r="G30" s="192">
        <v>0.24568139646706549</v>
      </c>
      <c r="H30" s="193">
        <v>0.19932623135156127</v>
      </c>
      <c r="I30" s="194">
        <v>0.24428642705897308</v>
      </c>
      <c r="J30" s="192">
        <v>0.42437159059396845</v>
      </c>
      <c r="K30" s="193">
        <v>0.37440546667289942</v>
      </c>
      <c r="L30" s="194">
        <v>0.33996342801499135</v>
      </c>
      <c r="M30" s="192">
        <v>0.26699377950629588</v>
      </c>
      <c r="N30" s="193">
        <v>0.20885210096467027</v>
      </c>
      <c r="O30" s="194">
        <v>0.12317814529320517</v>
      </c>
      <c r="P30" s="190" t="s">
        <v>20</v>
      </c>
      <c r="Q30" s="195">
        <v>0.44783069553363797</v>
      </c>
      <c r="R30" s="195">
        <v>0.55491239461060227</v>
      </c>
      <c r="S30" s="196">
        <f t="shared" si="0"/>
        <v>0.50137154507212012</v>
      </c>
    </row>
    <row r="31" spans="1:19" x14ac:dyDescent="0.25">
      <c r="A31" s="190" t="s">
        <v>17</v>
      </c>
      <c r="B31" s="191" t="s">
        <v>23</v>
      </c>
      <c r="C31" s="191" t="s">
        <v>24</v>
      </c>
      <c r="D31" s="192">
        <v>0.18452021166965174</v>
      </c>
      <c r="E31" s="193">
        <v>0.16639773944533995</v>
      </c>
      <c r="F31" s="194">
        <v>0.16968883702011944</v>
      </c>
      <c r="G31" s="192">
        <v>0.34555844332070496</v>
      </c>
      <c r="H31" s="193">
        <v>0.33541619741962025</v>
      </c>
      <c r="I31" s="194">
        <v>0.36266397657739324</v>
      </c>
      <c r="J31" s="192">
        <v>0.36087888788619182</v>
      </c>
      <c r="K31" s="193">
        <v>0.36949303945249551</v>
      </c>
      <c r="L31" s="194">
        <v>0.32646167822157479</v>
      </c>
      <c r="M31" s="192">
        <v>0.31323188272585456</v>
      </c>
      <c r="N31" s="193">
        <v>0.23939082954769014</v>
      </c>
      <c r="O31" s="194">
        <v>0.11833541312631332</v>
      </c>
      <c r="P31" s="190" t="s">
        <v>25</v>
      </c>
      <c r="Q31" s="195">
        <v>0.43800393246382319</v>
      </c>
      <c r="R31" s="195">
        <v>0.43744274382543358</v>
      </c>
      <c r="S31" s="196">
        <f t="shared" si="0"/>
        <v>0.43772333814462838</v>
      </c>
    </row>
    <row r="32" spans="1:19" x14ac:dyDescent="0.25">
      <c r="A32" s="190" t="s">
        <v>17</v>
      </c>
      <c r="B32" s="191" t="s">
        <v>106</v>
      </c>
      <c r="C32" s="191" t="s">
        <v>107</v>
      </c>
      <c r="D32" s="192">
        <v>0.11603569740808505</v>
      </c>
      <c r="E32" s="193">
        <v>0.11582118948420332</v>
      </c>
      <c r="F32" s="194">
        <v>0.16660838240011358</v>
      </c>
      <c r="G32" s="192">
        <v>0.28097063256147986</v>
      </c>
      <c r="H32" s="193">
        <v>0.33926961679421624</v>
      </c>
      <c r="I32" s="194">
        <v>0.40064701549976556</v>
      </c>
      <c r="J32" s="192">
        <v>0.32397841149995915</v>
      </c>
      <c r="K32" s="193">
        <v>0.33106778154662059</v>
      </c>
      <c r="L32" s="194">
        <v>0.43664568055958658</v>
      </c>
      <c r="M32" s="192">
        <v>0.31911548231775544</v>
      </c>
      <c r="N32" s="193">
        <v>0.29568809257283563</v>
      </c>
      <c r="O32" s="194">
        <v>0.29657889971684953</v>
      </c>
      <c r="P32" s="190" t="s">
        <v>16</v>
      </c>
      <c r="Q32" s="195">
        <v>0.47506679977376348</v>
      </c>
      <c r="R32" s="195">
        <v>0.53019560963088064</v>
      </c>
      <c r="S32" s="196">
        <f t="shared" si="0"/>
        <v>0.50263120470232203</v>
      </c>
    </row>
    <row r="33" spans="1:19" x14ac:dyDescent="0.25">
      <c r="A33" s="190" t="s">
        <v>17</v>
      </c>
      <c r="B33" s="191" t="s">
        <v>126</v>
      </c>
      <c r="C33" s="191" t="s">
        <v>282</v>
      </c>
      <c r="D33" s="192">
        <v>0.23523080749288233</v>
      </c>
      <c r="E33" s="193">
        <v>0.14696198495157045</v>
      </c>
      <c r="F33" s="194">
        <v>7.0545726478886142E-2</v>
      </c>
      <c r="G33" s="192">
        <v>0.40815215672135641</v>
      </c>
      <c r="H33" s="193">
        <v>0.39784530372826765</v>
      </c>
      <c r="I33" s="194">
        <v>0.42991962734380962</v>
      </c>
      <c r="J33" s="192">
        <v>0.38779889700767373</v>
      </c>
      <c r="K33" s="193">
        <v>0.43697218132972032</v>
      </c>
      <c r="L33" s="194">
        <v>0.45051953640404269</v>
      </c>
      <c r="M33" s="192">
        <v>0.50108644898499211</v>
      </c>
      <c r="N33" s="193">
        <v>0.42930964755369205</v>
      </c>
      <c r="O33" s="194">
        <v>0.36970871040766284</v>
      </c>
      <c r="P33" s="190" t="s">
        <v>16</v>
      </c>
      <c r="Q33" s="195">
        <v>0.24154942584959654</v>
      </c>
      <c r="R33" s="195">
        <v>0.24537113567592914</v>
      </c>
      <c r="S33" s="196">
        <f t="shared" si="0"/>
        <v>0.24346028076276283</v>
      </c>
    </row>
    <row r="34" spans="1:19" x14ac:dyDescent="0.25">
      <c r="A34" s="190" t="s">
        <v>17</v>
      </c>
      <c r="B34" s="191" t="s">
        <v>130</v>
      </c>
      <c r="C34" s="191" t="s">
        <v>131</v>
      </c>
      <c r="D34" s="192">
        <v>0.17769374694485346</v>
      </c>
      <c r="E34" s="193">
        <v>0.12684089299100856</v>
      </c>
      <c r="F34" s="194">
        <v>5.050528508223924E-2</v>
      </c>
      <c r="G34" s="192">
        <v>0.29681440682210253</v>
      </c>
      <c r="H34" s="193">
        <v>0.34880822342671658</v>
      </c>
      <c r="I34" s="194">
        <v>0.42314077926065058</v>
      </c>
      <c r="J34" s="192">
        <v>0.35278007797705613</v>
      </c>
      <c r="K34" s="193">
        <v>0.31912193869132227</v>
      </c>
      <c r="L34" s="194">
        <v>0.29111792661447933</v>
      </c>
      <c r="M34" s="192">
        <v>0.45313411858336122</v>
      </c>
      <c r="N34" s="193">
        <v>0.36515869162771242</v>
      </c>
      <c r="O34" s="194">
        <v>0.37642051891772338</v>
      </c>
      <c r="P34" s="190" t="s">
        <v>16</v>
      </c>
      <c r="Q34" s="195">
        <v>0.47001120084393117</v>
      </c>
      <c r="R34" s="195">
        <v>0.3877672658680088</v>
      </c>
      <c r="S34" s="196">
        <f t="shared" si="0"/>
        <v>0.42888923335596996</v>
      </c>
    </row>
    <row r="35" spans="1:19" x14ac:dyDescent="0.25">
      <c r="A35" s="190" t="s">
        <v>17</v>
      </c>
      <c r="B35" s="191" t="s">
        <v>45</v>
      </c>
      <c r="C35" s="191" t="s">
        <v>46</v>
      </c>
      <c r="D35" s="192" t="s">
        <v>277</v>
      </c>
      <c r="E35" s="193" t="s">
        <v>277</v>
      </c>
      <c r="F35" s="194" t="s">
        <v>277</v>
      </c>
      <c r="G35" s="192">
        <v>0.49113161234259833</v>
      </c>
      <c r="H35" s="193">
        <v>1.7163932816693737E-2</v>
      </c>
      <c r="I35" s="194">
        <v>1.8577890589958328E-2</v>
      </c>
      <c r="J35" s="192">
        <v>0.426632232195153</v>
      </c>
      <c r="K35" s="193">
        <v>0.45161821645439615</v>
      </c>
      <c r="L35" s="194">
        <v>0.4863779423662592</v>
      </c>
      <c r="M35" s="192">
        <v>0.31913584740795564</v>
      </c>
      <c r="N35" s="193">
        <v>0.26164577615279611</v>
      </c>
      <c r="O35" s="194">
        <v>0.19006562801526988</v>
      </c>
      <c r="P35" s="190" t="s">
        <v>16</v>
      </c>
      <c r="Q35" s="195">
        <v>0.44657161748497726</v>
      </c>
      <c r="R35" s="195">
        <v>0.41895340573553169</v>
      </c>
      <c r="S35" s="196">
        <f t="shared" ref="S35:S66" si="1">AVERAGE(Q35:R35)</f>
        <v>0.43276251161025447</v>
      </c>
    </row>
    <row r="36" spans="1:19" x14ac:dyDescent="0.25">
      <c r="A36" s="190" t="s">
        <v>13</v>
      </c>
      <c r="B36" s="191" t="s">
        <v>14</v>
      </c>
      <c r="C36" s="191" t="s">
        <v>15</v>
      </c>
      <c r="D36" s="192" t="s">
        <v>277</v>
      </c>
      <c r="E36" s="193" t="s">
        <v>277</v>
      </c>
      <c r="F36" s="194" t="s">
        <v>277</v>
      </c>
      <c r="G36" s="192">
        <v>-6.7248670000000005E-4</v>
      </c>
      <c r="H36" s="193">
        <v>1.5895888647267313E-2</v>
      </c>
      <c r="I36" s="194">
        <v>4.3896314492141673E-2</v>
      </c>
      <c r="J36" s="192">
        <v>-4.674465E-3</v>
      </c>
      <c r="K36" s="193">
        <v>-6.6960766690640034E-3</v>
      </c>
      <c r="L36" s="194">
        <v>-9.3261777546763736E-2</v>
      </c>
      <c r="M36" s="192">
        <v>8.5507840000000005E-3</v>
      </c>
      <c r="N36" s="193">
        <v>3.7980670103905878E-2</v>
      </c>
      <c r="O36" s="194">
        <v>1.7182847733024732E-2</v>
      </c>
      <c r="P36" s="190" t="s">
        <v>16</v>
      </c>
      <c r="Q36" s="195">
        <v>-0.23094181554924745</v>
      </c>
      <c r="R36" s="195">
        <v>-3.0111230018030455E-2</v>
      </c>
      <c r="S36" s="196">
        <f t="shared" si="1"/>
        <v>-0.13052652278363897</v>
      </c>
    </row>
    <row r="37" spans="1:19" x14ac:dyDescent="0.25">
      <c r="A37" s="190" t="s">
        <v>17</v>
      </c>
      <c r="B37" s="191" t="s">
        <v>156</v>
      </c>
      <c r="C37" s="191" t="s">
        <v>283</v>
      </c>
      <c r="D37" s="192" t="s">
        <v>277</v>
      </c>
      <c r="E37" s="193" t="s">
        <v>277</v>
      </c>
      <c r="F37" s="194" t="s">
        <v>277</v>
      </c>
      <c r="G37" s="192" t="s">
        <v>277</v>
      </c>
      <c r="H37" s="193" t="s">
        <v>277</v>
      </c>
      <c r="I37" s="194" t="s">
        <v>277</v>
      </c>
      <c r="J37" s="192">
        <v>0.25758773413723518</v>
      </c>
      <c r="K37" s="193">
        <v>6.9583590660012495E-4</v>
      </c>
      <c r="L37" s="194">
        <v>0</v>
      </c>
      <c r="M37" s="192">
        <v>0.52906597778392628</v>
      </c>
      <c r="N37" s="193">
        <v>0.55016819820167862</v>
      </c>
      <c r="O37" s="194">
        <v>0.55580005743065963</v>
      </c>
      <c r="P37" s="190" t="s">
        <v>25</v>
      </c>
      <c r="Q37" s="195">
        <v>0.39117864992624912</v>
      </c>
      <c r="R37" s="195">
        <v>0.42218395026348254</v>
      </c>
      <c r="S37" s="196">
        <f t="shared" si="1"/>
        <v>0.40668130009486581</v>
      </c>
    </row>
    <row r="38" spans="1:19" x14ac:dyDescent="0.25">
      <c r="A38" s="190" t="s">
        <v>17</v>
      </c>
      <c r="B38" s="191" t="s">
        <v>112</v>
      </c>
      <c r="C38" s="191" t="s">
        <v>113</v>
      </c>
      <c r="D38" s="192">
        <v>0.1241402612112693</v>
      </c>
      <c r="E38" s="193">
        <v>8.0514289907476166E-2</v>
      </c>
      <c r="F38" s="194">
        <v>4.0173914886234313E-2</v>
      </c>
      <c r="G38" s="192">
        <v>0.29057375780819877</v>
      </c>
      <c r="H38" s="193">
        <v>0.29894034337723951</v>
      </c>
      <c r="I38" s="194">
        <v>0.27243995354061468</v>
      </c>
      <c r="J38" s="192">
        <v>0.48465401152569054</v>
      </c>
      <c r="K38" s="193">
        <v>0.45898012471923638</v>
      </c>
      <c r="L38" s="194">
        <v>0.42645729159562851</v>
      </c>
      <c r="M38" s="192">
        <v>0.41676191139537444</v>
      </c>
      <c r="N38" s="193">
        <v>0.3545147084130405</v>
      </c>
      <c r="O38" s="194">
        <v>0.30844555089591252</v>
      </c>
      <c r="P38" s="190" t="s">
        <v>20</v>
      </c>
      <c r="Q38" s="195">
        <v>0.31786228689701945</v>
      </c>
      <c r="R38" s="195">
        <v>0.36884455032042107</v>
      </c>
      <c r="S38" s="196">
        <f t="shared" si="1"/>
        <v>0.34335341860872026</v>
      </c>
    </row>
    <row r="39" spans="1:19" x14ac:dyDescent="0.25">
      <c r="A39" s="190" t="s">
        <v>17</v>
      </c>
      <c r="B39" s="191" t="s">
        <v>114</v>
      </c>
      <c r="C39" s="191" t="s">
        <v>115</v>
      </c>
      <c r="D39" s="192">
        <v>0.22585888220407044</v>
      </c>
      <c r="E39" s="193">
        <v>0.10963874682050298</v>
      </c>
      <c r="F39" s="194">
        <v>4.7513945543942546E-2</v>
      </c>
      <c r="G39" s="192">
        <v>0.6248465440114217</v>
      </c>
      <c r="H39" s="193">
        <v>0.41133032911366829</v>
      </c>
      <c r="I39" s="194">
        <v>0.33178767639118523</v>
      </c>
      <c r="J39" s="192">
        <v>0.47554970529958251</v>
      </c>
      <c r="K39" s="193">
        <v>0.37832369318817732</v>
      </c>
      <c r="L39" s="194">
        <v>0.26683906390150763</v>
      </c>
      <c r="M39" s="192">
        <v>0.59008679528687036</v>
      </c>
      <c r="N39" s="193">
        <v>0.3697392115201853</v>
      </c>
      <c r="O39" s="194">
        <v>0.31332872960858199</v>
      </c>
      <c r="P39" s="190" t="s">
        <v>20</v>
      </c>
      <c r="Q39" s="195">
        <v>0.30553827158162411</v>
      </c>
      <c r="R39" s="195">
        <v>0.2075908840172481</v>
      </c>
      <c r="S39" s="196">
        <f t="shared" si="1"/>
        <v>0.25656457779943609</v>
      </c>
    </row>
    <row r="40" spans="1:19" x14ac:dyDescent="0.25">
      <c r="A40" s="190" t="s">
        <v>17</v>
      </c>
      <c r="B40" s="191" t="s">
        <v>74</v>
      </c>
      <c r="C40" s="191" t="s">
        <v>75</v>
      </c>
      <c r="D40" s="192">
        <v>0.13353988241211362</v>
      </c>
      <c r="E40" s="193">
        <v>5.4649834538793282E-2</v>
      </c>
      <c r="F40" s="194">
        <v>-3.328392302331519E-2</v>
      </c>
      <c r="G40" s="192">
        <v>0.30307204444609664</v>
      </c>
      <c r="H40" s="193">
        <v>0.28478380166231942</v>
      </c>
      <c r="I40" s="194">
        <v>0.28169730260224518</v>
      </c>
      <c r="J40" s="192">
        <v>0.44486156391517218</v>
      </c>
      <c r="K40" s="193">
        <v>0.39895714087699119</v>
      </c>
      <c r="L40" s="194">
        <v>0.35881580258141321</v>
      </c>
      <c r="M40" s="192">
        <v>0.33010807480136983</v>
      </c>
      <c r="N40" s="193">
        <v>0.29222955616689933</v>
      </c>
      <c r="O40" s="194">
        <v>0.254981772934674</v>
      </c>
      <c r="P40" s="190" t="s">
        <v>16</v>
      </c>
      <c r="Q40" s="195">
        <v>0.40804139385234228</v>
      </c>
      <c r="R40" s="195">
        <v>0.43577879473595299</v>
      </c>
      <c r="S40" s="196">
        <f t="shared" si="1"/>
        <v>0.42191009429414761</v>
      </c>
    </row>
    <row r="41" spans="1:19" x14ac:dyDescent="0.25">
      <c r="A41" s="190" t="s">
        <v>17</v>
      </c>
      <c r="B41" s="191" t="s">
        <v>164</v>
      </c>
      <c r="C41" s="191" t="s">
        <v>165</v>
      </c>
      <c r="D41" s="192">
        <v>0.197576634692576</v>
      </c>
      <c r="E41" s="193">
        <v>0.1627628028905925</v>
      </c>
      <c r="F41" s="194">
        <v>7.6338729933151897E-2</v>
      </c>
      <c r="G41" s="192">
        <v>0.30237621951106114</v>
      </c>
      <c r="H41" s="193">
        <v>0.33589325477821852</v>
      </c>
      <c r="I41" s="194">
        <v>0.40332313792184848</v>
      </c>
      <c r="J41" s="192">
        <v>0.74954795250442996</v>
      </c>
      <c r="K41" s="193">
        <v>0.73440226503866357</v>
      </c>
      <c r="L41" s="194">
        <v>0.7635883092770348</v>
      </c>
      <c r="M41" s="192">
        <v>0.80377334606451989</v>
      </c>
      <c r="N41" s="193">
        <v>0.81258305210991399</v>
      </c>
      <c r="O41" s="194">
        <v>0.78986221408167789</v>
      </c>
      <c r="P41" s="190" t="s">
        <v>25</v>
      </c>
      <c r="Q41" s="195">
        <v>0.20858870685385533</v>
      </c>
      <c r="R41" s="195">
        <v>0.23094443549930466</v>
      </c>
      <c r="S41" s="196">
        <f t="shared" si="1"/>
        <v>0.21976657117657999</v>
      </c>
    </row>
    <row r="42" spans="1:19" x14ac:dyDescent="0.25">
      <c r="A42" s="190" t="s">
        <v>13</v>
      </c>
      <c r="B42" s="191" t="s">
        <v>80</v>
      </c>
      <c r="C42" s="191" t="s">
        <v>284</v>
      </c>
      <c r="D42" s="192">
        <v>0.50693443780842218</v>
      </c>
      <c r="E42" s="193">
        <v>0.5065302175301245</v>
      </c>
      <c r="F42" s="194">
        <v>0.47057599658514937</v>
      </c>
      <c r="G42" s="192">
        <v>0.28339269545956181</v>
      </c>
      <c r="H42" s="193">
        <v>0.22747146523079639</v>
      </c>
      <c r="I42" s="194">
        <v>0.29670118307259918</v>
      </c>
      <c r="J42" s="192">
        <v>0.32091034555652914</v>
      </c>
      <c r="K42" s="193">
        <v>0.28331193030016727</v>
      </c>
      <c r="L42" s="194">
        <v>0.26713151223652448</v>
      </c>
      <c r="M42" s="192">
        <v>0.30597478027780289</v>
      </c>
      <c r="N42" s="193">
        <v>0.27022044413813551</v>
      </c>
      <c r="O42" s="194">
        <v>0.25561143497402383</v>
      </c>
      <c r="P42" s="190" t="s">
        <v>20</v>
      </c>
      <c r="Q42" s="195">
        <v>0.50045104974044352</v>
      </c>
      <c r="R42" s="195">
        <v>0.43836671604710675</v>
      </c>
      <c r="S42" s="196">
        <f t="shared" si="1"/>
        <v>0.46940888289377514</v>
      </c>
    </row>
    <row r="43" spans="1:19" x14ac:dyDescent="0.25">
      <c r="A43" s="190" t="s">
        <v>17</v>
      </c>
      <c r="B43" s="191" t="s">
        <v>64</v>
      </c>
      <c r="C43" s="191" t="s">
        <v>65</v>
      </c>
      <c r="D43" s="192">
        <v>8.3341118400177647E-2</v>
      </c>
      <c r="E43" s="193">
        <v>4.3670385712209138E-2</v>
      </c>
      <c r="F43" s="194">
        <v>1.4789125698543426E-2</v>
      </c>
      <c r="G43" s="192">
        <v>0.26495694452519747</v>
      </c>
      <c r="H43" s="193">
        <v>0.23656253428713478</v>
      </c>
      <c r="I43" s="194">
        <v>0.30806429503069988</v>
      </c>
      <c r="J43" s="192">
        <v>0.33068094985429186</v>
      </c>
      <c r="K43" s="193">
        <v>0.32907022964225779</v>
      </c>
      <c r="L43" s="194">
        <v>0.35831038456780062</v>
      </c>
      <c r="M43" s="192">
        <v>0.37422757356973407</v>
      </c>
      <c r="N43" s="193">
        <v>0.33400398549161964</v>
      </c>
      <c r="O43" s="194">
        <v>0.21925240662338735</v>
      </c>
      <c r="P43" s="190" t="s">
        <v>20</v>
      </c>
      <c r="Q43" s="195">
        <v>0.58234848477879786</v>
      </c>
      <c r="R43" s="195">
        <v>0.48339933880337588</v>
      </c>
      <c r="S43" s="196">
        <f t="shared" si="1"/>
        <v>0.5328739117910869</v>
      </c>
    </row>
    <row r="44" spans="1:19" x14ac:dyDescent="0.25">
      <c r="A44" s="190" t="s">
        <v>17</v>
      </c>
      <c r="B44" s="191" t="s">
        <v>122</v>
      </c>
      <c r="C44" s="191" t="s">
        <v>123</v>
      </c>
      <c r="D44" s="192">
        <v>0.15713541958787994</v>
      </c>
      <c r="E44" s="193">
        <v>0.10818469114079851</v>
      </c>
      <c r="F44" s="194">
        <v>9.0119376656818961E-2</v>
      </c>
      <c r="G44" s="192">
        <v>0.40325282941500495</v>
      </c>
      <c r="H44" s="193">
        <v>0.35987192619474329</v>
      </c>
      <c r="I44" s="194">
        <v>0.26132996828316191</v>
      </c>
      <c r="J44" s="192">
        <v>0.47928545708818354</v>
      </c>
      <c r="K44" s="193">
        <v>0.4032659513035316</v>
      </c>
      <c r="L44" s="194">
        <v>0.27561974354029289</v>
      </c>
      <c r="M44" s="192">
        <v>0.58689612853577278</v>
      </c>
      <c r="N44" s="193">
        <v>0.42854157312479851</v>
      </c>
      <c r="O44" s="194">
        <v>0.35110701582167331</v>
      </c>
      <c r="P44" s="190" t="s">
        <v>25</v>
      </c>
      <c r="Q44" s="195">
        <v>0.26746860442567677</v>
      </c>
      <c r="R44" s="195">
        <v>0.27166411064266865</v>
      </c>
      <c r="S44" s="196">
        <f t="shared" si="1"/>
        <v>0.26956635753417268</v>
      </c>
    </row>
    <row r="45" spans="1:19" x14ac:dyDescent="0.25">
      <c r="A45" s="190" t="s">
        <v>17</v>
      </c>
      <c r="B45" s="191" t="s">
        <v>102</v>
      </c>
      <c r="C45" s="191" t="s">
        <v>103</v>
      </c>
      <c r="D45" s="192" t="s">
        <v>277</v>
      </c>
      <c r="E45" s="193" t="s">
        <v>277</v>
      </c>
      <c r="F45" s="194" t="s">
        <v>277</v>
      </c>
      <c r="G45" s="192">
        <v>0.18815569172985883</v>
      </c>
      <c r="H45" s="193">
        <v>1.6417123774399401E-2</v>
      </c>
      <c r="I45" s="194">
        <v>2.1773832898741175E-2</v>
      </c>
      <c r="J45" s="192">
        <v>0.36110675412449966</v>
      </c>
      <c r="K45" s="193">
        <v>0.3457861303292829</v>
      </c>
      <c r="L45" s="194">
        <v>0.37570338466829212</v>
      </c>
      <c r="M45" s="192">
        <v>0.40240955343516438</v>
      </c>
      <c r="N45" s="193">
        <v>0.30638760802948839</v>
      </c>
      <c r="O45" s="194">
        <v>0.30280958334242825</v>
      </c>
      <c r="P45" s="190" t="s">
        <v>20</v>
      </c>
      <c r="Q45" s="195">
        <v>0.4420664735023479</v>
      </c>
      <c r="R45" s="195">
        <v>0.41888385125079636</v>
      </c>
      <c r="S45" s="196">
        <f t="shared" si="1"/>
        <v>0.43047516237657213</v>
      </c>
    </row>
    <row r="46" spans="1:19" x14ac:dyDescent="0.25">
      <c r="A46" s="190" t="s">
        <v>17</v>
      </c>
      <c r="B46" s="191" t="s">
        <v>70</v>
      </c>
      <c r="C46" s="191" t="s">
        <v>71</v>
      </c>
      <c r="D46" s="192">
        <v>0.19733383438296453</v>
      </c>
      <c r="E46" s="193">
        <v>0.12771524717292354</v>
      </c>
      <c r="F46" s="194">
        <v>8.3874433371614682E-2</v>
      </c>
      <c r="G46" s="192">
        <v>0.3449776292057371</v>
      </c>
      <c r="H46" s="193">
        <v>0.28388595612603706</v>
      </c>
      <c r="I46" s="194">
        <v>0.1907585333543674</v>
      </c>
      <c r="J46" s="192">
        <v>0.41672883259808363</v>
      </c>
      <c r="K46" s="193">
        <v>0.33993390724609285</v>
      </c>
      <c r="L46" s="194">
        <v>0.21942587292938534</v>
      </c>
      <c r="M46" s="192">
        <v>0.3853327678611842</v>
      </c>
      <c r="N46" s="193">
        <v>0.2771545846343787</v>
      </c>
      <c r="O46" s="194">
        <v>0.24154040211269687</v>
      </c>
      <c r="P46" s="190" t="s">
        <v>25</v>
      </c>
      <c r="Q46" s="195">
        <v>0.35563135613106722</v>
      </c>
      <c r="R46" s="195">
        <v>0.39868011652593927</v>
      </c>
      <c r="S46" s="196">
        <f t="shared" si="1"/>
        <v>0.37715573632850324</v>
      </c>
    </row>
    <row r="47" spans="1:19" x14ac:dyDescent="0.25">
      <c r="A47" s="190" t="s">
        <v>17</v>
      </c>
      <c r="B47" s="191" t="s">
        <v>152</v>
      </c>
      <c r="C47" s="191" t="s">
        <v>153</v>
      </c>
      <c r="D47" s="192">
        <v>0.14178482605595805</v>
      </c>
      <c r="E47" s="193">
        <v>6.9862950911848923E-2</v>
      </c>
      <c r="F47" s="194">
        <v>5.0935923463184832E-2</v>
      </c>
      <c r="G47" s="192">
        <v>0.28364325008088376</v>
      </c>
      <c r="H47" s="193">
        <v>0.22529460880597604</v>
      </c>
      <c r="I47" s="194">
        <v>0.26449122012491461</v>
      </c>
      <c r="J47" s="192">
        <v>0.50043148321605657</v>
      </c>
      <c r="K47" s="193">
        <v>0.4622453906205129</v>
      </c>
      <c r="L47" s="194">
        <v>0.49721266713489359</v>
      </c>
      <c r="M47" s="192">
        <v>0.53804810023747596</v>
      </c>
      <c r="N47" s="193">
        <v>0.51181037467306778</v>
      </c>
      <c r="O47" s="194">
        <v>0.46376586045823148</v>
      </c>
      <c r="P47" s="190" t="s">
        <v>20</v>
      </c>
      <c r="Q47" s="195">
        <v>0.38082941378997187</v>
      </c>
      <c r="R47" s="195">
        <v>0.33159169215357476</v>
      </c>
      <c r="S47" s="196">
        <f t="shared" si="1"/>
        <v>0.35621055297177329</v>
      </c>
    </row>
    <row r="48" spans="1:19" x14ac:dyDescent="0.25">
      <c r="A48" s="190" t="s">
        <v>17</v>
      </c>
      <c r="B48" s="191" t="s">
        <v>158</v>
      </c>
      <c r="C48" s="191" t="s">
        <v>159</v>
      </c>
      <c r="D48" s="192">
        <v>0.26881601996603854</v>
      </c>
      <c r="E48" s="193">
        <v>0.20827426133366272</v>
      </c>
      <c r="F48" s="194">
        <v>0.15080196987781136</v>
      </c>
      <c r="G48" s="192">
        <v>0.33319128473847537</v>
      </c>
      <c r="H48" s="193">
        <v>0.35575046023847295</v>
      </c>
      <c r="I48" s="194">
        <v>0.35824492803062868</v>
      </c>
      <c r="J48" s="192">
        <v>0.49327153122851675</v>
      </c>
      <c r="K48" s="193">
        <v>0.4701683743438233</v>
      </c>
      <c r="L48" s="194">
        <v>0.56091247289352431</v>
      </c>
      <c r="M48" s="192">
        <v>0.65700616884767815</v>
      </c>
      <c r="N48" s="193">
        <v>0.65672386758125989</v>
      </c>
      <c r="O48" s="194">
        <v>0.57537007158449982</v>
      </c>
      <c r="P48" s="190" t="s">
        <v>25</v>
      </c>
      <c r="Q48" s="195">
        <v>0.51522684731820123</v>
      </c>
      <c r="R48" s="195">
        <v>0.42624935832753902</v>
      </c>
      <c r="S48" s="196">
        <f t="shared" si="1"/>
        <v>0.4707381028228701</v>
      </c>
    </row>
    <row r="49" spans="1:19" x14ac:dyDescent="0.25">
      <c r="A49" s="190" t="s">
        <v>17</v>
      </c>
      <c r="B49" s="191" t="s">
        <v>88</v>
      </c>
      <c r="C49" s="191" t="s">
        <v>89</v>
      </c>
      <c r="D49" s="192">
        <v>0.10683335823745045</v>
      </c>
      <c r="E49" s="193">
        <v>6.5519055744355278E-2</v>
      </c>
      <c r="F49" s="194">
        <v>5.0746032816740186E-2</v>
      </c>
      <c r="G49" s="192">
        <v>0.50867410884612951</v>
      </c>
      <c r="H49" s="193">
        <v>0.42755672508314646</v>
      </c>
      <c r="I49" s="194">
        <v>0.54404834027746518</v>
      </c>
      <c r="J49" s="192">
        <v>0.36254466642196215</v>
      </c>
      <c r="K49" s="193">
        <v>0.27978283532594933</v>
      </c>
      <c r="L49" s="194">
        <v>0.27477255860593069</v>
      </c>
      <c r="M49" s="192">
        <v>0.30365742222207365</v>
      </c>
      <c r="N49" s="193">
        <v>0.23487941979773849</v>
      </c>
      <c r="O49" s="194">
        <v>0.27118397761301766</v>
      </c>
      <c r="P49" s="190" t="s">
        <v>20</v>
      </c>
      <c r="Q49" s="195">
        <v>0.39109940682264355</v>
      </c>
      <c r="R49" s="195">
        <v>0.40773436746040043</v>
      </c>
      <c r="S49" s="196">
        <f t="shared" si="1"/>
        <v>0.39941688714152201</v>
      </c>
    </row>
    <row r="50" spans="1:19" x14ac:dyDescent="0.25">
      <c r="A50" s="190" t="s">
        <v>17</v>
      </c>
      <c r="B50" s="191" t="s">
        <v>68</v>
      </c>
      <c r="C50" s="191" t="s">
        <v>285</v>
      </c>
      <c r="D50" s="192">
        <v>0.12308501417786492</v>
      </c>
      <c r="E50" s="193">
        <v>7.4348409507878299E-2</v>
      </c>
      <c r="F50" s="194">
        <v>3.5697282161371614E-3</v>
      </c>
      <c r="G50" s="192">
        <v>0.27019073630857504</v>
      </c>
      <c r="H50" s="193">
        <v>0.28598105604004942</v>
      </c>
      <c r="I50" s="194">
        <v>0.36518975835345768</v>
      </c>
      <c r="J50" s="192">
        <v>0.54327020730303111</v>
      </c>
      <c r="K50" s="193">
        <v>0.44406790559265108</v>
      </c>
      <c r="L50" s="194">
        <v>0.40746570804085441</v>
      </c>
      <c r="M50" s="192">
        <v>0.43857279582487418</v>
      </c>
      <c r="N50" s="193">
        <v>0.36433293821585527</v>
      </c>
      <c r="O50" s="194">
        <v>0.22676436591670082</v>
      </c>
      <c r="P50" s="190" t="s">
        <v>20</v>
      </c>
      <c r="Q50" s="195">
        <v>0.35040306075940891</v>
      </c>
      <c r="R50" s="195">
        <v>0.31247496732173718</v>
      </c>
      <c r="S50" s="196">
        <f t="shared" si="1"/>
        <v>0.33143901404057308</v>
      </c>
    </row>
    <row r="51" spans="1:19" x14ac:dyDescent="0.25">
      <c r="A51" s="190" t="s">
        <v>17</v>
      </c>
      <c r="B51" s="191" t="s">
        <v>94</v>
      </c>
      <c r="C51" s="191" t="s">
        <v>95</v>
      </c>
      <c r="D51" s="192">
        <v>0.11578318575331462</v>
      </c>
      <c r="E51" s="193">
        <v>8.8994768649231865E-2</v>
      </c>
      <c r="F51" s="194">
        <v>6.4559436122163028E-2</v>
      </c>
      <c r="G51" s="192">
        <v>0.3658349375867731</v>
      </c>
      <c r="H51" s="193">
        <v>0.38556770750841363</v>
      </c>
      <c r="I51" s="194">
        <v>0.60135412709767455</v>
      </c>
      <c r="J51" s="192">
        <v>0.38199982770459812</v>
      </c>
      <c r="K51" s="193">
        <v>0.39715004565271433</v>
      </c>
      <c r="L51" s="194">
        <v>0.43235805475828093</v>
      </c>
      <c r="M51" s="192">
        <v>0.38327442111911131</v>
      </c>
      <c r="N51" s="193">
        <v>0.29108539250859267</v>
      </c>
      <c r="O51" s="194">
        <v>0.28282676631805825</v>
      </c>
      <c r="P51" s="190" t="s">
        <v>16</v>
      </c>
      <c r="Q51" s="195">
        <v>0.61488400345124872</v>
      </c>
      <c r="R51" s="195">
        <v>0.51440097005129448</v>
      </c>
      <c r="S51" s="196">
        <f t="shared" si="1"/>
        <v>0.5646424867512716</v>
      </c>
    </row>
    <row r="52" spans="1:19" x14ac:dyDescent="0.25">
      <c r="A52" s="190" t="s">
        <v>17</v>
      </c>
      <c r="B52" s="191" t="s">
        <v>98</v>
      </c>
      <c r="C52" s="191" t="s">
        <v>99</v>
      </c>
      <c r="D52" s="192">
        <v>6.7826762261374296E-2</v>
      </c>
      <c r="E52" s="193">
        <v>2.1188240998527903E-2</v>
      </c>
      <c r="F52" s="194">
        <v>-3.6861102596795543E-2</v>
      </c>
      <c r="G52" s="192">
        <v>0.33163690823600694</v>
      </c>
      <c r="H52" s="193">
        <v>0.36078100823144921</v>
      </c>
      <c r="I52" s="194">
        <v>0.49039052293557983</v>
      </c>
      <c r="J52" s="192">
        <v>0.32872877520677019</v>
      </c>
      <c r="K52" s="193">
        <v>0.3245679365887128</v>
      </c>
      <c r="L52" s="194">
        <v>0.3301054285785926</v>
      </c>
      <c r="M52" s="192">
        <v>0.38536565071922579</v>
      </c>
      <c r="N52" s="193">
        <v>0.33281724112928057</v>
      </c>
      <c r="O52" s="194">
        <v>0.29048351500385511</v>
      </c>
      <c r="P52" s="190" t="s">
        <v>16</v>
      </c>
      <c r="Q52" s="195">
        <v>0.47947164730069175</v>
      </c>
      <c r="R52" s="195">
        <v>0.37264882781442188</v>
      </c>
      <c r="S52" s="196">
        <f t="shared" si="1"/>
        <v>0.42606023755755684</v>
      </c>
    </row>
    <row r="53" spans="1:19" x14ac:dyDescent="0.25">
      <c r="A53" s="190" t="s">
        <v>17</v>
      </c>
      <c r="B53" s="191" t="s">
        <v>146</v>
      </c>
      <c r="C53" s="191" t="s">
        <v>286</v>
      </c>
      <c r="D53" s="192">
        <v>0.19676695608581926</v>
      </c>
      <c r="E53" s="193">
        <v>0.17584687978759447</v>
      </c>
      <c r="F53" s="194">
        <v>0.10130958062359297</v>
      </c>
      <c r="G53" s="192">
        <v>0.40885965548535746</v>
      </c>
      <c r="H53" s="193">
        <v>0.38062938788517997</v>
      </c>
      <c r="I53" s="194">
        <v>0.35424289454218372</v>
      </c>
      <c r="J53" s="192">
        <v>0.49094693943620238</v>
      </c>
      <c r="K53" s="193">
        <v>0.40715482480336967</v>
      </c>
      <c r="L53" s="194">
        <v>0.24517688467818091</v>
      </c>
      <c r="M53" s="192">
        <v>0.50102776618925526</v>
      </c>
      <c r="N53" s="193">
        <v>0.41498005009334549</v>
      </c>
      <c r="O53" s="194">
        <v>0.45371966318169815</v>
      </c>
      <c r="P53" s="190" t="s">
        <v>25</v>
      </c>
      <c r="Q53" s="195">
        <v>0.34232058738644455</v>
      </c>
      <c r="R53" s="195">
        <v>0.34511126645649715</v>
      </c>
      <c r="S53" s="196">
        <f t="shared" si="1"/>
        <v>0.34371592692147085</v>
      </c>
    </row>
    <row r="54" spans="1:19" x14ac:dyDescent="0.25">
      <c r="A54" s="190" t="s">
        <v>17</v>
      </c>
      <c r="B54" s="191" t="s">
        <v>50</v>
      </c>
      <c r="C54" s="191" t="s">
        <v>287</v>
      </c>
      <c r="D54" s="192" t="s">
        <v>277</v>
      </c>
      <c r="E54" s="193" t="s">
        <v>277</v>
      </c>
      <c r="F54" s="194" t="s">
        <v>277</v>
      </c>
      <c r="G54" s="192">
        <v>0.22597546967109514</v>
      </c>
      <c r="H54" s="193">
        <v>0.11082294255972729</v>
      </c>
      <c r="I54" s="194">
        <v>0.13703004893153861</v>
      </c>
      <c r="J54" s="192">
        <v>0.34403576297522054</v>
      </c>
      <c r="K54" s="193">
        <v>0.34417824405716624</v>
      </c>
      <c r="L54" s="194">
        <v>0.33518879697933029</v>
      </c>
      <c r="M54" s="192">
        <v>0.23718428158703922</v>
      </c>
      <c r="N54" s="193">
        <v>0.20935666798736804</v>
      </c>
      <c r="O54" s="194">
        <v>0.19116105983409265</v>
      </c>
      <c r="P54" s="190" t="s">
        <v>20</v>
      </c>
      <c r="Q54" s="195">
        <v>0.55679046324000447</v>
      </c>
      <c r="R54" s="195">
        <v>0.50635473167590805</v>
      </c>
      <c r="S54" s="196">
        <f t="shared" si="1"/>
        <v>0.53157259745795626</v>
      </c>
    </row>
    <row r="55" spans="1:19" x14ac:dyDescent="0.25">
      <c r="A55" s="190" t="s">
        <v>17</v>
      </c>
      <c r="B55" s="191" t="s">
        <v>52</v>
      </c>
      <c r="C55" s="191" t="s">
        <v>53</v>
      </c>
      <c r="D55" s="192">
        <v>0.1366183233322448</v>
      </c>
      <c r="E55" s="193">
        <v>9.4025644856529936E-2</v>
      </c>
      <c r="F55" s="194">
        <v>5.0094986060899398E-3</v>
      </c>
      <c r="G55" s="192">
        <v>0.32717762694037222</v>
      </c>
      <c r="H55" s="193">
        <v>0.35711438833098674</v>
      </c>
      <c r="I55" s="194">
        <v>0.50630850489753132</v>
      </c>
      <c r="J55" s="192">
        <v>0.49351212350041929</v>
      </c>
      <c r="K55" s="193">
        <v>0.3952460577416459</v>
      </c>
      <c r="L55" s="194">
        <v>0.34477784396664352</v>
      </c>
      <c r="M55" s="192">
        <v>0.25543679280049125</v>
      </c>
      <c r="N55" s="193">
        <v>0.22823348692514797</v>
      </c>
      <c r="O55" s="194">
        <v>0.19474993865121612</v>
      </c>
      <c r="P55" s="190" t="s">
        <v>20</v>
      </c>
      <c r="Q55" s="195">
        <v>0.33234114441467644</v>
      </c>
      <c r="R55" s="195">
        <v>0.49659483021081163</v>
      </c>
      <c r="S55" s="196">
        <f t="shared" si="1"/>
        <v>0.41446798731274404</v>
      </c>
    </row>
    <row r="56" spans="1:19" x14ac:dyDescent="0.25">
      <c r="A56" s="190" t="s">
        <v>17</v>
      </c>
      <c r="B56" s="191" t="s">
        <v>72</v>
      </c>
      <c r="C56" s="191" t="s">
        <v>73</v>
      </c>
      <c r="D56" s="192">
        <v>0.14426525972111925</v>
      </c>
      <c r="E56" s="193">
        <v>5.2392523871186272E-2</v>
      </c>
      <c r="F56" s="194">
        <v>-3.3422549603138584E-2</v>
      </c>
      <c r="G56" s="192">
        <v>0.26028658326513276</v>
      </c>
      <c r="H56" s="193">
        <v>0.26145018668016962</v>
      </c>
      <c r="I56" s="194">
        <v>0.28863182213480332</v>
      </c>
      <c r="J56" s="192">
        <v>0.33578356813703397</v>
      </c>
      <c r="K56" s="193">
        <v>0.30242102453075387</v>
      </c>
      <c r="L56" s="194">
        <v>0.32549853349160401</v>
      </c>
      <c r="M56" s="192">
        <v>0.3225638689053163</v>
      </c>
      <c r="N56" s="193">
        <v>0.26424178851575597</v>
      </c>
      <c r="O56" s="194">
        <v>0.24810536059958546</v>
      </c>
      <c r="P56" s="190" t="s">
        <v>20</v>
      </c>
      <c r="Q56" s="195">
        <v>0.46791332753488096</v>
      </c>
      <c r="R56" s="195">
        <v>0.46182910324654802</v>
      </c>
      <c r="S56" s="196">
        <f t="shared" si="1"/>
        <v>0.46487121539071452</v>
      </c>
    </row>
    <row r="57" spans="1:19" x14ac:dyDescent="0.25">
      <c r="A57" s="190" t="s">
        <v>17</v>
      </c>
      <c r="B57" s="191" t="s">
        <v>148</v>
      </c>
      <c r="C57" s="191" t="s">
        <v>149</v>
      </c>
      <c r="D57" s="192" t="s">
        <v>277</v>
      </c>
      <c r="E57" s="193" t="s">
        <v>277</v>
      </c>
      <c r="F57" s="194" t="s">
        <v>277</v>
      </c>
      <c r="G57" s="192" t="s">
        <v>277</v>
      </c>
      <c r="H57" s="193" t="s">
        <v>277</v>
      </c>
      <c r="I57" s="194" t="s">
        <v>277</v>
      </c>
      <c r="J57" s="192">
        <v>0.60927486007451015</v>
      </c>
      <c r="K57" s="193">
        <v>0.56195651541869029</v>
      </c>
      <c r="L57" s="194">
        <v>0.60677617662142691</v>
      </c>
      <c r="M57" s="192">
        <v>0.56063421541590086</v>
      </c>
      <c r="N57" s="193">
        <v>0.5128130435335696</v>
      </c>
      <c r="O57" s="194">
        <v>0.44961588423682147</v>
      </c>
      <c r="P57" s="190" t="s">
        <v>25</v>
      </c>
      <c r="Q57" s="195">
        <v>0.40992335898903787</v>
      </c>
      <c r="R57" s="195">
        <v>0.38822771852990645</v>
      </c>
      <c r="S57" s="196">
        <f t="shared" si="1"/>
        <v>0.39907553875947216</v>
      </c>
    </row>
    <row r="58" spans="1:19" x14ac:dyDescent="0.25">
      <c r="A58" s="190" t="s">
        <v>17</v>
      </c>
      <c r="B58" s="191" t="s">
        <v>142</v>
      </c>
      <c r="C58" s="191" t="s">
        <v>143</v>
      </c>
      <c r="D58" s="192">
        <v>8.8881060306321619E-2</v>
      </c>
      <c r="E58" s="193">
        <v>6.4378006938465182E-2</v>
      </c>
      <c r="F58" s="194">
        <v>8.2894963433456995E-2</v>
      </c>
      <c r="G58" s="192">
        <v>0.25179364382106784</v>
      </c>
      <c r="H58" s="193">
        <v>0.22944059142516435</v>
      </c>
      <c r="I58" s="194">
        <v>0.22360916144370252</v>
      </c>
      <c r="J58" s="192">
        <v>0.46240729244939344</v>
      </c>
      <c r="K58" s="193">
        <v>0.38285280528808036</v>
      </c>
      <c r="L58" s="194">
        <v>0.269208916543976</v>
      </c>
      <c r="M58" s="192">
        <v>0.52825473945100831</v>
      </c>
      <c r="N58" s="193">
        <v>0.41187437468476285</v>
      </c>
      <c r="O58" s="194">
        <v>0.43178751108248281</v>
      </c>
      <c r="P58" s="190" t="s">
        <v>20</v>
      </c>
      <c r="Q58" s="195">
        <v>0.31101450140521941</v>
      </c>
      <c r="R58" s="195">
        <v>0.35505364822440744</v>
      </c>
      <c r="S58" s="196">
        <f t="shared" si="1"/>
        <v>0.3330340748148134</v>
      </c>
    </row>
    <row r="59" spans="1:19" x14ac:dyDescent="0.25">
      <c r="A59" s="190" t="s">
        <v>28</v>
      </c>
      <c r="B59" s="191" t="s">
        <v>54</v>
      </c>
      <c r="C59" s="191" t="s">
        <v>288</v>
      </c>
      <c r="D59" s="192" t="s">
        <v>277</v>
      </c>
      <c r="E59" s="193" t="s">
        <v>277</v>
      </c>
      <c r="F59" s="194" t="s">
        <v>277</v>
      </c>
      <c r="G59" s="192" t="s">
        <v>277</v>
      </c>
      <c r="H59" s="193" t="s">
        <v>277</v>
      </c>
      <c r="I59" s="194" t="s">
        <v>277</v>
      </c>
      <c r="J59" s="192">
        <v>0.28149465968629966</v>
      </c>
      <c r="K59" s="193">
        <v>0.21273972105004982</v>
      </c>
      <c r="L59" s="194">
        <v>0.21249848845224512</v>
      </c>
      <c r="M59" s="192">
        <v>0.38826357978857529</v>
      </c>
      <c r="N59" s="193">
        <v>0.30416329862043168</v>
      </c>
      <c r="O59" s="194">
        <v>0.19494935570934546</v>
      </c>
      <c r="P59" s="190" t="s">
        <v>20</v>
      </c>
      <c r="Q59" s="195">
        <v>0.53192971714666315</v>
      </c>
      <c r="R59" s="195">
        <v>0.28889167724013659</v>
      </c>
      <c r="S59" s="196">
        <f t="shared" si="1"/>
        <v>0.41041069719339984</v>
      </c>
    </row>
    <row r="60" spans="1:19" x14ac:dyDescent="0.25">
      <c r="A60" s="190" t="s">
        <v>17</v>
      </c>
      <c r="B60" s="191" t="s">
        <v>21</v>
      </c>
      <c r="C60" s="191" t="s">
        <v>289</v>
      </c>
      <c r="D60" s="192">
        <v>0.12810164614168251</v>
      </c>
      <c r="E60" s="193">
        <v>1.4504014733828646E-2</v>
      </c>
      <c r="F60" s="194">
        <v>-4.3281987629464141E-2</v>
      </c>
      <c r="G60" s="192">
        <v>0.26237355490803554</v>
      </c>
      <c r="H60" s="193">
        <v>0.14312911670428913</v>
      </c>
      <c r="I60" s="194">
        <v>0.10166612409700233</v>
      </c>
      <c r="J60" s="192">
        <v>0.29707342540246962</v>
      </c>
      <c r="K60" s="193">
        <v>0.23135093955572378</v>
      </c>
      <c r="L60" s="194">
        <v>0.22131457862367937</v>
      </c>
      <c r="M60" s="192">
        <v>0.23332340613330466</v>
      </c>
      <c r="N60" s="193">
        <v>0.17507228112619533</v>
      </c>
      <c r="O60" s="194">
        <v>9.451780950406749E-2</v>
      </c>
      <c r="P60" s="190" t="s">
        <v>16</v>
      </c>
      <c r="Q60" s="195">
        <v>0.39417953254389665</v>
      </c>
      <c r="R60" s="195">
        <v>0.36830374114345477</v>
      </c>
      <c r="S60" s="196">
        <f t="shared" si="1"/>
        <v>0.38124163684367574</v>
      </c>
    </row>
    <row r="61" spans="1:19" x14ac:dyDescent="0.25">
      <c r="A61" s="190" t="s">
        <v>17</v>
      </c>
      <c r="B61" s="191" t="s">
        <v>100</v>
      </c>
      <c r="C61" s="191" t="s">
        <v>101</v>
      </c>
      <c r="D61" s="192">
        <v>0.15899581054425579</v>
      </c>
      <c r="E61" s="193">
        <v>0.13537632206599184</v>
      </c>
      <c r="F61" s="194">
        <v>7.9912840127191104E-2</v>
      </c>
      <c r="G61" s="192">
        <v>0.39616085632753656</v>
      </c>
      <c r="H61" s="193">
        <v>0.34179950417696248</v>
      </c>
      <c r="I61" s="194">
        <v>0.28900129494073962</v>
      </c>
      <c r="J61" s="192">
        <v>0.44190913802845555</v>
      </c>
      <c r="K61" s="193">
        <v>0.34490324225816871</v>
      </c>
      <c r="L61" s="194">
        <v>0.14021748494454475</v>
      </c>
      <c r="M61" s="192">
        <v>0.43812978766798027</v>
      </c>
      <c r="N61" s="193">
        <v>0.32222602104888787</v>
      </c>
      <c r="O61" s="194">
        <v>0.29919917543746355</v>
      </c>
      <c r="P61" s="190" t="s">
        <v>25</v>
      </c>
      <c r="Q61" s="195">
        <v>0.3826919970642006</v>
      </c>
      <c r="R61" s="195">
        <v>0.33577524366490319</v>
      </c>
      <c r="S61" s="196">
        <f t="shared" si="1"/>
        <v>0.35923362036455186</v>
      </c>
    </row>
    <row r="62" spans="1:19" x14ac:dyDescent="0.25">
      <c r="A62" s="190" t="s">
        <v>17</v>
      </c>
      <c r="B62" s="191" t="s">
        <v>132</v>
      </c>
      <c r="C62" s="191" t="s">
        <v>133</v>
      </c>
      <c r="D62" s="192">
        <v>0.10181028734417642</v>
      </c>
      <c r="E62" s="193">
        <v>-9.217538644388068E-3</v>
      </c>
      <c r="F62" s="194">
        <v>-0.12130624616635585</v>
      </c>
      <c r="G62" s="192">
        <v>0.41644544015746865</v>
      </c>
      <c r="H62" s="193">
        <v>0.44980841499882163</v>
      </c>
      <c r="I62" s="194">
        <v>0.56510596842889593</v>
      </c>
      <c r="J62" s="192">
        <v>0.54494583111868944</v>
      </c>
      <c r="K62" s="193">
        <v>0.51340946471532367</v>
      </c>
      <c r="L62" s="194">
        <v>0.5156739625348099</v>
      </c>
      <c r="M62" s="192">
        <v>0.43070895019117977</v>
      </c>
      <c r="N62" s="193">
        <v>0.38347941277801412</v>
      </c>
      <c r="O62" s="194">
        <v>0.38230918407862602</v>
      </c>
      <c r="P62" s="190" t="s">
        <v>20</v>
      </c>
      <c r="Q62" s="195">
        <v>0.31272796211044701</v>
      </c>
      <c r="R62" s="195">
        <v>0.38191795528903699</v>
      </c>
      <c r="S62" s="196">
        <f t="shared" si="1"/>
        <v>0.347322958699742</v>
      </c>
    </row>
    <row r="63" spans="1:19" x14ac:dyDescent="0.25">
      <c r="A63" s="190" t="s">
        <v>13</v>
      </c>
      <c r="B63" s="191" t="s">
        <v>140</v>
      </c>
      <c r="C63" s="191" t="s">
        <v>290</v>
      </c>
      <c r="D63" s="192">
        <v>0.23734795127533795</v>
      </c>
      <c r="E63" s="193">
        <v>0.13299919436795193</v>
      </c>
      <c r="F63" s="194">
        <v>0.17147324258797869</v>
      </c>
      <c r="G63" s="192">
        <v>0.36250069114789829</v>
      </c>
      <c r="H63" s="193">
        <v>0.28507545009694585</v>
      </c>
      <c r="I63" s="194">
        <v>0.3075582067553212</v>
      </c>
      <c r="J63" s="192">
        <v>0.46511820847237623</v>
      </c>
      <c r="K63" s="193">
        <v>0.4111067030749343</v>
      </c>
      <c r="L63" s="194">
        <v>0.36142320898643432</v>
      </c>
      <c r="M63" s="192">
        <v>0.44739262624823289</v>
      </c>
      <c r="N63" s="193">
        <v>0.43167895704981118</v>
      </c>
      <c r="O63" s="194">
        <v>0.4223108870704671</v>
      </c>
      <c r="P63" s="190" t="s">
        <v>20</v>
      </c>
      <c r="Q63" s="195">
        <v>0.24334186680088454</v>
      </c>
      <c r="R63" s="195">
        <v>0.28610741779451593</v>
      </c>
      <c r="S63" s="196">
        <f t="shared" si="1"/>
        <v>0.26472464229770021</v>
      </c>
    </row>
    <row r="64" spans="1:19" x14ac:dyDescent="0.25">
      <c r="A64" s="190" t="s">
        <v>17</v>
      </c>
      <c r="B64" s="191" t="s">
        <v>118</v>
      </c>
      <c r="C64" s="191" t="s">
        <v>119</v>
      </c>
      <c r="D64" s="192">
        <v>0.21386135622328487</v>
      </c>
      <c r="E64" s="193">
        <v>0.1812793265106358</v>
      </c>
      <c r="F64" s="194">
        <v>0.13124259667500063</v>
      </c>
      <c r="G64" s="192">
        <v>0.43457900531260707</v>
      </c>
      <c r="H64" s="193">
        <v>0.50209558660743614</v>
      </c>
      <c r="I64" s="194">
        <v>0.62973137178797667</v>
      </c>
      <c r="J64" s="192">
        <v>1.0944189058211615</v>
      </c>
      <c r="K64" s="193">
        <v>1.0222411952413348</v>
      </c>
      <c r="L64" s="194">
        <v>0.90086582382599567</v>
      </c>
      <c r="M64" s="192">
        <v>0.5172507717894711</v>
      </c>
      <c r="N64" s="193">
        <v>0.46196222120560326</v>
      </c>
      <c r="O64" s="194">
        <v>0.32293064941477029</v>
      </c>
      <c r="P64" s="190" t="s">
        <v>25</v>
      </c>
      <c r="Q64" s="195">
        <v>0.18091944547716524</v>
      </c>
      <c r="R64" s="195">
        <v>0.27362798613764283</v>
      </c>
      <c r="S64" s="196">
        <f t="shared" si="1"/>
        <v>0.22727371580740402</v>
      </c>
    </row>
    <row r="65" spans="1:20" x14ac:dyDescent="0.25">
      <c r="A65" s="190" t="s">
        <v>17</v>
      </c>
      <c r="B65" s="191" t="s">
        <v>128</v>
      </c>
      <c r="C65" s="191" t="s">
        <v>129</v>
      </c>
      <c r="D65" s="192">
        <v>0.16511936017788775</v>
      </c>
      <c r="E65" s="193">
        <v>0.14672205933759935</v>
      </c>
      <c r="F65" s="194">
        <v>0.22194443311135797</v>
      </c>
      <c r="G65" s="192">
        <v>0.27896023769371059</v>
      </c>
      <c r="H65" s="193">
        <v>0.24714220326316094</v>
      </c>
      <c r="I65" s="194">
        <v>0.22266713332493163</v>
      </c>
      <c r="J65" s="192">
        <v>0.43306520609227628</v>
      </c>
      <c r="K65" s="193">
        <v>0.38641464464800701</v>
      </c>
      <c r="L65" s="194">
        <v>0.40320834089642055</v>
      </c>
      <c r="M65" s="192">
        <v>0.50110484672421085</v>
      </c>
      <c r="N65" s="193">
        <v>0.36924075756602398</v>
      </c>
      <c r="O65" s="194">
        <v>0.37795293860044238</v>
      </c>
      <c r="P65" s="190" t="s">
        <v>25</v>
      </c>
      <c r="Q65" s="195">
        <v>0.4900222673756397</v>
      </c>
      <c r="R65" s="195">
        <v>0.36765811925722758</v>
      </c>
      <c r="S65" s="196">
        <f t="shared" si="1"/>
        <v>0.42884019331643364</v>
      </c>
    </row>
    <row r="66" spans="1:20" x14ac:dyDescent="0.25">
      <c r="A66" s="190" t="s">
        <v>17</v>
      </c>
      <c r="B66" s="191" t="s">
        <v>160</v>
      </c>
      <c r="C66" s="191" t="s">
        <v>161</v>
      </c>
      <c r="D66" s="192">
        <v>0.13623389841187727</v>
      </c>
      <c r="E66" s="193">
        <v>4.8274902415647761E-2</v>
      </c>
      <c r="F66" s="194">
        <v>-3.8791099388372413E-2</v>
      </c>
      <c r="G66" s="192">
        <v>0.17041421061657189</v>
      </c>
      <c r="H66" s="193">
        <v>0.26168854750933945</v>
      </c>
      <c r="I66" s="194">
        <v>0.15722627259737179</v>
      </c>
      <c r="J66" s="192">
        <v>0.32623954864133342</v>
      </c>
      <c r="K66" s="193">
        <v>0.44122673034338467</v>
      </c>
      <c r="L66" s="194">
        <v>0.52125052161187901</v>
      </c>
      <c r="M66" s="192">
        <v>0.45269186121677479</v>
      </c>
      <c r="N66" s="193">
        <v>0.53906066881553749</v>
      </c>
      <c r="O66" s="194">
        <v>0.59548729984520832</v>
      </c>
      <c r="P66" s="190" t="s">
        <v>25</v>
      </c>
      <c r="Q66" s="195">
        <v>0.28782325785167373</v>
      </c>
      <c r="R66" s="195">
        <v>0.26766314618420867</v>
      </c>
      <c r="S66" s="196">
        <f t="shared" si="1"/>
        <v>0.27774320201794123</v>
      </c>
    </row>
    <row r="67" spans="1:20" x14ac:dyDescent="0.25">
      <c r="A67" s="190" t="s">
        <v>17</v>
      </c>
      <c r="B67" s="191" t="s">
        <v>58</v>
      </c>
      <c r="C67" s="191" t="s">
        <v>59</v>
      </c>
      <c r="D67" s="192">
        <v>0.11788319756168611</v>
      </c>
      <c r="E67" s="193">
        <v>4.3917778878309374E-2</v>
      </c>
      <c r="F67" s="194">
        <v>-4.7743287790530262E-2</v>
      </c>
      <c r="G67" s="192">
        <v>0.29218958021632419</v>
      </c>
      <c r="H67" s="193">
        <v>0.32836392224945299</v>
      </c>
      <c r="I67" s="194">
        <v>0.38662566970279288</v>
      </c>
      <c r="J67" s="192">
        <v>0.41876206454909037</v>
      </c>
      <c r="K67" s="193">
        <v>0.38524437690518953</v>
      </c>
      <c r="L67" s="194">
        <v>0.42140168110893611</v>
      </c>
      <c r="M67" s="192">
        <v>0.39027577233013822</v>
      </c>
      <c r="N67" s="193">
        <v>0.34618693170574699</v>
      </c>
      <c r="O67" s="194">
        <v>0.20872573459757171</v>
      </c>
      <c r="P67" s="190" t="s">
        <v>20</v>
      </c>
      <c r="Q67" s="195">
        <v>0.49644579900240382</v>
      </c>
      <c r="R67" s="195">
        <v>0.43266504318807086</v>
      </c>
      <c r="S67" s="196">
        <f t="shared" ref="S67:S76" si="2">AVERAGE(Q67:R67)</f>
        <v>0.46455542109523734</v>
      </c>
    </row>
    <row r="68" spans="1:20" x14ac:dyDescent="0.25">
      <c r="A68" s="190" t="s">
        <v>17</v>
      </c>
      <c r="B68" s="191" t="s">
        <v>144</v>
      </c>
      <c r="C68" s="191" t="s">
        <v>145</v>
      </c>
      <c r="D68" s="192">
        <v>0.16580490654413066</v>
      </c>
      <c r="E68" s="193">
        <v>0.13950702421229214</v>
      </c>
      <c r="F68" s="194">
        <v>6.8312242286593577E-2</v>
      </c>
      <c r="G68" s="192">
        <v>0.2863644639284848</v>
      </c>
      <c r="H68" s="193">
        <v>0.30694831457633032</v>
      </c>
      <c r="I68" s="194">
        <v>0.23714211753948472</v>
      </c>
      <c r="J68" s="192">
        <v>0.37325265413399655</v>
      </c>
      <c r="K68" s="193">
        <v>0.3359851715226132</v>
      </c>
      <c r="L68" s="194">
        <v>0.28875425588765891</v>
      </c>
      <c r="M68" s="192">
        <v>0.46876042083506625</v>
      </c>
      <c r="N68" s="193">
        <v>0.45295124193825609</v>
      </c>
      <c r="O68" s="194">
        <v>0.43689940328370314</v>
      </c>
      <c r="P68" s="190" t="s">
        <v>20</v>
      </c>
      <c r="Q68" s="195">
        <v>0.40451511959668829</v>
      </c>
      <c r="R68" s="195">
        <v>0.40717676531153663</v>
      </c>
      <c r="S68" s="196">
        <f t="shared" si="2"/>
        <v>0.40584594245411243</v>
      </c>
    </row>
    <row r="69" spans="1:20" x14ac:dyDescent="0.25">
      <c r="A69" s="190" t="s">
        <v>17</v>
      </c>
      <c r="B69" s="191" t="s">
        <v>33</v>
      </c>
      <c r="C69" s="191" t="s">
        <v>34</v>
      </c>
      <c r="D69" s="192">
        <v>5.9280892634241404E-2</v>
      </c>
      <c r="E69" s="193">
        <v>7.7864912666491426E-2</v>
      </c>
      <c r="F69" s="194">
        <v>0.20214656414324222</v>
      </c>
      <c r="G69" s="192">
        <v>3.481587464883347E-2</v>
      </c>
      <c r="H69" s="193">
        <v>4.1545996314099318E-2</v>
      </c>
      <c r="I69" s="194">
        <v>3.391638803663314E-2</v>
      </c>
      <c r="J69" s="192">
        <v>8.7118791805570708E-2</v>
      </c>
      <c r="K69" s="193">
        <v>0.12047487774142529</v>
      </c>
      <c r="L69" s="194">
        <v>0.14831929031177918</v>
      </c>
      <c r="M69" s="192">
        <v>0.33564969577288767</v>
      </c>
      <c r="N69" s="193">
        <v>0.19568882352163558</v>
      </c>
      <c r="O69" s="194">
        <v>0.15334171143604944</v>
      </c>
      <c r="P69" s="190" t="s">
        <v>20</v>
      </c>
      <c r="Q69" s="195">
        <v>0.55074408564720345</v>
      </c>
      <c r="R69" s="195">
        <v>0.46005547728622309</v>
      </c>
      <c r="S69" s="196">
        <f t="shared" si="2"/>
        <v>0.50539978146671327</v>
      </c>
    </row>
    <row r="70" spans="1:20" x14ac:dyDescent="0.25">
      <c r="A70" s="190" t="s">
        <v>47</v>
      </c>
      <c r="B70" s="191" t="s">
        <v>48</v>
      </c>
      <c r="C70" s="191" t="s">
        <v>49</v>
      </c>
      <c r="D70" s="192" t="s">
        <v>277</v>
      </c>
      <c r="E70" s="193" t="s">
        <v>277</v>
      </c>
      <c r="F70" s="194" t="s">
        <v>277</v>
      </c>
      <c r="G70" s="192">
        <v>0.4346519552171898</v>
      </c>
      <c r="H70" s="193">
        <v>6.4331846745039806E-2</v>
      </c>
      <c r="I70" s="194">
        <v>3.6494940955584872E-2</v>
      </c>
      <c r="J70" s="192">
        <v>0.24390407420956906</v>
      </c>
      <c r="K70" s="193">
        <v>0.20445605533739292</v>
      </c>
      <c r="L70" s="194">
        <v>0.27572998200592097</v>
      </c>
      <c r="M70" s="192">
        <v>0.25425191472406267</v>
      </c>
      <c r="N70" s="193">
        <v>0.15754783726177937</v>
      </c>
      <c r="O70" s="194">
        <v>0.19406206658529396</v>
      </c>
      <c r="P70" s="190" t="s">
        <v>20</v>
      </c>
      <c r="Q70" s="195">
        <v>0.55564885986472379</v>
      </c>
      <c r="R70" s="195">
        <v>0.47831838871448024</v>
      </c>
      <c r="S70" s="196">
        <f t="shared" si="2"/>
        <v>0.51698362428960198</v>
      </c>
    </row>
    <row r="71" spans="1:20" x14ac:dyDescent="0.25">
      <c r="A71" s="190" t="s">
        <v>17</v>
      </c>
      <c r="B71" s="191" t="s">
        <v>134</v>
      </c>
      <c r="C71" s="191" t="s">
        <v>135</v>
      </c>
      <c r="D71" s="192">
        <v>0.43673803930436411</v>
      </c>
      <c r="E71" s="193">
        <v>4.9985991878732934E-2</v>
      </c>
      <c r="F71" s="194">
        <v>8.397983661652576E-3</v>
      </c>
      <c r="G71" s="192">
        <v>0.31828668657655945</v>
      </c>
      <c r="H71" s="193">
        <v>0.31294942362235267</v>
      </c>
      <c r="I71" s="194">
        <v>0.30735787944386816</v>
      </c>
      <c r="J71" s="192">
        <v>0.33897725363106945</v>
      </c>
      <c r="K71" s="193">
        <v>0.32354792645876368</v>
      </c>
      <c r="L71" s="194">
        <v>0.29354206592146548</v>
      </c>
      <c r="M71" s="192">
        <v>0.42553998380227731</v>
      </c>
      <c r="N71" s="193">
        <v>0.36758541078712204</v>
      </c>
      <c r="O71" s="194">
        <v>0.39087780614422263</v>
      </c>
      <c r="P71" s="190" t="s">
        <v>20</v>
      </c>
      <c r="Q71" s="195">
        <v>0.44670240675740286</v>
      </c>
      <c r="R71" s="195">
        <v>0.38804681660399987</v>
      </c>
      <c r="S71" s="196">
        <f t="shared" si="2"/>
        <v>0.41737461168070134</v>
      </c>
    </row>
    <row r="72" spans="1:20" x14ac:dyDescent="0.25">
      <c r="A72" s="190" t="s">
        <v>17</v>
      </c>
      <c r="B72" s="191" t="s">
        <v>35</v>
      </c>
      <c r="C72" s="191" t="s">
        <v>36</v>
      </c>
      <c r="D72" s="192">
        <v>0.1270669734194172</v>
      </c>
      <c r="E72" s="193">
        <v>7.4938602624682757E-2</v>
      </c>
      <c r="F72" s="194">
        <v>2.6198977029980162E-2</v>
      </c>
      <c r="G72" s="192">
        <v>0.1997758621025835</v>
      </c>
      <c r="H72" s="193">
        <v>0.20533059259981976</v>
      </c>
      <c r="I72" s="194">
        <v>0.19008221265454428</v>
      </c>
      <c r="J72" s="192">
        <v>0.28587288169352404</v>
      </c>
      <c r="K72" s="193">
        <v>0.26790538308799045</v>
      </c>
      <c r="L72" s="194">
        <v>0.24720781303019299</v>
      </c>
      <c r="M72" s="192">
        <v>0.35394418590499044</v>
      </c>
      <c r="N72" s="193">
        <v>0.25742554885680868</v>
      </c>
      <c r="O72" s="194">
        <v>0.15179301120903849</v>
      </c>
      <c r="P72" s="190" t="s">
        <v>20</v>
      </c>
      <c r="Q72" s="195">
        <v>0.44016400765470121</v>
      </c>
      <c r="R72" s="195">
        <v>0.36507206894149091</v>
      </c>
      <c r="S72" s="196">
        <f t="shared" si="2"/>
        <v>0.40261803829809606</v>
      </c>
    </row>
    <row r="73" spans="1:20" x14ac:dyDescent="0.25">
      <c r="A73" s="190" t="s">
        <v>17</v>
      </c>
      <c r="B73" s="191" t="s">
        <v>136</v>
      </c>
      <c r="C73" s="191" t="s">
        <v>137</v>
      </c>
      <c r="D73" s="192">
        <v>0.27625564976267331</v>
      </c>
      <c r="E73" s="193">
        <v>0.20239837622411666</v>
      </c>
      <c r="F73" s="194">
        <v>0.13128813463886058</v>
      </c>
      <c r="G73" s="192">
        <v>0.42540959627325098</v>
      </c>
      <c r="H73" s="193">
        <v>0.35481782920563482</v>
      </c>
      <c r="I73" s="194">
        <v>0.30243890134196161</v>
      </c>
      <c r="J73" s="192">
        <v>0.48789853793614135</v>
      </c>
      <c r="K73" s="193">
        <v>0.38635718340951347</v>
      </c>
      <c r="L73" s="194">
        <v>0.26379268158797448</v>
      </c>
      <c r="M73" s="192">
        <v>0.56467276044727543</v>
      </c>
      <c r="N73" s="193">
        <v>0.42390915001180973</v>
      </c>
      <c r="O73" s="194">
        <v>0.38807699479496205</v>
      </c>
      <c r="P73" s="190" t="s">
        <v>20</v>
      </c>
      <c r="Q73" s="195">
        <v>0.31854541031847489</v>
      </c>
      <c r="R73" s="195">
        <v>0.2786652804289505</v>
      </c>
      <c r="S73" s="196">
        <f t="shared" si="2"/>
        <v>0.29860534537371269</v>
      </c>
    </row>
    <row r="74" spans="1:20" x14ac:dyDescent="0.25">
      <c r="A74" s="190" t="s">
        <v>17</v>
      </c>
      <c r="B74" s="191" t="s">
        <v>166</v>
      </c>
      <c r="C74" s="191" t="s">
        <v>167</v>
      </c>
      <c r="D74" s="192" t="s">
        <v>277</v>
      </c>
      <c r="E74" s="193" t="s">
        <v>277</v>
      </c>
      <c r="F74" s="194" t="s">
        <v>277</v>
      </c>
      <c r="G74" s="192" t="s">
        <v>277</v>
      </c>
      <c r="H74" s="193" t="s">
        <v>277</v>
      </c>
      <c r="I74" s="194" t="s">
        <v>277</v>
      </c>
      <c r="J74" s="192">
        <v>0.39519620768388386</v>
      </c>
      <c r="K74" s="193">
        <v>1.9045882096037338E-2</v>
      </c>
      <c r="L74" s="194">
        <v>-7.1392780178833695E-4</v>
      </c>
      <c r="M74" s="192">
        <v>0.59745504582525577</v>
      </c>
      <c r="N74" s="193">
        <v>0.76093748395992888</v>
      </c>
      <c r="O74" s="194">
        <v>0.82408791487308353</v>
      </c>
      <c r="P74" s="190" t="s">
        <v>25</v>
      </c>
      <c r="Q74" s="195">
        <v>-8.1227540823024219E-2</v>
      </c>
      <c r="R74" s="195">
        <v>0.26444004406536764</v>
      </c>
      <c r="S74" s="196">
        <f t="shared" si="2"/>
        <v>9.1606251621171711E-2</v>
      </c>
    </row>
    <row r="75" spans="1:20" x14ac:dyDescent="0.25">
      <c r="A75" s="190" t="s">
        <v>17</v>
      </c>
      <c r="B75" s="191" t="s">
        <v>82</v>
      </c>
      <c r="C75" s="191" t="s">
        <v>83</v>
      </c>
      <c r="D75" s="192">
        <v>6.9484818145900323E-2</v>
      </c>
      <c r="E75" s="193">
        <v>2.4488481713739071E-2</v>
      </c>
      <c r="F75" s="194">
        <v>-3.6119633325081502E-2</v>
      </c>
      <c r="G75" s="192">
        <v>0.25446238883630584</v>
      </c>
      <c r="H75" s="193">
        <v>0.24141779383105474</v>
      </c>
      <c r="I75" s="194">
        <v>0.24584653826920727</v>
      </c>
      <c r="J75" s="192">
        <v>0.36445756530642703</v>
      </c>
      <c r="K75" s="193">
        <v>0.3469715446839679</v>
      </c>
      <c r="L75" s="194">
        <v>0.32573436566139563</v>
      </c>
      <c r="M75" s="192">
        <v>0.32813915864432752</v>
      </c>
      <c r="N75" s="193">
        <v>0.28301952518647139</v>
      </c>
      <c r="O75" s="194">
        <v>0.26228750795971773</v>
      </c>
      <c r="P75" s="190" t="s">
        <v>16</v>
      </c>
      <c r="Q75" s="195">
        <v>0.50801589503604228</v>
      </c>
      <c r="R75" s="195">
        <v>0.4531023544936727</v>
      </c>
      <c r="S75" s="196">
        <f t="shared" si="2"/>
        <v>0.48055912476485751</v>
      </c>
    </row>
    <row r="76" spans="1:20" x14ac:dyDescent="0.25">
      <c r="A76" s="180" t="s">
        <v>17</v>
      </c>
      <c r="B76" s="197" t="s">
        <v>37</v>
      </c>
      <c r="C76" s="197" t="s">
        <v>38</v>
      </c>
      <c r="D76" s="198">
        <v>0.16279996227741739</v>
      </c>
      <c r="E76" s="199">
        <v>8.3259567781144933E-2</v>
      </c>
      <c r="F76" s="200">
        <v>2.7625519514038188E-2</v>
      </c>
      <c r="G76" s="198">
        <v>0.30722748110898973</v>
      </c>
      <c r="H76" s="199">
        <v>0.26392661948566548</v>
      </c>
      <c r="I76" s="200">
        <v>0.48313667748590988</v>
      </c>
      <c r="J76" s="198">
        <v>0.31017683121574169</v>
      </c>
      <c r="K76" s="199">
        <v>0.25916135492478432</v>
      </c>
      <c r="L76" s="200">
        <v>0.25271075874059068</v>
      </c>
      <c r="M76" s="198">
        <v>0.29564968352496507</v>
      </c>
      <c r="N76" s="199">
        <v>0.22863287274152441</v>
      </c>
      <c r="O76" s="200">
        <v>0.16719136955412503</v>
      </c>
      <c r="P76" s="180" t="s">
        <v>20</v>
      </c>
      <c r="Q76" s="184">
        <v>0.47385015020217874</v>
      </c>
      <c r="R76" s="184">
        <v>0.43886387078530253</v>
      </c>
      <c r="S76" s="201">
        <f t="shared" si="2"/>
        <v>0.45635701049374067</v>
      </c>
    </row>
    <row r="77" spans="1:20" x14ac:dyDescent="0.25">
      <c r="A77" s="211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177" t="s">
        <v>190</v>
      </c>
    </row>
    <row r="78" spans="1:20" x14ac:dyDescent="0.25">
      <c r="A78" s="7"/>
      <c r="B78" s="262" t="s">
        <v>201</v>
      </c>
      <c r="C78" s="182"/>
      <c r="D78" s="65">
        <f t="shared" ref="D78:L78" si="3">AVERAGE(D3:D76)</f>
        <v>0.15850789881933744</v>
      </c>
      <c r="E78" s="65">
        <f t="shared" si="3"/>
        <v>0.10241060109504217</v>
      </c>
      <c r="F78" s="65">
        <f t="shared" si="3"/>
        <v>6.8913582688654496E-2</v>
      </c>
      <c r="G78" s="65">
        <f t="shared" si="3"/>
        <v>0.30294719481165622</v>
      </c>
      <c r="H78" s="65">
        <f t="shared" si="3"/>
        <v>0.27204301717761686</v>
      </c>
      <c r="I78" s="65">
        <f t="shared" si="3"/>
        <v>0.30987680945732315</v>
      </c>
      <c r="J78" s="65">
        <f t="shared" si="3"/>
        <v>0.39334417743999778</v>
      </c>
      <c r="K78" s="65">
        <f t="shared" si="3"/>
        <v>0.35514400620614689</v>
      </c>
      <c r="L78" s="65">
        <f t="shared" si="3"/>
        <v>0.34355927588333501</v>
      </c>
      <c r="M78" s="65">
        <f t="shared" ref="M78" si="4">AVERAGE(M3:M76)</f>
        <v>0.39277920872876793</v>
      </c>
      <c r="N78" s="65">
        <f>AVERAGE(N3:N76)</f>
        <v>0.33538314571951749</v>
      </c>
      <c r="O78" s="65">
        <f>AVERAGE(O3:O76)</f>
        <v>0.30480120444603886</v>
      </c>
      <c r="P78" s="182"/>
      <c r="Q78" s="184">
        <f>AVERAGE(Q3:Q76)</f>
        <v>0.4149930092292875</v>
      </c>
      <c r="R78" s="184">
        <f t="shared" ref="R78" si="5">AVERAGE(R3:R76)</f>
        <v>0.39687940774810426</v>
      </c>
      <c r="S78" s="184">
        <f>AVERAGE(S3:S76)</f>
        <v>0.40593620848869599</v>
      </c>
      <c r="T78" s="263">
        <f>COUNT(S3:S76)</f>
        <v>74</v>
      </c>
    </row>
  </sheetData>
  <mergeCells count="4">
    <mergeCell ref="D1:F1"/>
    <mergeCell ref="G1:I1"/>
    <mergeCell ref="J1:L1"/>
    <mergeCell ref="M1:O1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21"/>
  <sheetViews>
    <sheetView workbookViewId="0"/>
  </sheetViews>
  <sheetFormatPr defaultColWidth="8.85546875" defaultRowHeight="15" outlineLevelCol="1" x14ac:dyDescent="0.25"/>
  <cols>
    <col min="1" max="1" width="8.85546875" style="1"/>
    <col min="2" max="2" width="18.42578125" style="1" customWidth="1"/>
    <col min="3" max="3" width="28.42578125" style="1" customWidth="1"/>
    <col min="4" max="9" width="0" style="1" hidden="1" customWidth="1" outlineLevel="1"/>
    <col min="10" max="10" width="8.85546875" style="1" collapsed="1"/>
    <col min="11" max="15" width="8.85546875" style="1"/>
    <col min="16" max="16" width="15" style="1" customWidth="1"/>
    <col min="17" max="17" width="19.140625" style="1" customWidth="1"/>
    <col min="18" max="18" width="20.85546875" style="1" customWidth="1"/>
    <col min="19" max="19" width="22.28515625" style="1" customWidth="1"/>
    <col min="20" max="16384" width="8.85546875" style="1"/>
  </cols>
  <sheetData>
    <row r="1" spans="1:19" x14ac:dyDescent="0.25">
      <c r="A1" s="177"/>
      <c r="B1" s="177"/>
      <c r="C1" s="177"/>
      <c r="D1" s="301" t="s">
        <v>0</v>
      </c>
      <c r="E1" s="301"/>
      <c r="F1" s="302"/>
      <c r="G1" s="303" t="s">
        <v>1</v>
      </c>
      <c r="H1" s="301"/>
      <c r="I1" s="302"/>
      <c r="J1" s="303" t="s">
        <v>2</v>
      </c>
      <c r="K1" s="301"/>
      <c r="L1" s="302"/>
      <c r="M1" s="303" t="s">
        <v>3</v>
      </c>
      <c r="N1" s="301"/>
      <c r="O1" s="302"/>
      <c r="P1" s="177"/>
      <c r="Q1" s="204"/>
      <c r="R1" s="204"/>
      <c r="S1" s="205"/>
    </row>
    <row r="2" spans="1:19" x14ac:dyDescent="0.25">
      <c r="A2" s="180" t="s">
        <v>4</v>
      </c>
      <c r="B2" s="206" t="s">
        <v>5</v>
      </c>
      <c r="C2" s="180" t="s">
        <v>6</v>
      </c>
      <c r="D2" s="182" t="s">
        <v>7</v>
      </c>
      <c r="E2" s="182" t="s">
        <v>8</v>
      </c>
      <c r="F2" s="182" t="s">
        <v>9</v>
      </c>
      <c r="G2" s="7" t="s">
        <v>7</v>
      </c>
      <c r="H2" s="182" t="s">
        <v>8</v>
      </c>
      <c r="I2" s="182" t="s">
        <v>9</v>
      </c>
      <c r="J2" s="7" t="s">
        <v>7</v>
      </c>
      <c r="K2" s="182" t="s">
        <v>8</v>
      </c>
      <c r="L2" s="182" t="s">
        <v>9</v>
      </c>
      <c r="M2" s="7" t="s">
        <v>7</v>
      </c>
      <c r="N2" s="182" t="s">
        <v>8</v>
      </c>
      <c r="O2" s="182" t="s">
        <v>9</v>
      </c>
      <c r="P2" s="180" t="s">
        <v>291</v>
      </c>
      <c r="Q2" s="184" t="s">
        <v>10</v>
      </c>
      <c r="R2" s="184" t="s">
        <v>11</v>
      </c>
      <c r="S2" s="66" t="s">
        <v>12</v>
      </c>
    </row>
    <row r="3" spans="1:19" x14ac:dyDescent="0.25">
      <c r="A3" s="6" t="s">
        <v>17</v>
      </c>
      <c r="B3" s="191" t="s">
        <v>56</v>
      </c>
      <c r="C3" s="191" t="s">
        <v>275</v>
      </c>
      <c r="D3" s="192">
        <v>0.1360380755316305</v>
      </c>
      <c r="E3" s="193">
        <v>7.8587768625501167E-2</v>
      </c>
      <c r="F3" s="194">
        <v>-3.5508719124795772E-2</v>
      </c>
      <c r="G3" s="192">
        <v>0.39379626473460322</v>
      </c>
      <c r="H3" s="193">
        <v>0.39388515075721725</v>
      </c>
      <c r="I3" s="194">
        <v>0.54403511254249959</v>
      </c>
      <c r="J3" s="192">
        <v>0.35145046534342983</v>
      </c>
      <c r="K3" s="193">
        <v>0.316891226591069</v>
      </c>
      <c r="L3" s="194">
        <v>0.3084457954497461</v>
      </c>
      <c r="M3" s="192">
        <v>0.31532813103775792</v>
      </c>
      <c r="N3" s="193">
        <v>0.26793738470261463</v>
      </c>
      <c r="O3" s="194">
        <v>0.20591611771024093</v>
      </c>
      <c r="P3" s="190" t="s">
        <v>16</v>
      </c>
      <c r="Q3" s="195">
        <v>0.49618779174499289</v>
      </c>
      <c r="R3" s="195">
        <v>0.4495869200259684</v>
      </c>
      <c r="S3" s="196">
        <v>0.47288735588548064</v>
      </c>
    </row>
    <row r="4" spans="1:19" x14ac:dyDescent="0.25">
      <c r="A4" s="6" t="s">
        <v>17</v>
      </c>
      <c r="B4" s="191" t="s">
        <v>124</v>
      </c>
      <c r="C4" s="191" t="s">
        <v>276</v>
      </c>
      <c r="D4" s="192">
        <v>0.41687737397872449</v>
      </c>
      <c r="E4" s="193">
        <v>0.49176284110286667</v>
      </c>
      <c r="F4" s="194">
        <v>0.75167141926580783</v>
      </c>
      <c r="G4" s="192">
        <v>0.40917430350969608</v>
      </c>
      <c r="H4" s="193">
        <v>0.44226656383549168</v>
      </c>
      <c r="I4" s="194">
        <v>0.64369899112253026</v>
      </c>
      <c r="J4" s="192">
        <v>0.51832370003577422</v>
      </c>
      <c r="K4" s="193">
        <v>0.47940141478333087</v>
      </c>
      <c r="L4" s="194">
        <v>0.56077959548944178</v>
      </c>
      <c r="M4" s="192">
        <v>0.36900204940241388</v>
      </c>
      <c r="N4" s="193">
        <v>0.36180462819859371</v>
      </c>
      <c r="O4" s="194">
        <v>0.36636457034087944</v>
      </c>
      <c r="P4" s="190" t="s">
        <v>16</v>
      </c>
      <c r="Q4" s="195">
        <v>0.60041350184519449</v>
      </c>
      <c r="R4" s="195">
        <v>0.6687202495242357</v>
      </c>
      <c r="S4" s="196">
        <v>0.63456687568471515</v>
      </c>
    </row>
    <row r="5" spans="1:19" x14ac:dyDescent="0.25">
      <c r="A5" s="6" t="s">
        <v>17</v>
      </c>
      <c r="B5" s="191" t="s">
        <v>138</v>
      </c>
      <c r="C5" s="191" t="s">
        <v>139</v>
      </c>
      <c r="D5" s="192">
        <v>0.15435779467968078</v>
      </c>
      <c r="E5" s="193">
        <v>8.0920063382661542E-2</v>
      </c>
      <c r="F5" s="194">
        <v>2.1539636408654524E-2</v>
      </c>
      <c r="G5" s="192">
        <v>0.52429528089608635</v>
      </c>
      <c r="H5" s="193">
        <v>0.52209894097671694</v>
      </c>
      <c r="I5" s="194">
        <v>0.55613664655118789</v>
      </c>
      <c r="J5" s="192">
        <v>0.46988284992942453</v>
      </c>
      <c r="K5" s="193">
        <v>0.44317264478185958</v>
      </c>
      <c r="L5" s="194">
        <v>0.51018067436938364</v>
      </c>
      <c r="M5" s="192">
        <v>0.43136261172471224</v>
      </c>
      <c r="N5" s="193">
        <v>0.37136874686682164</v>
      </c>
      <c r="O5" s="194">
        <v>0.40389058872344463</v>
      </c>
      <c r="P5" s="190" t="s">
        <v>16</v>
      </c>
      <c r="Q5" s="195">
        <v>0.26081973866478408</v>
      </c>
      <c r="R5" s="195">
        <v>0.34592707263085037</v>
      </c>
      <c r="S5" s="196">
        <v>0.30337340564781723</v>
      </c>
    </row>
    <row r="6" spans="1:19" x14ac:dyDescent="0.25">
      <c r="A6" s="6" t="s">
        <v>17</v>
      </c>
      <c r="B6" s="191" t="s">
        <v>92</v>
      </c>
      <c r="C6" s="191" t="s">
        <v>93</v>
      </c>
      <c r="D6" s="192">
        <v>0.13562436678223835</v>
      </c>
      <c r="E6" s="193">
        <v>0.11042923782653744</v>
      </c>
      <c r="F6" s="194">
        <v>0.14684200976737488</v>
      </c>
      <c r="G6" s="192">
        <v>0.35643149992989376</v>
      </c>
      <c r="H6" s="193">
        <v>0.27989636952307417</v>
      </c>
      <c r="I6" s="194">
        <v>0.25765781857094094</v>
      </c>
      <c r="J6" s="192">
        <v>0.43733413939463261</v>
      </c>
      <c r="K6" s="193">
        <v>0.39115364804574826</v>
      </c>
      <c r="L6" s="194">
        <v>0.44640447584873016</v>
      </c>
      <c r="M6" s="192">
        <v>0.37421358800211763</v>
      </c>
      <c r="N6" s="193">
        <v>0.30670994541036994</v>
      </c>
      <c r="O6" s="194">
        <v>0.26669128840849032</v>
      </c>
      <c r="P6" s="190" t="s">
        <v>16</v>
      </c>
      <c r="Q6" s="195">
        <v>0.42646724723001678</v>
      </c>
      <c r="R6" s="195">
        <v>0.41901814702694495</v>
      </c>
      <c r="S6" s="196">
        <v>0.42274269712848089</v>
      </c>
    </row>
    <row r="7" spans="1:19" x14ac:dyDescent="0.25">
      <c r="A7" s="6" t="s">
        <v>17</v>
      </c>
      <c r="B7" s="191" t="s">
        <v>78</v>
      </c>
      <c r="C7" s="191" t="s">
        <v>79</v>
      </c>
      <c r="D7" s="192">
        <v>0.14318891637648673</v>
      </c>
      <c r="E7" s="193">
        <v>0.10165074262686873</v>
      </c>
      <c r="F7" s="194">
        <v>4.1310588158928366E-2</v>
      </c>
      <c r="G7" s="192">
        <v>0.3380014649018746</v>
      </c>
      <c r="H7" s="193">
        <v>0.28638013570467918</v>
      </c>
      <c r="I7" s="194">
        <v>0.31341219679429727</v>
      </c>
      <c r="J7" s="192">
        <v>0.48378400995654985</v>
      </c>
      <c r="K7" s="193">
        <v>0.45100040580952622</v>
      </c>
      <c r="L7" s="194">
        <v>0.43606946155202353</v>
      </c>
      <c r="M7" s="192">
        <v>0.32183820144367864</v>
      </c>
      <c r="N7" s="193">
        <v>0.26869427316170319</v>
      </c>
      <c r="O7" s="194">
        <v>0.2615958482779544</v>
      </c>
      <c r="P7" s="190" t="s">
        <v>16</v>
      </c>
      <c r="Q7" s="195">
        <v>0.40324587425064062</v>
      </c>
      <c r="R7" s="195">
        <v>0.41741668707817958</v>
      </c>
      <c r="S7" s="196">
        <v>0.4103312806644101</v>
      </c>
    </row>
    <row r="8" spans="1:19" x14ac:dyDescent="0.25">
      <c r="A8" s="6" t="s">
        <v>17</v>
      </c>
      <c r="B8" s="191" t="s">
        <v>60</v>
      </c>
      <c r="C8" s="191" t="s">
        <v>61</v>
      </c>
      <c r="D8" s="192">
        <v>8.8564474201875312E-2</v>
      </c>
      <c r="E8" s="193">
        <v>4.7154568881604395E-2</v>
      </c>
      <c r="F8" s="194">
        <v>2.0010210522298823E-2</v>
      </c>
      <c r="G8" s="192">
        <v>0.26797569043557945</v>
      </c>
      <c r="H8" s="193">
        <v>0.2915363334546856</v>
      </c>
      <c r="I8" s="194">
        <v>0.35466734531660171</v>
      </c>
      <c r="J8" s="192">
        <v>0.43950658497818801</v>
      </c>
      <c r="K8" s="193">
        <v>0.37168611427908199</v>
      </c>
      <c r="L8" s="194">
        <v>0.39296868261024925</v>
      </c>
      <c r="M8" s="192">
        <v>0.27892253029537306</v>
      </c>
      <c r="N8" s="193">
        <v>0.2349013787419108</v>
      </c>
      <c r="O8" s="194">
        <v>0.22112431187305473</v>
      </c>
      <c r="P8" s="190" t="s">
        <v>16</v>
      </c>
      <c r="Q8" s="195">
        <v>0.37031957774526381</v>
      </c>
      <c r="R8" s="195">
        <v>0.50264921308024813</v>
      </c>
      <c r="S8" s="196">
        <v>0.43648439541275597</v>
      </c>
    </row>
    <row r="9" spans="1:19" x14ac:dyDescent="0.25">
      <c r="A9" s="6" t="s">
        <v>17</v>
      </c>
      <c r="B9" s="191" t="s">
        <v>106</v>
      </c>
      <c r="C9" s="191" t="s">
        <v>107</v>
      </c>
      <c r="D9" s="192">
        <v>0.11603569740808505</v>
      </c>
      <c r="E9" s="193">
        <v>0.11582118948420332</v>
      </c>
      <c r="F9" s="194">
        <v>0.16660838240011358</v>
      </c>
      <c r="G9" s="192">
        <v>0.28097063256147986</v>
      </c>
      <c r="H9" s="193">
        <v>0.33926961679421624</v>
      </c>
      <c r="I9" s="194">
        <v>0.40064701549976556</v>
      </c>
      <c r="J9" s="192">
        <v>0.32397841149995915</v>
      </c>
      <c r="K9" s="193">
        <v>0.33106778154662059</v>
      </c>
      <c r="L9" s="194">
        <v>0.43664568055958658</v>
      </c>
      <c r="M9" s="192">
        <v>0.31911548231775544</v>
      </c>
      <c r="N9" s="193">
        <v>0.29568809257283563</v>
      </c>
      <c r="O9" s="194">
        <v>0.29657889971684953</v>
      </c>
      <c r="P9" s="190" t="s">
        <v>16</v>
      </c>
      <c r="Q9" s="195">
        <v>0.47506679977376348</v>
      </c>
      <c r="R9" s="195">
        <v>0.53019560963088064</v>
      </c>
      <c r="S9" s="196">
        <v>0.50263120470232203</v>
      </c>
    </row>
    <row r="10" spans="1:19" x14ac:dyDescent="0.25">
      <c r="A10" s="6" t="s">
        <v>17</v>
      </c>
      <c r="B10" s="191" t="s">
        <v>126</v>
      </c>
      <c r="C10" s="191" t="s">
        <v>282</v>
      </c>
      <c r="D10" s="192">
        <v>0.23523080749288233</v>
      </c>
      <c r="E10" s="193">
        <v>0.14696198495157045</v>
      </c>
      <c r="F10" s="194">
        <v>7.0545726478886142E-2</v>
      </c>
      <c r="G10" s="192">
        <v>0.40815215672135641</v>
      </c>
      <c r="H10" s="193">
        <v>0.39784530372826765</v>
      </c>
      <c r="I10" s="194">
        <v>0.42991962734380962</v>
      </c>
      <c r="J10" s="192">
        <v>0.38779889700767373</v>
      </c>
      <c r="K10" s="193">
        <v>0.43697218132972032</v>
      </c>
      <c r="L10" s="194">
        <v>0.45051953640404269</v>
      </c>
      <c r="M10" s="192">
        <v>0.50108644898499211</v>
      </c>
      <c r="N10" s="193">
        <v>0.42930964755369205</v>
      </c>
      <c r="O10" s="194">
        <v>0.36970871040766284</v>
      </c>
      <c r="P10" s="190" t="s">
        <v>16</v>
      </c>
      <c r="Q10" s="195">
        <v>0.24154942584959654</v>
      </c>
      <c r="R10" s="195">
        <v>0.24537113567592914</v>
      </c>
      <c r="S10" s="196">
        <v>0.24346028076276283</v>
      </c>
    </row>
    <row r="11" spans="1:19" x14ac:dyDescent="0.25">
      <c r="A11" s="6" t="s">
        <v>17</v>
      </c>
      <c r="B11" s="191" t="s">
        <v>130</v>
      </c>
      <c r="C11" s="191" t="s">
        <v>131</v>
      </c>
      <c r="D11" s="192">
        <v>0.17769374694485346</v>
      </c>
      <c r="E11" s="193">
        <v>0.12684089299100856</v>
      </c>
      <c r="F11" s="194">
        <v>5.050528508223924E-2</v>
      </c>
      <c r="G11" s="192">
        <v>0.29681440682210253</v>
      </c>
      <c r="H11" s="193">
        <v>0.34880822342671658</v>
      </c>
      <c r="I11" s="194">
        <v>0.42314077926065058</v>
      </c>
      <c r="J11" s="192">
        <v>0.35278007797705613</v>
      </c>
      <c r="K11" s="193">
        <v>0.31912193869132227</v>
      </c>
      <c r="L11" s="194">
        <v>0.29111792661447933</v>
      </c>
      <c r="M11" s="192">
        <v>0.45313411858336122</v>
      </c>
      <c r="N11" s="193">
        <v>0.36515869162771242</v>
      </c>
      <c r="O11" s="194">
        <v>0.37642051891772338</v>
      </c>
      <c r="P11" s="190" t="s">
        <v>16</v>
      </c>
      <c r="Q11" s="195">
        <v>0.47001120084393117</v>
      </c>
      <c r="R11" s="195">
        <v>0.3877672658680088</v>
      </c>
      <c r="S11" s="196">
        <v>0.42888923335596996</v>
      </c>
    </row>
    <row r="12" spans="1:19" x14ac:dyDescent="0.25">
      <c r="A12" s="6" t="s">
        <v>17</v>
      </c>
      <c r="B12" s="191" t="s">
        <v>45</v>
      </c>
      <c r="C12" s="191" t="s">
        <v>46</v>
      </c>
      <c r="D12" s="192" t="s">
        <v>277</v>
      </c>
      <c r="E12" s="193" t="s">
        <v>277</v>
      </c>
      <c r="F12" s="194" t="s">
        <v>277</v>
      </c>
      <c r="G12" s="192">
        <v>0.49113161234259833</v>
      </c>
      <c r="H12" s="193">
        <v>1.7163932816693737E-2</v>
      </c>
      <c r="I12" s="194">
        <v>1.8577890589958328E-2</v>
      </c>
      <c r="J12" s="192">
        <v>0.426632232195153</v>
      </c>
      <c r="K12" s="193">
        <v>0.45161821645439615</v>
      </c>
      <c r="L12" s="194">
        <v>0.4863779423662592</v>
      </c>
      <c r="M12" s="192">
        <v>0.31913584740795564</v>
      </c>
      <c r="N12" s="193">
        <v>0.26164577615279611</v>
      </c>
      <c r="O12" s="194">
        <v>0.19006562801526988</v>
      </c>
      <c r="P12" s="190" t="s">
        <v>16</v>
      </c>
      <c r="Q12" s="195">
        <v>0.44657161748497726</v>
      </c>
      <c r="R12" s="195">
        <v>0.41895340573553169</v>
      </c>
      <c r="S12" s="196">
        <v>0.43276251161025447</v>
      </c>
    </row>
    <row r="13" spans="1:19" x14ac:dyDescent="0.25">
      <c r="A13" s="6" t="s">
        <v>13</v>
      </c>
      <c r="B13" s="191" t="s">
        <v>14</v>
      </c>
      <c r="C13" s="191" t="s">
        <v>15</v>
      </c>
      <c r="D13" s="192" t="s">
        <v>277</v>
      </c>
      <c r="E13" s="193" t="s">
        <v>277</v>
      </c>
      <c r="F13" s="194" t="s">
        <v>277</v>
      </c>
      <c r="G13" s="192">
        <v>-6.7248670000000005E-4</v>
      </c>
      <c r="H13" s="193">
        <v>1.5895888647267313E-2</v>
      </c>
      <c r="I13" s="194">
        <v>4.3896314492141673E-2</v>
      </c>
      <c r="J13" s="192">
        <v>-4.674465E-3</v>
      </c>
      <c r="K13" s="193">
        <v>-6.6960766690640034E-3</v>
      </c>
      <c r="L13" s="194">
        <v>-9.3261777546763736E-2</v>
      </c>
      <c r="M13" s="192">
        <v>8.5507840000000005E-3</v>
      </c>
      <c r="N13" s="193">
        <v>3.7980670103905878E-2</v>
      </c>
      <c r="O13" s="194">
        <v>1.7182847733024732E-2</v>
      </c>
      <c r="P13" s="190" t="s">
        <v>16</v>
      </c>
      <c r="Q13" s="195">
        <v>-0.23094181554924745</v>
      </c>
      <c r="R13" s="195">
        <v>-3.0111230018030455E-2</v>
      </c>
      <c r="S13" s="196">
        <v>-0.13052652278363897</v>
      </c>
    </row>
    <row r="14" spans="1:19" x14ac:dyDescent="0.25">
      <c r="A14" s="6" t="s">
        <v>17</v>
      </c>
      <c r="B14" s="191" t="s">
        <v>74</v>
      </c>
      <c r="C14" s="191" t="s">
        <v>75</v>
      </c>
      <c r="D14" s="192">
        <v>0.13353988241211362</v>
      </c>
      <c r="E14" s="193">
        <v>5.4649834538793282E-2</v>
      </c>
      <c r="F14" s="194">
        <v>-3.328392302331519E-2</v>
      </c>
      <c r="G14" s="192">
        <v>0.30307204444609664</v>
      </c>
      <c r="H14" s="193">
        <v>0.28478380166231942</v>
      </c>
      <c r="I14" s="194">
        <v>0.28169730260224518</v>
      </c>
      <c r="J14" s="192">
        <v>0.44486156391517218</v>
      </c>
      <c r="K14" s="193">
        <v>0.39895714087699119</v>
      </c>
      <c r="L14" s="194">
        <v>0.35881580258141321</v>
      </c>
      <c r="M14" s="192">
        <v>0.33010807480136983</v>
      </c>
      <c r="N14" s="193">
        <v>0.29222955616689933</v>
      </c>
      <c r="O14" s="194">
        <v>0.254981772934674</v>
      </c>
      <c r="P14" s="190" t="s">
        <v>16</v>
      </c>
      <c r="Q14" s="195">
        <v>0.40804139385234228</v>
      </c>
      <c r="R14" s="195">
        <v>0.43577879473595299</v>
      </c>
      <c r="S14" s="196">
        <v>0.42191009429414761</v>
      </c>
    </row>
    <row r="15" spans="1:19" x14ac:dyDescent="0.25">
      <c r="A15" s="6" t="s">
        <v>17</v>
      </c>
      <c r="B15" s="191" t="s">
        <v>94</v>
      </c>
      <c r="C15" s="191" t="s">
        <v>95</v>
      </c>
      <c r="D15" s="192">
        <v>0.11578318575331462</v>
      </c>
      <c r="E15" s="193">
        <v>8.8994768649231865E-2</v>
      </c>
      <c r="F15" s="194">
        <v>6.4559436122163028E-2</v>
      </c>
      <c r="G15" s="192">
        <v>0.3658349375867731</v>
      </c>
      <c r="H15" s="193">
        <v>0.38556770750841363</v>
      </c>
      <c r="I15" s="194">
        <v>0.60135412709767455</v>
      </c>
      <c r="J15" s="192">
        <v>0.38199982770459812</v>
      </c>
      <c r="K15" s="193">
        <v>0.39715004565271433</v>
      </c>
      <c r="L15" s="194">
        <v>0.43235805475828093</v>
      </c>
      <c r="M15" s="192">
        <v>0.38327442111911131</v>
      </c>
      <c r="N15" s="193">
        <v>0.29108539250859267</v>
      </c>
      <c r="O15" s="194">
        <v>0.28282676631805825</v>
      </c>
      <c r="P15" s="190" t="s">
        <v>16</v>
      </c>
      <c r="Q15" s="195">
        <v>0.61488400345124872</v>
      </c>
      <c r="R15" s="195">
        <v>0.51440097005129448</v>
      </c>
      <c r="S15" s="196">
        <v>0.5646424867512716</v>
      </c>
    </row>
    <row r="16" spans="1:19" x14ac:dyDescent="0.25">
      <c r="A16" s="6" t="s">
        <v>17</v>
      </c>
      <c r="B16" s="191" t="s">
        <v>98</v>
      </c>
      <c r="C16" s="191" t="s">
        <v>99</v>
      </c>
      <c r="D16" s="192">
        <v>6.7826762261374296E-2</v>
      </c>
      <c r="E16" s="193">
        <v>2.1188240998527903E-2</v>
      </c>
      <c r="F16" s="194">
        <v>-3.6861102596795543E-2</v>
      </c>
      <c r="G16" s="192">
        <v>0.33163690823600694</v>
      </c>
      <c r="H16" s="193">
        <v>0.36078100823144921</v>
      </c>
      <c r="I16" s="194">
        <v>0.49039052293557983</v>
      </c>
      <c r="J16" s="192">
        <v>0.32872877520677019</v>
      </c>
      <c r="K16" s="193">
        <v>0.3245679365887128</v>
      </c>
      <c r="L16" s="194">
        <v>0.3301054285785926</v>
      </c>
      <c r="M16" s="192">
        <v>0.38536565071922579</v>
      </c>
      <c r="N16" s="193">
        <v>0.33281724112928057</v>
      </c>
      <c r="O16" s="194">
        <v>0.29048351500385511</v>
      </c>
      <c r="P16" s="190" t="s">
        <v>16</v>
      </c>
      <c r="Q16" s="195">
        <v>0.47947164730069175</v>
      </c>
      <c r="R16" s="195">
        <v>0.37264882781442188</v>
      </c>
      <c r="S16" s="196">
        <v>0.42606023755755684</v>
      </c>
    </row>
    <row r="17" spans="1:20" x14ac:dyDescent="0.25">
      <c r="A17" s="6" t="s">
        <v>17</v>
      </c>
      <c r="B17" s="191" t="s">
        <v>21</v>
      </c>
      <c r="C17" s="191" t="s">
        <v>289</v>
      </c>
      <c r="D17" s="192">
        <v>0.12810164614168251</v>
      </c>
      <c r="E17" s="193">
        <v>1.4504014733828646E-2</v>
      </c>
      <c r="F17" s="194">
        <v>-4.3281987629464141E-2</v>
      </c>
      <c r="G17" s="192">
        <v>0.26237355490803554</v>
      </c>
      <c r="H17" s="193">
        <v>0.14312911670428913</v>
      </c>
      <c r="I17" s="194">
        <v>0.10166612409700233</v>
      </c>
      <c r="J17" s="192">
        <v>0.29707342540246962</v>
      </c>
      <c r="K17" s="193">
        <v>0.23135093955572378</v>
      </c>
      <c r="L17" s="194">
        <v>0.22131457862367937</v>
      </c>
      <c r="M17" s="192">
        <v>0.23332340613330466</v>
      </c>
      <c r="N17" s="193">
        <v>0.17507228112619533</v>
      </c>
      <c r="O17" s="194">
        <v>9.451780950406749E-2</v>
      </c>
      <c r="P17" s="190" t="s">
        <v>16</v>
      </c>
      <c r="Q17" s="195">
        <v>0.39417953254389665</v>
      </c>
      <c r="R17" s="195">
        <v>0.36830374114345477</v>
      </c>
      <c r="S17" s="196">
        <v>0.38124163684367574</v>
      </c>
    </row>
    <row r="18" spans="1:20" x14ac:dyDescent="0.25">
      <c r="A18" s="7" t="s">
        <v>17</v>
      </c>
      <c r="B18" s="197" t="s">
        <v>82</v>
      </c>
      <c r="C18" s="197" t="s">
        <v>83</v>
      </c>
      <c r="D18" s="198">
        <v>6.9484818145900323E-2</v>
      </c>
      <c r="E18" s="199">
        <v>2.4488481713739071E-2</v>
      </c>
      <c r="F18" s="200">
        <v>-3.6119633325081502E-2</v>
      </c>
      <c r="G18" s="198">
        <v>0.25446238883630584</v>
      </c>
      <c r="H18" s="199">
        <v>0.24141779383105474</v>
      </c>
      <c r="I18" s="200">
        <v>0.24584653826920727</v>
      </c>
      <c r="J18" s="198">
        <v>0.36445756530642703</v>
      </c>
      <c r="K18" s="199">
        <v>0.3469715446839679</v>
      </c>
      <c r="L18" s="200">
        <v>0.32573436566139563</v>
      </c>
      <c r="M18" s="198">
        <v>0.32813915864432752</v>
      </c>
      <c r="N18" s="199">
        <v>0.28301952518647139</v>
      </c>
      <c r="O18" s="200">
        <v>0.26228750795971773</v>
      </c>
      <c r="P18" s="180" t="s">
        <v>16</v>
      </c>
      <c r="Q18" s="184">
        <v>0.50801589503604228</v>
      </c>
      <c r="R18" s="184">
        <v>0.4531023544936727</v>
      </c>
      <c r="S18" s="201">
        <v>0.48055912476485751</v>
      </c>
    </row>
    <row r="19" spans="1:20" x14ac:dyDescent="0.25">
      <c r="A19" s="211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177" t="s">
        <v>190</v>
      </c>
    </row>
    <row r="20" spans="1:20" x14ac:dyDescent="0.25">
      <c r="A20" s="7"/>
      <c r="B20" s="262" t="s">
        <v>201</v>
      </c>
      <c r="C20" s="182"/>
      <c r="D20" s="65">
        <f t="shared" ref="D20:M20" si="0">AVERAGE(D3:D18)</f>
        <v>0.15131053915077447</v>
      </c>
      <c r="E20" s="65">
        <f t="shared" si="0"/>
        <v>0.10742533075049594</v>
      </c>
      <c r="F20" s="65">
        <f t="shared" si="0"/>
        <v>8.2038380607643888E-2</v>
      </c>
      <c r="G20" s="65">
        <f t="shared" si="0"/>
        <v>0.3302156662605305</v>
      </c>
      <c r="H20" s="65">
        <f t="shared" si="0"/>
        <v>0.29692036797515953</v>
      </c>
      <c r="I20" s="65">
        <f t="shared" si="0"/>
        <v>0.35667152206788083</v>
      </c>
      <c r="J20" s="65">
        <f t="shared" si="0"/>
        <v>0.3752448788033298</v>
      </c>
      <c r="K20" s="65">
        <f t="shared" si="0"/>
        <v>0.35527419393760762</v>
      </c>
      <c r="L20" s="65">
        <f t="shared" si="0"/>
        <v>0.36841101399503379</v>
      </c>
      <c r="M20" s="65">
        <f t="shared" si="0"/>
        <v>0.334493781538591</v>
      </c>
      <c r="N20" s="65">
        <f>AVERAGE(N3:N18)</f>
        <v>0.28596395195064972</v>
      </c>
      <c r="O20" s="65">
        <f>AVERAGE(O3:O18)</f>
        <v>0.26003979386531051</v>
      </c>
      <c r="P20" s="182"/>
      <c r="Q20" s="184">
        <f t="shared" ref="Q20:R20" si="1">AVERAGE(Q3:Q18)</f>
        <v>0.39776896450425847</v>
      </c>
      <c r="R20" s="184">
        <f t="shared" si="1"/>
        <v>0.40623307278109655</v>
      </c>
      <c r="S20" s="184">
        <f>AVERAGE(S3:S18)</f>
        <v>0.40200101864267745</v>
      </c>
      <c r="T20" s="263">
        <f>COUNT(S3:S18)</f>
        <v>16</v>
      </c>
    </row>
    <row r="21" spans="1:20" x14ac:dyDescent="0.25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</row>
  </sheetData>
  <mergeCells count="4">
    <mergeCell ref="D1:F1"/>
    <mergeCell ref="G1:I1"/>
    <mergeCell ref="J1:L1"/>
    <mergeCell ref="M1:O1"/>
  </mergeCells>
  <pageMargins left="0.7" right="0.7" top="0.75" bottom="0.75" header="0.3" footer="0.3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31</vt:i4>
      </vt:variant>
    </vt:vector>
  </HeadingPairs>
  <Company/>
  <LinksUpToDate>false</LinksUpToDate>
  <SharedDoc>false</SharedDoc>
  <HyperlinksChanged>false</HyperlinksChanged>
  <AppVersion>16.0300</AppVersion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2016-08-18T02:30:00Z</dcterms:created>
  <dcterms:modified xsi:type="dcterms:W3CDTF">2016-08-18T02:30:00Z</dcterms:modified>
  <cp:revision>1</cp:revision>
</cp:coreProperties>
</file>