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hidePivotFieldList="1" defaultThemeVersion="166925"/>
  <xr:revisionPtr revIDLastSave="0" documentId="13_ncr:1_{B728A02A-2DF7-42B9-8933-7B522812779E}" xr6:coauthVersionLast="47" xr6:coauthVersionMax="47" xr10:uidLastSave="{00000000-0000-0000-0000-000000000000}"/>
  <bookViews>
    <workbookView xWindow="45833" yWindow="-98" windowWidth="24464" windowHeight="15945" tabRatio="736" xr2:uid="{D4DB9AA6-7539-4CB6-B854-170E297E5428}"/>
  </bookViews>
  <sheets>
    <sheet name="Cover Sheet" sheetId="4" r:id="rId1"/>
    <sheet name="Table_List" sheetId="25" state="hidden" r:id="rId2"/>
    <sheet name="TOC" sheetId="2" r:id="rId3"/>
    <sheet name="Instructions" sheetId="3" r:id="rId4"/>
    <sheet name="styles" sheetId="1" state="hidden" r:id="rId5"/>
    <sheet name="S1.ID Return on Investment" sheetId="11" r:id="rId6"/>
    <sheet name="S2.Regulatory Profit " sheetId="12" r:id="rId7"/>
    <sheet name="S3.Regulatory Tax Allowance " sheetId="13" r:id="rId8"/>
    <sheet name="S4.RAB Value Rolled Forward" sheetId="14" r:id="rId9"/>
    <sheet name="S4a.Asset Allocations" sheetId="15" r:id="rId10"/>
    <sheet name="S5.Actual Expenditure Opex" sheetId="16" r:id="rId11"/>
    <sheet name="S5a.Cost Allocations" sheetId="17" r:id="rId12"/>
    <sheet name="S6.Actual Expenditure Capex" sheetId="19" r:id="rId13"/>
    <sheet name="S7.Actual vs Forecast" sheetId="20" r:id="rId14"/>
    <sheet name="S8.Calculation Inputs" sheetId="21" r:id="rId15"/>
    <sheet name="S9.Related Party Transactions" sheetId="18" r:id="rId16"/>
    <sheet name="S10. ID-FFLAS Asset Register" sheetId="23" r:id="rId17"/>
    <sheet name="S11.Capex Forecast" sheetId="5" r:id="rId18"/>
    <sheet name="S11a.Opex Forecast" sheetId="6" r:id="rId19"/>
    <sheet name="S12.Capacity Forecast" sheetId="7" r:id="rId20"/>
    <sheet name="S12a.Demand Forecast" sheetId="8" r:id="rId21"/>
    <sheet name="S13.Asset Management_1" sheetId="9" r:id="rId22"/>
    <sheet name="S13.Asset Management_2" sheetId="10" r:id="rId23"/>
  </sheets>
  <definedNames>
    <definedName name="company_name">'Cover Sheet'!$C$9</definedName>
    <definedName name="corporate_tax_rate">tb_3_3i_3.01_2[%]</definedName>
    <definedName name="disc_date">'Cover Sheet'!$C$11</definedName>
    <definedName name="disc_year_end">'Cover Sheet'!$C$13</definedName>
    <definedName name="leverage">'S1.ID Return on Investment'!$F$30</definedName>
    <definedName name="_xlnm.Print_Area" localSheetId="3">Instructions!$B$1:$B$34</definedName>
    <definedName name="_xlnm.Print_Area" localSheetId="5">'S1.ID Return on Investment'!$A$1:$I$35</definedName>
    <definedName name="_xlnm.Print_Area" localSheetId="16">'S10. ID-FFLAS Asset Register'!$A$1:$AQ$44</definedName>
    <definedName name="_xlnm.Print_Area" localSheetId="17">'S11.Capex Forecast'!$A$1:$K$111</definedName>
    <definedName name="_xlnm.Print_Area" localSheetId="18">'S11a.Opex Forecast'!$A$1:$K$55</definedName>
    <definedName name="_xlnm.Print_Area" localSheetId="19">'S12.Capacity Forecast'!$A$1:$Q$31</definedName>
    <definedName name="_xlnm.Print_Area" localSheetId="20">'S12a.Demand Forecast'!$A$1:$L$119</definedName>
    <definedName name="_xlnm.Print_Area" localSheetId="21">'S13.Asset Management_1'!$A$1:$K$34</definedName>
    <definedName name="_xlnm.Print_Area" localSheetId="6">'S2.Regulatory Profit '!$A$1:$H$33</definedName>
    <definedName name="_xlnm.Print_Area" localSheetId="7">'S3.Regulatory Tax Allowance '!$A$1:$H$53</definedName>
    <definedName name="_xlnm.Print_Area" localSheetId="8">'S4.RAB Value Rolled Forward'!$A$1:$O$115</definedName>
    <definedName name="_xlnm.Print_Area" localSheetId="9">'S4a.Asset Allocations'!$A$1:$N$76</definedName>
    <definedName name="_xlnm.Print_Area" localSheetId="10">'S5.Actual Expenditure Opex'!$A$1:$G$25</definedName>
    <definedName name="_xlnm.Print_Area" localSheetId="11">'S5a.Cost Allocations'!$A$1:$O$66</definedName>
    <definedName name="_xlnm.Print_Area" localSheetId="12">'S6.Actual Expenditure Capex'!$A$1:$I$50</definedName>
    <definedName name="_xlnm.Print_Area" localSheetId="13">'S7.Actual vs Forecast'!$A$1:$I$61</definedName>
    <definedName name="_xlnm.Print_Area" localSheetId="14">'S8.Calculation Inputs'!$A$1:$O$48</definedName>
    <definedName name="_xlnm.Print_Area" localSheetId="15">'S9.Related Party Transactions'!$A$1:$G$66</definedName>
    <definedName name="_xlnm.Print_Area" localSheetId="2">TOC!$A$1:$E$16</definedName>
    <definedName name="_xlnm.Print_Titles" localSheetId="17">'S11.Capex Forecast'!$1:$1</definedName>
    <definedName name="_xlnm.Print_Titles" localSheetId="18">'S11a.Opex Forecast'!$1:$1</definedName>
    <definedName name="_xlnm.Print_Titles" localSheetId="20">'S12a.Demand Forecast'!$1:$1</definedName>
    <definedName name="_xlnm.Print_Titles" localSheetId="21">'S13.Asset Management_1'!$1:$1</definedName>
    <definedName name="_xlnm.Print_Titles" localSheetId="22">'S13.Asset Management_2'!$1:$1</definedName>
    <definedName name="_xlnm.Print_Titles" localSheetId="7">'S3.Regulatory Tax Allowance '!$1:$1</definedName>
    <definedName name="_xlnm.Print_Titles" localSheetId="8">'S4.RAB Value Rolled Forward'!$1:$1</definedName>
    <definedName name="_xlnm.Print_Titles" localSheetId="9">'S4a.Asset Allocations'!$1:$1</definedName>
    <definedName name="_xlnm.Print_Titles" localSheetId="12">'S6.Actual Expenditure Capex'!$1:$1</definedName>
    <definedName name="_xlnm.Print_Titles" localSheetId="13">'S7.Actual vs Forecast'!$1:$1</definedName>
    <definedName name="_xlnm.Print_Titles" localSheetId="14">'S8.Calculation Inputs'!$1:$1</definedName>
    <definedName name="_xlnm.Print_Titles" localSheetId="15">'S9.Related Party Transactions'!$1:$1</definedName>
    <definedName name="Z_21F2E024_704F_4E93_AC63_213755ECFFE0_.wvu.PrintArea" localSheetId="0" hidden="1">#N/A</definedName>
    <definedName name="Z_21F2E024_704F_4E93_AC63_213755ECFFE0_.wvu.PrintArea" localSheetId="3" hidden="1">Instructions!$A$1:$C$34</definedName>
    <definedName name="Z_21F2E024_704F_4E93_AC63_213755ECFFE0_.wvu.PrintArea" localSheetId="2" hidden="1">TOC!$A$1:$E$16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5" l="1"/>
  <c r="H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E12" i="17" l="1"/>
  <c r="F38" i="17"/>
  <c r="G38" i="17" s="1"/>
  <c r="E38" i="17"/>
  <c r="G35" i="17"/>
  <c r="F50" i="20"/>
  <c r="F46" i="20"/>
  <c r="F42" i="20"/>
  <c r="F57" i="20"/>
  <c r="F56" i="20"/>
  <c r="G57" i="20"/>
  <c r="G56" i="20"/>
  <c r="E51" i="20"/>
  <c r="E50" i="20"/>
  <c r="G50" i="20" s="1"/>
  <c r="E46" i="20"/>
  <c r="E42" i="20"/>
  <c r="G41" i="20"/>
  <c r="G42" i="20"/>
  <c r="G43" i="20"/>
  <c r="G44" i="20"/>
  <c r="G45" i="20"/>
  <c r="G46" i="20"/>
  <c r="G47" i="20"/>
  <c r="G48" i="20"/>
  <c r="G49" i="20"/>
  <c r="G40" i="20"/>
  <c r="G15" i="20"/>
  <c r="G16" i="20"/>
  <c r="G17" i="20"/>
  <c r="G18" i="20"/>
  <c r="G19" i="20"/>
  <c r="G20" i="20"/>
  <c r="G21" i="20"/>
  <c r="G22" i="20"/>
  <c r="G23" i="20"/>
  <c r="G24" i="20"/>
  <c r="G25" i="20"/>
  <c r="G26" i="20"/>
  <c r="G27" i="20"/>
  <c r="G28" i="20"/>
  <c r="G29" i="20"/>
  <c r="G30" i="20"/>
  <c r="G31" i="20"/>
  <c r="G32" i="20"/>
  <c r="G33" i="20"/>
  <c r="G34" i="20"/>
  <c r="F29" i="20"/>
  <c r="F24" i="20"/>
  <c r="F20" i="20"/>
  <c r="F17" i="20"/>
  <c r="E29" i="20"/>
  <c r="F34" i="20"/>
  <c r="E34" i="20"/>
  <c r="E20" i="20"/>
  <c r="E24" i="20"/>
  <c r="E17" i="20"/>
  <c r="F15" i="20"/>
  <c r="F16" i="20"/>
  <c r="F14" i="20"/>
  <c r="F75" i="5"/>
  <c r="G75" i="5"/>
  <c r="H75" i="5"/>
  <c r="I75" i="5"/>
  <c r="J75" i="5"/>
  <c r="F76" i="5"/>
  <c r="G76" i="5"/>
  <c r="H76" i="5"/>
  <c r="I76" i="5"/>
  <c r="J76" i="5"/>
  <c r="F77" i="5"/>
  <c r="G77" i="5"/>
  <c r="H77" i="5"/>
  <c r="I77" i="5"/>
  <c r="J77" i="5"/>
  <c r="F79" i="5"/>
  <c r="G79" i="5"/>
  <c r="H79" i="5"/>
  <c r="I79" i="5"/>
  <c r="J79" i="5"/>
  <c r="F80" i="5"/>
  <c r="G80" i="5"/>
  <c r="H80" i="5"/>
  <c r="I80" i="5"/>
  <c r="J80" i="5"/>
  <c r="F82" i="5"/>
  <c r="G82" i="5"/>
  <c r="H82" i="5"/>
  <c r="I82" i="5"/>
  <c r="J82" i="5"/>
  <c r="F83" i="5"/>
  <c r="G83" i="5"/>
  <c r="H83" i="5"/>
  <c r="I83" i="5"/>
  <c r="J83" i="5"/>
  <c r="F84" i="5"/>
  <c r="G84" i="5"/>
  <c r="H84" i="5"/>
  <c r="I84" i="5"/>
  <c r="J84" i="5"/>
  <c r="F86" i="5"/>
  <c r="G86" i="5"/>
  <c r="H86" i="5"/>
  <c r="I86" i="5"/>
  <c r="J86" i="5"/>
  <c r="F87" i="5"/>
  <c r="G87" i="5"/>
  <c r="H87" i="5"/>
  <c r="I87" i="5"/>
  <c r="J87" i="5"/>
  <c r="F88" i="5"/>
  <c r="G88" i="5"/>
  <c r="H88" i="5"/>
  <c r="I88" i="5"/>
  <c r="J88" i="5"/>
  <c r="F89" i="5"/>
  <c r="G89" i="5"/>
  <c r="H89" i="5"/>
  <c r="I89" i="5"/>
  <c r="J89" i="5"/>
  <c r="F91" i="5"/>
  <c r="G91" i="5"/>
  <c r="H91" i="5"/>
  <c r="I91" i="5"/>
  <c r="J91" i="5"/>
  <c r="F93" i="5"/>
  <c r="G93" i="5"/>
  <c r="H93" i="5"/>
  <c r="I93" i="5"/>
  <c r="J93" i="5"/>
  <c r="F94" i="5"/>
  <c r="G94" i="5"/>
  <c r="H94" i="5"/>
  <c r="I94" i="5"/>
  <c r="J94" i="5"/>
  <c r="F97" i="5"/>
  <c r="G97" i="5"/>
  <c r="H97" i="5"/>
  <c r="I97" i="5"/>
  <c r="J97" i="5"/>
  <c r="I98" i="5"/>
  <c r="J98" i="5"/>
  <c r="F100" i="5"/>
  <c r="G100" i="5"/>
  <c r="H100" i="5"/>
  <c r="I100" i="5"/>
  <c r="J100" i="5"/>
  <c r="E80" i="5"/>
  <c r="E77" i="5"/>
  <c r="E76" i="5"/>
  <c r="F44" i="6"/>
  <c r="G44" i="6"/>
  <c r="H44" i="6"/>
  <c r="I44" i="6"/>
  <c r="J44" i="6"/>
  <c r="F45" i="6"/>
  <c r="G45" i="6"/>
  <c r="H45" i="6"/>
  <c r="I45" i="6"/>
  <c r="J45" i="6"/>
  <c r="I46" i="6"/>
  <c r="J46" i="6"/>
  <c r="F47" i="6"/>
  <c r="G47" i="6"/>
  <c r="H47" i="6"/>
  <c r="I47" i="6"/>
  <c r="J47" i="6"/>
  <c r="F48" i="6"/>
  <c r="G48" i="6"/>
  <c r="H48" i="6"/>
  <c r="I48" i="6"/>
  <c r="J48" i="6"/>
  <c r="F49" i="6"/>
  <c r="G49" i="6"/>
  <c r="H49" i="6"/>
  <c r="I49" i="6"/>
  <c r="J49" i="6"/>
  <c r="I50" i="6"/>
  <c r="J50" i="6"/>
  <c r="F51" i="6"/>
  <c r="G51" i="6"/>
  <c r="H51" i="6"/>
  <c r="I51" i="6"/>
  <c r="J51" i="6"/>
  <c r="F52" i="6"/>
  <c r="G52" i="6"/>
  <c r="H52" i="6"/>
  <c r="I52" i="6"/>
  <c r="J52" i="6"/>
  <c r="F53" i="6"/>
  <c r="G53" i="6"/>
  <c r="H53" i="6"/>
  <c r="I53" i="6"/>
  <c r="J53" i="6"/>
  <c r="I54" i="6"/>
  <c r="J54" i="6"/>
  <c r="I55" i="6"/>
  <c r="J55" i="6"/>
  <c r="E53" i="6"/>
  <c r="E52" i="6"/>
  <c r="E51" i="6"/>
  <c r="E49" i="6"/>
  <c r="E48" i="6"/>
  <c r="E47" i="6"/>
  <c r="E45" i="6"/>
  <c r="E44" i="6"/>
  <c r="G92" i="8" l="1"/>
  <c r="H92" i="8"/>
  <c r="I92" i="8"/>
  <c r="J92" i="8"/>
  <c r="K92" i="8"/>
  <c r="G93" i="8"/>
  <c r="H93" i="8"/>
  <c r="I93" i="8"/>
  <c r="J93" i="8"/>
  <c r="K93" i="8"/>
  <c r="G94" i="8"/>
  <c r="H94" i="8"/>
  <c r="I94" i="8"/>
  <c r="J94" i="8"/>
  <c r="K94" i="8"/>
  <c r="G95" i="8"/>
  <c r="H95" i="8"/>
  <c r="I95" i="8"/>
  <c r="J95" i="8"/>
  <c r="K95" i="8"/>
  <c r="G96" i="8"/>
  <c r="H96" i="8"/>
  <c r="I96" i="8"/>
  <c r="J96" i="8"/>
  <c r="K96" i="8"/>
  <c r="G97" i="8"/>
  <c r="H97" i="8"/>
  <c r="I97" i="8"/>
  <c r="J97" i="8"/>
  <c r="K97" i="8"/>
  <c r="G98" i="8"/>
  <c r="H98" i="8"/>
  <c r="I98" i="8"/>
  <c r="J98" i="8"/>
  <c r="K98" i="8"/>
  <c r="G99" i="8"/>
  <c r="H99" i="8"/>
  <c r="I99" i="8"/>
  <c r="J99" i="8"/>
  <c r="K99" i="8"/>
  <c r="G100" i="8"/>
  <c r="H100" i="8"/>
  <c r="I100" i="8"/>
  <c r="J100" i="8"/>
  <c r="K100" i="8"/>
  <c r="G101" i="8"/>
  <c r="H101" i="8"/>
  <c r="I101" i="8"/>
  <c r="J101" i="8"/>
  <c r="K101" i="8"/>
  <c r="G102" i="8"/>
  <c r="H102" i="8"/>
  <c r="I102" i="8"/>
  <c r="J102" i="8"/>
  <c r="K102" i="8"/>
  <c r="G103" i="8"/>
  <c r="H103" i="8"/>
  <c r="I103" i="8"/>
  <c r="J103" i="8"/>
  <c r="K103" i="8"/>
  <c r="G104" i="8"/>
  <c r="H104" i="8"/>
  <c r="I104" i="8"/>
  <c r="J104" i="8"/>
  <c r="K104" i="8"/>
  <c r="G105" i="8"/>
  <c r="H105" i="8"/>
  <c r="I105" i="8"/>
  <c r="J105" i="8"/>
  <c r="K105" i="8"/>
  <c r="G106" i="8"/>
  <c r="H106" i="8"/>
  <c r="I106" i="8"/>
  <c r="J106" i="8"/>
  <c r="K106" i="8"/>
  <c r="G107" i="8"/>
  <c r="H107" i="8"/>
  <c r="I107" i="8"/>
  <c r="J107" i="8"/>
  <c r="K107" i="8"/>
  <c r="G108" i="8"/>
  <c r="H108" i="8"/>
  <c r="I108" i="8"/>
  <c r="J108" i="8"/>
  <c r="K108" i="8"/>
  <c r="G109" i="8"/>
  <c r="H109" i="8"/>
  <c r="I109" i="8"/>
  <c r="J109" i="8"/>
  <c r="K109" i="8"/>
  <c r="G110" i="8"/>
  <c r="H110" i="8"/>
  <c r="I110" i="8"/>
  <c r="J110" i="8"/>
  <c r="K110" i="8"/>
  <c r="G111" i="8"/>
  <c r="H111" i="8"/>
  <c r="I111" i="8"/>
  <c r="J111" i="8"/>
  <c r="K111" i="8"/>
  <c r="G112" i="8"/>
  <c r="H112" i="8"/>
  <c r="I112" i="8"/>
  <c r="J112" i="8"/>
  <c r="K112" i="8"/>
  <c r="G113" i="8"/>
  <c r="H113" i="8"/>
  <c r="I113" i="8"/>
  <c r="J113" i="8"/>
  <c r="K113" i="8"/>
  <c r="G114" i="8"/>
  <c r="H114" i="8"/>
  <c r="I114" i="8"/>
  <c r="J114" i="8"/>
  <c r="K114" i="8"/>
  <c r="G115" i="8"/>
  <c r="H115" i="8"/>
  <c r="I115" i="8"/>
  <c r="J115" i="8"/>
  <c r="K115" i="8"/>
  <c r="G116" i="8"/>
  <c r="H116" i="8"/>
  <c r="I116" i="8"/>
  <c r="J116" i="8"/>
  <c r="K116" i="8"/>
  <c r="G117" i="8"/>
  <c r="H117" i="8"/>
  <c r="I117" i="8"/>
  <c r="J117" i="8"/>
  <c r="K117" i="8"/>
  <c r="G118" i="8"/>
  <c r="H118" i="8"/>
  <c r="I118" i="8"/>
  <c r="J118" i="8"/>
  <c r="K118" i="8"/>
  <c r="F56" i="8"/>
  <c r="H56" i="8"/>
  <c r="I56" i="8"/>
  <c r="J56" i="8"/>
  <c r="K56" i="8"/>
  <c r="G56" i="8"/>
  <c r="G19" i="8"/>
  <c r="H19" i="8"/>
  <c r="I19" i="8"/>
  <c r="J19" i="8"/>
  <c r="K19" i="8"/>
  <c r="G20" i="8"/>
  <c r="H20" i="8"/>
  <c r="I20" i="8"/>
  <c r="J20" i="8"/>
  <c r="K20" i="8"/>
  <c r="F20" i="8"/>
  <c r="F19" i="8"/>
  <c r="H29" i="11" a="1"/>
  <c r="H29" i="11" s="1"/>
  <c r="B62" i="17" l="1"/>
  <c r="M62" i="17"/>
  <c r="N62" i="17"/>
  <c r="M61" i="17" l="1"/>
  <c r="N61" i="17" s="1"/>
  <c r="B61" i="17"/>
  <c r="M60" i="17"/>
  <c r="N60" i="17" s="1"/>
  <c r="B60" i="17"/>
  <c r="M59" i="17"/>
  <c r="N59" i="17" s="1"/>
  <c r="B59" i="17"/>
  <c r="M58" i="17"/>
  <c r="N58" i="17" s="1"/>
  <c r="B58" i="17"/>
  <c r="M57" i="17"/>
  <c r="N57" i="17" s="1"/>
  <c r="B57" i="17"/>
  <c r="M56" i="17"/>
  <c r="N56" i="17" s="1"/>
  <c r="B56" i="17"/>
  <c r="M55" i="17"/>
  <c r="N55" i="17" s="1"/>
  <c r="B55" i="17"/>
  <c r="M54" i="17"/>
  <c r="N54" i="17" s="1"/>
  <c r="B54" i="17"/>
  <c r="M53" i="17"/>
  <c r="N53" i="17" s="1"/>
  <c r="B53" i="17"/>
  <c r="M52" i="17"/>
  <c r="N52" i="17" s="1"/>
  <c r="B52" i="17"/>
  <c r="B51" i="17"/>
  <c r="M73" i="15"/>
  <c r="N73" i="15" s="1"/>
  <c r="B73" i="15"/>
  <c r="M72" i="15"/>
  <c r="N72" i="15" s="1"/>
  <c r="B72" i="15"/>
  <c r="M71" i="15"/>
  <c r="N71" i="15" s="1"/>
  <c r="B71" i="15"/>
  <c r="M70" i="15"/>
  <c r="N70" i="15" s="1"/>
  <c r="B70" i="15"/>
  <c r="M69" i="15"/>
  <c r="N69" i="15" s="1"/>
  <c r="B69" i="15"/>
  <c r="M68" i="15"/>
  <c r="N68" i="15" s="1"/>
  <c r="B68" i="15"/>
  <c r="M67" i="15"/>
  <c r="N67" i="15" s="1"/>
  <c r="B67" i="15"/>
  <c r="M66" i="15"/>
  <c r="N66" i="15" s="1"/>
  <c r="B66" i="15"/>
  <c r="M65" i="15"/>
  <c r="N65" i="15" s="1"/>
  <c r="B65" i="15"/>
  <c r="M64" i="15"/>
  <c r="N64" i="15" s="1"/>
  <c r="B64" i="15"/>
  <c r="B63" i="15"/>
  <c r="B4" i="15" l="1"/>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G13" i="18" l="1"/>
  <c r="G14" i="18"/>
  <c r="G15" i="18"/>
  <c r="G16" i="18"/>
  <c r="G17" i="18"/>
  <c r="G18" i="18"/>
  <c r="G19" i="18"/>
  <c r="G20" i="18"/>
  <c r="G21" i="18"/>
  <c r="G23" i="18"/>
  <c r="G24" i="18"/>
  <c r="G25" i="18"/>
  <c r="G26" i="18"/>
  <c r="G27" i="18"/>
  <c r="G29" i="18"/>
  <c r="G12" i="18"/>
  <c r="F117" i="8" l="1"/>
  <c r="F93" i="8"/>
  <c r="F94" i="8"/>
  <c r="F95" i="8"/>
  <c r="F96" i="8"/>
  <c r="F97" i="8"/>
  <c r="F98" i="8"/>
  <c r="F99" i="8"/>
  <c r="F100" i="8"/>
  <c r="F101" i="8"/>
  <c r="F102" i="8"/>
  <c r="F103" i="8"/>
  <c r="F104" i="8"/>
  <c r="F105" i="8"/>
  <c r="F106" i="8"/>
  <c r="F107" i="8"/>
  <c r="F108" i="8"/>
  <c r="F109" i="8"/>
  <c r="F110" i="8"/>
  <c r="F111" i="8"/>
  <c r="F112" i="8"/>
  <c r="F113" i="8"/>
  <c r="F114" i="8"/>
  <c r="F115" i="8"/>
  <c r="F116" i="8"/>
  <c r="F15" i="12" l="1"/>
  <c r="F23" i="19"/>
  <c r="F26" i="19" s="1"/>
  <c r="F17" i="19"/>
  <c r="F12" i="19"/>
  <c r="F8" i="19"/>
  <c r="I87" i="8"/>
  <c r="H87" i="8"/>
  <c r="G87" i="8"/>
  <c r="F87" i="8"/>
  <c r="K53" i="8"/>
  <c r="J53" i="8"/>
  <c r="I53" i="8"/>
  <c r="H53" i="8"/>
  <c r="G53" i="8"/>
  <c r="F53" i="8"/>
  <c r="K14" i="8"/>
  <c r="J14" i="8"/>
  <c r="J17" i="8" s="1"/>
  <c r="H14" i="8"/>
  <c r="H17" i="8" s="1"/>
  <c r="G14" i="8"/>
  <c r="G17" i="8" s="1"/>
  <c r="F14" i="8"/>
  <c r="E94" i="5"/>
  <c r="E100" i="5"/>
  <c r="E97" i="5"/>
  <c r="E93" i="5"/>
  <c r="E91" i="5"/>
  <c r="E89" i="5"/>
  <c r="E88" i="5"/>
  <c r="E87" i="5"/>
  <c r="E86" i="5"/>
  <c r="E84" i="5"/>
  <c r="E83" i="5"/>
  <c r="E82" i="5"/>
  <c r="E79" i="5"/>
  <c r="E75" i="5"/>
  <c r="F118" i="8" l="1"/>
  <c r="K17" i="8"/>
  <c r="F17" i="8"/>
  <c r="J87" i="8" l="1"/>
  <c r="F65" i="5" l="1"/>
  <c r="G65" i="5"/>
  <c r="H65" i="5"/>
  <c r="I65" i="5"/>
  <c r="J65" i="5"/>
  <c r="E65" i="5"/>
  <c r="F59" i="5"/>
  <c r="G59" i="5"/>
  <c r="H59" i="5"/>
  <c r="I59" i="5"/>
  <c r="J59" i="5"/>
  <c r="E59" i="5"/>
  <c r="G48" i="5"/>
  <c r="F48" i="5"/>
  <c r="H48" i="5"/>
  <c r="I48" i="5"/>
  <c r="J48" i="5"/>
  <c r="E48" i="5"/>
  <c r="E8" i="5"/>
  <c r="F29" i="5"/>
  <c r="G29" i="5"/>
  <c r="H29" i="5"/>
  <c r="H95" i="5" s="1"/>
  <c r="I29" i="5"/>
  <c r="I95" i="5" s="1"/>
  <c r="J29" i="5"/>
  <c r="J95" i="5" s="1"/>
  <c r="E29" i="5"/>
  <c r="F23" i="5"/>
  <c r="G23" i="5"/>
  <c r="H23" i="5"/>
  <c r="I23" i="5"/>
  <c r="I90" i="5" s="1"/>
  <c r="J23" i="5"/>
  <c r="J90" i="5" s="1"/>
  <c r="E23" i="5"/>
  <c r="F17" i="5"/>
  <c r="G17" i="5"/>
  <c r="H17" i="5"/>
  <c r="I17" i="5"/>
  <c r="I85" i="5" s="1"/>
  <c r="J17" i="5"/>
  <c r="J85" i="5" s="1"/>
  <c r="E17" i="5"/>
  <c r="F12" i="5"/>
  <c r="G12" i="5"/>
  <c r="H12" i="5"/>
  <c r="I12" i="5"/>
  <c r="I81" i="5" s="1"/>
  <c r="J12" i="5"/>
  <c r="J81" i="5" s="1"/>
  <c r="E12" i="5"/>
  <c r="F8" i="5"/>
  <c r="G8" i="5"/>
  <c r="H8" i="5"/>
  <c r="I8" i="5"/>
  <c r="I78" i="5" s="1"/>
  <c r="J8" i="5"/>
  <c r="J78" i="5" s="1"/>
  <c r="F92" i="8"/>
  <c r="E28" i="6"/>
  <c r="E7" i="6"/>
  <c r="H9" i="17"/>
  <c r="I35" i="17"/>
  <c r="G95" i="5" l="1"/>
  <c r="F95" i="5"/>
  <c r="G90" i="5"/>
  <c r="H90" i="5"/>
  <c r="F90" i="5"/>
  <c r="H81" i="5"/>
  <c r="G81" i="5"/>
  <c r="F81" i="5"/>
  <c r="E46" i="6"/>
  <c r="E90" i="5"/>
  <c r="E81" i="5"/>
  <c r="E95" i="5"/>
  <c r="E25" i="5"/>
  <c r="E30" i="5" l="1"/>
  <c r="E33" i="5" l="1"/>
  <c r="E46" i="17" l="1"/>
  <c r="E29" i="18" l="1"/>
  <c r="F28" i="6"/>
  <c r="I28" i="6"/>
  <c r="G11" i="17"/>
  <c r="F44" i="19"/>
  <c r="F30" i="19" l="1"/>
  <c r="E27" i="18"/>
  <c r="G56" i="15" l="1"/>
  <c r="H54" i="15"/>
  <c r="G54" i="15"/>
  <c r="H51" i="15"/>
  <c r="G51" i="15"/>
  <c r="H48" i="15"/>
  <c r="G48" i="15"/>
  <c r="H45" i="15"/>
  <c r="G45" i="15"/>
  <c r="H42" i="15"/>
  <c r="G42" i="15"/>
  <c r="H39" i="15"/>
  <c r="G39" i="15"/>
  <c r="H36" i="15"/>
  <c r="G36" i="15"/>
  <c r="H33" i="15"/>
  <c r="G33" i="15"/>
  <c r="H30" i="15"/>
  <c r="G30" i="15"/>
  <c r="H27" i="15"/>
  <c r="G27" i="15"/>
  <c r="H24" i="15"/>
  <c r="G24" i="15"/>
  <c r="H21" i="15"/>
  <c r="G21" i="15"/>
  <c r="H18" i="15"/>
  <c r="G18" i="15"/>
  <c r="H15" i="15"/>
  <c r="G15" i="15"/>
  <c r="H12" i="15"/>
  <c r="G12" i="15"/>
  <c r="G9" i="15"/>
  <c r="H9" i="15"/>
  <c r="H6" i="15"/>
  <c r="F56" i="15"/>
  <c r="G6" i="15"/>
  <c r="E18" i="16"/>
  <c r="E19" i="16" s="1"/>
  <c r="E7" i="16"/>
  <c r="E17" i="16"/>
  <c r="B19" i="16"/>
  <c r="E12" i="16"/>
  <c r="F31" i="19"/>
  <c r="E37" i="17"/>
  <c r="H35" i="17"/>
  <c r="J35" i="17" s="1"/>
  <c r="H34" i="17"/>
  <c r="I23" i="17"/>
  <c r="H23" i="17"/>
  <c r="H22" i="17"/>
  <c r="G23" i="17"/>
  <c r="E24" i="17"/>
  <c r="H24" i="17" s="1"/>
  <c r="H21" i="17"/>
  <c r="J20" i="17"/>
  <c r="J17" i="17"/>
  <c r="H18" i="17"/>
  <c r="H15" i="17"/>
  <c r="I11" i="17"/>
  <c r="H11" i="17"/>
  <c r="H10" i="17"/>
  <c r="H12" i="17"/>
  <c r="E26" i="18"/>
  <c r="E24" i="18"/>
  <c r="E25" i="18"/>
  <c r="E23" i="18"/>
  <c r="E11" i="18"/>
  <c r="E39" i="17" l="1"/>
  <c r="J11" i="17"/>
  <c r="H38" i="17"/>
  <c r="E28" i="18"/>
  <c r="E30" i="18" s="1"/>
  <c r="E33" i="18" s="1"/>
  <c r="J23" i="17"/>
  <c r="G58" i="15"/>
  <c r="E18" i="18" l="1"/>
  <c r="E19" i="18"/>
  <c r="E20" i="18"/>
  <c r="E16" i="18"/>
  <c r="E14" i="18"/>
  <c r="E15" i="18"/>
  <c r="E12" i="18"/>
  <c r="E13" i="18" s="1"/>
  <c r="B22" i="23"/>
  <c r="B23" i="23"/>
  <c r="B5" i="23"/>
  <c r="B6" i="23"/>
  <c r="B7" i="23"/>
  <c r="B8" i="23"/>
  <c r="B9" i="23"/>
  <c r="B10" i="23"/>
  <c r="B11" i="23"/>
  <c r="B12" i="23"/>
  <c r="B13" i="23"/>
  <c r="B14" i="23"/>
  <c r="B15" i="23"/>
  <c r="B16" i="23"/>
  <c r="B17" i="23"/>
  <c r="B18" i="23"/>
  <c r="B19" i="23"/>
  <c r="B20" i="23"/>
  <c r="B21" i="23"/>
  <c r="B11" i="16"/>
  <c r="I73" i="14" a="1"/>
  <c r="I73" i="14" s="1"/>
  <c r="H30" i="17"/>
  <c r="J26" i="17"/>
  <c r="J32" i="17"/>
  <c r="J29" i="17"/>
  <c r="J14" i="17"/>
  <c r="J8" i="17"/>
  <c r="J5" i="17"/>
  <c r="G14" i="20"/>
  <c r="M99" i="14"/>
  <c r="M98" i="14"/>
  <c r="M95" i="14"/>
  <c r="J100" i="14"/>
  <c r="K100" i="14"/>
  <c r="L100" i="14"/>
  <c r="G27" i="14"/>
  <c r="G26" i="14"/>
  <c r="F26" i="14"/>
  <c r="I38" i="17" l="1"/>
  <c r="E17" i="18"/>
  <c r="E21" i="18"/>
  <c r="I4" i="23"/>
  <c r="I5" i="23"/>
  <c r="I6" i="23"/>
  <c r="I7" i="23"/>
  <c r="I8" i="23"/>
  <c r="I9" i="23"/>
  <c r="I10" i="23"/>
  <c r="I11" i="23"/>
  <c r="I12" i="23"/>
  <c r="I13" i="23"/>
  <c r="I14" i="23"/>
  <c r="I15" i="23"/>
  <c r="I16" i="23"/>
  <c r="I17" i="23"/>
  <c r="I18" i="23"/>
  <c r="I19" i="23"/>
  <c r="I20" i="23"/>
  <c r="I21" i="23"/>
  <c r="I22" i="23"/>
  <c r="I23" i="23"/>
  <c r="I24" i="23"/>
  <c r="I25" i="23"/>
  <c r="I26" i="23"/>
  <c r="I27" i="23"/>
  <c r="I28" i="23"/>
  <c r="I29" i="23"/>
  <c r="I30" i="23"/>
  <c r="I31" i="23"/>
  <c r="I32" i="23"/>
  <c r="I33" i="23"/>
  <c r="I34" i="23"/>
  <c r="I35" i="23"/>
  <c r="I36" i="23"/>
  <c r="I37" i="23"/>
  <c r="I38" i="23"/>
  <c r="I39" i="23"/>
  <c r="I40" i="23"/>
  <c r="I41" i="23"/>
  <c r="I42" i="23"/>
  <c r="I43" i="23"/>
  <c r="E22" i="18" l="1"/>
  <c r="E34" i="18" s="1"/>
  <c r="B11" i="18" l="1"/>
  <c r="B38" i="23"/>
  <c r="B55" i="8" l="1"/>
  <c r="L5" i="14" a="1"/>
  <c r="L5" i="14" s="1"/>
  <c r="L6" i="14" a="1"/>
  <c r="L6" i="14" s="1"/>
  <c r="L7" i="14" a="1"/>
  <c r="L7" i="14" s="1"/>
  <c r="N18" i="11" l="1"/>
  <c r="N19" i="11"/>
  <c r="N20" i="11"/>
  <c r="N21" i="11"/>
  <c r="N17" i="11"/>
  <c r="F42" i="21"/>
  <c r="M7" i="11" a="1"/>
  <c r="M7" i="11" s="1"/>
  <c r="M5" i="11" a="1"/>
  <c r="M5" i="11" s="1"/>
  <c r="M6" i="11" a="1"/>
  <c r="M6" i="11" s="1"/>
  <c r="M4" i="11" a="1"/>
  <c r="M4" i="11" s="1"/>
  <c r="H33" i="11" a="1"/>
  <c r="H33" i="11" s="1"/>
  <c r="B33" i="11"/>
  <c r="F32" i="11" a="1"/>
  <c r="F32" i="11" s="1"/>
  <c r="B32" i="11"/>
  <c r="B31" i="11"/>
  <c r="B30" i="11"/>
  <c r="B29" i="11"/>
  <c r="J9" i="14"/>
  <c r="B27" i="14"/>
  <c r="F19" i="11"/>
  <c r="F31" i="21"/>
  <c r="F6" i="13"/>
  <c r="F17" i="13"/>
  <c r="F11" i="13"/>
  <c r="G19" i="21"/>
  <c r="F24" i="21" s="1"/>
  <c r="F14" i="12" s="1"/>
  <c r="F21" i="11" l="1" a="1"/>
  <c r="F21" i="11" s="1"/>
  <c r="O20" i="11" s="1"/>
  <c r="B39" i="23" l="1"/>
  <c r="B40" i="23"/>
  <c r="B41" i="23"/>
  <c r="B42" i="23"/>
  <c r="B43" i="23"/>
  <c r="B25" i="23"/>
  <c r="B26" i="23"/>
  <c r="B27" i="23"/>
  <c r="B28" i="23"/>
  <c r="B29" i="23"/>
  <c r="B30" i="23"/>
  <c r="B31" i="23"/>
  <c r="B32" i="23"/>
  <c r="B33" i="23"/>
  <c r="B34" i="23"/>
  <c r="B35" i="23"/>
  <c r="B36" i="23"/>
  <c r="B37" i="23"/>
  <c r="B24" i="23"/>
  <c r="B4" i="23"/>
  <c r="F64" i="18"/>
  <c r="B64" i="18"/>
  <c r="B49" i="18"/>
  <c r="B50" i="18"/>
  <c r="B51" i="18"/>
  <c r="B52" i="18"/>
  <c r="B53" i="18"/>
  <c r="B54" i="18"/>
  <c r="B55" i="18"/>
  <c r="B56" i="18"/>
  <c r="B57" i="18"/>
  <c r="B58" i="18"/>
  <c r="B59" i="18"/>
  <c r="B60" i="18"/>
  <c r="B61" i="18"/>
  <c r="B62" i="18"/>
  <c r="B63" i="18"/>
  <c r="F44" i="18"/>
  <c r="E4" i="18" s="1"/>
  <c r="B41" i="18"/>
  <c r="B42" i="18"/>
  <c r="B43" i="18"/>
  <c r="B44" i="18"/>
  <c r="B40" i="18"/>
  <c r="B35" i="18"/>
  <c r="B34" i="18"/>
  <c r="B32" i="18"/>
  <c r="B33" i="18"/>
  <c r="B31" i="18"/>
  <c r="B30" i="18"/>
  <c r="B29" i="18"/>
  <c r="B28" i="18"/>
  <c r="B27" i="18"/>
  <c r="B26" i="18"/>
  <c r="B25" i="18"/>
  <c r="B24" i="18"/>
  <c r="B23" i="18"/>
  <c r="B22" i="18"/>
  <c r="B5" i="18"/>
  <c r="B6" i="18"/>
  <c r="B12" i="18"/>
  <c r="B13" i="18"/>
  <c r="B14" i="18"/>
  <c r="B15" i="18"/>
  <c r="B16" i="18"/>
  <c r="B17" i="18"/>
  <c r="B18" i="18"/>
  <c r="B19" i="18"/>
  <c r="B20" i="18"/>
  <c r="B21" i="18"/>
  <c r="B4" i="18"/>
  <c r="F51" i="20"/>
  <c r="F31" i="20"/>
  <c r="F35" i="20" s="1"/>
  <c r="E31" i="20"/>
  <c r="E35" i="20" s="1"/>
  <c r="G35" i="20" s="1"/>
  <c r="B34" i="20"/>
  <c r="E7" i="20"/>
  <c r="F7" i="20"/>
  <c r="F4" i="12" s="1"/>
  <c r="F7" i="12" s="1"/>
  <c r="G7" i="20" l="1"/>
  <c r="G51" i="20" l="1"/>
  <c r="B4" i="20" l="1"/>
  <c r="B56" i="20" l="1"/>
  <c r="B57" i="20"/>
  <c r="B48" i="20" l="1"/>
  <c r="B49" i="20"/>
  <c r="B50" i="20"/>
  <c r="B51" i="20"/>
  <c r="B41" i="20"/>
  <c r="B42" i="20"/>
  <c r="B43" i="20"/>
  <c r="B44" i="20"/>
  <c r="B45" i="20"/>
  <c r="B46" i="20"/>
  <c r="B47" i="20"/>
  <c r="B40" i="20"/>
  <c r="B14" i="20"/>
  <c r="B15" i="20"/>
  <c r="B16" i="20"/>
  <c r="B17" i="20"/>
  <c r="B18" i="20"/>
  <c r="B19" i="20"/>
  <c r="B20" i="20"/>
  <c r="B21" i="20"/>
  <c r="B22" i="20"/>
  <c r="B23" i="20"/>
  <c r="B24" i="20"/>
  <c r="B25" i="20"/>
  <c r="B26" i="20"/>
  <c r="B27" i="20"/>
  <c r="B28" i="20"/>
  <c r="B29" i="20"/>
  <c r="B30" i="20"/>
  <c r="B31" i="20"/>
  <c r="B32" i="20"/>
  <c r="B33" i="20"/>
  <c r="B35" i="20"/>
  <c r="B5" i="20"/>
  <c r="B6" i="20"/>
  <c r="B7" i="20"/>
  <c r="B8" i="20"/>
  <c r="B9" i="20"/>
  <c r="F53" i="5"/>
  <c r="F85" i="5" s="1"/>
  <c r="G53" i="5"/>
  <c r="G85" i="5" s="1"/>
  <c r="H53" i="5"/>
  <c r="H85" i="5" s="1"/>
  <c r="I53" i="5"/>
  <c r="J53" i="5"/>
  <c r="E53" i="5"/>
  <c r="E85" i="5" s="1"/>
  <c r="E44" i="5"/>
  <c r="E78" i="5" s="1"/>
  <c r="F44" i="5"/>
  <c r="F78" i="5" s="1"/>
  <c r="G44" i="5"/>
  <c r="G78" i="5" s="1"/>
  <c r="H44" i="5"/>
  <c r="H78" i="5" s="1"/>
  <c r="I44" i="5"/>
  <c r="J44" i="5"/>
  <c r="H61" i="5" l="1"/>
  <c r="H66" i="5" s="1"/>
  <c r="I61" i="5"/>
  <c r="I66" i="5" s="1"/>
  <c r="E61" i="5"/>
  <c r="E92" i="5" s="1"/>
  <c r="J61" i="5"/>
  <c r="J66" i="5" s="1"/>
  <c r="G61" i="5"/>
  <c r="F61" i="5"/>
  <c r="E66" i="5" l="1"/>
  <c r="E96" i="5" s="1"/>
  <c r="G66" i="5"/>
  <c r="F66" i="5"/>
  <c r="G110" i="5" l="1"/>
  <c r="G68" i="5" s="1"/>
  <c r="G98" i="5" s="1"/>
  <c r="G69" i="5" l="1"/>
  <c r="F14" i="11"/>
  <c r="B24" i="11"/>
  <c r="B23" i="11"/>
  <c r="B22" i="11"/>
  <c r="B21" i="11"/>
  <c r="B20" i="11"/>
  <c r="B19" i="11"/>
  <c r="B18" i="11"/>
  <c r="B17" i="11"/>
  <c r="B16" i="11"/>
  <c r="B15" i="11"/>
  <c r="B14" i="11"/>
  <c r="B13" i="11"/>
  <c r="B29" i="19"/>
  <c r="B24" i="19" l="1"/>
  <c r="B22" i="19"/>
  <c r="B16" i="19"/>
  <c r="B11" i="19"/>
  <c r="B7" i="19"/>
  <c r="B49" i="19"/>
  <c r="F33" i="19"/>
  <c r="F34" i="19" s="1"/>
  <c r="B44" i="19"/>
  <c r="B43" i="19"/>
  <c r="B42" i="19"/>
  <c r="B41" i="19"/>
  <c r="B40" i="19"/>
  <c r="B39" i="19"/>
  <c r="B34" i="19"/>
  <c r="B33" i="19"/>
  <c r="B32" i="19"/>
  <c r="B31" i="19"/>
  <c r="B30" i="19"/>
  <c r="B28" i="19"/>
  <c r="B27" i="19"/>
  <c r="B26" i="19"/>
  <c r="B25" i="19"/>
  <c r="B23" i="19"/>
  <c r="B21" i="19"/>
  <c r="B20" i="19"/>
  <c r="B19" i="19"/>
  <c r="B18" i="19"/>
  <c r="B17" i="19"/>
  <c r="B15" i="19"/>
  <c r="B14" i="19"/>
  <c r="B13" i="19"/>
  <c r="B12" i="19"/>
  <c r="B10" i="19"/>
  <c r="B9" i="19"/>
  <c r="B8" i="19"/>
  <c r="B6" i="19"/>
  <c r="B5" i="19"/>
  <c r="B4" i="19"/>
  <c r="M114" i="14"/>
  <c r="F45" i="21" s="1"/>
  <c r="B114" i="14"/>
  <c r="L10" i="14" a="1"/>
  <c r="L10" i="14" s="1"/>
  <c r="L8" i="14" a="1"/>
  <c r="L8" i="14" s="1"/>
  <c r="F43" i="14" l="1"/>
  <c r="F11" i="14"/>
  <c r="G11" i="14"/>
  <c r="H11" i="14"/>
  <c r="I11" i="14"/>
  <c r="B9" i="14"/>
  <c r="B43" i="21"/>
  <c r="B46" i="21"/>
  <c r="B47" i="21"/>
  <c r="B45" i="21"/>
  <c r="B44" i="21"/>
  <c r="B42" i="21"/>
  <c r="B41" i="21"/>
  <c r="B40" i="21"/>
  <c r="B39" i="21"/>
  <c r="F29" i="21"/>
  <c r="F34" i="21" s="1"/>
  <c r="B34" i="21"/>
  <c r="B33" i="21"/>
  <c r="B32" i="21"/>
  <c r="B31" i="21"/>
  <c r="B30" i="21"/>
  <c r="B29" i="21"/>
  <c r="I15" i="21" a="1"/>
  <c r="I15" i="21" s="1"/>
  <c r="B24" i="21"/>
  <c r="B19" i="21"/>
  <c r="B18" i="21"/>
  <c r="B17" i="21"/>
  <c r="B16" i="21"/>
  <c r="B15" i="21"/>
  <c r="M10" i="21"/>
  <c r="L10" i="21"/>
  <c r="F15" i="21" s="1"/>
  <c r="K10" i="21"/>
  <c r="B10" i="21"/>
  <c r="B9" i="21"/>
  <c r="B8" i="21"/>
  <c r="B7" i="21"/>
  <c r="B6" i="21"/>
  <c r="B5" i="21"/>
  <c r="B4" i="21"/>
  <c r="E36" i="17"/>
  <c r="H36" i="17" s="1"/>
  <c r="B34" i="17"/>
  <c r="B35" i="17"/>
  <c r="B36" i="17"/>
  <c r="B22" i="17"/>
  <c r="B23" i="17"/>
  <c r="B24" i="17"/>
  <c r="B10" i="17"/>
  <c r="B11" i="17"/>
  <c r="B12" i="17"/>
  <c r="G58" i="14" l="1"/>
  <c r="F18" i="13"/>
  <c r="B46" i="17" l="1"/>
  <c r="B45" i="17"/>
  <c r="B44" i="17"/>
  <c r="B39" i="17"/>
  <c r="J38" i="17"/>
  <c r="B38" i="17"/>
  <c r="B37" i="17"/>
  <c r="H33" i="17"/>
  <c r="B33" i="17"/>
  <c r="B32" i="17"/>
  <c r="B31" i="17"/>
  <c r="B30" i="17"/>
  <c r="B29" i="17"/>
  <c r="B28" i="17"/>
  <c r="H27" i="17"/>
  <c r="B27" i="17"/>
  <c r="B26" i="17"/>
  <c r="B25" i="17"/>
  <c r="B21" i="17"/>
  <c r="B20" i="17"/>
  <c r="B19" i="17"/>
  <c r="B18" i="17"/>
  <c r="B17" i="17"/>
  <c r="B16" i="17"/>
  <c r="B15" i="17"/>
  <c r="B14" i="17"/>
  <c r="B13" i="17"/>
  <c r="B9" i="17"/>
  <c r="B8" i="17"/>
  <c r="B7" i="17"/>
  <c r="H6" i="17"/>
  <c r="B6" i="17"/>
  <c r="B5" i="17"/>
  <c r="B4" i="17"/>
  <c r="B16" i="16" l="1"/>
  <c r="B6" i="16"/>
  <c r="B24" i="16"/>
  <c r="B23" i="16"/>
  <c r="B18" i="16"/>
  <c r="B17" i="16"/>
  <c r="B15" i="16"/>
  <c r="B14" i="16"/>
  <c r="B13" i="16"/>
  <c r="B12" i="16"/>
  <c r="B10" i="16"/>
  <c r="B9" i="16"/>
  <c r="B8" i="16"/>
  <c r="B7" i="16"/>
  <c r="B5" i="16"/>
  <c r="B4" i="16"/>
  <c r="H57" i="15"/>
  <c r="F55" i="15"/>
  <c r="F54" i="15"/>
  <c r="F51" i="15"/>
  <c r="F48" i="15"/>
  <c r="F45" i="15"/>
  <c r="F42" i="15"/>
  <c r="F39" i="15"/>
  <c r="F36" i="15"/>
  <c r="F33" i="15"/>
  <c r="F30" i="15"/>
  <c r="F27" i="15"/>
  <c r="F24" i="15"/>
  <c r="F21" i="15"/>
  <c r="F18" i="15"/>
  <c r="F15" i="15"/>
  <c r="F12" i="15"/>
  <c r="F9" i="15"/>
  <c r="F6" i="15"/>
  <c r="B115" i="14"/>
  <c r="B113" i="14"/>
  <c r="L112" i="14"/>
  <c r="K112" i="14"/>
  <c r="J112" i="14"/>
  <c r="I112" i="14"/>
  <c r="H112" i="14"/>
  <c r="G112" i="14"/>
  <c r="F112" i="14"/>
  <c r="B112" i="14"/>
  <c r="M111" i="14"/>
  <c r="B111" i="14"/>
  <c r="M110" i="14"/>
  <c r="B110" i="14"/>
  <c r="M109" i="14"/>
  <c r="B109" i="14"/>
  <c r="B108" i="14"/>
  <c r="M107" i="14"/>
  <c r="B107" i="14"/>
  <c r="M106" i="14"/>
  <c r="B106" i="14"/>
  <c r="L105" i="14"/>
  <c r="K105" i="14"/>
  <c r="J105" i="14"/>
  <c r="I105" i="14"/>
  <c r="H105" i="14"/>
  <c r="G105" i="14"/>
  <c r="F105" i="14"/>
  <c r="B105" i="14"/>
  <c r="M104" i="14"/>
  <c r="B104" i="14"/>
  <c r="M103" i="14"/>
  <c r="B103" i="14"/>
  <c r="M102" i="14"/>
  <c r="B102" i="14"/>
  <c r="M101" i="14"/>
  <c r="B101" i="14"/>
  <c r="L108" i="14"/>
  <c r="K108" i="14"/>
  <c r="J108" i="14"/>
  <c r="I100" i="14"/>
  <c r="I108" i="14" s="1"/>
  <c r="H100" i="14"/>
  <c r="H108" i="14" s="1"/>
  <c r="G100" i="14"/>
  <c r="F100" i="14"/>
  <c r="B100" i="14"/>
  <c r="B99" i="14"/>
  <c r="B98" i="14"/>
  <c r="M97" i="14"/>
  <c r="B97" i="14"/>
  <c r="M96" i="14"/>
  <c r="B96" i="14"/>
  <c r="B95" i="14"/>
  <c r="M94" i="14"/>
  <c r="B94" i="14"/>
  <c r="M93" i="14"/>
  <c r="B93" i="14"/>
  <c r="M92" i="14"/>
  <c r="B92" i="14"/>
  <c r="B85" i="14"/>
  <c r="B84" i="14"/>
  <c r="B83" i="14"/>
  <c r="B82" i="14"/>
  <c r="B81" i="14"/>
  <c r="B80" i="14"/>
  <c r="B79" i="14"/>
  <c r="B78" i="14"/>
  <c r="G73" i="14"/>
  <c r="F73" i="14"/>
  <c r="F17" i="14" s="1"/>
  <c r="B73" i="14"/>
  <c r="B72" i="14"/>
  <c r="B71" i="14"/>
  <c r="B66" i="14"/>
  <c r="B61" i="14"/>
  <c r="B60" i="14"/>
  <c r="I59" i="14" a="1"/>
  <c r="I59" i="14" s="1"/>
  <c r="B59" i="14"/>
  <c r="B58" i="14"/>
  <c r="B57" i="14"/>
  <c r="I51" i="14" a="1"/>
  <c r="I51" i="14" s="1"/>
  <c r="B51" i="14"/>
  <c r="B50" i="14"/>
  <c r="B49" i="14"/>
  <c r="I48" i="14" a="1"/>
  <c r="I48" i="14" s="1"/>
  <c r="F48" i="14"/>
  <c r="F50" i="14" s="1"/>
  <c r="B48" i="14"/>
  <c r="B43" i="14"/>
  <c r="B38" i="14"/>
  <c r="B37" i="14"/>
  <c r="B29" i="14"/>
  <c r="I28" i="14" a="1"/>
  <c r="I28" i="14" s="1"/>
  <c r="B28" i="14"/>
  <c r="I26" i="14" a="1"/>
  <c r="I26" i="14" s="1"/>
  <c r="S96" i="14"/>
  <c r="B26" i="14"/>
  <c r="B25" i="14"/>
  <c r="B24" i="14"/>
  <c r="B23" i="14"/>
  <c r="I22" i="14" a="1"/>
  <c r="I22" i="14" s="1"/>
  <c r="G22" i="14"/>
  <c r="F22" i="14"/>
  <c r="F59" i="14" s="1"/>
  <c r="F61" i="14" s="1"/>
  <c r="B22" i="14"/>
  <c r="B21" i="14"/>
  <c r="B20" i="14"/>
  <c r="B19" i="14"/>
  <c r="I18" i="14" a="1"/>
  <c r="I18" i="14" s="1"/>
  <c r="B18" i="14"/>
  <c r="I17" i="14" a="1"/>
  <c r="I17" i="14" s="1"/>
  <c r="B17" i="14"/>
  <c r="I16" i="14" a="1"/>
  <c r="I16" i="14" s="1"/>
  <c r="G16" i="14"/>
  <c r="B16" i="14"/>
  <c r="B11" i="14"/>
  <c r="B10" i="14"/>
  <c r="B8" i="14"/>
  <c r="B7" i="14"/>
  <c r="B6" i="14"/>
  <c r="B5" i="14"/>
  <c r="B4" i="14"/>
  <c r="J113" i="14" l="1"/>
  <c r="J115" i="14" s="1"/>
  <c r="F58" i="15"/>
  <c r="G29" i="14" s="1"/>
  <c r="M112" i="14"/>
  <c r="Q112" i="14" s="1"/>
  <c r="H113" i="14"/>
  <c r="H115" i="14" s="1"/>
  <c r="H56" i="15"/>
  <c r="F108" i="14"/>
  <c r="F113" i="14" s="1"/>
  <c r="F115" i="14" s="1"/>
  <c r="G108" i="14"/>
  <c r="G113" i="14" s="1"/>
  <c r="G115" i="14" s="1"/>
  <c r="I113" i="14"/>
  <c r="I115" i="14" s="1"/>
  <c r="F41" i="21"/>
  <c r="F43" i="21" s="1"/>
  <c r="F13" i="11"/>
  <c r="O17" i="11" s="1"/>
  <c r="L113" i="14"/>
  <c r="L115" i="14" s="1"/>
  <c r="M100" i="14"/>
  <c r="Q100" i="14" s="1"/>
  <c r="G59" i="14"/>
  <c r="G61" i="14" s="1"/>
  <c r="S92" i="14"/>
  <c r="K113" i="14"/>
  <c r="K115" i="14" s="1"/>
  <c r="G17" i="14"/>
  <c r="F11" i="12"/>
  <c r="F5" i="13"/>
  <c r="J8" i="14"/>
  <c r="F17" i="11" s="1"/>
  <c r="J7" i="14"/>
  <c r="F16" i="11" s="1"/>
  <c r="M105" i="14"/>
  <c r="Q105" i="14" s="1"/>
  <c r="F51" i="14"/>
  <c r="F18" i="14" s="1"/>
  <c r="F29" i="14" s="1"/>
  <c r="H58" i="15"/>
  <c r="T96" i="14"/>
  <c r="S95" i="14"/>
  <c r="G48" i="14"/>
  <c r="G50" i="14" s="1"/>
  <c r="G51" i="14" s="1"/>
  <c r="G18" i="14" s="1"/>
  <c r="J6" i="14" s="1"/>
  <c r="T95" i="14" l="1"/>
  <c r="F22" i="11"/>
  <c r="F44" i="21"/>
  <c r="J5" i="14"/>
  <c r="G28" i="14"/>
  <c r="F23" i="11" s="1"/>
  <c r="F12" i="12"/>
  <c r="F12" i="13"/>
  <c r="S93" i="14"/>
  <c r="T93" i="14" s="1"/>
  <c r="S99" i="14"/>
  <c r="M108" i="14"/>
  <c r="M113" i="14" s="1"/>
  <c r="M115" i="14" s="1"/>
  <c r="S94" i="14"/>
  <c r="T94" i="14" s="1"/>
  <c r="F24" i="11" l="1"/>
  <c r="O21" i="11" s="1"/>
  <c r="Q113" i="14"/>
  <c r="Q108" i="14"/>
  <c r="T99" i="14"/>
  <c r="J10" i="14"/>
  <c r="J11" i="14" s="1"/>
  <c r="S97" i="14"/>
  <c r="T97" i="14" s="1"/>
  <c r="Q115" i="14"/>
  <c r="T92" i="14"/>
  <c r="B4" i="13" l="1"/>
  <c r="B5" i="13"/>
  <c r="B6" i="13"/>
  <c r="B7" i="13"/>
  <c r="B8" i="13"/>
  <c r="B9" i="13"/>
  <c r="B10" i="13"/>
  <c r="B11" i="13"/>
  <c r="B12" i="13"/>
  <c r="B13" i="13"/>
  <c r="B14" i="13"/>
  <c r="B15" i="13"/>
  <c r="B16" i="13"/>
  <c r="B17" i="13"/>
  <c r="B18" i="13"/>
  <c r="B19" i="13"/>
  <c r="B20" i="13"/>
  <c r="B21" i="13"/>
  <c r="B22" i="13"/>
  <c r="B29" i="13"/>
  <c r="B39" i="13"/>
  <c r="B40" i="13"/>
  <c r="B41" i="13"/>
  <c r="B42" i="13"/>
  <c r="F42" i="13"/>
  <c r="B47" i="13"/>
  <c r="B48" i="13"/>
  <c r="B49" i="13"/>
  <c r="B50" i="13"/>
  <c r="B51" i="13"/>
  <c r="B52" i="13"/>
  <c r="B53" i="13"/>
  <c r="F53" i="13"/>
  <c r="H9" i="12" a="1"/>
  <c r="H9" i="12" s="1"/>
  <c r="B31" i="12"/>
  <c r="H26" i="12" a="1"/>
  <c r="H26" i="12" s="1"/>
  <c r="F26" i="12"/>
  <c r="F9" i="12" s="1"/>
  <c r="B26" i="12"/>
  <c r="B25" i="12"/>
  <c r="B24" i="12"/>
  <c r="B23" i="12"/>
  <c r="B22" i="12"/>
  <c r="B16" i="12"/>
  <c r="B15" i="12"/>
  <c r="B14" i="12"/>
  <c r="B13" i="12"/>
  <c r="B12" i="12"/>
  <c r="B11" i="12"/>
  <c r="B10" i="12"/>
  <c r="B9" i="12"/>
  <c r="B8" i="12"/>
  <c r="B7" i="12"/>
  <c r="B6" i="12"/>
  <c r="B5" i="12"/>
  <c r="B4" i="12"/>
  <c r="B8" i="11" l="1"/>
  <c r="B7" i="11"/>
  <c r="I6" i="11" a="1"/>
  <c r="I6" i="11" s="1"/>
  <c r="B6" i="11"/>
  <c r="B5" i="11"/>
  <c r="I4" i="11" a="1"/>
  <c r="I4" i="11" s="1"/>
  <c r="B4" i="11"/>
  <c r="F38" i="6" l="1"/>
  <c r="G38" i="6"/>
  <c r="H38" i="6"/>
  <c r="I38" i="6"/>
  <c r="J38" i="6"/>
  <c r="E38" i="6"/>
  <c r="E39" i="6" s="1"/>
  <c r="F33" i="6"/>
  <c r="G33" i="6"/>
  <c r="H33" i="6"/>
  <c r="I33" i="6"/>
  <c r="J33" i="6"/>
  <c r="E33" i="6"/>
  <c r="G28" i="6"/>
  <c r="H28" i="6"/>
  <c r="J28" i="6"/>
  <c r="F17" i="6"/>
  <c r="F54" i="6" s="1"/>
  <c r="G17" i="6"/>
  <c r="G54" i="6" s="1"/>
  <c r="H17" i="6"/>
  <c r="I17" i="6"/>
  <c r="J17" i="6"/>
  <c r="E17" i="6"/>
  <c r="E54" i="6" s="1"/>
  <c r="F12" i="6"/>
  <c r="G12" i="6"/>
  <c r="G50" i="6" s="1"/>
  <c r="H12" i="6"/>
  <c r="H50" i="6" s="1"/>
  <c r="I12" i="6"/>
  <c r="J12" i="6"/>
  <c r="E12" i="6"/>
  <c r="F7" i="6"/>
  <c r="F46" i="6" s="1"/>
  <c r="G7" i="6"/>
  <c r="H7" i="6"/>
  <c r="H46" i="6" s="1"/>
  <c r="I7" i="6"/>
  <c r="J7" i="6"/>
  <c r="H54" i="6" l="1"/>
  <c r="F50" i="6"/>
  <c r="E50" i="6"/>
  <c r="G46" i="6"/>
  <c r="E18" i="6"/>
  <c r="E55" i="6" s="1"/>
  <c r="J18" i="6"/>
  <c r="B54" i="8"/>
  <c r="I14" i="8"/>
  <c r="I17" i="8" l="1"/>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87" i="8"/>
  <c r="B86" i="8"/>
  <c r="B85" i="8"/>
  <c r="B84" i="8"/>
  <c r="B83" i="8"/>
  <c r="B82" i="8"/>
  <c r="B81" i="8"/>
  <c r="B80" i="8"/>
  <c r="B79" i="8"/>
  <c r="B78" i="8"/>
  <c r="B77" i="8"/>
  <c r="B76" i="8"/>
  <c r="B75" i="8"/>
  <c r="B74" i="8"/>
  <c r="B73" i="8"/>
  <c r="B72" i="8"/>
  <c r="B71" i="8"/>
  <c r="B70" i="8"/>
  <c r="B69" i="8"/>
  <c r="B68" i="8"/>
  <c r="B67" i="8"/>
  <c r="B66" i="8"/>
  <c r="B65" i="8"/>
  <c r="B64" i="8"/>
  <c r="B63" i="8"/>
  <c r="B62" i="8"/>
  <c r="B61" i="8"/>
  <c r="B56" i="8"/>
  <c r="B53" i="8"/>
  <c r="B52" i="8"/>
  <c r="B51" i="8"/>
  <c r="B50" i="8"/>
  <c r="B49" i="8"/>
  <c r="B48" i="8"/>
  <c r="B47" i="8"/>
  <c r="B46" i="8"/>
  <c r="B45" i="8"/>
  <c r="B44" i="8"/>
  <c r="B43" i="8"/>
  <c r="B42" i="8"/>
  <c r="B41" i="8"/>
  <c r="B40" i="8"/>
  <c r="B39" i="8"/>
  <c r="B38" i="8"/>
  <c r="B37" i="8"/>
  <c r="B36" i="8"/>
  <c r="B35" i="8"/>
  <c r="B34" i="8"/>
  <c r="B33" i="8"/>
  <c r="B32" i="8"/>
  <c r="B31" i="8"/>
  <c r="B30" i="8"/>
  <c r="B29" i="8"/>
  <c r="B28" i="8"/>
  <c r="B27" i="8"/>
  <c r="B20" i="8"/>
  <c r="B19" i="8"/>
  <c r="B18" i="8"/>
  <c r="B17" i="8"/>
  <c r="B16" i="8"/>
  <c r="B15" i="8"/>
  <c r="B14" i="8"/>
  <c r="B13" i="8"/>
  <c r="B12" i="8"/>
  <c r="B11" i="8"/>
  <c r="B10" i="8"/>
  <c r="B9" i="8"/>
  <c r="B8" i="8"/>
  <c r="B7" i="8"/>
  <c r="B6" i="8"/>
  <c r="B5" i="8"/>
  <c r="B4" i="8"/>
  <c r="H30" i="7" l="1"/>
  <c r="G30" i="7"/>
  <c r="F30" i="7"/>
  <c r="E30" i="7"/>
  <c r="P30" i="7"/>
  <c r="O30" i="7"/>
  <c r="N30" i="7"/>
  <c r="M30" i="7"/>
  <c r="L30" i="7"/>
  <c r="K30" i="7"/>
  <c r="J30" i="7"/>
  <c r="I30" i="7"/>
  <c r="B30" i="7"/>
  <c r="B29" i="7"/>
  <c r="B28" i="7"/>
  <c r="B27" i="7"/>
  <c r="B26" i="7"/>
  <c r="B25" i="7"/>
  <c r="B24" i="7"/>
  <c r="B23" i="7"/>
  <c r="B22" i="7"/>
  <c r="B21" i="7"/>
  <c r="B20" i="7"/>
  <c r="B19" i="7"/>
  <c r="B18" i="7"/>
  <c r="B17" i="7"/>
  <c r="B16" i="7"/>
  <c r="B15" i="7"/>
  <c r="B14" i="7"/>
  <c r="B13" i="7"/>
  <c r="B12" i="7"/>
  <c r="B11" i="7"/>
  <c r="B10" i="7"/>
  <c r="B9" i="7"/>
  <c r="B8" i="7"/>
  <c r="B7" i="7"/>
  <c r="B6" i="7"/>
  <c r="B5" i="7"/>
  <c r="B4" i="7"/>
  <c r="B37" i="6" l="1"/>
  <c r="B32" i="6"/>
  <c r="B27" i="6"/>
  <c r="B16" i="6"/>
  <c r="B11" i="6"/>
  <c r="B6" i="6"/>
  <c r="B55" i="6"/>
  <c r="B54" i="6"/>
  <c r="B53" i="6"/>
  <c r="B52" i="6"/>
  <c r="B51" i="6"/>
  <c r="B50" i="6"/>
  <c r="B49" i="6"/>
  <c r="B48" i="6"/>
  <c r="B47" i="6"/>
  <c r="B46" i="6"/>
  <c r="B45" i="6"/>
  <c r="B44" i="6"/>
  <c r="B39" i="6"/>
  <c r="B38" i="6"/>
  <c r="B36" i="6"/>
  <c r="B35" i="6"/>
  <c r="B34" i="6"/>
  <c r="B33" i="6"/>
  <c r="B31" i="6"/>
  <c r="B30" i="6"/>
  <c r="B29" i="6"/>
  <c r="B28" i="6"/>
  <c r="B26" i="6"/>
  <c r="B25" i="6"/>
  <c r="B20" i="6"/>
  <c r="B19" i="6"/>
  <c r="B18" i="6"/>
  <c r="B17" i="6"/>
  <c r="B15" i="6"/>
  <c r="B14" i="6"/>
  <c r="B13" i="6"/>
  <c r="B12" i="6"/>
  <c r="B10" i="6"/>
  <c r="B9" i="6"/>
  <c r="B8" i="6"/>
  <c r="B7" i="6"/>
  <c r="B5" i="6"/>
  <c r="B4" i="6"/>
  <c r="B64" i="5" l="1"/>
  <c r="B58" i="5"/>
  <c r="B52" i="5"/>
  <c r="B47" i="5"/>
  <c r="B43" i="5"/>
  <c r="B28" i="5"/>
  <c r="B22" i="5"/>
  <c r="B16" i="5"/>
  <c r="B11" i="5"/>
  <c r="B7" i="5"/>
  <c r="B90" i="5"/>
  <c r="B85" i="5"/>
  <c r="B81" i="5"/>
  <c r="B78" i="5"/>
  <c r="I110" i="5" l="1"/>
  <c r="I68" i="5" s="1"/>
  <c r="F110" i="5"/>
  <c r="F68" i="5" s="1"/>
  <c r="F98" i="5" s="1"/>
  <c r="F69" i="5" l="1"/>
  <c r="I69" i="5"/>
  <c r="J110" i="5"/>
  <c r="J68" i="5" s="1"/>
  <c r="H110" i="5"/>
  <c r="H68" i="5" s="1"/>
  <c r="H98" i="5" s="1"/>
  <c r="E110" i="5"/>
  <c r="E68" i="5" s="1"/>
  <c r="E98" i="5" s="1"/>
  <c r="H69" i="5" l="1"/>
  <c r="J69" i="5"/>
  <c r="E69" i="5"/>
  <c r="E99" i="5" s="1"/>
  <c r="B110" i="5"/>
  <c r="B109" i="5"/>
  <c r="B108" i="5"/>
  <c r="B107" i="5"/>
  <c r="B106" i="5"/>
  <c r="B105" i="5"/>
  <c r="B100" i="5"/>
  <c r="B99" i="5"/>
  <c r="B98" i="5"/>
  <c r="B97" i="5"/>
  <c r="B96" i="5"/>
  <c r="B95" i="5"/>
  <c r="B94" i="5"/>
  <c r="B93" i="5"/>
  <c r="B92" i="5"/>
  <c r="B91" i="5"/>
  <c r="B89" i="5"/>
  <c r="B88" i="5"/>
  <c r="B87" i="5"/>
  <c r="B86" i="5"/>
  <c r="B84" i="5"/>
  <c r="B83" i="5"/>
  <c r="B82" i="5"/>
  <c r="B80" i="5"/>
  <c r="B79" i="5"/>
  <c r="B77" i="5"/>
  <c r="B76" i="5"/>
  <c r="B75" i="5"/>
  <c r="B70" i="5"/>
  <c r="B69" i="5"/>
  <c r="B68" i="5"/>
  <c r="B67" i="5"/>
  <c r="B66" i="5"/>
  <c r="B65" i="5"/>
  <c r="B63" i="5"/>
  <c r="B62" i="5"/>
  <c r="B61" i="5"/>
  <c r="B60" i="5"/>
  <c r="B59" i="5"/>
  <c r="B57" i="5"/>
  <c r="B56" i="5"/>
  <c r="B55" i="5"/>
  <c r="B54" i="5"/>
  <c r="B53" i="5"/>
  <c r="B51" i="5"/>
  <c r="B50" i="5"/>
  <c r="B49" i="5"/>
  <c r="B48" i="5"/>
  <c r="B46" i="5"/>
  <c r="B45" i="5"/>
  <c r="B44" i="5"/>
  <c r="B42" i="5"/>
  <c r="B41" i="5"/>
  <c r="B40" i="5"/>
  <c r="B35" i="5"/>
  <c r="B34" i="5"/>
  <c r="B33" i="5"/>
  <c r="B32" i="5"/>
  <c r="B31" i="5"/>
  <c r="B30" i="5"/>
  <c r="B29" i="5"/>
  <c r="B27" i="5"/>
  <c r="B26" i="5"/>
  <c r="B25" i="5"/>
  <c r="B24" i="5"/>
  <c r="B23" i="5"/>
  <c r="B21" i="5"/>
  <c r="B20" i="5"/>
  <c r="B19" i="5"/>
  <c r="B18" i="5"/>
  <c r="B17" i="5"/>
  <c r="B15" i="5"/>
  <c r="B14" i="5"/>
  <c r="B13" i="5"/>
  <c r="B12" i="5"/>
  <c r="B10" i="5"/>
  <c r="B9" i="5"/>
  <c r="B8" i="5"/>
  <c r="B6" i="5"/>
  <c r="B5" i="5"/>
  <c r="B4" i="5"/>
  <c r="I25" i="5" l="1"/>
  <c r="I92" i="5" s="1"/>
  <c r="F25" i="5"/>
  <c r="F92" i="5" s="1"/>
  <c r="J25" i="5"/>
  <c r="J92" i="5" s="1"/>
  <c r="G25" i="5"/>
  <c r="G92" i="5" s="1"/>
  <c r="H25" i="5"/>
  <c r="H92" i="5" s="1"/>
  <c r="G30" i="5" l="1"/>
  <c r="F30" i="5"/>
  <c r="H30" i="5"/>
  <c r="J30" i="5"/>
  <c r="I30" i="5"/>
  <c r="I18" i="6"/>
  <c r="F18" i="6"/>
  <c r="G18" i="6"/>
  <c r="G55" i="6" s="1"/>
  <c r="H18" i="6"/>
  <c r="H55" i="6" s="1"/>
  <c r="F39" i="6"/>
  <c r="I39" i="6"/>
  <c r="J39" i="6"/>
  <c r="H39" i="6"/>
  <c r="G39" i="6"/>
  <c r="F46" i="21"/>
  <c r="F40" i="21" s="1"/>
  <c r="F47" i="21" s="1"/>
  <c r="O19" i="11" s="1"/>
  <c r="I33" i="5" l="1"/>
  <c r="I99" i="5" s="1"/>
  <c r="I96" i="5"/>
  <c r="J33" i="5"/>
  <c r="J99" i="5" s="1"/>
  <c r="J96" i="5"/>
  <c r="H33" i="5"/>
  <c r="H99" i="5" s="1"/>
  <c r="H96" i="5"/>
  <c r="F33" i="5"/>
  <c r="F99" i="5" s="1"/>
  <c r="F96" i="5"/>
  <c r="G33" i="5"/>
  <c r="G99" i="5" s="1"/>
  <c r="G96" i="5"/>
  <c r="F55" i="6"/>
  <c r="F8" i="12"/>
  <c r="F15" i="11" s="1"/>
  <c r="F10" i="12" l="1"/>
  <c r="F13" i="12" s="1"/>
  <c r="F16" i="12" s="1"/>
  <c r="F4" i="13" l="1"/>
  <c r="F19" i="13" l="1"/>
  <c r="F21" i="13" s="1"/>
  <c r="F22" i="13" s="1" a="1"/>
  <c r="F22" i="13" s="1"/>
  <c r="F18" i="11" l="1"/>
  <c r="F20" i="11" s="1"/>
  <c r="O18" i="11" s="1"/>
  <c r="P23" i="11" l="1"/>
  <c r="P24" i="11" s="1"/>
  <c r="P18" i="11" s="1"/>
  <c r="P17" i="11" l="1"/>
  <c r="P20" i="11"/>
  <c r="P19" i="11"/>
  <c r="P21" i="11"/>
  <c r="P25" i="11" l="1"/>
  <c r="P26" i="11" s="1"/>
  <c r="F29" i="11" s="1"/>
  <c r="H6" i="11" l="1"/>
  <c r="F33" i="11"/>
  <c r="H4" i="11" s="1"/>
  <c r="K87"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<sst xmlns="http://schemas.openxmlformats.org/spreadsheetml/2006/main" count="3649" uniqueCount="1158">
  <si>
    <t>Table of Contents</t>
  </si>
  <si>
    <t>Schedule</t>
  </si>
  <si>
    <t>Schedule name</t>
  </si>
  <si>
    <t>2</t>
  </si>
  <si>
    <t>REPORT ON REGULATORY PROFIT</t>
  </si>
  <si>
    <t>3</t>
  </si>
  <si>
    <t>REPORT ON REGULATORY TAX ALLOWANCE</t>
  </si>
  <si>
    <t>4</t>
  </si>
  <si>
    <t>4a</t>
  </si>
  <si>
    <t>REPORT ON ASSET ALLOCATIONS</t>
  </si>
  <si>
    <t>5</t>
  </si>
  <si>
    <t>5a</t>
  </si>
  <si>
    <t>REPORT ON COST ALLOCATIONS</t>
  </si>
  <si>
    <t>6</t>
  </si>
  <si>
    <t>7</t>
  </si>
  <si>
    <t>8</t>
  </si>
  <si>
    <t>REPORT ON RELATED PARTY TRANSACTIONS</t>
  </si>
  <si>
    <t>11a</t>
  </si>
  <si>
    <t>REPORT ON FORECAST OPERATING EXPENDITURE</t>
  </si>
  <si>
    <t>REPORT ON FORECAST CAPACITY AND UTILISATION</t>
  </si>
  <si>
    <t>12a</t>
  </si>
  <si>
    <t>REPORT ON FORECAST NETWORK DEMAND</t>
  </si>
  <si>
    <t>REPORT ON ASSET MANAGEMENT CAPABILITY</t>
  </si>
  <si>
    <t>Disclosure Template Instructions</t>
  </si>
  <si>
    <t xml:space="preserve">These templates have been prepared for use by ID-only regulated providers when making disclosures under clauses 2.4.1, 2.4.2, and 2.4.3 of the main body of the determination. </t>
  </si>
  <si>
    <t>Company name and Dates</t>
  </si>
  <si>
    <t>Data Entry Cells and Calculated Cells</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</si>
  <si>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</si>
  <si>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</si>
  <si>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</si>
  <si>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</si>
  <si>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Inserting Additional Rows and Columns</t>
  </si>
  <si>
    <t xml:space="preserve">The templates for some Schedules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</si>
  <si>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must not be inserted directly above the first row or below the last row of a table. This is to ensure that entries made in the new row are included in the totals.</t>
  </si>
  <si>
    <t>Schedule References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</si>
  <si>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</si>
  <si>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</si>
  <si>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Worksheet Completion Sequence</t>
  </si>
  <si>
    <t xml:space="preserve">Calculation cells may show an incorrect value until precedent cell entries have been completed. Data entry may be assisted by completing the Schedules in the following order: </t>
  </si>
  <si>
    <t>for</t>
  </si>
  <si>
    <t>Schedules 1-13</t>
  </si>
  <si>
    <t>Regulated Provider</t>
  </si>
  <si>
    <t>Disclosure Date</t>
  </si>
  <si>
    <t>Disclosure Year (year ended)</t>
  </si>
  <si>
    <t>Templates for Schedules 1-13</t>
  </si>
  <si>
    <r>
      <t xml:space="preserve">Template Version </t>
    </r>
    <r>
      <rPr>
        <b/>
        <sz val="10"/>
        <color rgb="FFFF0000"/>
        <rFont val="Calibri"/>
        <family val="2"/>
      </rPr>
      <t>3</t>
    </r>
    <r>
      <rPr>
        <b/>
        <sz val="10"/>
        <color theme="1"/>
        <rFont val="Calibri"/>
        <family val="2"/>
      </rPr>
      <t>. Prepared</t>
    </r>
    <r>
      <rPr>
        <b/>
        <sz val="10"/>
        <color rgb="FFFF0000"/>
        <rFont val="Calibri"/>
        <family val="2"/>
      </rPr>
      <t xml:space="preserve"> November 2023</t>
    </r>
  </si>
  <si>
    <t>Workbook Version History</t>
  </si>
  <si>
    <t>Workbook Version and Date</t>
  </si>
  <si>
    <t>Determination</t>
  </si>
  <si>
    <t>v1, 30 November 2021</t>
  </si>
  <si>
    <t>Fibre ID Determination 2021 [2021] NZCC 24</t>
  </si>
  <si>
    <t>v2, 28 July 2022</t>
  </si>
  <si>
    <t>Fibre ID Amendment Determination 2022 [2022] NZCC 26</t>
  </si>
  <si>
    <t>ID-Only Regulated Provider Information Disclosure Requirements</t>
  </si>
  <si>
    <t>Information Templates</t>
  </si>
  <si>
    <t>cell styles shown below for different data types</t>
  </si>
  <si>
    <t>Section</t>
  </si>
  <si>
    <t>Row</t>
  </si>
  <si>
    <t>?2</t>
  </si>
  <si>
    <t>?</t>
  </si>
  <si>
    <t>?22</t>
  </si>
  <si>
    <t>table headers</t>
  </si>
  <si>
    <t>formula</t>
  </si>
  <si>
    <t>N/A (no data to be entered</t>
  </si>
  <si>
    <t>data entry</t>
  </si>
  <si>
    <t>check</t>
  </si>
  <si>
    <t>N/A</t>
  </si>
  <si>
    <t>Ref</t>
  </si>
  <si>
    <t>dropdown</t>
  </si>
  <si>
    <t>data entry - commission only</t>
  </si>
  <si>
    <t>comment</t>
  </si>
  <si>
    <t>Extending the network</t>
  </si>
  <si>
    <t>Augmentation</t>
  </si>
  <si>
    <t>New property development</t>
  </si>
  <si>
    <t>Installations</t>
  </si>
  <si>
    <t>Complex installations</t>
  </si>
  <si>
    <t>Standard installations</t>
  </si>
  <si>
    <t>Access</t>
  </si>
  <si>
    <t>Aggregation</t>
  </si>
  <si>
    <t>Transport</t>
  </si>
  <si>
    <t>Network sustain &amp; enhance</t>
  </si>
  <si>
    <t>Field Sustain</t>
  </si>
  <si>
    <t>Relocations</t>
  </si>
  <si>
    <t>Resilience</t>
  </si>
  <si>
    <t>Site Sustain</t>
  </si>
  <si>
    <t>Network &amp; custimer IT</t>
  </si>
  <si>
    <t>Expenditure on network assets</t>
  </si>
  <si>
    <t>Non-network IT &amp; support</t>
  </si>
  <si>
    <t>Business IT</t>
  </si>
  <si>
    <t>Corporate capex</t>
  </si>
  <si>
    <t>Expenditure on assets</t>
  </si>
  <si>
    <t>Capital expenditure on assets</t>
  </si>
  <si>
    <r>
      <rPr>
        <i/>
        <sz val="11"/>
        <rFont val="Calibri"/>
        <family val="2"/>
        <scheme val="minor"/>
      </rPr>
      <t>less</t>
    </r>
    <r>
      <rPr>
        <sz val="11"/>
        <rFont val="Calibri"/>
        <family val="2"/>
        <scheme val="minor"/>
      </rPr>
      <t xml:space="preserve"> Value of capital contributions</t>
    </r>
  </si>
  <si>
    <t>Assets commissioned</t>
  </si>
  <si>
    <t>Subcomponents of expenditure on assets (where known)</t>
  </si>
  <si>
    <t>Reilience</t>
  </si>
  <si>
    <t>Capital expenditure forecast</t>
  </si>
  <si>
    <t>Network capacity</t>
  </si>
  <si>
    <t>Network &amp; customer IT</t>
  </si>
  <si>
    <t>Total</t>
  </si>
  <si>
    <t>Complete if disclosing at Level 1 category</t>
  </si>
  <si>
    <t>Customer opex</t>
  </si>
  <si>
    <t>Customer operation</t>
  </si>
  <si>
    <t>Product, sales &amp; marketing</t>
  </si>
  <si>
    <t>Total customer opex</t>
  </si>
  <si>
    <t>Network opex</t>
  </si>
  <si>
    <t>Network operations</t>
  </si>
  <si>
    <t>Network operating costs</t>
  </si>
  <si>
    <t>Total network opex</t>
  </si>
  <si>
    <t>Support opex</t>
  </si>
  <si>
    <t>Corporate opex</t>
  </si>
  <si>
    <t>Technology</t>
  </si>
  <si>
    <t>Total support opex</t>
  </si>
  <si>
    <t>Operating expenditure</t>
  </si>
  <si>
    <t>Subcomponents of operating expenditure (where known)</t>
  </si>
  <si>
    <t>Complete if disclosing at Level 1 caregory</t>
  </si>
  <si>
    <t>Current year central office (CO) to fibre flexibility point (FFPs), with percentage fill greater than 85%</t>
  </si>
  <si>
    <t>Current year Premises</t>
  </si>
  <si>
    <t>Ashburton</t>
  </si>
  <si>
    <t>Auckland</t>
  </si>
  <si>
    <t>Blenheim</t>
  </si>
  <si>
    <t>Christchurch</t>
  </si>
  <si>
    <t>Dunedin</t>
  </si>
  <si>
    <t>Gisborne</t>
  </si>
  <si>
    <t>Greymouth</t>
  </si>
  <si>
    <t>Hamilton</t>
  </si>
  <si>
    <t>Invercargill</t>
  </si>
  <si>
    <t>Kapiti</t>
  </si>
  <si>
    <t>Levin</t>
  </si>
  <si>
    <t>Masterton</t>
  </si>
  <si>
    <t>Napier &amp;Hastings</t>
  </si>
  <si>
    <t>Nelson</t>
  </si>
  <si>
    <t>New Plymouth</t>
  </si>
  <si>
    <t>Oamaru</t>
  </si>
  <si>
    <t>Palmerston North</t>
  </si>
  <si>
    <t>Queenstown</t>
  </si>
  <si>
    <t>Rotorua</t>
  </si>
  <si>
    <t>Taupo</t>
  </si>
  <si>
    <t>Tauranga</t>
  </si>
  <si>
    <t>Timaru</t>
  </si>
  <si>
    <t>Whanganui</t>
  </si>
  <si>
    <t>Wellington</t>
  </si>
  <si>
    <t>Whakatane</t>
  </si>
  <si>
    <t>Whangarei</t>
  </si>
  <si>
    <t>Context</t>
  </si>
  <si>
    <t>PON connections by service description*</t>
  </si>
  <si>
    <t>Total PON connections by service description</t>
  </si>
  <si>
    <t>Other PON connections</t>
  </si>
  <si>
    <t>P2P connections</t>
  </si>
  <si>
    <t>Total connections</t>
  </si>
  <si>
    <t>Napier &amp; Hastings</t>
  </si>
  <si>
    <t>Sum</t>
  </si>
  <si>
    <t>System peak (maximum observed peak in gigabits per second)</t>
  </si>
  <si>
    <t>Forecast system peak</t>
  </si>
  <si>
    <t>% of sum of peaks</t>
  </si>
  <si>
    <t>Column1</t>
  </si>
  <si>
    <t>Average demand by POI area (gigabits per second)</t>
  </si>
  <si>
    <t>Average to peak ratio</t>
  </si>
  <si>
    <t>Question No.</t>
  </si>
  <si>
    <t>Function</t>
  </si>
  <si>
    <t>Question</t>
  </si>
  <si>
    <t>Maturity Level Score</t>
  </si>
  <si>
    <t>Evidence - Summary</t>
  </si>
  <si>
    <t>Target Score CY+3</t>
  </si>
  <si>
    <t>Initiatives planned to achieve target score</t>
  </si>
  <si>
    <t>Why</t>
  </si>
  <si>
    <t>Who</t>
  </si>
  <si>
    <t>Record/documented Information</t>
  </si>
  <si>
    <t>Maturity Level 0</t>
  </si>
  <si>
    <t>Maturity Level 1</t>
  </si>
  <si>
    <t>Maturity Level 2</t>
  </si>
  <si>
    <t>Maturity Level 3</t>
  </si>
  <si>
    <t>Maturity Level 4</t>
  </si>
  <si>
    <t>Asset management policy</t>
  </si>
  <si>
    <t>To what extent has an asset management policy been documented, authorised and communicated?</t>
  </si>
  <si>
    <t>Widely used AM practice standards require an organisation to document, authorise and communicate its asset management policy.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</si>
  <si>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</si>
  <si>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</si>
  <si>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</si>
  <si>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</si>
  <si>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</si>
  <si>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</si>
  <si>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Asset management strategy</t>
  </si>
  <si>
    <t>What has the organisation done to ensure that its asset management strategy is consistent with other appropriate organisational policies and strategies, and the needs of stakeholders?</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</si>
  <si>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and has taken account of stakeholder requirements.  Generally, this will take into account the same policies, strategies and stakeholder requirements as covered in drafting the asset management policy but at a greater level of detail.</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</si>
  <si>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</si>
  <si>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</si>
  <si>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</si>
  <si>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</si>
  <si>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</si>
  <si>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what way does the organisation's asset management strategy take account of the lifecycle of the assets, asset types and asset systems over which the organisation has stewardship?</t>
  </si>
  <si>
    <t>Good asset stewardship is the hallmark of an organisation compliant with widely used AM standards.  A key component of this is the need to take account of the lifecycle of the assets, asset types and asset systems.  This question explores what an organisation has done to take lifecycle into account in its asset management strategy.</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</si>
  <si>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</si>
  <si>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</si>
  <si>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</si>
  <si>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</si>
  <si>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</si>
  <si>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Asset management plan(s)</t>
  </si>
  <si>
    <t>How does the organisation establish and document its asset management plan(s) across the life cycle activities of its assets and asset systems?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</si>
  <si>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</si>
  <si>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</si>
  <si>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</si>
  <si>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</si>
  <si>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</si>
  <si>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</si>
  <si>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</si>
  <si>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How has the organisation communicated its plan(s) to all relevant parties to a level of detail appropriate to the receiver's role in their delivery?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</si>
  <si>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</si>
  <si>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</si>
  <si>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</si>
  <si>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The organisation does not have plan(s) or their distribution is limited to the authors.</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</si>
  <si>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</si>
  <si>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</si>
  <si>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How are designated responsibilities for delivery of asset plan actions documented?</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</si>
  <si>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</si>
  <si>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</si>
  <si>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</si>
  <si>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</si>
  <si>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</si>
  <si>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</si>
  <si>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</si>
  <si>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</si>
  <si>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</si>
  <si>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</si>
  <si>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</si>
  <si>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</si>
  <si>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</si>
  <si>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</si>
  <si>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Contingency planning</t>
  </si>
  <si>
    <t>What plan(s) and procedure(s) does the organisation have for identifying and responding to incidents and emergency situations and ensuring continuity of critical asset management activities?</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</si>
  <si>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</si>
  <si>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</si>
  <si>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</si>
  <si>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</si>
  <si>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</si>
  <si>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</si>
  <si>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</si>
  <si>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Structure, authority and responsibilities</t>
  </si>
  <si>
    <t>What has the organisation done to appoint member(s) of its management team to be responsible for ensuring that the organisation's assets deliver the requirements of the asset management strategy, objectives and plan(s)?</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</si>
  <si>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</si>
  <si>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</si>
  <si>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</si>
  <si>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</si>
  <si>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</si>
  <si>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</si>
  <si>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What evidence can the organisation's top management provide to demonstrate that sufficient resources are available for asset management?</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</si>
  <si>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</si>
  <si>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</si>
  <si>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</si>
  <si>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</si>
  <si>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</si>
  <si>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</si>
  <si>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</si>
  <si>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To what degree does the organisation's top management communicate the importance of meeting its asset management requirements?</t>
  </si>
  <si>
    <t>Widely used AM practice standards require an organisation to communicate the importance of meeting its asset management requirements such that personnel fully understand, take ownership of, and are fully engaged in the delivery of the asset management requirements.</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</si>
  <si>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</si>
  <si>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</si>
  <si>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</si>
  <si>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</si>
  <si>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</si>
  <si>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</si>
  <si>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</si>
  <si>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</si>
  <si>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Where an organisation chooses to outsource some of its asset management activities, the organisation must ensure that these outsourced process(es) are under appropriate control to ensure that all the requirements of widely used AM standards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</si>
  <si>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</si>
  <si>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could form part of a contract or service level agreement between the organisation and the suppliers of its outsourced activities.  Evidence that the organisation has demonstrated to itself that it has assurance of compliance of outsourced activities.</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</si>
  <si>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</si>
  <si>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</si>
  <si>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</si>
  <si>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Training, awareness and competence</t>
  </si>
  <si>
    <t>How does the organisation develop plan(s) for the human resources required to undertake asset management activities - including the development and delivery of asset management strategy, process(es), objectives and plan(s)?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</si>
  <si>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a 5 year time scale then the human resources development plan(s) should align with this.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</si>
  <si>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</si>
  <si>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</si>
  <si>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</si>
  <si>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</si>
  <si>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</si>
  <si>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</si>
  <si>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How does the organisation identify competency requirements and then plan, provide and record the training necessary to achieve the competencies?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</si>
  <si>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</si>
  <si>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</si>
  <si>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</si>
  <si>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</si>
  <si>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</si>
  <si>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How does the organization ensure that persons under its direct control undertaking asset management related activities have an appropriate level of competence in terms of education, training or experience?</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</si>
  <si>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</si>
  <si>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</si>
  <si>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</si>
  <si>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</si>
  <si>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</si>
  <si>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</si>
  <si>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Communication, participation and consultation</t>
  </si>
  <si>
    <t>How does the organisation ensure that pertinent asset management information is effectively communicated to and from employees and other stakeholders, including contracted service providers?</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</si>
  <si>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</si>
  <si>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</si>
  <si>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</si>
  <si>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</si>
  <si>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</si>
  <si>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</si>
  <si>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</si>
  <si>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Asset Management System documentation</t>
  </si>
  <si>
    <t>What documentation has the organisation established to describe the main elements of its asset management system and interactions between them?</t>
  </si>
  <si>
    <t>The management team that has overall responsibility for asset management.  Managers engaged in asset management activities.</t>
  </si>
  <si>
    <t>The documented information describing the main elements of the asset management system (process(es)) and their interaction.</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</si>
  <si>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</si>
  <si>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</si>
  <si>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</si>
  <si>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</si>
  <si>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Information management</t>
  </si>
  <si>
    <t>What has the organisation done to determine what its asset management information system(s) should contain in order to support its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</si>
  <si>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</si>
  <si>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</si>
  <si>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</si>
  <si>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</si>
  <si>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</si>
  <si>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</si>
  <si>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How does the organisation maintain its asset management information system(s) and ensure that the data held within it (them) is of the requisite quality and accuracy and is consistent?</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</si>
  <si>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</si>
  <si>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</si>
  <si>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</si>
  <si>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</si>
  <si>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</si>
  <si>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</si>
  <si>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How has the organisation's ensured its asset management information system is relevant to its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</si>
  <si>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</si>
  <si>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</si>
  <si>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</si>
  <si>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</si>
  <si>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</si>
  <si>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</si>
  <si>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</si>
  <si>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Risk management process(es)</t>
  </si>
  <si>
    <t>How has the organisation documented process(es) and/or procedure(s) for the identification and assessment of asset and asset management related risks throughout the asset life cycle?</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</si>
  <si>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all phases of the asset lifecycle.</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</si>
  <si>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</si>
  <si>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</si>
  <si>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</si>
  <si>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</si>
  <si>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</si>
  <si>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</si>
  <si>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Use and maintenance of asset risk information</t>
  </si>
  <si>
    <t>How does the organisation ensure that the results of risk assessments provide input into the identification of adequate resources and training and competency needs?</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</si>
  <si>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</si>
  <si>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</si>
  <si>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</si>
  <si>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</si>
  <si>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</si>
  <si>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</si>
  <si>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</si>
  <si>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Legal and other requirements</t>
  </si>
  <si>
    <t>What procedure does the organisation have to identify and provide access to its legal, regulatory, statutory and other asset management requirements, and how is requirements incorporated into the asset management system?</t>
  </si>
  <si>
    <t>In order for an organisation to comply with its legal, regulatory, statutory and other asset management requirements, the organisation first needs to ensure that it knows what they are.  It is necessary to have systematic and auditable mechanisms in place to identify new and changing requirements.  Widely used AM standards also require that requirements are incorporated into the asset management system (e.g. procedure(s) and process(es))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</si>
  <si>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</si>
  <si>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</si>
  <si>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</si>
  <si>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</si>
  <si>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</si>
  <si>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</si>
  <si>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</si>
  <si>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</si>
  <si>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Life cycle activities are about the implementation of asset management plan(s) i.e. they are the "doing" phase.  They need to be done effectively and well in order for asset management to have any practical meaning.  As a consequence, widely used standards require organisations to have in place appropriate process(es) and procedure(s) for the implementation of asset management plan(s) and control of lifecycle activities.   This question explores those aspects relevant to asset creation.</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</si>
  <si>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</si>
  <si>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</si>
  <si>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</si>
  <si>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</si>
  <si>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</si>
  <si>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</si>
  <si>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</si>
  <si>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</si>
  <si>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</si>
  <si>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</si>
  <si>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</si>
  <si>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</si>
  <si>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</si>
  <si>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</si>
  <si>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Performance and condition monitoring</t>
  </si>
  <si>
    <t>How does the organisation measure the performance and condition of its assets?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</si>
  <si>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</si>
  <si>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</si>
  <si>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</si>
  <si>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</si>
  <si>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</si>
  <si>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</si>
  <si>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</si>
  <si>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</si>
  <si>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</si>
  <si>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</si>
  <si>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</si>
  <si>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</si>
  <si>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</si>
  <si>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</si>
  <si>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</si>
  <si>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</si>
  <si>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Audit</t>
  </si>
  <si>
    <t>What has the organisation done to establish procedure(s) for the audit of its asset management system (process(es))?</t>
  </si>
  <si>
    <t>This question seeks to explore what the organisation has done to comply with the standard practice AM audit requirements.</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</si>
  <si>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</si>
  <si>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</si>
  <si>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</si>
  <si>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</si>
  <si>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</si>
  <si>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</si>
  <si>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Corrective &amp; Preventative action</t>
  </si>
  <si>
    <t>How does the organisation instigate appropriate corrective and/or preventive actions to eliminate or prevent the causes of identified poor performance and non-conformance?</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</si>
  <si>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</si>
  <si>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</si>
  <si>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</si>
  <si>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</si>
  <si>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</si>
  <si>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</si>
  <si>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</si>
  <si>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Continual Improvement</t>
  </si>
  <si>
    <t>How does the organisation achieve continual improvement in the optimal combination of costs, asset related risks and the performance and condition of assets and asset systems across the whole life cycle?</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</si>
  <si>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</si>
  <si>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</si>
  <si>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</si>
  <si>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</si>
  <si>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</si>
  <si>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</si>
  <si>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</si>
  <si>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How does the organisation seek and acquire knowledge about new asset management related technology and practices, and evaluate their potential benefit to the organisation?</t>
  </si>
  <si>
    <t>One important aspect of continual improvement is where an organisation looks beyond its existing boundaries and knowledge base to look at what 'new things are on the market'.  These new things can include equipment, process(es), tools, etc.  An organisation which does this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</si>
  <si>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</si>
  <si>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</si>
  <si>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</si>
  <si>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</si>
  <si>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</si>
  <si>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</si>
  <si>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Standard Ref. (For guidance only)</t>
  </si>
  <si>
    <t>Scope/purpose of description</t>
  </si>
  <si>
    <t>User Guidance</t>
  </si>
  <si>
    <t>Description of Practices</t>
  </si>
  <si>
    <t>Describe how the business plans to systematise processes for collecting and collating network asset data, including data supplied by contractors and other third parties (note - target score and initiatives must be reported under 25 above).</t>
  </si>
  <si>
    <t>ISO 55002, 7.5</t>
  </si>
  <si>
    <t>Describe how the business plans to improve knowledge of network asset condition so that assets are replaced in a timely manner (note - target score and initiatives must be reported under 25 above).</t>
  </si>
  <si>
    <t>ISO 55000, 6.2</t>
  </si>
  <si>
    <t>Describe how the business plans to, where appropriate, develop and improve  asset health models so that they are informed by network asset condition data. (note - target score and initiatives must be reported under 25 above)</t>
  </si>
  <si>
    <t>ISO 55002, 6.2</t>
  </si>
  <si>
    <t>Describe how the business plans to ensure that there is a clear line-of-sight from asset condition data through to the expenditure forecasts and financial reporting. (note - target score and initiatives must be reported under 25 above).</t>
  </si>
  <si>
    <t>ISO 55002, 9.1</t>
  </si>
  <si>
    <t>Describe how it plans to ensure it has an audited and regularly-maintained platform for sharing network asset data with internal and external stakeholders</t>
  </si>
  <si>
    <t>ISO 55002, 2.5 and  8.3.2 (e)</t>
  </si>
  <si>
    <t>Describe how the business plans to test its asset and network performance, evaluate whether it is achieving its asset management policies and objectives, and identify ways to improve the performance of its network.</t>
  </si>
  <si>
    <t>ISO 55000, 9.1</t>
  </si>
  <si>
    <t>Describe how the business intends to develop its asset criticality understanding, and how this informs its asset replacement and renewal strategies.</t>
  </si>
  <si>
    <t>ISO 55002, 6.2.2.3 and 6.2.2.4</t>
  </si>
  <si>
    <t>Describe how the business intends to improve its network asset risk framework so it can make risk-based decisions, including where appropriate, risk-based decisions based on reliability risk, environmental risk, high-impact low-probability event risk, and safety risk.</t>
  </si>
  <si>
    <t>Describe how the business is developing practices to identify and mitigate safety risks, including the use of a framework such as ALARP to prioritise identified safety risks and to justify investments to mitigate those risks.</t>
  </si>
  <si>
    <t>ISO 55002, 6.2.2.3 and 6.2.2.4 and clause 22 of the Health and Safety at Work Act 2015</t>
  </si>
  <si>
    <t>Describe how the business plans to routinely audit, update, and manage its cost estimation models.</t>
  </si>
  <si>
    <t>Describe how the business plans use actual costs of completed capital expenditure and operating expenditure projects and programmes, to improve future cost estimates.</t>
  </si>
  <si>
    <t>Describe how the business plans to ensure capital expenditure and operating expenditure projects and programmes are efficiently delivered and implemented, and meet applicable industry standards.</t>
  </si>
  <si>
    <t>Source</t>
  </si>
  <si>
    <t>ROI - comparable to a post tax WACC</t>
  </si>
  <si>
    <t>Reflecting all revenue earned</t>
  </si>
  <si>
    <t>Mid-point estimate of post tax WACC</t>
  </si>
  <si>
    <t>ROI - comparable to a vanilla WACC</t>
  </si>
  <si>
    <t>Mid-point estimate of vanilla WACC</t>
  </si>
  <si>
    <t>Standard error</t>
  </si>
  <si>
    <t>2(i): Regulatory Profit</t>
  </si>
  <si>
    <t>Regulatory income</t>
  </si>
  <si>
    <t/>
  </si>
  <si>
    <t>plus</t>
  </si>
  <si>
    <t>Gains / (losses) on asset disposals</t>
  </si>
  <si>
    <t>Other regulated income (other than gains / (losses) on asset disposals)</t>
  </si>
  <si>
    <t>Total regulatory income</t>
  </si>
  <si>
    <t>less</t>
  </si>
  <si>
    <t>Expenditure</t>
  </si>
  <si>
    <t>Operating surplus / (deficit)</t>
  </si>
  <si>
    <t>Total Depreciation</t>
  </si>
  <si>
    <t>Total Revaluations</t>
  </si>
  <si>
    <t>Term credit spread differential allowance</t>
  </si>
  <si>
    <t>to S3</t>
  </si>
  <si>
    <t>Regulatory tax allowance</t>
  </si>
  <si>
    <t>Regulatory profit/(loss)</t>
  </si>
  <si>
    <t>2(ii): Pass-through Costs</t>
  </si>
  <si>
    <t>Pass through costs</t>
  </si>
  <si>
    <t>Rates</t>
  </si>
  <si>
    <t>Telecommunications Act levies - sections 11,12</t>
  </si>
  <si>
    <t>Telecommunications Act levies - sections 87,88</t>
  </si>
  <si>
    <t>Dispute resolution scheme levies</t>
  </si>
  <si>
    <t>($000)</t>
  </si>
  <si>
    <t>2(iii): Merger and Acquisition Expenditure</t>
  </si>
  <si>
    <t>Merger and acquisition expenditure</t>
  </si>
  <si>
    <t>Provide commentary on the benefits of merger and acquisition expenditure to the regulated provider, including required disclosures in accordance with Schedule 14 (Mandatory Explanatory Notes)</t>
  </si>
  <si>
    <t>from S4</t>
  </si>
  <si>
    <t>from S8</t>
  </si>
  <si>
    <t>from S3 &amp; to S1</t>
  </si>
  <si>
    <t>3(i): Regulatory Tax Allowance</t>
  </si>
  <si>
    <t>Regulatory profit / (loss) before tax</t>
  </si>
  <si>
    <t>from S2</t>
  </si>
  <si>
    <t>Depreciation</t>
  </si>
  <si>
    <t>Tax depreciation</t>
  </si>
  <si>
    <t>Permanent differences:</t>
  </si>
  <si>
    <t>Income not included in regulatory profit / (loss) before tax but taxable</t>
  </si>
  <si>
    <t>Expenditure or loss in regulatory profit / (loss) before tax but not deductible</t>
  </si>
  <si>
    <t>Income included in regulatory profit / (loss) before tax but not taxable</t>
  </si>
  <si>
    <t>Expenditure or loss deductible but not in regulatory profit / (loss) before tax</t>
  </si>
  <si>
    <t>Total revaluations</t>
  </si>
  <si>
    <t>Temporary differences:</t>
  </si>
  <si>
    <t>Notional deductible interest</t>
  </si>
  <si>
    <t>Utilised tax losses</t>
  </si>
  <si>
    <t>Regulatory net taxable income</t>
  </si>
  <si>
    <t>to S2</t>
  </si>
  <si>
    <t>%</t>
  </si>
  <si>
    <t>Corporate tax rate (%)</t>
  </si>
  <si>
    <t>3(ii): Disclosure of Permanent and Temporary Differences</t>
  </si>
  <si>
    <t>In Schedule 11, Box 5 and Box 6, provide descriptions and workings of items recorded in the asterisked categories in Schedule 5a(i).</t>
  </si>
  <si>
    <t>3(iii): Reconciliation of Tax Losses</t>
  </si>
  <si>
    <t>Opening tax losses</t>
  </si>
  <si>
    <t>from last year's ID disclosure</t>
  </si>
  <si>
    <t>less Utilised tax losses</t>
  </si>
  <si>
    <t>3(iv): Regulatory Tax Asset Base Roll-Forward</t>
  </si>
  <si>
    <t>Opening sum of regulatory tax asset values</t>
  </si>
  <si>
    <t>Closing sum of regulatory tax asset values</t>
  </si>
  <si>
    <t>Total opening RAB value</t>
  </si>
  <si>
    <t>Revaluations</t>
  </si>
  <si>
    <t>Asset disposals</t>
  </si>
  <si>
    <t>Adjustment resulting from asset allocation</t>
  </si>
  <si>
    <t>Total closing RAB value</t>
  </si>
  <si>
    <t>Asset commissioned</t>
  </si>
  <si>
    <t>Assets commissioned (other than below)</t>
  </si>
  <si>
    <t>Assets acquired from a regulated supplier</t>
  </si>
  <si>
    <t>Assets acquired from a related party</t>
  </si>
  <si>
    <t>Asset disposals (other than below)</t>
  </si>
  <si>
    <t>Asset disposals to a regulated supplier</t>
  </si>
  <si>
    <t>Asset disposals to a related party</t>
  </si>
  <si>
    <t>from S4a</t>
  </si>
  <si>
    <t xml:space="preserve">*  The 'unallocated RAB' is the total value of those assets used wholly or partially to provide FFLAS services without any allowance being made for the allocation of costs to services provided by the supplier that are not FFLAS services.  The RAB value represents the value of these assets after applying this cost allocation.  Neither value includes works under construction. </t>
  </si>
  <si>
    <t>Index</t>
  </si>
  <si>
    <t>CPIt</t>
  </si>
  <si>
    <t>from SE9A Index column - CPI table (Statistics NZ Website)</t>
  </si>
  <si>
    <t>CPIt-1</t>
  </si>
  <si>
    <t>Revaluation rate (%)</t>
  </si>
  <si>
    <t>Opening value of fully depreciated and disposed assets</t>
  </si>
  <si>
    <t xml:space="preserve">Total opening RAB value subject to revaluation </t>
  </si>
  <si>
    <t>Works under construction—preceding disclosure year</t>
  </si>
  <si>
    <t>Works under construction - current disclosure year</t>
  </si>
  <si>
    <t>Capital expenditure</t>
  </si>
  <si>
    <t>from S6</t>
  </si>
  <si>
    <t>Highest rate of capitalised finance applied</t>
  </si>
  <si>
    <t xml:space="preserve">Depreciation - GAAP </t>
  </si>
  <si>
    <t>Depreciation - alternative method</t>
  </si>
  <si>
    <t>Total depreciation</t>
  </si>
  <si>
    <t>Opening RAB value</t>
  </si>
  <si>
    <t>Less depreciation</t>
  </si>
  <si>
    <t>Plus revaluations</t>
  </si>
  <si>
    <t>Plus assets commissioned</t>
  </si>
  <si>
    <t>Less asset disposals</t>
  </si>
  <si>
    <t>Plus asset allocation adjustment</t>
  </si>
  <si>
    <t>Plus asset category transfers</t>
  </si>
  <si>
    <t>Weighted average remaining asset life</t>
  </si>
  <si>
    <t>Weighted average expected total life</t>
  </si>
  <si>
    <t>Table 4(ii)</t>
  </si>
  <si>
    <t>Agrees with Table 4(ii)</t>
  </si>
  <si>
    <t>Layer 1 assets</t>
  </si>
  <si>
    <t>Ducts and Manholes</t>
  </si>
  <si>
    <t>Fibre Optic Cable</t>
  </si>
  <si>
    <t>Fibre Service Leads</t>
  </si>
  <si>
    <t>Local Access Copper Cable (Poles)</t>
  </si>
  <si>
    <t>FTTN / FTTP Cabinets</t>
  </si>
  <si>
    <t>Network Equipment</t>
  </si>
  <si>
    <t>Information Technology</t>
  </si>
  <si>
    <t>Other Layer 1 assets</t>
  </si>
  <si>
    <t>Total Layer 1 closing RAB value</t>
  </si>
  <si>
    <t>Layer 2 assets</t>
  </si>
  <si>
    <t>Other Layer 2 assets</t>
  </si>
  <si>
    <t>Total Layer 2 closing RAB value</t>
  </si>
  <si>
    <t>Other Network Assets</t>
  </si>
  <si>
    <t>Network land and buildings</t>
  </si>
  <si>
    <t>Other network assets</t>
  </si>
  <si>
    <t>Total network assets</t>
  </si>
  <si>
    <t>Non-Network Assets</t>
  </si>
  <si>
    <t>Non-network land and buildings</t>
  </si>
  <si>
    <t>Non-network IT hardware/software</t>
  </si>
  <si>
    <t>Other non-network assets</t>
  </si>
  <si>
    <t>Total non-network assets</t>
  </si>
  <si>
    <t>Total - PQ fibre assets</t>
  </si>
  <si>
    <t>Total RAB</t>
  </si>
  <si>
    <t>Sub Sub Category</t>
  </si>
  <si>
    <t>4a(i): Regulated Service Asset Values</t>
  </si>
  <si>
    <t>NETWORK ASSETS - LAYER 1</t>
  </si>
  <si>
    <t>Directly attributable</t>
  </si>
  <si>
    <t>Not directly attributable</t>
  </si>
  <si>
    <t>Total attributable to regulated service</t>
  </si>
  <si>
    <t>FTTN/FTTP Cabinets</t>
  </si>
  <si>
    <t>NETWORK ASSETS - LAYER 2</t>
  </si>
  <si>
    <t>OTHER NETWORK ASSETS</t>
  </si>
  <si>
    <t>NON-NETWORK ASSETS</t>
  </si>
  <si>
    <t>Regulated service asset value directly attributable</t>
  </si>
  <si>
    <t>Regulated service asset value not directly attributable</t>
  </si>
  <si>
    <t>Financial loss asset</t>
  </si>
  <si>
    <t>Cost category</t>
  </si>
  <si>
    <t>Rationale for change</t>
  </si>
  <si>
    <t>* a change in asset allocation must be completed for each allocator or component change that has occurred in the disclosure year.  A movement in an allocator metric is not a change in allocator or component.</t>
  </si>
  <si>
    <t>Customer operations</t>
  </si>
  <si>
    <t>Network operating cost</t>
  </si>
  <si>
    <t>Subcomponents of Operating Expenditure (where known)</t>
  </si>
  <si>
    <t>Insurance expenditure</t>
  </si>
  <si>
    <t>5a(i): Operating Cost Allocations</t>
  </si>
  <si>
    <t>Maintenance</t>
  </si>
  <si>
    <t>Asset management</t>
  </si>
  <si>
    <t>Operating costs directly attributable</t>
  </si>
  <si>
    <t>Operating costs not directly attributable</t>
  </si>
  <si>
    <t>5a(ii): Other Cost Allocations</t>
  </si>
  <si>
    <t>5a(iii): Changes in Cost Allocations*</t>
  </si>
  <si>
    <t>* a change in cost allocation must be completed for each cost allocator change that has occurred in the disclosure year.  A movement in an allocator metric is not a change in allocator or component.</t>
  </si>
  <si>
    <t>Coupon rate (%)</t>
  </si>
  <si>
    <t>Book value at issue date (NZD)</t>
  </si>
  <si>
    <t>Book value at date of financial statement (NZD)</t>
  </si>
  <si>
    <t>Term Credit Spread Difference</t>
  </si>
  <si>
    <t>Issuing party</t>
  </si>
  <si>
    <t>($)</t>
  </si>
  <si>
    <t>Total book value of interest bearing debt</t>
  </si>
  <si>
    <t>Leverage</t>
  </si>
  <si>
    <t>Average opening and closing RAB values</t>
  </si>
  <si>
    <t>Attribution Rate (%)</t>
  </si>
  <si>
    <t>8(iii): Calculation of Notional Deductible Interest</t>
  </si>
  <si>
    <t>Minus: Crown financing outstanding</t>
  </si>
  <si>
    <t>Leverage (%)</t>
  </si>
  <si>
    <t>Cost of debt</t>
  </si>
  <si>
    <t>Months in disclosure year</t>
  </si>
  <si>
    <t>8(iv): Calculation of Asset Stranding Allowance adjustment to ROI</t>
  </si>
  <si>
    <t>A</t>
  </si>
  <si>
    <t>B</t>
  </si>
  <si>
    <t>average of C and D where:</t>
  </si>
  <si>
    <t>+ opening RAB value of financial loss asset</t>
  </si>
  <si>
    <t>= Sum of closing RAB values of core fibre assets</t>
  </si>
  <si>
    <t>+ closing RAB value of financial loss asset</t>
  </si>
  <si>
    <t>C, Total</t>
  </si>
  <si>
    <t>D, Total</t>
  </si>
  <si>
    <t>Asset stranding allowance adjustment = A x B</t>
  </si>
  <si>
    <t>Adjustment to loss asset due to deregulation</t>
  </si>
  <si>
    <t>4(i): ID FFLAS Regulatory Asset Base Value (Rolled Forward)</t>
  </si>
  <si>
    <t>to S4, S8a, S8b</t>
  </si>
  <si>
    <t>to S4 &amp; S8a</t>
  </si>
  <si>
    <t>4(ii): Unallocated Regulatory Asset Base</t>
  </si>
  <si>
    <t>4(iii): Calculation of Revaluation Rate and Revaluation of Assets</t>
  </si>
  <si>
    <t>4(vi): Disclosure of Changes to Depreciation Methods</t>
  </si>
  <si>
    <t>4(iv): Roll Forward of Works Under Construction</t>
  </si>
  <si>
    <t>4(v): Regulatory Depreciation</t>
  </si>
  <si>
    <t>4(vii): Disclosure by Asset Category</t>
  </si>
  <si>
    <t>to S4</t>
  </si>
  <si>
    <t>Level 1</t>
  </si>
  <si>
    <t>Expenditure on non-network assets</t>
  </si>
  <si>
    <t>Extending the netword</t>
  </si>
  <si>
    <t>$000</t>
  </si>
  <si>
    <t>6(ii): Breakdown of capital contributions</t>
  </si>
  <si>
    <t>6(iii): Subcomponents of Expenditure on Assets</t>
  </si>
  <si>
    <t>Operating revenue</t>
  </si>
  <si>
    <t>Mid-year net cash outflows</t>
  </si>
  <si>
    <t>Tax payments</t>
  </si>
  <si>
    <t>Other regulated income</t>
  </si>
  <si>
    <t>Closing RAB value</t>
  </si>
  <si>
    <t>Connection revenue</t>
  </si>
  <si>
    <t>Other product specific revenue</t>
  </si>
  <si>
    <t>Total operating revenue</t>
  </si>
  <si>
    <t>Connections volumes - closing</t>
  </si>
  <si>
    <t>Actual ($000)</t>
  </si>
  <si>
    <t>%Variance</t>
  </si>
  <si>
    <t>To S2</t>
  </si>
  <si>
    <t>From Previous year's closing connection voluumes</t>
  </si>
  <si>
    <t>From Report on Forcast Network Demand</t>
  </si>
  <si>
    <t>Subcomponent of operating</t>
  </si>
  <si>
    <t>Research and development</t>
  </si>
  <si>
    <t>Monthly access revenue</t>
  </si>
  <si>
    <t>Extening the network</t>
  </si>
  <si>
    <t>Ependiture on network assets</t>
  </si>
  <si>
    <t>Non-network IT</t>
  </si>
  <si>
    <t>New property developments</t>
  </si>
  <si>
    <t>UDB communal</t>
  </si>
  <si>
    <t>Field sustain</t>
  </si>
  <si>
    <t>Site sustain</t>
  </si>
  <si>
    <t>Percentage of total regulatory income where associated FFLAS services were provided at a value less than if the transaction was an arm's-length transaction</t>
  </si>
  <si>
    <t>Value of capital contributions</t>
  </si>
  <si>
    <t>Total Expenditure</t>
  </si>
  <si>
    <t>Other related party transactions</t>
  </si>
  <si>
    <t>Nature of services</t>
  </si>
  <si>
    <t>7(i): Revenue</t>
  </si>
  <si>
    <t>7(ii): Expenditure on Assets</t>
  </si>
  <si>
    <t>7(iii): Operating Expenditure</t>
  </si>
  <si>
    <t>9(ii): Total Regulatory income from related party transactions*</t>
  </si>
  <si>
    <t>Total value of related party transactions</t>
  </si>
  <si>
    <t>Nature of opex or capex</t>
  </si>
  <si>
    <t>Total value of related party transactions ($000)</t>
  </si>
  <si>
    <t>9(iii): Total Opex and Capex Related Party Transactions*</t>
  </si>
  <si>
    <t>Asset category</t>
  </si>
  <si>
    <t>Layer 1</t>
  </si>
  <si>
    <t>Layer 2</t>
  </si>
  <si>
    <t>Ducts</t>
  </si>
  <si>
    <t>Metres</t>
  </si>
  <si>
    <t>Manholes</t>
  </si>
  <si>
    <t>No.</t>
  </si>
  <si>
    <t>OFDF</t>
  </si>
  <si>
    <t>Fibre Optic Cable (sheath length)</t>
  </si>
  <si>
    <t>Aerial</t>
  </si>
  <si>
    <t>Underground</t>
  </si>
  <si>
    <t>Fibre Optic Cable (route length)</t>
  </si>
  <si>
    <t>Fibre Service Leads (sheath length)</t>
  </si>
  <si>
    <t>Poles</t>
  </si>
  <si>
    <t>handover sites</t>
  </si>
  <si>
    <t>Splitters</t>
  </si>
  <si>
    <t>ONT devices</t>
  </si>
  <si>
    <t>OLT devices</t>
  </si>
  <si>
    <t>Switches</t>
  </si>
  <si>
    <t>Data Accuracy (1 to 4)</t>
  </si>
  <si>
    <t>Network spares</t>
  </si>
  <si>
    <t>REPORT ON VALUE OF THE ID FFLAS REGULATORY ASSET BASE ROLLED FORWARD</t>
  </si>
  <si>
    <t>9</t>
  </si>
  <si>
    <t>This Schedule requires information on an ID-only regulated provider's self-assessment of the maturity of its asset management practices and a descriptions of its practices for collecting and managing network data, making risk-based decisions and managing cost estimation models.</t>
  </si>
  <si>
    <t>This Schedule requires a forecast of new connections (by consumer type), peak demand and data volumes for the disclosure year and a 5 year planning period. The forecasts should be consistent with the assumptions used in developing the expenditure forecasts in Schedules 11 and Schedule 11a and the capacity and utilisation forecasts in Schedule 12.</t>
  </si>
  <si>
    <t>This Schedule requires a breakdown of current and forecast capacity and utilisation for each area. Information provided in this table should relate to the operation of the network in its normal steady state configuration.</t>
  </si>
  <si>
    <t>REPORT ON OPERATING EXPENDITURE FOR THE DISCLOSURE YEAR</t>
  </si>
  <si>
    <t>REPORT ON CAPITAL EXPENDITURE FOR THE DISCLOSURE YEAR</t>
  </si>
  <si>
    <t>COMPARSION OF FORECASTS TO ACTUAL EXPENDITURE</t>
  </si>
  <si>
    <t>REPORT ON CALCULATION INPUTS</t>
  </si>
  <si>
    <t>10</t>
  </si>
  <si>
    <t>ID FFLAS ASSET REGISTER</t>
  </si>
  <si>
    <t>11</t>
  </si>
  <si>
    <t xml:space="preserve">REPORT ON FORECAST CAPITAL EXPENDITURE </t>
  </si>
  <si>
    <t>REPORT ON ID FFLAS RETURN ON INVESTMENT (ID-ONLY REGULATED PROVIDER)</t>
  </si>
  <si>
    <t>from S7, to S1</t>
  </si>
  <si>
    <t>*   Workings to be provided in Schedule 14A</t>
  </si>
  <si>
    <t>plus*</t>
  </si>
  <si>
    <t>less*</t>
  </si>
  <si>
    <t>to S1, S2</t>
  </si>
  <si>
    <t>Cost of debt assumption (%)</t>
  </si>
  <si>
    <t>from S3</t>
  </si>
  <si>
    <t>1(i): Return on Investment</t>
  </si>
  <si>
    <t>1(ii): Information Supporting the ROI</t>
  </si>
  <si>
    <t>Mid Year ROI Calculation</t>
  </si>
  <si>
    <t>Description</t>
  </si>
  <si>
    <t>Days before</t>
  </si>
  <si>
    <t>Transaction</t>
  </si>
  <si>
    <t>Cashflows</t>
  </si>
  <si>
    <t>year-end</t>
  </si>
  <si>
    <t>date</t>
  </si>
  <si>
    <t>Cashflow</t>
  </si>
  <si>
    <t>PV(cashflow)</t>
  </si>
  <si>
    <t>Opening RAB</t>
  </si>
  <si>
    <t>Cashflow at year-end</t>
  </si>
  <si>
    <t>Closing RIV</t>
  </si>
  <si>
    <t>XIRR search start</t>
  </si>
  <si>
    <t>XIRR</t>
  </si>
  <si>
    <t>NPV check</t>
  </si>
  <si>
    <t>IRR</t>
  </si>
  <si>
    <t>1</t>
  </si>
  <si>
    <t>6(i): Expenditure on Assets</t>
  </si>
  <si>
    <t>8(i): Qualifying Debt (may be Commission only)</t>
  </si>
  <si>
    <t>11(i): Expenditure on Assets Forecast</t>
  </si>
  <si>
    <t>11(ii): Breakdown of capital contributions</t>
  </si>
  <si>
    <t>12a(ii): System Traffic (gigabits per second)</t>
  </si>
  <si>
    <t>12a(i): Active forecast connections</t>
  </si>
  <si>
    <t>Sheet</t>
  </si>
  <si>
    <t>Table</t>
  </si>
  <si>
    <t>Table_rows</t>
  </si>
  <si>
    <t>Table_sum</t>
  </si>
  <si>
    <t>Address</t>
  </si>
  <si>
    <t>Title</t>
  </si>
  <si>
    <t>S1.ID Return on Investment</t>
  </si>
  <si>
    <t xml:space="preserve">S2.Regulatory Profit </t>
  </si>
  <si>
    <t xml:space="preserve">S3.Regulatory Tax Allowance </t>
  </si>
  <si>
    <t>S4.RAB Value Rolled Forward</t>
  </si>
  <si>
    <t>S4a.Asset Allocations</t>
  </si>
  <si>
    <t>S5.Actual Expenditure Opex</t>
  </si>
  <si>
    <t>S5a.Cost Allocations</t>
  </si>
  <si>
    <t>S6.Actual Expenditure Capex</t>
  </si>
  <si>
    <t>S7.Actual vs Forecast</t>
  </si>
  <si>
    <t>S8.Calculation Inputs</t>
  </si>
  <si>
    <t>S9.Related Party Transactions</t>
  </si>
  <si>
    <t>$A$40:$F$44</t>
  </si>
  <si>
    <t>S10. ID-FFLAS Asset Register</t>
  </si>
  <si>
    <t>S11.Capex Forecast</t>
  </si>
  <si>
    <t>S11a.Opex Forecast</t>
  </si>
  <si>
    <t>S12.Capacity Forecast</t>
  </si>
  <si>
    <t>S12a.Demand Forecast</t>
  </si>
  <si>
    <t>S13.Asset Management_2</t>
  </si>
  <si>
    <t>Cover Sheet</t>
  </si>
  <si>
    <t>$B$22:$C$25</t>
  </si>
  <si>
    <t>TOC</t>
  </si>
  <si>
    <t>styles</t>
  </si>
  <si>
    <t>$A$3:$G$9</t>
  </si>
  <si>
    <t>12(i): System capacity and utilisation</t>
  </si>
  <si>
    <t>5(i): Operating Expenditure</t>
  </si>
  <si>
    <t>5(ii): Subcomponents of Operating Expenditure</t>
  </si>
  <si>
    <t>7(iv): Subcomponents of Operating Expenditure</t>
  </si>
  <si>
    <t>10: ID FFLAS Asset Register</t>
  </si>
  <si>
    <t>8(ii): Calculation of Term Credit Spread Differential Allowance</t>
  </si>
  <si>
    <t>9(i): Summary - Related Party Transactions</t>
  </si>
  <si>
    <t>11a(i): Expenditure on Assets Forecast</t>
  </si>
  <si>
    <t>From row 44 below</t>
  </si>
  <si>
    <t>UFB communal</t>
  </si>
  <si>
    <t>Capital expenditure on forecast</t>
  </si>
  <si>
    <t>*include additional rows if needed</t>
  </si>
  <si>
    <t>Sum of PON service connection speeds (Megabits per second)</t>
  </si>
  <si>
    <t>Average speed (Megabits per second)</t>
  </si>
  <si>
    <t>Average throughput per user (Gigabits per second)</t>
  </si>
  <si>
    <t>*Include additional rows as needed</t>
  </si>
  <si>
    <t>tb_1_1i_1.01_1</t>
  </si>
  <si>
    <t>tb_1_1ii_1.02_1</t>
  </si>
  <si>
    <t>tb_1_1ii_1.02_2</t>
  </si>
  <si>
    <t>tb_2_2i_2.01_1</t>
  </si>
  <si>
    <t>tb_2_2ii_2.02_1</t>
  </si>
  <si>
    <t>tb_2_2iii_2.03_1</t>
  </si>
  <si>
    <t>tb_3_3i_3.01_1</t>
  </si>
  <si>
    <t>tb_3_3i_3.01_2</t>
  </si>
  <si>
    <t>tb_3_3iii_3.03_1</t>
  </si>
  <si>
    <t>tb_3_3iv_3.04_1</t>
  </si>
  <si>
    <t>tb_4_4i_4.01_1</t>
  </si>
  <si>
    <t>tb_4_4ii_4.02_1</t>
  </si>
  <si>
    <t>tb_4_4iii_4.03_1</t>
  </si>
  <si>
    <t>tb_4_4iii_4.03_2</t>
  </si>
  <si>
    <t>tb_4_4iv_4.04_1</t>
  </si>
  <si>
    <t>tb_4_4iv_4.04_2</t>
  </si>
  <si>
    <t>tb_4_4v_4.05_1</t>
  </si>
  <si>
    <t>tb_4_4vi_4.06_1</t>
  </si>
  <si>
    <t>tb_4_4iii_4.03_3</t>
  </si>
  <si>
    <t>tb_4_4vii_4.07_1</t>
  </si>
  <si>
    <t>tb_4a_4aii_4.12_1</t>
  </si>
  <si>
    <t>tb_4a_4ai_4.11_1</t>
  </si>
  <si>
    <t>tb_5_5i_5.01_1</t>
  </si>
  <si>
    <t>tb_5_5ii_5.02_1</t>
  </si>
  <si>
    <t>tb_5a_5ai_5.11_1</t>
  </si>
  <si>
    <t>tb_5a_5aii_5.12_1</t>
  </si>
  <si>
    <t>tb_5a_5aiii_5.13_1</t>
  </si>
  <si>
    <t>tb_6_6i_6.01_1</t>
  </si>
  <si>
    <t>tb_6_6ii_6.02_1</t>
  </si>
  <si>
    <t>tb_6_6iii_6.03_1</t>
  </si>
  <si>
    <t>tb_7_7i_7.01_1</t>
  </si>
  <si>
    <t>tb_7_7ii_7.02_1</t>
  </si>
  <si>
    <t>tb_7_7iii_7.03_1</t>
  </si>
  <si>
    <t>tb_7_7iv_7.04_1</t>
  </si>
  <si>
    <t>tb_8_8i_8.01_1</t>
  </si>
  <si>
    <t>tb_8_8ii_8.02_1</t>
  </si>
  <si>
    <t>tb_8_8aii_8.12_1</t>
  </si>
  <si>
    <t>tb_8_8iii_8.03_1</t>
  </si>
  <si>
    <t>tb_8_8iv_8.04_1</t>
  </si>
  <si>
    <t>tb_9_9i_9.01_1</t>
  </si>
  <si>
    <t>tb_9_9ii_9.02_1</t>
  </si>
  <si>
    <t>tb_9_9iii_9.03_1</t>
  </si>
  <si>
    <t>tb_9_9i_9.01_2</t>
  </si>
  <si>
    <t>tb_11_11i_11.01_1</t>
  </si>
  <si>
    <t>tb_11_11i_11.01_2</t>
  </si>
  <si>
    <t>tb_11_11i_11.01_3</t>
  </si>
  <si>
    <t>tb_11_11ii_11.02_1</t>
  </si>
  <si>
    <t>tb_11a_11ai_11.11_1</t>
  </si>
  <si>
    <t>tb_11a_11ai_11.11_2</t>
  </si>
  <si>
    <t>tb_11a_11ai_11.11_3</t>
  </si>
  <si>
    <t>tb_12_12i_12.01_1</t>
  </si>
  <si>
    <t>tb_12a_12ai_12.11_1</t>
  </si>
  <si>
    <t>tb_12a_12aii_12.12_1</t>
  </si>
  <si>
    <t>tb_12a_12aii_12.12_2</t>
  </si>
  <si>
    <t>tb_12a_12aii_12.12_3</t>
  </si>
  <si>
    <t>Heading 1</t>
  </si>
  <si>
    <t>CY-2|
%</t>
  </si>
  <si>
    <t>CY-1|
%</t>
  </si>
  <si>
    <t>Current Year CY|
%</t>
  </si>
  <si>
    <t>Forecast ($000)2</t>
  </si>
  <si>
    <t>4a(ii): Changes in Asset Allocations*†</t>
  </si>
  <si>
    <t>† include additional tables if needed</t>
  </si>
  <si>
    <t>13:Asset Management Capability, Self Assessment Questions</t>
  </si>
  <si>
    <t>13:Asset Management capability, Description of Practices for Collecting and Managing Network Asset Data, Making Risk-Based Decisions and Managing Cost Estimation Models</t>
  </si>
  <si>
    <t>Sheetname</t>
  </si>
  <si>
    <t>$B$3:$E$19</t>
  </si>
  <si>
    <t>S13.Asset Management_1</t>
  </si>
  <si>
    <t>S13.Asset Management_1 and S13.Asset Management_2</t>
  </si>
  <si>
    <t>Issue date</t>
  </si>
  <si>
    <t>Pricing date</t>
  </si>
  <si>
    <t>Original tenor (in years)</t>
  </si>
  <si>
    <t>This Schedule requires information on the Return on Investment (ROI) relative to the Commerce Commission's estimates of post tax WACC and vanilla WACC.ID-only regulated providers must provide explanatory comment on their ROI in Schedule 14A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</si>
  <si>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regulatory profit for ID-only regulated providers for the disclosure year, including providing explanatory comment on their regulatory profit in Schedule 14A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</si>
  <si>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from each ID-regulated provider on their calculation of regulatory tax allowance. This information is used to calculate regulatory profit/loss in Schedule 2 (Report on Regulatory Profit). ID-only regulated providers must provide explanatory commentary on the information disclosed in this Schedule in Schedule 14A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</si>
  <si>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the ID FFLAS Regulatory Asset Base (RAB) value to the end of each disclosure year. This informs the ROI calculation in Schedule 1. ID-only regulated providers must provide explanatory commentary on the information disclosed in this Schedule in Schedule 14A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</si>
  <si>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information on the allocation of asset values. This information supports the calculation of the RAB value in Schedule 4.ID-only regulated providers must provide explanatory commentary on the information disclosed in this Schedule, in Schedule 14A (Mandatory Explanatory Notes), including on the impact of any changes in asset allocations.This information is part of audited disclosure information (as defined in clause 1.4.3 of the main body of the determination), and so is subject to the assurance report required by clause 2.7 of the main body of the determination.</t>
  </si>
  <si>
    <t>This Schedule requires a breakdown of operating expenditure incurred in a disclosure year. ID-only regulated providers must provide explanatory commentary on the information disclosed in this Schedule, in Schedule 14A (Mandatory Explanatory Notes).This information is part of audited disclosure information (as defined in clause 1.4.3 of the main body of the determination), and so is subject to the assurance report required by clause 2.7 of the main body of the determination.</t>
  </si>
  <si>
    <t>This Schedule provides information on the allocation of operating costs. ID-only regulated providers must provide explanatory commentary on the information disclosed in this Schedule, in Schedule 14A (Mandatory Explanatory Notes), including on the impact of any reclassifications.This information is part of audited disclosure information (as defined in clause 1.4.3 of the main body of the determination), and so is subject to the assurance report required by clause 2.7 of the main body of the determination.</t>
  </si>
  <si>
    <t>This Schedule requires a breakdown of capital expenditure on assets incurred in the disclosure year, including any assets in respect of which capital contributions are received. Information on expenditure on assets must be provided on an accounting accruals basis and must exclude finance costs.  ID-only regulated providers must provide explanatory commentary on the information disclosed in this Schedule, in Schedule 14A (Mandatory Explanatory Notes).This information is part of audited disclosure information (as defined in clause 1.4.3 of the main body of the determination), and so is subject to the assurance report required by clause 2.7 of the main body of the determination.</t>
  </si>
  <si>
    <t>This Schedule compares actual revenue and expenditure to the previous forecasts that were made for the disclosure year. Accordingly, this Schedule requires the forecast revenue and expenditure information from previous disclosures to be inserted. ID-only regulated providers must provide explanatory commentary on the variance between actual and target revenue and forecast expenditure in Schedule 14A (Mandatory Explanatory Notes).This information is part of audited disclosure information (as defined in clause 1.4.3 of the main body of the determination), and so is subject to the assurance report required by clause 2.7 of the main body of the determination. For the purpose of that assurance report, target revenue and forecast expenditures only need to be verified back to previous disclosures.Total target operating revenue should equal the sum of the nominal dollar target revenue for the disclosure year across all contracts disclosed to the Commission under clause 2.5.11(2) of this determination</t>
  </si>
  <si>
    <t>Under clause 2.4.2 of the the main body of the determination, an ID-only regulated provider must only complete sections 8(i) and 8(ii) if, as at the date of the most recently published financial statements, the weighted average original tenor of the debt portfolio (both qualifying debt and non-qualifying debt) is greater than five years. This information is part of audited disclosure information (as defined in clause 1.4.3 of the main body of the determination), and so is subject to the assurance report required by clause 2.7 of the main body of the determination.</t>
  </si>
  <si>
    <t>This Schedule provides information on the valuation of related party transactions for the purpose of clause 2.4.2 of the the main body of the determination. This information is part of audited disclosure information (as defined in clause 1.4.3 of the main body of the determination), and so is subject to the assurance report required by clause 2.7 of the main body of the determination.</t>
  </si>
  <si>
    <t>This Schedule requires a breakdown of forecast expenditure on assets for the current disclosure year and a 5 year planning period. The forecast is to be expressed in both constant price and nominal dollar terms. Also required is a forecast of the value of commissioned assets (i.e., the value of RAB additions) ID-only providers must provide explanatory comment on the difference between constant price and nominal dollar forecasts of expenditure on assets in Schedule 14a (Mandatory Explanatory Notes).This information is not part of audited disclosure information (as defined in clause 1.4.3 of the main body of the determination).</t>
  </si>
  <si>
    <t>This Schedule requires a breakdown of forecast operating expenditure for the disclosure year and a 5 year planning period. The forecast is to be expressed in both constant price and nominal dollar terms. ID-only providers must provide explanatory comment on the difference between constant price and nominal dollar operating expenditure forecasts in Schedule 14A (Mandatory Explanatory Notes), as applicable.This information is not part of audited disclosure information (as defined in clause 1.4.3 of the main body of the determination).</t>
  </si>
  <si>
    <t>The organisation's process(es) surpass the standard required to comply with requirements set out in a recognised standard.  The assessor is advised to note in the Evidence section why this is the case and the evidence seen.</t>
  </si>
  <si>
    <t>The organisation has not considered the need to ensure that its asset management strategy is appropriately aligned with the organisation's other organisational policies and strategies or with stakeholder requirements.                      ORThe organisation does not have an asset management strategy.</t>
  </si>
  <si>
    <t>The organisation has not considered the need to ensure that its asset management strategy is produced with due regard to the lifecycle of the assets, asset types or asset systems that it manages.                      ORThe organisation does not have an asset management strategy.</t>
  </si>
  <si>
    <t>The plan(s) are communicated to some of those responsible for delivery of the plan(s).                      OR Communicated to those responsible for delivery is either irregular or ad-hoc.</t>
  </si>
  <si>
    <t>What has the organisation done to ensure that appropriate arrangements are made available for the efficient and cost effective implementation of the plan(s)?(Note this is about resources and enabling support)</t>
  </si>
  <si>
    <t>The organisation has not considered the need to put controls in place.</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</si>
  <si>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</si>
  <si>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response to the questions is progressive.  A higher scale cannot be awarded without achieving the requirements of the lower scale.This question explores how the organisation ensures that information management meets widely used AM practice requirements.</t>
  </si>
  <si>
    <t>Describe whether asset condition information is being captured in its systems in a consistent way so that when the data is extracted, it is meaningful and reliable. Describe what it has put in place by way of processes to achieve this, including how the business intends to ensure consistent and systematic data collection from third party providers who may be engaged in maintenance activitites.</t>
  </si>
  <si>
    <t>Asset replacement decision making should be a key asset management objective and it should be informed by asset condition data to ensure assets are not replaced to late or too early. Asset condition based decision making also supports expenditure forecasts and reliable asset management plans</t>
  </si>
  <si>
    <t>Asset health models are key to ensuring that asset replacements can be made in a timely manner and that expenditure forecasts are more robust. In some cases age-based volumetric models, informed by asset outage rates may be more appropriate but where asset health models can be reasonably developed, they should be.</t>
  </si>
  <si>
    <t>Systematised asset management systems should ensure that there is consistency and traceability of technical asset information and condition data, through to the financial systems. This will support robust expenditure forecasting and decision making.This is consistent with ISO 55002 section 9.1</t>
  </si>
  <si>
    <t>Ensuring that asset and network data is verifiably accurate and enabling platforms for accessing that data made available to internal staff and thrid party providers will improve asset management outcomes.</t>
  </si>
  <si>
    <t>The asset management system should use monitored and measured data to obtain information regarding asset and network performance. This should be used to evaluate whether the asset management policies and objectives are being met, and identify corrective actions and areas for improvement.</t>
  </si>
  <si>
    <t>The risk spectrum includes a wide range of risk considerations such as expected event risk, due to asset reliability events, through to unexpected HILP events that may involve multi-asset long duration outages for events such as earthquakes or floods. Safety risk involves asset failures in the proximity of staff or the public, and environmental risk may involve asset failure that has an environmental impact. A comprehensive risk framework will provide a platform for these risk considerations to inform risk mitigation strategies and expenditure decisions.</t>
  </si>
  <si>
    <t>Risk calculations related to safety risk should be sufficiently explicit for decision makers to understand relative asset and network related safety risks, risk prioritisation, and the economic decision making surrounding mitigations if these are to provide risk controls above levels required by network design standards and statutory requirements.</t>
  </si>
  <si>
    <t>Using actual project and programme costs to review estimates will help ensure that future forecasts are likely to be more accurate and drive efficiencies.</t>
  </si>
  <si>
    <t>ID FFLAS|
($000)</t>
  </si>
  <si>
    <t>PQ FFLAS|
($000)</t>
  </si>
  <si>
    <t>RAB|
CY-4|
($000)</t>
  </si>
  <si>
    <t>RAB|
CY-3|
($000)</t>
  </si>
  <si>
    <t>RAB|
CY-2|
($000)</t>
  </si>
  <si>
    <t>RAB|
CY-1|
($000)</t>
  </si>
  <si>
    <t>RAB|
CY|
($000)</t>
  </si>
  <si>
    <t>Unallocated RAB *|
($000)</t>
  </si>
  <si>
    <t>RAB|
($000)</t>
  </si>
  <si>
    <t>Unallocated works under construction|
($000)</t>
  </si>
  <si>
    <t>Allocated works under construction|
($000)</t>
  </si>
  <si>
    <t>Depreciation charge for the period (RAB)|
($000)</t>
  </si>
  <si>
    <t>Closing RAB value under 'alternative method' depreciation|
($000)</t>
  </si>
  <si>
    <t>Closing RAB value under 'GAAP' depreciation|
($000)</t>
  </si>
  <si>
    <t>ID-FFLAS|
($000)</t>
  </si>
  <si>
    <t>Non-FFLAS|
($000)</t>
  </si>
  <si>
    <t>Total|
($000)</t>
  </si>
  <si>
    <t>Level 1|
ID-FFLAS|
($000)</t>
  </si>
  <si>
    <t>Level 1|
Non-FFLAS|
($000)</t>
  </si>
  <si>
    <t>Level 1|
Total|
($000)</t>
  </si>
  <si>
    <t>Level 2|
ID-FFLAS|
($000)</t>
  </si>
  <si>
    <t>Level 2|
Non-FFLAS|
($000)</t>
  </si>
  <si>
    <t>Level 2|
Total|
($000)</t>
  </si>
  <si>
    <t>Total value of related party transactions|
($000)</t>
  </si>
  <si>
    <t>Volumes for new fibre investment|
Opening volume</t>
  </si>
  <si>
    <t>Volumes for new fibre investment|
Net additional volume</t>
  </si>
  <si>
    <t>Asset condition assessment|
H1%</t>
  </si>
  <si>
    <t>Asset condition assessment|
H2%</t>
  </si>
  <si>
    <t>Asset condition assessment|
H3%</t>
  </si>
  <si>
    <t>Asset condition assessment|
H4%</t>
  </si>
  <si>
    <t>Asset condition assessment|
H5%</t>
  </si>
  <si>
    <t>Commission only|
Forecast cost of assets to be replaced in next 5 years $000</t>
  </si>
  <si>
    <t>Asset Age Profile|
CY-50+</t>
  </si>
  <si>
    <t>Asset Age Profile|
CY-46 to -50</t>
  </si>
  <si>
    <t>Asset Age Profile|
CY-41 to -45</t>
  </si>
  <si>
    <t>Asset Age Profile|
CY-36 to -40</t>
  </si>
  <si>
    <t>Asset Age Profile|
CY-31 to -35</t>
  </si>
  <si>
    <t>Asset Age Profile|
CY-26 to -30</t>
  </si>
  <si>
    <t>Asset Age Profile|
CY-21 to -25</t>
  </si>
  <si>
    <t>Asset Age Profile|
CY-16 to -20</t>
  </si>
  <si>
    <t>Asset Age Profile|
CY-11 to-15</t>
  </si>
  <si>
    <t>Asset Age Profile|
CY-10</t>
  </si>
  <si>
    <t>Asset Age Profile|
CY-9</t>
  </si>
  <si>
    <t>Asset Age Profile|
CY-8</t>
  </si>
  <si>
    <t>Asset Age Profile|
CY-7</t>
  </si>
  <si>
    <t>Asset Age Profile|
CY-6</t>
  </si>
  <si>
    <t>Asset Age Profile|
CY-5</t>
  </si>
  <si>
    <t>Asset Age Profile|
CY-4</t>
  </si>
  <si>
    <t>Asset Age Profile|
CY-3</t>
  </si>
  <si>
    <t>Asset Age Profile|
CY-2</t>
  </si>
  <si>
    <t>Asset Age Profile|
CY-1</t>
  </si>
  <si>
    <t>Asset Age Profile|
CY</t>
  </si>
  <si>
    <t>Asset Age Profile|
No. with age unknown</t>
  </si>
  <si>
    <t>Asset Age Profile|
No. withdefaultdates</t>
  </si>
  <si>
    <t>Asset Age Profile|
Data accuracy(1–4)</t>
  </si>
  <si>
    <t>Current Year Actual|
$000 (in nominal dollars)</t>
  </si>
  <si>
    <t>CY+1|
$000 (in nominal dollars</t>
  </si>
  <si>
    <t>CY+2|
$000 (in nominal dollars)</t>
  </si>
  <si>
    <t>CY+3|
$000 (in nominal dollars)</t>
  </si>
  <si>
    <t>CY+4|
$000 (in nominal dollars)|
May be Commission only</t>
  </si>
  <si>
    <t>CY+5|
$000 (in nominal dollars)|
May be Commission only</t>
  </si>
  <si>
    <t>Current Year Actual|
$000 (in constant dollars)</t>
  </si>
  <si>
    <t>CY+1|
$000 (in constant dollars</t>
  </si>
  <si>
    <t>CY+2|
$000 (in constant dollars)</t>
  </si>
  <si>
    <t>CY+3|
$000 (in constant dollars)</t>
  </si>
  <si>
    <t>CY+4|
$000 (in constant dollars)|
May be Commission only</t>
  </si>
  <si>
    <t>CY+5|
$000 (in constant dollars)|
May be Commission only</t>
  </si>
  <si>
    <t>Current Year Actual|
$000 (Difference between nominal and constant price)</t>
  </si>
  <si>
    <t>CY+1|
$000 (Difference between nominal and constant price)</t>
  </si>
  <si>
    <t>CY+2|
$000 (Difference between nominal and constant price)</t>
  </si>
  <si>
    <t>CY+3|
$000 (Difference between nominal and constant price)</t>
  </si>
  <si>
    <t>CY+4|
$000 (Difference between nominal and constant price)|
May be Commission only</t>
  </si>
  <si>
    <t>CY+5|
$000 (Difference between nominal and constant price)|
May be Commission only</t>
  </si>
  <si>
    <t>Current year|
Number of Cos</t>
  </si>
  <si>
    <t>Current Year|
Number of P2P end-user connections within POI area</t>
  </si>
  <si>
    <t>3 Year Forecast|
Number of P2P end users within POI area|
Commission only</t>
  </si>
  <si>
    <t>5 Year Forecast|
Number of P2P end users within POI area|
Commission only</t>
  </si>
  <si>
    <t>Current Year|
Number of PON end-users from CO</t>
  </si>
  <si>
    <t>3 Year Forecast|
Number of PON end-users from CO|
Commission only</t>
  </si>
  <si>
    <t>5 Year Forecast|
Number of PON end-users from CO|
Commission only</t>
  </si>
  <si>
    <t>3 Year Forecast Central office (CO) to fibre flexibility point (FFPs), with percentage fill greater than 85%|
Commission only</t>
  </si>
  <si>
    <t>5 Year Forecast Central office (CO) to fibre flexibility point (FFPs), with percentage fill greater than 85%|
Commission only</t>
  </si>
  <si>
    <t>3 Year Forecast Permises Passed|
Commission only</t>
  </si>
  <si>
    <t>5 Year Forecast Permises Passed|
Commission only</t>
  </si>
  <si>
    <t>Number of connections|
Current Year CY|
Commission only</t>
  </si>
  <si>
    <t>Number of connections|
CY+1|
Commission only</t>
  </si>
  <si>
    <t>Number of connections|
CY+2|
Commission only</t>
  </si>
  <si>
    <t>Number of connections|
CY+3|
Commission only</t>
  </si>
  <si>
    <t>Number of connections|
CY+4|
Commission only</t>
  </si>
  <si>
    <t>Number of connections|
CY+5|
Commission only</t>
  </si>
  <si>
    <t>Demand by POI area|
Current Year CY|
Commission only</t>
  </si>
  <si>
    <t>Demand by POI area|
CY+1|
Commission only</t>
  </si>
  <si>
    <t>Demand by POI area|
CY+2|
Commission only</t>
  </si>
  <si>
    <t>Demand by POI area|
CY+3|
Commission only</t>
  </si>
  <si>
    <t>Demand by POI area|
CY+4|
Commission only</t>
  </si>
  <si>
    <t>Demand by POI area|
CY+5|
Commission only</t>
  </si>
  <si>
    <t>Average to Peak Ratio by POI area|
Current Year CY</t>
  </si>
  <si>
    <t>Average to Peak Ratio by POI area|
CY+1</t>
  </si>
  <si>
    <t>Average to Peak Ratio by POI area|
CY+2</t>
  </si>
  <si>
    <t>Average to Peak Ratio by POI area|
CY+3</t>
  </si>
  <si>
    <t>Average to Peak Ratio by POI area|
CY+4</t>
  </si>
  <si>
    <t>Average to Peak Ratio by POI area|
CY+5</t>
  </si>
  <si>
    <t>Aggregate coincident maximum peak demand across all ports by POI area (gigabits per second)</t>
  </si>
  <si>
    <t>Dropdown for table</t>
  </si>
  <si>
    <t>[Select one]</t>
  </si>
  <si>
    <t>*Include additonal rows if needed</t>
  </si>
  <si>
    <t>1  From the nominal dollar target revenue for the disclosure year disclosed under clause 2.5.11 of this determination</t>
  </si>
  <si>
    <t>2  From the CY+1 nominal dollar expenditure forecasts disclosed in accordance with clause 2.3.1 for the forecast period starting at the beginning of the disclosure year (Schedules 11 and 11a)</t>
  </si>
  <si>
    <t>Cost of financing</t>
  </si>
  <si>
    <t>Regulatory tax asset value of assets commissioned</t>
  </si>
  <si>
    <t>Regulatory tax asset value of asset disposals</t>
  </si>
  <si>
    <t>Other adjustments to the RAB tax value</t>
  </si>
  <si>
    <t>Schedule_Title</t>
  </si>
  <si>
    <t>Original allocation or line items</t>
  </si>
  <si>
    <t>New allocation or line items</t>
  </si>
  <si>
    <t>Original allocation|
CY-1|
($000)</t>
  </si>
  <si>
    <t>Original allocation|
Current Year (CY)|
($000)</t>
  </si>
  <si>
    <t>New allocation|
CY-1|
($000)</t>
  </si>
  <si>
    <t>New allocation|
Current Year (CY)|
($000)</t>
  </si>
  <si>
    <t>Difference|
CY-1|
($000)</t>
  </si>
  <si>
    <t>Difference|
Current Year (CY)|
($000)</t>
  </si>
  <si>
    <t>Change in asset value allocation</t>
  </si>
  <si>
    <t>SCHEDULE 1:  REPORT ON ID FFLAS RETURN ON INVESTMENT (ID-ONLY REGULATED PROVIDER)</t>
  </si>
  <si>
    <t>SCHEDULE 2: REPORT ON REGULATORY PROFIT</t>
  </si>
  <si>
    <t>SCHEDULE 3:  REPORT ON REGULATORY TAX ALLOWANCE</t>
  </si>
  <si>
    <t>SCHEDULE 4:  REPORT ON VALUE OF THE ID FFLAS REGULATORY ASSET BASE ROLLED FORWARD</t>
  </si>
  <si>
    <t>SCHEDULE 4a:  REPORT ON ASSET ALLOCATIONS</t>
  </si>
  <si>
    <t>SCHEDULE 5a: REPORT ON COST ALLOCATIONS</t>
  </si>
  <si>
    <t>SCHEDULE 6:  REPORT ON CAPITAL EXPENDITURE FOR THE DISCLOSURE YEAR</t>
  </si>
  <si>
    <t>SCHEDULE 8:  REPORT ON CALCULATION INPUTS</t>
  </si>
  <si>
    <t>SCHEDULE 9:  REPORT ON RELATED PARTY TRANSACTIONS</t>
  </si>
  <si>
    <t>SCHEDULE 10:  ID FFLAS ASSET REGISTER</t>
  </si>
  <si>
    <t>SCHEDULE 11: REPORT ON FORECAST CAPITAL EXPENDITURE</t>
  </si>
  <si>
    <t>SCHEDULE 11a:  REPORT ON FORECAST OPERATING EXPENDITURE</t>
  </si>
  <si>
    <t>SCHEDULE 12:  REPORT ON ID FORECAST CAPACITY AND UTILISATION</t>
  </si>
  <si>
    <t>SCHEDULE 12a:  REPORT ON FORECAST NETWORK DEMAND</t>
  </si>
  <si>
    <t>SCHEDULE 13:  REPORT ON ASSET MANAGEMENT CAPABILITY</t>
  </si>
  <si>
    <t>Draft non-material layout changes</t>
  </si>
  <si>
    <t>v3, 30 November 2023</t>
  </si>
  <si>
    <t>DRAFT</t>
  </si>
  <si>
    <t>To prepare the templates for disclosure, the regulated provider's company name should be entered in cell C9, the date of the last day of the current disclosure year should be entered in cell C13, and the date on which the information is disclosed should be entered in cell C11 of the CoverSheet worksheet.</t>
  </si>
  <si>
    <t>Data entered into this workbook may be entered only into the data entry cells inside excel table objects. Data entry cells are the bordered, shaded areas (light yellow cells) in each Schedule.  Under no circumstances should data be entered into the workbook outside a data entry cell.</t>
  </si>
  <si>
    <t>Schedule 4 cells M92:O114 and M115 will change colour if the RAB values do not equal the corresponding values in table 4(ii).</t>
  </si>
  <si>
    <t>Section_short</t>
  </si>
  <si>
    <t>tb_00_cover_sheet</t>
  </si>
  <si>
    <t>tb_00_toc</t>
  </si>
  <si>
    <t>$A$4:$H$8</t>
  </si>
  <si>
    <t>$A$13:$F$24</t>
  </si>
  <si>
    <t>$A$29:$F$33</t>
  </si>
  <si>
    <t>$A$4:$F$16</t>
  </si>
  <si>
    <t>$A$22:$F$26</t>
  </si>
  <si>
    <t>$A$31:$F$31</t>
  </si>
  <si>
    <t>$A$4:$F$22</t>
  </si>
  <si>
    <t>$A$29:$F$29</t>
  </si>
  <si>
    <t>$A$39:$F$42</t>
  </si>
  <si>
    <t>$A$47:$F$53</t>
  </si>
  <si>
    <t>$A$4:$J$11</t>
  </si>
  <si>
    <t>$A$16:$G$29</t>
  </si>
  <si>
    <t>$A$37:$F$38</t>
  </si>
  <si>
    <t>$A$48:$G$51</t>
  </si>
  <si>
    <t>$A$57:$G$61</t>
  </si>
  <si>
    <t>$A$66:$F$66</t>
  </si>
  <si>
    <t>$A$71:$G$73</t>
  </si>
  <si>
    <t>$A$78:$H$85</t>
  </si>
  <si>
    <t>$A$43:$F$43</t>
  </si>
  <si>
    <t>$A$92:$O$115</t>
  </si>
  <si>
    <t>$A$4:$H$58</t>
  </si>
  <si>
    <t>$A$63:$N$73</t>
  </si>
  <si>
    <t>$A$4:$E$19</t>
  </si>
  <si>
    <t>$A$23:$E$24</t>
  </si>
  <si>
    <t>$A$4:$J$39</t>
  </si>
  <si>
    <t>$A$44:$E$46</t>
  </si>
  <si>
    <t>$A$4:$F$34</t>
  </si>
  <si>
    <t>$A$39:$F$44</t>
  </si>
  <si>
    <t>$A$49:$F$49</t>
  </si>
  <si>
    <t>$A$4:$G$9</t>
  </si>
  <si>
    <t>$A$14:$G$35</t>
  </si>
  <si>
    <t>$A$40:$G$51</t>
  </si>
  <si>
    <t>$A$56:$G$57</t>
  </si>
  <si>
    <t>$A$4:$M$10</t>
  </si>
  <si>
    <t>$A$15:$G$19</t>
  </si>
  <si>
    <t>$A$24:$F$24</t>
  </si>
  <si>
    <t>$A$29:$F$34</t>
  </si>
  <si>
    <t>$A$39:$F$47</t>
  </si>
  <si>
    <t>$A$4:$E$6</t>
  </si>
  <si>
    <t>$A$49:$F$64</t>
  </si>
  <si>
    <t>$A$11:$E$35</t>
  </si>
  <si>
    <t>$A$4:$J$35</t>
  </si>
  <si>
    <t>$A$40:$J$70</t>
  </si>
  <si>
    <t>$A$75:$J$100</t>
  </si>
  <si>
    <t>$A$105:$J$110</t>
  </si>
  <si>
    <t>$A$4:$J$20</t>
  </si>
  <si>
    <t>$A$25:$J$39</t>
  </si>
  <si>
    <t>$A$44:$J$55</t>
  </si>
  <si>
    <t>$A$4:$P$30</t>
  </si>
  <si>
    <t>$A$4:$K$20</t>
  </si>
  <si>
    <t>$A$27:$K$56</t>
  </si>
  <si>
    <t>$A$61:$K$87</t>
  </si>
  <si>
    <t>$A$92:$K$118</t>
  </si>
  <si>
    <t>$A$4:$P$34</t>
  </si>
  <si>
    <t>$A$4:$H$15</t>
  </si>
  <si>
    <t>tb_13_13i_13.01_1</t>
  </si>
  <si>
    <t>tb_13_13ii_13.02_1</t>
  </si>
  <si>
    <t>Category1</t>
  </si>
  <si>
    <t>Category2</t>
  </si>
  <si>
    <t>Category1|
Asset category or assets with changes to depreciation*</t>
  </si>
  <si>
    <t>Category2|
Reason for change of method (text entry)</t>
  </si>
  <si>
    <t>Category1|
Name of related party</t>
  </si>
  <si>
    <t>Category3</t>
  </si>
  <si>
    <t>Category4</t>
  </si>
  <si>
    <t>Change in cost allocation 1</t>
  </si>
  <si>
    <t>Original allocator or lines items</t>
  </si>
  <si>
    <t>New allocator or line items</t>
  </si>
  <si>
    <t>Change in cost allocation 2</t>
  </si>
  <si>
    <t>Change in cost allocation 3</t>
  </si>
  <si>
    <r>
      <t>Schedules 4a and 5a may require new cost or asset category rows to be inserted in the allocation change tables.  Accordingly, cell protection has bee</t>
    </r>
    <r>
      <rPr>
        <sz val="10"/>
        <rFont val="Calibri"/>
        <family val="2"/>
      </rPr>
      <t>n removed from rows 106 and 107 of Schedule 4a and rows 83 and 84 of Schedule 5a to allow blocks of rows to be copied. The four steps to add ne</t>
    </r>
    <r>
      <rPr>
        <sz val="10"/>
        <color indexed="8"/>
        <rFont val="Calibri"/>
        <family val="2"/>
      </rPr>
      <t>w cost category rows to table 5a(iii) are: Select Excel rows 51:62, copy, select Excel row 50, insert copied cells. Similarly, for table 4a(ii): paste copied cells to row 107.</t>
    </r>
  </si>
  <si>
    <t>The column labelled row of each table can be used to reference individual rows of the schedule. It may be useful to refer to a row when writing explanatory notes about a specific data point.</t>
  </si>
  <si>
    <t>The cell C11 entry (current year) is used to calculate disclosure years in the column headings that show above some of the tables and in labels adjacent to some entry cells. The cell C9 entry (company name) is used in the template title blocks. Dates should be entered in day/month/year order (Example "31 December 2021").</t>
  </si>
  <si>
    <t>tb_00_styles</t>
  </si>
  <si>
    <t>$A$51:$N$62</t>
  </si>
  <si>
    <t>tb_10_10_10.00_1</t>
  </si>
  <si>
    <t xml:space="preserve">1. Coversheet
2. Schedules 2a, 3
3. Schedules 4a, 5a
4. Schedules 5,6
5. Schedule 8, 2
6. Schedule 4
7. Schedule 7
8. Schedules 1, 9
9. All remaining Schedules                                                                                                                                                                                                                                                                                                             </t>
  </si>
  <si>
    <t>Understanding asset criticality and the impact that asset has on supply reliability if it fails is a key input into intervention prioritisation.</t>
  </si>
  <si>
    <t>Project and programme costs estimation is a key component of robust asset and project investment decision making.</t>
  </si>
  <si>
    <t>Category1|
POI Area</t>
  </si>
  <si>
    <t>insurance</t>
  </si>
  <si>
    <t>plus Cost of financing</t>
  </si>
  <si>
    <t>8a(ii): Calculation of Term Credit Spread Differential allowance</t>
  </si>
  <si>
    <t>Regulatory taxable income</t>
  </si>
  <si>
    <t>SCHEDULE 7:  REPORT ON COMPARISON OF FORECASTS TO ACTUAL EXPENDITURE</t>
  </si>
  <si>
    <t>Pass-through costs</t>
  </si>
  <si>
    <t>Capital Expenditure</t>
  </si>
  <si>
    <t>Total Operating expenditure</t>
  </si>
  <si>
    <t>Gross term credit spread differential</t>
  </si>
  <si>
    <t>From Quarterly reports on pricing</t>
  </si>
  <si>
    <t>Non-financial</t>
  </si>
  <si>
    <t>Insurance</t>
  </si>
  <si>
    <t>plus Current period tax losses</t>
  </si>
  <si>
    <t>Closing tax losses</t>
  </si>
  <si>
    <t>SCHEDULE 5: REPORT ON OPERATING EXPENDITURE FOR THE DISCLOSURE YEAR</t>
  </si>
  <si>
    <t>Connection volumes-opening</t>
  </si>
  <si>
    <t>Debt issue cost readjustmen</t>
  </si>
  <si>
    <t>Data Accuracy (1 to 4)2</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</si>
  <si>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</si>
  <si>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t>
  </si>
  <si>
    <t>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t>
  </si>
  <si>
    <t>Widely used AM practice standards require an organisation maintain up to date documentation that ensures that its asset management systems (ie, the systems the organisation has in place to meet the standards) can be understood, communicated and operated.</t>
  </si>
  <si>
    <t>Market value of asset disposals</t>
  </si>
  <si>
    <t>This Schedule requires a summary of the quantity of assets that make up the network, by asset category and asset class, the estimated condition of the assets, a forecast of the percentage of assets to be replaced and the age profile of assets.</t>
  </si>
  <si>
    <t>= sum of opening RAB values of core fibre assets</t>
  </si>
  <si>
    <t>Volumes for new fibre investment|
Closing Volume</t>
  </si>
  <si>
    <t>[describe category of asset]</t>
  </si>
  <si>
    <t>% forecast to be replaced in next 5 years</t>
  </si>
  <si>
    <t>Dropdowns for 9(iii)</t>
  </si>
  <si>
    <r>
      <t>Target ($000)</t>
    </r>
    <r>
      <rPr>
        <b/>
        <vertAlign val="superscript"/>
        <sz val="12"/>
        <color theme="0"/>
        <rFont val="Calibri"/>
        <family val="2"/>
        <scheme val="minor"/>
      </rPr>
      <t>1</t>
    </r>
  </si>
  <si>
    <r>
      <t>Forecast ($000)</t>
    </r>
    <r>
      <rPr>
        <b/>
        <vertAlign val="superscript"/>
        <sz val="12"/>
        <color theme="0"/>
        <rFont val="Calibri"/>
        <family val="2"/>
        <scheme val="minor"/>
      </rPr>
      <t>2</t>
    </r>
  </si>
  <si>
    <t>$A$4:$AP$43</t>
  </si>
  <si>
    <t>C</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</si>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</sst>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164" formatCode="_(&quot;$&quot;* #,##0.00_);_(&quot;$&quot;* \(#,##0.00\);_(&quot;$&quot;* &quot;-&quot;??_);_(@_)"/>
    <numFmt numFmtId="165" formatCode="_(&quot;$&quot;* #,##0_);_(&quot;$&quot;* \(#,##0\);_(&quot;$&quot;* &quot;-&quot;_);_(@_)"/>
    <numFmt numFmtId="166" formatCode="_(* #,##0_);_(* \(#,##0\);_(* &quot;-&quot;_);_(@_)"/>
    <numFmt numFmtId="167" formatCode="_(* #,##0.00_);_(* \(#,##0.00\);_(* &quot;-&quot;??_);_(@_)"/>
    <numFmt numFmtId="168" formatCode="&quot;$&quot;#,##0_);[Red]\(&quot;$&quot;#,##0\)"/>
    <numFmt numFmtId="169" formatCode="[$-1409]d\ mmmm\ yyyy"/>
    <numFmt numFmtId="170" formatCode="_-* #,##0_-;\-* #,##0_-;_-* &quot;-&quot;??_-;_-@_-"/>
    <numFmt numFmtId="171" formatCode="#,##0\ ;\(#,##0\);\-"/>
    <numFmt numFmtId="172" formatCode="_(* #,##0_);_(* \(#,##0\);_(* &quot;-&quot;??_);_(@_)"/>
    <numFmt numFmtId="173" formatCode="_(\ #,##0.00%_);\ _(\–#,##0.00%_);_(\ &quot;–&quot;??_);_(\ @_)"/>
    <numFmt numFmtId="174" formatCode="[$-1409]d\ mmm\ yy"/>
    <numFmt numFmtId="175" formatCode="#,##0%\ ;\(#,##0%\);\-"/>
    <numFmt numFmtId="176" formatCode="_(\ #,##0_);_ \(#,##0\);_(\ &quot;–&quot;??_);_(\ @_)"/>
    <numFmt numFmtId="177" formatCode="_(* #,##0.00_);_(* \(#,##0.00\);_(* &quot;-&quot;_);_(@_)"/>
    <numFmt numFmtId="178" formatCode="_(\ #,##0.00_);_ \(#,##0.00\);_(\ &quot;–&quot;??_);_(\ @_)"/>
    <numFmt numFmtId="179" formatCode="_(* #,##0.0_);_(* \(#,##0.0\);_(* &quot;-&quot;_);_(@_)"/>
    <numFmt numFmtId="180" formatCode="_(\ #,##0.0_);_ \(#,##0.0\);_(\ &quot;–&quot;??_);_(\ @_)"/>
    <numFmt numFmtId="181" formatCode="_(* #,##0.000_);_(* \(#,##0.000\);_(* &quot;-&quot;_);_(@_)"/>
    <numFmt numFmtId="182" formatCode="0.000000"/>
    <numFmt numFmtId="183" formatCode="_(\ #,##0.000000_);_ \(#,##0.000000\);_(\ &quot;–&quot;??_);_(\ @_)"/>
    <numFmt numFmtId="184" formatCode="#,##0.000000"/>
    <numFmt numFmtId="185" formatCode="0.0%"/>
    <numFmt numFmtId="186" formatCode="_(\ #,##0%_);\(#,##0%\);_(\ &quot;–&quot;??_);_(\ @_)"/>
    <numFmt numFmtId="187" formatCode="_(* #,##0_);_(* \(#,##0\);_(* &quot;–&quot;??_);_(* @_)"/>
    <numFmt numFmtId="188" formatCode="_(\ #,##0%_);\(#,##0%\);_(\ &quot;-&quot;??_);_(\ @_)"/>
    <numFmt numFmtId="189" formatCode="_(* #,##0.0000_);_(* \(#,##0.0000\);_(* &quot;-&quot;??_);_(@_)"/>
    <numFmt numFmtId="190" formatCode="_(\ \+#,##0.00%_);\ _(\–#,##0.00%_);_(\ &quot;–&quot;??_);_(\ @_)"/>
    <numFmt numFmtId="191" formatCode="_(\ #,##0.00000_);_ \(#,##0.00000\);_(\ &quot;–&quot;??_);_(\ @_)"/>
    <numFmt numFmtId="192" formatCode="&quot;$&quot;#,##0.00_);[Red]\(&quot;$&quot;#,##0.00\)"/>
  </numFmts>
  <fonts count="60" x14ac:knownFonts="1">
    <font>
      <sz val="11"/>
      <color theme="1"/>
      <name val="Calibri"/>
      <family val="2"/>
      <scheme val="minor"/>
    </font>
    <font>
      <sz val="11"/>
      <color theme="1"/>
      <name val="Calibri"/>
      <family val="2"/>
      <scheme val="minor"/>
    </font>
    <font>
      <sz val="11"/>
      <color theme="0"/>
      <name val="Calibri"/>
      <family val="2"/>
      <scheme val="minor"/>
    </font>
    <font>
      <sz val="10"/>
      <color indexed="8"/>
      <name val="Calibri"/>
      <family val="2"/>
    </font>
    <font>
      <b/>
      <sz val="12"/>
      <color indexed="8"/>
      <name val="Calibri"/>
      <family val="2"/>
    </font>
    <font>
      <sz val="10"/>
      <color indexed="8"/>
      <name val="Calibri"/>
      <family val="1"/>
    </font>
    <font>
      <sz val="12"/>
      <name val="Arial"/>
      <family val="2"/>
    </font>
    <font>
      <i/>
      <sz val="10"/>
      <color indexed="8"/>
      <name val="Calibri"/>
      <family val="2"/>
    </font>
    <font>
      <b/>
      <sz val="12"/>
      <color theme="1"/>
      <name val="Calibri Light"/>
      <family val="1"/>
      <scheme val="major"/>
    </font>
    <font>
      <b/>
      <i/>
      <sz val="12"/>
      <color theme="1"/>
      <name val="Calibri Light"/>
      <family val="2"/>
      <scheme val="major"/>
    </font>
    <font>
      <sz val="10"/>
      <name val="Calibri"/>
      <family val="2"/>
    </font>
    <font>
      <sz val="10"/>
      <color theme="1"/>
      <name val="Calibri"/>
      <family val="2"/>
    </font>
    <font>
      <b/>
      <sz val="18"/>
      <color indexed="8"/>
      <name val="Calibri"/>
      <family val="1"/>
    </font>
    <font>
      <b/>
      <sz val="16"/>
      <color indexed="8"/>
      <name val="Calibri"/>
      <family val="1"/>
    </font>
    <font>
      <b/>
      <sz val="10"/>
      <color indexed="8"/>
      <name val="Calibri"/>
      <family val="1"/>
    </font>
    <font>
      <sz val="10"/>
      <color indexed="8"/>
      <name val="Arial"/>
      <family val="1"/>
    </font>
    <font>
      <sz val="10"/>
      <color indexed="30"/>
      <name val="Calibri"/>
      <family val="2"/>
    </font>
    <font>
      <i/>
      <sz val="8"/>
      <color indexed="8"/>
      <name val="Arial"/>
      <family val="2"/>
    </font>
    <font>
      <b/>
      <sz val="10"/>
      <color theme="1"/>
      <name val="Calibri"/>
      <family val="2"/>
    </font>
    <font>
      <b/>
      <sz val="10"/>
      <color rgb="FFFF0000"/>
      <name val="Calibri"/>
      <family val="2"/>
    </font>
    <font>
      <b/>
      <sz val="10"/>
      <color indexed="8"/>
      <name val="Calibri"/>
      <family val="2"/>
    </font>
    <font>
      <sz val="10"/>
      <color rgb="FFFF0000"/>
      <name val="Calibri"/>
      <family val="2"/>
    </font>
    <font>
      <sz val="11"/>
      <name val="Calibri"/>
      <family val="2"/>
      <scheme val="minor"/>
    </font>
    <font>
      <b/>
      <sz val="10"/>
      <name val="Calibri"/>
      <family val="2"/>
      <scheme val="minor"/>
    </font>
    <font>
      <b/>
      <sz val="10"/>
      <name val="Calibri"/>
      <family val="2"/>
    </font>
    <font>
      <i/>
      <sz val="10"/>
      <name val="Calibri"/>
      <family val="2"/>
      <scheme val="minor"/>
    </font>
    <font>
      <sz val="11"/>
      <name val="Calibri"/>
      <family val="2"/>
    </font>
    <font>
      <sz val="11"/>
      <color rgb="FFFF0000"/>
      <name val="Calibri"/>
      <family val="2"/>
      <scheme val="minor"/>
    </font>
    <font>
      <i/>
      <sz val="11"/>
      <name val="Calibri"/>
      <family val="2"/>
      <scheme val="minor"/>
    </font>
    <font>
      <b/>
      <sz val="11"/>
      <color theme="0"/>
      <name val="Calibri"/>
      <family val="2"/>
      <scheme val="minor"/>
    </font>
    <font>
      <b/>
      <sz val="11"/>
      <color theme="1"/>
      <name val="Calibri"/>
      <family val="2"/>
      <scheme val="minor"/>
    </font>
    <font>
      <b/>
      <sz val="11"/>
      <color theme="3"/>
      <name val="Calibri"/>
      <family val="2"/>
      <scheme val="minor"/>
    </font>
    <font>
      <sz val="10"/>
      <color theme="1"/>
      <name val="Calibri"/>
      <family val="2"/>
      <scheme val="minor"/>
    </font>
    <font>
      <sz val="10"/>
      <name val="Calibri"/>
      <family val="4"/>
      <scheme val="minor"/>
    </font>
    <font>
      <sz val="10"/>
      <name val="Calibri"/>
      <family val="2"/>
      <scheme val="minor"/>
    </font>
    <font>
      <sz val="8"/>
      <name val="Calibri"/>
      <family val="2"/>
      <scheme val="minor"/>
    </font>
    <font>
      <b/>
      <sz val="12"/>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sz val="11"/>
      <color rgb="FF9C5700"/>
      <name val="Calibri"/>
      <family val="2"/>
      <scheme val="minor"/>
    </font>
    <font>
      <i/>
      <sz val="11"/>
      <color rgb="FF7F7F7F"/>
      <name val="Calibri"/>
      <family val="2"/>
      <scheme val="minor"/>
    </font>
    <font>
      <sz val="10"/>
      <color theme="1"/>
      <name val="Calibri"/>
      <family val="4"/>
      <scheme val="minor"/>
    </font>
    <font>
      <b/>
      <sz val="16"/>
      <name val="Calibri"/>
      <family val="4"/>
      <scheme val="minor"/>
    </font>
    <font>
      <b/>
      <sz val="10"/>
      <color theme="1"/>
      <name val="Calibri"/>
      <family val="4"/>
      <scheme val="minor"/>
    </font>
    <font>
      <u/>
      <sz val="11"/>
      <color theme="11"/>
      <name val="Calibri"/>
      <family val="2"/>
      <scheme val="minor"/>
    </font>
    <font>
      <u/>
      <sz val="11"/>
      <color theme="10"/>
      <name val="Calibri"/>
      <family val="2"/>
      <scheme val="minor"/>
    </font>
    <font>
      <b/>
      <sz val="10"/>
      <color theme="1"/>
      <name val="Calibri"/>
      <family val="2"/>
      <scheme val="minor"/>
    </font>
    <font>
      <u/>
      <sz val="11"/>
      <color theme="1"/>
      <name val="Calibri"/>
      <family val="2"/>
      <scheme val="minor"/>
    </font>
    <font>
      <i/>
      <sz val="10"/>
      <color theme="1"/>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2"/>
      <name val="Calibri"/>
      <family val="2"/>
      <scheme val="minor"/>
    </font>
    <font>
      <b/>
      <sz val="11"/>
      <name val="Calibri"/>
      <family val="2"/>
      <scheme val="minor"/>
    </font>
    <font>
      <b/>
      <sz val="18"/>
      <name val="Calibri"/>
      <family val="2"/>
      <scheme val="minor"/>
    </font>
    <font>
      <b/>
      <sz val="14"/>
      <color rgb="FFFF0000"/>
      <name val="Calibri"/>
      <family val="1"/>
    </font>
    <font>
      <b/>
      <vertAlign val="superscript"/>
      <sz val="12"/>
      <color theme="0"/>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24994659260841701"/>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39994506668294322"/>
        <bgColor indexed="64"/>
      </patternFill>
    </fill>
    <fill>
      <patternFill patternType="solid">
        <fgColor rgb="FFFFFF99"/>
        <bgColor indexed="64"/>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1" tint="0.499984740745262"/>
        <bgColor indexed="64"/>
      </patternFill>
    </fill>
    <fill>
      <patternFill patternType="solid">
        <fgColor theme="0" tint="-0.14996795556505021"/>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bottom style="thin">
        <color theme="4" tint="0.39997558519241921"/>
      </bottom>
      <diagonal/>
    </border>
    <border>
      <left style="medium">
        <color auto="1"/>
      </left>
      <right style="medium">
        <color auto="1"/>
      </right>
      <top style="medium">
        <color auto="1"/>
      </top>
      <bottom style="medium">
        <color auto="1"/>
      </bottom>
      <diagonal/>
    </border>
    <border>
      <left style="dotted">
        <color theme="5"/>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bottom style="medium">
        <color theme="4" tint="0.3999755851924192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auto="1"/>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top/>
      <bottom style="thin">
        <color theme="4" tint="0.39997558519241921"/>
      </bottom>
      <diagonal/>
    </border>
    <border>
      <left style="thin">
        <color indexed="64"/>
      </left>
      <right style="thin">
        <color indexed="8"/>
      </right>
      <top style="thin">
        <color indexed="8"/>
      </top>
      <bottom style="thin">
        <color indexed="8"/>
      </bottom>
      <diagonal/>
    </border>
  </borders>
  <cellStyleXfs count="69">
    <xf numFmtId="0" fontId="0" fillId="0" borderId="0"/>
    <xf numFmtId="0" fontId="8" fillId="0" borderId="0" applyNumberFormat="0" applyFill="0" applyAlignment="0"/>
    <xf numFmtId="169" fontId="15" fillId="0" borderId="0" applyFont="0" applyFill="0" applyBorder="0" applyAlignment="0" applyProtection="0">
      <protection locked="0"/>
    </xf>
    <xf numFmtId="0" fontId="36" fillId="0" borderId="10" applyNumberFormat="0">
      <alignment horizontal="center" vertical="center" wrapText="1"/>
    </xf>
    <xf numFmtId="0" fontId="1" fillId="40" borderId="0" applyNumberFormat="0" applyBorder="0"/>
    <xf numFmtId="0" fontId="22" fillId="39" borderId="0" applyNumberFormat="0" applyBorder="0"/>
    <xf numFmtId="0" fontId="1" fillId="3" borderId="0" applyNumberFormat="0" applyBorder="0"/>
    <xf numFmtId="0" fontId="1" fillId="0" borderId="0" applyNumberFormat="0" applyBorder="0">
      <alignment horizontal="left" indent="2"/>
    </xf>
    <xf numFmtId="0" fontId="23" fillId="5" borderId="11" applyNumberFormat="0" applyFont="0" applyBorder="0" applyAlignment="0">
      <alignment horizontal="center" vertical="center" wrapText="1"/>
    </xf>
    <xf numFmtId="0" fontId="1" fillId="6" borderId="0" applyNumberFormat="0"/>
    <xf numFmtId="171" fontId="1" fillId="7" borderId="12" applyNumberFormat="0" applyBorder="0"/>
    <xf numFmtId="0" fontId="25" fillId="8" borderId="0" applyFill="0" applyBorder="0"/>
    <xf numFmtId="167"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31" fillId="0" borderId="14" applyNumberFormat="0" applyFill="0" applyAlignment="0" applyProtection="0"/>
    <xf numFmtId="0" fontId="33" fillId="5" borderId="0" applyFill="0" applyBorder="0">
      <alignment vertical="top" wrapText="1"/>
    </xf>
    <xf numFmtId="0" fontId="37" fillId="0" borderId="0" applyNumberFormat="0" applyFill="0" applyBorder="0" applyAlignment="0" applyProtection="0"/>
    <xf numFmtId="0" fontId="38" fillId="0" borderId="21" applyNumberFormat="0" applyFill="0" applyAlignment="0" applyProtection="0"/>
    <xf numFmtId="0" fontId="39" fillId="0" borderId="22" applyNumberFormat="0" applyFill="0" applyAlignment="0" applyProtection="0"/>
    <xf numFmtId="0" fontId="31" fillId="0" borderId="0" applyNumberFormat="0" applyFill="0" applyBorder="0" applyAlignment="0" applyProtection="0"/>
    <xf numFmtId="0" fontId="4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49" fontId="44" fillId="0" borderId="0" applyFill="0" applyBorder="0">
      <alignment horizontal="center" wrapText="1"/>
    </xf>
    <xf numFmtId="49" fontId="42" fillId="0" borderId="0" applyFill="0" applyBorder="0">
      <alignment horizontal="left" indent="1"/>
    </xf>
    <xf numFmtId="173" fontId="15" fillId="0" borderId="0" applyFont="0" applyFill="0" applyBorder="0" applyAlignment="0" applyProtection="0">
      <protection locked="0"/>
    </xf>
    <xf numFmtId="174" fontId="10" fillId="0" borderId="0" applyFont="0" applyFill="0" applyBorder="0" applyAlignment="0" applyProtection="0"/>
    <xf numFmtId="0" fontId="46" fillId="0" borderId="0" applyNumberFormat="0" applyFill="0" applyBorder="0" applyAlignment="0" applyProtection="0"/>
    <xf numFmtId="0" fontId="43" fillId="5" borderId="0" applyNumberFormat="0" applyFill="0" applyBorder="0" applyAlignment="0" applyProtection="0"/>
    <xf numFmtId="167" fontId="42" fillId="0" borderId="0" applyFont="0" applyFill="0" applyBorder="0" applyAlignment="0" applyProtection="0"/>
    <xf numFmtId="0" fontId="45" fillId="0" borderId="0" applyNumberFormat="0" applyFill="0" applyBorder="0" applyAlignment="0" applyProtection="0"/>
    <xf numFmtId="165" fontId="1" fillId="0" borderId="0" applyFont="0" applyFill="0" applyBorder="0" applyAlignment="0" applyProtection="0"/>
    <xf numFmtId="0" fontId="50" fillId="28" borderId="0" applyNumberFormat="0" applyBorder="0" applyAlignment="0" applyProtection="0"/>
    <xf numFmtId="0" fontId="51" fillId="29" borderId="24" applyNumberFormat="0" applyAlignment="0" applyProtection="0"/>
    <xf numFmtId="0" fontId="52" fillId="30" borderId="25" applyNumberFormat="0" applyAlignment="0" applyProtection="0"/>
    <xf numFmtId="0" fontId="53" fillId="30" borderId="24" applyNumberFormat="0" applyAlignment="0" applyProtection="0"/>
    <xf numFmtId="0" fontId="54" fillId="0" borderId="26" applyNumberFormat="0" applyFill="0" applyAlignment="0" applyProtection="0"/>
    <xf numFmtId="0" fontId="29" fillId="31" borderId="27" applyNumberFormat="0" applyAlignment="0" applyProtection="0"/>
    <xf numFmtId="0" fontId="27" fillId="0" borderId="0" applyNumberFormat="0" applyFill="0" applyBorder="0" applyAlignment="0" applyProtection="0"/>
    <xf numFmtId="0" fontId="1" fillId="32" borderId="28" applyNumberFormat="0" applyFont="0" applyAlignment="0" applyProtection="0"/>
    <xf numFmtId="0" fontId="41" fillId="0" borderId="0" applyNumberFormat="0" applyFill="0" applyBorder="0" applyAlignment="0" applyProtection="0"/>
    <xf numFmtId="0" fontId="30" fillId="0" borderId="29" applyNumberFormat="0" applyFill="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57" fillId="0" borderId="0" applyNumberFormat="0" applyFill="0" applyProtection="0">
      <alignment horizontal="left" vertical="center"/>
    </xf>
    <xf numFmtId="0" fontId="57" fillId="0" borderId="0" applyFill="0" applyProtection="0">
      <alignment horizontal="left" vertical="center"/>
    </xf>
    <xf numFmtId="164" fontId="1" fillId="0" borderId="0" applyFont="0" applyFill="0" applyBorder="0" applyAlignment="0" applyProtection="0"/>
    <xf numFmtId="0" fontId="34" fillId="8" borderId="0"/>
  </cellStyleXfs>
  <cellXfs count="198">
    <xf numFmtId="0" fontId="0" fillId="0" borderId="0" xfId="0"/>
    <xf numFmtId="0" fontId="43" fillId="0" borderId="0" xfId="45" applyFill="1"/>
    <xf numFmtId="0" fontId="43" fillId="0" borderId="0" xfId="45" applyFill="1" applyAlignment="1">
      <alignment horizontal="right"/>
    </xf>
    <xf numFmtId="0" fontId="36" fillId="0" borderId="10" xfId="3">
      <alignment horizontal="center" vertical="center" wrapText="1"/>
    </xf>
    <xf numFmtId="9" fontId="36" fillId="0" borderId="10" xfId="3" applyNumberFormat="1">
      <alignment horizontal="center" vertical="center" wrapText="1"/>
    </xf>
    <xf numFmtId="164" fontId="36" fillId="0" borderId="10" xfId="3" applyNumberFormat="1">
      <alignment horizontal="center" vertical="center" wrapText="1"/>
    </xf>
    <xf numFmtId="164" fontId="36" fillId="0" borderId="10" xfId="3" quotePrefix="1" applyNumberFormat="1">
      <alignment horizontal="center" vertical="center" wrapText="1"/>
    </xf>
    <xf numFmtId="0" fontId="36" fillId="0" borderId="10" xfId="3" quotePrefix="1">
      <alignment horizontal="center" vertical="center" wrapText="1"/>
    </xf>
    <xf numFmtId="168" fontId="36" fillId="0" borderId="10" xfId="3" quotePrefix="1" applyNumberFormat="1">
      <alignment horizontal="center" vertical="center" wrapText="1"/>
    </xf>
    <xf numFmtId="0" fontId="3" fillId="2" borderId="1" xfId="0" applyFont="1" applyFill="1" applyBorder="1"/>
    <xf numFmtId="0" fontId="3" fillId="2" borderId="4" xfId="0" applyFont="1" applyFill="1" applyBorder="1"/>
    <xf numFmtId="0" fontId="4" fillId="2" borderId="0" xfId="0" applyFont="1" applyFill="1"/>
    <xf numFmtId="0" fontId="3" fillId="2" borderId="0" xfId="0" applyFont="1" applyFill="1"/>
    <xf numFmtId="0" fontId="3" fillId="2" borderId="5" xfId="0" applyFont="1" applyFill="1" applyBorder="1"/>
    <xf numFmtId="0" fontId="0" fillId="2" borderId="0" xfId="0" applyFill="1"/>
    <xf numFmtId="0" fontId="0" fillId="2" borderId="4" xfId="0" applyFill="1" applyBorder="1"/>
    <xf numFmtId="0" fontId="3" fillId="2" borderId="1" xfId="0" applyFont="1" applyFill="1" applyBorder="1" applyAlignment="1">
      <alignment horizontal="left" vertical="top" wrapText="1"/>
    </xf>
    <xf numFmtId="0" fontId="5" fillId="2" borderId="2" xfId="0" applyFont="1" applyFill="1" applyBorder="1" applyAlignment="1">
      <alignment vertical="top"/>
    </xf>
    <xf numFmtId="0" fontId="5" fillId="2" borderId="3" xfId="0" applyFont="1" applyFill="1" applyBorder="1"/>
    <xf numFmtId="0" fontId="6" fillId="0" borderId="0" xfId="0" applyFont="1"/>
    <xf numFmtId="0" fontId="7" fillId="2" borderId="4" xfId="0" applyFont="1" applyFill="1" applyBorder="1"/>
    <xf numFmtId="0" fontId="8" fillId="2" borderId="0" xfId="1" applyFill="1" applyAlignment="1">
      <alignment horizontal="left" vertical="top"/>
    </xf>
    <xf numFmtId="0" fontId="3" fillId="0" borderId="0" xfId="0" applyFont="1" applyAlignment="1">
      <alignment horizontal="left" vertical="top" wrapText="1"/>
    </xf>
    <xf numFmtId="0" fontId="0" fillId="2" borderId="0" xfId="0" applyFill="1" applyAlignment="1">
      <alignment horizontal="left" vertical="top"/>
    </xf>
    <xf numFmtId="0" fontId="9" fillId="2" borderId="0" xfId="1" applyFont="1" applyFill="1" applyAlignment="1">
      <alignment horizontal="left" vertical="top"/>
    </xf>
    <xf numFmtId="0" fontId="3" fillId="2" borderId="0" xfId="0" applyFont="1" applyFill="1" applyAlignment="1">
      <alignment horizontal="left" vertical="top" wrapText="1"/>
    </xf>
    <xf numFmtId="0" fontId="10" fillId="2" borderId="0" xfId="0" applyFont="1" applyFill="1" applyAlignment="1">
      <alignment horizontal="left" vertical="top" wrapText="1"/>
    </xf>
    <xf numFmtId="0" fontId="11" fillId="2" borderId="0" xfId="0" applyFont="1" applyFill="1" applyAlignment="1">
      <alignment horizontal="left" vertical="top" wrapText="1"/>
    </xf>
    <xf numFmtId="0" fontId="3" fillId="2" borderId="6" xfId="0" applyFont="1" applyFill="1" applyBorder="1"/>
    <xf numFmtId="0" fontId="3" fillId="2" borderId="7" xfId="0" applyFont="1" applyFill="1" applyBorder="1"/>
    <xf numFmtId="0" fontId="3" fillId="2" borderId="8" xfId="0" applyFont="1" applyFill="1" applyBorder="1"/>
    <xf numFmtId="0" fontId="0" fillId="2" borderId="1" xfId="0" applyFill="1" applyBorder="1"/>
    <xf numFmtId="0" fontId="0" fillId="2" borderId="2" xfId="0" applyFill="1" applyBorder="1"/>
    <xf numFmtId="0" fontId="0" fillId="2" borderId="3" xfId="0" applyFill="1" applyBorder="1"/>
    <xf numFmtId="0" fontId="12" fillId="2" borderId="4" xfId="0" applyFont="1" applyFill="1" applyBorder="1" applyAlignment="1">
      <alignment horizontal="centerContinuous"/>
    </xf>
    <xf numFmtId="0" fontId="3" fillId="2" borderId="0" xfId="0" applyFont="1" applyFill="1" applyAlignment="1">
      <alignment horizontal="centerContinuous"/>
    </xf>
    <xf numFmtId="0" fontId="3" fillId="2" borderId="5" xfId="0" applyFont="1" applyFill="1" applyBorder="1" applyAlignment="1">
      <alignment horizontal="centerContinuous"/>
    </xf>
    <xf numFmtId="0" fontId="13" fillId="2" borderId="4" xfId="0" applyFont="1" applyFill="1" applyBorder="1" applyAlignment="1">
      <alignment horizontal="centerContinuous"/>
    </xf>
    <xf numFmtId="0" fontId="14" fillId="2" borderId="0" xfId="0" applyFont="1" applyFill="1" applyAlignment="1">
      <alignment horizontal="left" vertical="top" indent="1"/>
    </xf>
    <xf numFmtId="169" fontId="16" fillId="3" borderId="9" xfId="2" applyFont="1" applyFill="1" applyBorder="1" applyAlignment="1">
      <alignment horizontal="left" indent="1"/>
      <protection locked="0"/>
    </xf>
    <xf numFmtId="0" fontId="14" fillId="2" borderId="4" xfId="0" applyFont="1" applyFill="1" applyBorder="1" applyAlignment="1">
      <alignment horizontal="centerContinuous"/>
    </xf>
    <xf numFmtId="0" fontId="17" fillId="2" borderId="0" xfId="0" applyFont="1" applyFill="1" applyAlignment="1">
      <alignment horizontal="centerContinuous"/>
    </xf>
    <xf numFmtId="0" fontId="18" fillId="2" borderId="4" xfId="0" applyFont="1" applyFill="1" applyBorder="1" applyAlignment="1">
      <alignment horizontal="centerContinuous"/>
    </xf>
    <xf numFmtId="0" fontId="20" fillId="2" borderId="0" xfId="0" applyFont="1" applyFill="1" applyAlignment="1">
      <alignment horizontal="left"/>
    </xf>
    <xf numFmtId="0" fontId="3" fillId="2" borderId="0" xfId="0" applyFont="1" applyFill="1" applyAlignment="1">
      <alignment horizontal="center"/>
    </xf>
    <xf numFmtId="0" fontId="3" fillId="2" borderId="0" xfId="0" applyFont="1" applyFill="1" applyAlignment="1">
      <alignment horizontal="left"/>
    </xf>
    <xf numFmtId="0" fontId="21" fillId="2" borderId="0" xfId="0" applyFont="1" applyFill="1" applyAlignment="1">
      <alignment horizontal="left"/>
    </xf>
    <xf numFmtId="0" fontId="0" fillId="0" borderId="0" xfId="0" applyAlignment="1">
      <alignment wrapText="1"/>
    </xf>
    <xf numFmtId="0" fontId="22" fillId="0" borderId="0" xfId="0" applyFont="1"/>
    <xf numFmtId="0" fontId="1" fillId="0" borderId="0" xfId="7">
      <alignment horizontal="left" indent="2"/>
    </xf>
    <xf numFmtId="0" fontId="24" fillId="5" borderId="0" xfId="8" applyFont="1" applyBorder="1" applyAlignment="1">
      <alignment horizontal="center" wrapText="1"/>
    </xf>
    <xf numFmtId="0" fontId="1" fillId="6" borderId="0" xfId="9"/>
    <xf numFmtId="0" fontId="25" fillId="0" borderId="0" xfId="11" applyFill="1"/>
    <xf numFmtId="0" fontId="27" fillId="0" borderId="0" xfId="0" applyFont="1"/>
    <xf numFmtId="0" fontId="28" fillId="0" borderId="0" xfId="0" applyFont="1"/>
    <xf numFmtId="0" fontId="0" fillId="0" borderId="13" xfId="0" applyBorder="1"/>
    <xf numFmtId="0" fontId="1" fillId="3" borderId="0" xfId="6"/>
    <xf numFmtId="9" fontId="0" fillId="0" borderId="0" xfId="13" applyFont="1"/>
    <xf numFmtId="0" fontId="0" fillId="0" borderId="0" xfId="0" applyAlignment="1">
      <alignment horizontal="left" wrapText="1"/>
    </xf>
    <xf numFmtId="0" fontId="22" fillId="0" borderId="0" xfId="0" applyFont="1" applyAlignment="1">
      <alignment horizontal="left" indent="2"/>
    </xf>
    <xf numFmtId="174" fontId="0" fillId="0" borderId="0" xfId="0" applyNumberFormat="1"/>
    <xf numFmtId="0" fontId="32" fillId="0" borderId="0" xfId="0" applyFont="1" applyAlignment="1">
      <alignment horizontal="left" indent="1"/>
    </xf>
    <xf numFmtId="0" fontId="27" fillId="0" borderId="0" xfId="0" applyFont="1" applyAlignment="1">
      <alignment horizontal="left" indent="2"/>
    </xf>
    <xf numFmtId="0" fontId="0" fillId="0" borderId="0" xfId="0" applyAlignment="1">
      <alignment horizontal="left" indent="2"/>
    </xf>
    <xf numFmtId="0" fontId="30" fillId="0" borderId="0" xfId="0" applyFont="1"/>
    <xf numFmtId="166" fontId="1" fillId="0" borderId="0" xfId="7" applyNumberFormat="1">
      <alignment horizontal="left" indent="2"/>
    </xf>
    <xf numFmtId="166" fontId="0" fillId="0" borderId="0" xfId="0" applyNumberFormat="1"/>
    <xf numFmtId="0" fontId="10" fillId="0" borderId="14" xfId="15" applyFont="1" applyFill="1" applyAlignment="1">
      <alignment horizontal="left"/>
    </xf>
    <xf numFmtId="166" fontId="1" fillId="3" borderId="0" xfId="6" applyNumberFormat="1" applyBorder="1"/>
    <xf numFmtId="176" fontId="27" fillId="0" borderId="0" xfId="0" applyNumberFormat="1" applyFont="1"/>
    <xf numFmtId="177" fontId="27" fillId="0" borderId="0" xfId="0" applyNumberFormat="1" applyFont="1"/>
    <xf numFmtId="178" fontId="27" fillId="0" borderId="0" xfId="0" applyNumberFormat="1" applyFont="1"/>
    <xf numFmtId="180" fontId="27" fillId="0" borderId="0" xfId="0" applyNumberFormat="1" applyFont="1"/>
    <xf numFmtId="166" fontId="22" fillId="0" borderId="0" xfId="0" applyNumberFormat="1" applyFont="1"/>
    <xf numFmtId="182" fontId="0" fillId="0" borderId="0" xfId="0" applyNumberFormat="1"/>
    <xf numFmtId="183" fontId="0" fillId="0" borderId="0" xfId="0" applyNumberFormat="1"/>
    <xf numFmtId="184" fontId="0" fillId="0" borderId="0" xfId="0" applyNumberFormat="1"/>
    <xf numFmtId="176" fontId="1" fillId="3" borderId="0" xfId="6" applyNumberFormat="1" applyBorder="1"/>
    <xf numFmtId="177" fontId="0" fillId="0" borderId="0" xfId="0" applyNumberFormat="1"/>
    <xf numFmtId="173" fontId="0" fillId="0" borderId="0" xfId="0" applyNumberFormat="1"/>
    <xf numFmtId="0" fontId="23" fillId="5" borderId="11" xfId="16" applyFont="1" applyBorder="1" applyAlignment="1">
      <alignment horizontal="center" vertical="center" wrapText="1"/>
    </xf>
    <xf numFmtId="0" fontId="23" fillId="5" borderId="15" xfId="16" applyFont="1" applyBorder="1" applyAlignment="1">
      <alignment horizontal="center" vertical="center" wrapText="1"/>
    </xf>
    <xf numFmtId="166" fontId="33" fillId="5" borderId="16" xfId="14" applyFont="1" applyFill="1" applyBorder="1" applyAlignment="1" applyProtection="1">
      <alignment vertical="top" wrapText="1"/>
    </xf>
    <xf numFmtId="0" fontId="33" fillId="5" borderId="17" xfId="16" applyBorder="1">
      <alignment vertical="top" wrapText="1"/>
    </xf>
    <xf numFmtId="0" fontId="33" fillId="5" borderId="16" xfId="16" applyBorder="1">
      <alignment vertical="top" wrapText="1"/>
    </xf>
    <xf numFmtId="166" fontId="33" fillId="5" borderId="18" xfId="14" applyFont="1" applyFill="1" applyBorder="1" applyAlignment="1" applyProtection="1">
      <alignment vertical="top" wrapText="1"/>
    </xf>
    <xf numFmtId="0" fontId="33" fillId="5" borderId="18" xfId="16" applyBorder="1">
      <alignment vertical="top" wrapText="1"/>
    </xf>
    <xf numFmtId="166" fontId="1" fillId="40" borderId="0" xfId="4" applyNumberFormat="1" applyBorder="1"/>
    <xf numFmtId="0" fontId="3" fillId="2" borderId="19" xfId="0" applyFont="1" applyFill="1" applyBorder="1"/>
    <xf numFmtId="0" fontId="3" fillId="2" borderId="20" xfId="0" applyFont="1" applyFill="1" applyBorder="1"/>
    <xf numFmtId="0" fontId="22" fillId="0" borderId="0" xfId="0" applyFont="1" applyAlignment="1">
      <alignment horizontal="left" vertical="top" wrapText="1"/>
    </xf>
    <xf numFmtId="0" fontId="10" fillId="0" borderId="0" xfId="0" applyFont="1" applyAlignment="1">
      <alignment horizontal="left" vertical="top" wrapText="1"/>
    </xf>
    <xf numFmtId="0" fontId="0" fillId="0" borderId="5" xfId="0" applyBorder="1"/>
    <xf numFmtId="49" fontId="22" fillId="0" borderId="1" xfId="0" applyNumberFormat="1" applyFont="1" applyBorder="1" applyAlignment="1">
      <alignment horizontal="center" vertical="center"/>
    </xf>
    <xf numFmtId="49" fontId="22" fillId="0" borderId="4" xfId="0" applyNumberFormat="1" applyFont="1" applyBorder="1" applyAlignment="1">
      <alignment horizontal="center" vertical="center"/>
    </xf>
    <xf numFmtId="0" fontId="22" fillId="0" borderId="0" xfId="0" applyFont="1" applyAlignment="1">
      <alignment horizontal="left" vertical="center"/>
    </xf>
    <xf numFmtId="0" fontId="26" fillId="0" borderId="0" xfId="0" applyFont="1" applyAlignment="1">
      <alignment horizontal="left" vertical="top" wrapText="1"/>
    </xf>
    <xf numFmtId="0" fontId="22" fillId="0" borderId="4" xfId="0" applyFont="1" applyBorder="1" applyAlignment="1">
      <alignment horizontal="center" vertical="center"/>
    </xf>
    <xf numFmtId="0" fontId="0" fillId="0" borderId="7" xfId="0" applyBorder="1"/>
    <xf numFmtId="0" fontId="0" fillId="0" borderId="8" xfId="0" applyBorder="1"/>
    <xf numFmtId="0" fontId="34" fillId="0" borderId="19" xfId="0" applyFont="1" applyBorder="1" applyAlignment="1">
      <alignment horizontal="left" vertical="top" wrapText="1"/>
    </xf>
    <xf numFmtId="0" fontId="34" fillId="0" borderId="0" xfId="0" applyFont="1" applyAlignment="1">
      <alignment horizontal="left" vertical="top" wrapText="1"/>
    </xf>
    <xf numFmtId="0" fontId="0" fillId="0" borderId="0" xfId="7" applyFont="1">
      <alignment horizontal="left" indent="2"/>
    </xf>
    <xf numFmtId="49" fontId="44" fillId="0" borderId="1" xfId="40" applyBorder="1" applyAlignment="1">
      <alignment horizontal="left" indent="1"/>
    </xf>
    <xf numFmtId="0" fontId="0" fillId="0" borderId="20" xfId="0" applyBorder="1"/>
    <xf numFmtId="0" fontId="0" fillId="0" borderId="4" xfId="0" applyBorder="1"/>
    <xf numFmtId="0" fontId="47" fillId="0" borderId="20" xfId="0" applyFont="1" applyBorder="1" applyAlignment="1">
      <alignment horizontal="center"/>
    </xf>
    <xf numFmtId="0" fontId="0" fillId="0" borderId="4" xfId="0" applyBorder="1" applyAlignment="1">
      <alignment horizontal="left" indent="1"/>
    </xf>
    <xf numFmtId="172" fontId="0" fillId="0" borderId="0" xfId="46" applyNumberFormat="1" applyFont="1" applyBorder="1" applyAlignment="1" applyProtection="1"/>
    <xf numFmtId="172" fontId="0" fillId="0" borderId="5" xfId="46" applyNumberFormat="1" applyFont="1" applyBorder="1" applyAlignment="1" applyProtection="1"/>
    <xf numFmtId="172" fontId="32" fillId="0" borderId="0" xfId="46" applyNumberFormat="1" applyFont="1" applyBorder="1" applyAlignment="1" applyProtection="1"/>
    <xf numFmtId="49" fontId="42" fillId="0" borderId="0" xfId="41" applyBorder="1">
      <alignment horizontal="left" indent="1"/>
    </xf>
    <xf numFmtId="190" fontId="0" fillId="0" borderId="5" xfId="42" applyNumberFormat="1" applyFont="1" applyFill="1" applyBorder="1" applyProtection="1"/>
    <xf numFmtId="173" fontId="0" fillId="0" borderId="5" xfId="42" applyFont="1" applyFill="1" applyBorder="1" applyProtection="1"/>
    <xf numFmtId="49" fontId="42" fillId="0" borderId="0" xfId="41" applyFill="1" applyBorder="1">
      <alignment horizontal="left" indent="1"/>
    </xf>
    <xf numFmtId="191" fontId="0" fillId="0" borderId="5" xfId="0" applyNumberFormat="1" applyBorder="1"/>
    <xf numFmtId="0" fontId="47" fillId="0" borderId="0" xfId="0" applyFont="1" applyAlignment="1">
      <alignment horizontal="center"/>
    </xf>
    <xf numFmtId="0" fontId="0" fillId="0" borderId="23" xfId="0" applyBorder="1"/>
    <xf numFmtId="0" fontId="47" fillId="0" borderId="5" xfId="0" applyFont="1" applyBorder="1" applyAlignment="1">
      <alignment horizontal="center"/>
    </xf>
    <xf numFmtId="0" fontId="0" fillId="0" borderId="6" xfId="0" applyBorder="1"/>
    <xf numFmtId="49" fontId="42" fillId="0" borderId="7" xfId="41" applyBorder="1">
      <alignment horizontal="left" indent="1"/>
    </xf>
    <xf numFmtId="173" fontId="0" fillId="0" borderId="8" xfId="42" applyFont="1" applyFill="1" applyBorder="1" applyProtection="1"/>
    <xf numFmtId="0" fontId="47" fillId="0" borderId="1" xfId="0" applyFont="1" applyBorder="1" applyAlignment="1">
      <alignment horizontal="center"/>
    </xf>
    <xf numFmtId="0" fontId="47" fillId="0" borderId="4" xfId="0" applyFont="1" applyBorder="1" applyAlignment="1">
      <alignment horizontal="center"/>
    </xf>
    <xf numFmtId="174" fontId="0" fillId="0" borderId="5" xfId="43" applyFont="1" applyBorder="1" applyAlignment="1"/>
    <xf numFmtId="0" fontId="47" fillId="0" borderId="1" xfId="0" applyFont="1" applyBorder="1" applyAlignment="1">
      <alignment horizontal="left" indent="1"/>
    </xf>
    <xf numFmtId="0" fontId="47" fillId="0" borderId="19" xfId="0" applyFont="1" applyBorder="1" applyAlignment="1">
      <alignment horizontal="centerContinuous"/>
    </xf>
    <xf numFmtId="0" fontId="0" fillId="0" borderId="20" xfId="0" applyBorder="1" applyAlignment="1">
      <alignment horizontal="centerContinuous"/>
    </xf>
    <xf numFmtId="0" fontId="48" fillId="0" borderId="0" xfId="0" applyFont="1"/>
    <xf numFmtId="0" fontId="49" fillId="0" borderId="0" xfId="0" applyFont="1"/>
    <xf numFmtId="0" fontId="32" fillId="0" borderId="0" xfId="0" applyFont="1"/>
    <xf numFmtId="9" fontId="1" fillId="40" borderId="0" xfId="4" applyNumberFormat="1" applyBorder="1"/>
    <xf numFmtId="0" fontId="55" fillId="0" borderId="10" xfId="3" applyFont="1">
      <alignment horizontal="center" vertical="center" wrapText="1"/>
    </xf>
    <xf numFmtId="0" fontId="22" fillId="0" borderId="19" xfId="0" applyFont="1" applyBorder="1" applyAlignment="1">
      <alignment horizontal="left" vertical="center" wrapText="1"/>
    </xf>
    <xf numFmtId="0" fontId="22" fillId="0" borderId="0" xfId="0" applyFont="1" applyAlignment="1">
      <alignment horizontal="left" vertical="center" wrapText="1"/>
    </xf>
    <xf numFmtId="0" fontId="3" fillId="2" borderId="23" xfId="0" applyFont="1" applyFill="1" applyBorder="1"/>
    <xf numFmtId="0" fontId="22" fillId="39" borderId="0" xfId="5" applyBorder="1"/>
    <xf numFmtId="14" fontId="1" fillId="7" borderId="0" xfId="10" applyNumberFormat="1" applyBorder="1"/>
    <xf numFmtId="0" fontId="1" fillId="7" borderId="0" xfId="10" applyNumberFormat="1" applyBorder="1"/>
    <xf numFmtId="172" fontId="1" fillId="7" borderId="0" xfId="10" applyNumberFormat="1" applyBorder="1"/>
    <xf numFmtId="166" fontId="1" fillId="7" borderId="0" xfId="10" applyNumberFormat="1" applyBorder="1"/>
    <xf numFmtId="0" fontId="30" fillId="0" borderId="0" xfId="4" applyFont="1" applyFill="1" applyBorder="1"/>
    <xf numFmtId="0" fontId="57" fillId="0" borderId="0" xfId="66">
      <alignment horizontal="left" vertical="center"/>
    </xf>
    <xf numFmtId="0" fontId="0" fillId="0" borderId="30" xfId="0" applyBorder="1"/>
    <xf numFmtId="171" fontId="1" fillId="7" borderId="0" xfId="10" applyNumberFormat="1" applyBorder="1"/>
    <xf numFmtId="171" fontId="1" fillId="3" borderId="0" xfId="6" applyNumberFormat="1" applyBorder="1"/>
    <xf numFmtId="171" fontId="1" fillId="40" borderId="0" xfId="4" applyNumberFormat="1" applyBorder="1"/>
    <xf numFmtId="172" fontId="1" fillId="40" borderId="0" xfId="4" applyNumberFormat="1" applyBorder="1"/>
    <xf numFmtId="189" fontId="1" fillId="40" borderId="0" xfId="4" applyNumberFormat="1" applyBorder="1"/>
    <xf numFmtId="172" fontId="22" fillId="39" borderId="0" xfId="5" applyNumberFormat="1" applyBorder="1"/>
    <xf numFmtId="173" fontId="1" fillId="3" borderId="0" xfId="6" applyNumberFormat="1" applyBorder="1"/>
    <xf numFmtId="170" fontId="1" fillId="40" borderId="0" xfId="4" applyNumberFormat="1" applyBorder="1"/>
    <xf numFmtId="0" fontId="2" fillId="39" borderId="0" xfId="5" applyNumberFormat="1" applyFont="1" applyBorder="1"/>
    <xf numFmtId="10" fontId="1" fillId="3" borderId="0" xfId="6" applyNumberFormat="1" applyBorder="1"/>
    <xf numFmtId="0" fontId="22" fillId="39" borderId="0" xfId="5" applyNumberFormat="1" applyBorder="1"/>
    <xf numFmtId="173" fontId="1" fillId="40" borderId="0" xfId="4" applyNumberFormat="1" applyBorder="1"/>
    <xf numFmtId="10" fontId="1" fillId="40" borderId="0" xfId="4" applyNumberFormat="1" applyBorder="1"/>
    <xf numFmtId="0" fontId="1" fillId="3" borderId="0" xfId="6" applyBorder="1"/>
    <xf numFmtId="175" fontId="1" fillId="3" borderId="0" xfId="6" applyNumberFormat="1" applyBorder="1"/>
    <xf numFmtId="177" fontId="1" fillId="40" borderId="0" xfId="4" applyNumberFormat="1" applyBorder="1"/>
    <xf numFmtId="181" fontId="1" fillId="40" borderId="0" xfId="4" applyNumberFormat="1" applyBorder="1"/>
    <xf numFmtId="176" fontId="1" fillId="40" borderId="0" xfId="4" applyNumberFormat="1" applyBorder="1"/>
    <xf numFmtId="176" fontId="22" fillId="40" borderId="0" xfId="4" applyNumberFormat="1" applyFont="1" applyBorder="1"/>
    <xf numFmtId="176" fontId="22" fillId="39" borderId="0" xfId="5" applyNumberFormat="1" applyBorder="1"/>
    <xf numFmtId="10" fontId="1" fillId="4" borderId="0" xfId="13" applyNumberFormat="1" applyFill="1" applyBorder="1"/>
    <xf numFmtId="172" fontId="1" fillId="3" borderId="0" xfId="6" applyNumberFormat="1" applyBorder="1"/>
    <xf numFmtId="166" fontId="22" fillId="39" borderId="0" xfId="5" applyNumberFormat="1" applyBorder="1"/>
    <xf numFmtId="179" fontId="1" fillId="3" borderId="0" xfId="6" applyNumberFormat="1" applyBorder="1"/>
    <xf numFmtId="0" fontId="1" fillId="3" borderId="0" xfId="6" applyBorder="1" applyAlignment="1">
      <alignment wrapText="1"/>
    </xf>
    <xf numFmtId="1" fontId="1" fillId="3" borderId="0" xfId="6" applyNumberFormat="1" applyBorder="1"/>
    <xf numFmtId="172" fontId="1" fillId="4" borderId="0" xfId="12" applyNumberFormat="1" applyFill="1" applyBorder="1"/>
    <xf numFmtId="0" fontId="1" fillId="40" borderId="0" xfId="4" applyBorder="1"/>
    <xf numFmtId="170" fontId="1" fillId="3" borderId="0" xfId="6" applyNumberFormat="1" applyBorder="1"/>
    <xf numFmtId="186" fontId="1" fillId="3" borderId="0" xfId="6" applyNumberFormat="1" applyBorder="1"/>
    <xf numFmtId="187" fontId="1" fillId="3" borderId="0" xfId="6" applyNumberFormat="1" applyBorder="1"/>
    <xf numFmtId="188" fontId="1" fillId="40" borderId="0" xfId="4" applyNumberFormat="1" applyBorder="1"/>
    <xf numFmtId="0" fontId="22" fillId="3" borderId="0" xfId="6" applyFont="1" applyBorder="1"/>
    <xf numFmtId="185" fontId="1" fillId="40" borderId="0" xfId="4" applyNumberFormat="1" applyBorder="1"/>
    <xf numFmtId="0" fontId="30" fillId="3" borderId="0" xfId="6" applyFont="1" applyBorder="1"/>
    <xf numFmtId="0" fontId="56" fillId="3" borderId="0" xfId="6" applyFont="1" applyBorder="1"/>
    <xf numFmtId="167" fontId="1" fillId="40" borderId="0" xfId="4" applyNumberFormat="1" applyBorder="1"/>
    <xf numFmtId="166" fontId="0" fillId="40" borderId="0" xfId="4" applyNumberFormat="1" applyFont="1" applyBorder="1"/>
    <xf numFmtId="166" fontId="1" fillId="3" borderId="0" xfId="6" applyNumberFormat="1" applyBorder="1" applyAlignment="1">
      <alignment horizontal="center"/>
    </xf>
    <xf numFmtId="170" fontId="1" fillId="7" borderId="0" xfId="10" applyNumberFormat="1" applyBorder="1"/>
    <xf numFmtId="0" fontId="1" fillId="0" borderId="0" xfId="4" applyFill="1" applyBorder="1"/>
    <xf numFmtId="0" fontId="0" fillId="3" borderId="0" xfId="6" applyFont="1" applyBorder="1"/>
    <xf numFmtId="0" fontId="58" fillId="2" borderId="4" xfId="0" applyFont="1" applyFill="1" applyBorder="1" applyAlignment="1">
      <alignment horizontal="centerContinuous" vertical="center" wrapText="1"/>
    </xf>
    <xf numFmtId="0" fontId="56" fillId="0" borderId="0" xfId="0" applyFont="1"/>
    <xf numFmtId="0" fontId="0" fillId="0" borderId="0" xfId="0" quotePrefix="1"/>
    <xf numFmtId="0" fontId="0" fillId="0" borderId="0" xfId="0" applyAlignment="1">
      <alignment vertical="top" wrapText="1"/>
    </xf>
    <xf numFmtId="0" fontId="30" fillId="0" borderId="0" xfId="0" applyFont="1" applyAlignment="1">
      <alignment horizontal="center" vertical="top" wrapText="1"/>
    </xf>
    <xf numFmtId="167" fontId="0" fillId="0" borderId="0" xfId="12" applyFont="1"/>
    <xf numFmtId="192" fontId="0" fillId="0" borderId="0" xfId="0" applyNumberFormat="1"/>
    <xf numFmtId="164" fontId="0" fillId="0" borderId="0" xfId="67" applyFont="1"/>
    <xf numFmtId="9" fontId="1" fillId="3" borderId="0" xfId="6" applyNumberFormat="1" applyBorder="1"/>
    <xf numFmtId="164" fontId="36" fillId="0" borderId="10" xfId="3" applyNumberFormat="1" applyAlignment="1">
      <alignment horizontal="center" vertical="center"/>
    </xf>
    <xf numFmtId="0" fontId="36" fillId="0" borderId="0" xfId="3" applyBorder="1">
      <alignment horizontal="center" vertical="center" wrapText="1"/>
    </xf>
    <xf numFmtId="169" fontId="16" fillId="3" borderId="31" xfId="2" applyFont="1" applyFill="1" applyBorder="1" applyAlignment="1">
      <alignment horizontal="left" indent="1"/>
      <protection locked="0"/>
    </xf>
  </cellXfs>
  <cellStyles count="69">
    <cellStyle name="20% - Accent1" xfId="22" builtinId="30" hidden="1" customBuiltin="1"/>
    <cellStyle name="20% - Accent2" xfId="25" builtinId="34" hidden="1" customBuiltin="1"/>
    <cellStyle name="20% - Accent3" xfId="28" builtinId="38" hidden="1" customBuiltin="1"/>
    <cellStyle name="20% - Accent4" xfId="31" builtinId="42" hidden="1" customBuiltin="1"/>
    <cellStyle name="20% - Accent5" xfId="34" builtinId="46" hidden="1" customBuiltin="1"/>
    <cellStyle name="20% - Accent6" xfId="37" builtinId="50" hidden="1" customBuiltin="1"/>
    <cellStyle name="40% - Accent1" xfId="23" builtinId="31" hidden="1" customBuiltin="1"/>
    <cellStyle name="40% - Accent2" xfId="26" builtinId="35" hidden="1" customBuiltin="1"/>
    <cellStyle name="40% - Accent3" xfId="29" builtinId="39" hidden="1" customBuiltin="1"/>
    <cellStyle name="40% - Accent4" xfId="32" builtinId="43" hidden="1" customBuiltin="1"/>
    <cellStyle name="40% - Accent5" xfId="35" builtinId="47" hidden="1" customBuiltin="1"/>
    <cellStyle name="40% - Accent6" xfId="38" builtinId="51" hidden="1" customBuiltin="1"/>
    <cellStyle name="60% - Accent1" xfId="24" builtinId="32" hidden="1" customBuiltin="1"/>
    <cellStyle name="60% - Accent2" xfId="27" builtinId="36" hidden="1" customBuiltin="1"/>
    <cellStyle name="60% - Accent3" xfId="30" builtinId="40" hidden="1" customBuiltin="1"/>
    <cellStyle name="60% - Accent4" xfId="33" builtinId="44" hidden="1" customBuiltin="1"/>
    <cellStyle name="60% - Accent5" xfId="36" builtinId="48" hidden="1" customBuiltin="1"/>
    <cellStyle name="60% - Accent6" xfId="39" builtinId="52" hidden="1" customBuiltin="1"/>
    <cellStyle name="Accent1" xfId="59" builtinId="29" hidden="1"/>
    <cellStyle name="Accent2" xfId="60" builtinId="33" hidden="1"/>
    <cellStyle name="Accent3" xfId="61" builtinId="37" hidden="1"/>
    <cellStyle name="Accent4" xfId="62" builtinId="41" hidden="1"/>
    <cellStyle name="Accent5" xfId="63" builtinId="45" hidden="1"/>
    <cellStyle name="Accent6" xfId="64" builtinId="49" hidden="1"/>
    <cellStyle name="Bad" xfId="49" builtinId="27" hidden="1"/>
    <cellStyle name="Blank" xfId="5" xr:uid="{6C4ED38E-907B-4E73-A807-653C602D6391}"/>
    <cellStyle name="Calculation" xfId="52" builtinId="22" hidden="1"/>
    <cellStyle name="Check" xfId="8" xr:uid="{7C70E969-CD27-44B6-B27B-6E79E614B7AE}"/>
    <cellStyle name="Check Cell" xfId="54" builtinId="23" hidden="1"/>
    <cellStyle name="Comma" xfId="12" builtinId="3"/>
    <cellStyle name="Comma [0]" xfId="14" builtinId="6"/>
    <cellStyle name="Comma 2" xfId="46" xr:uid="{2436EB42-C12E-4D2E-8849-DF1AAD88DDDD}"/>
    <cellStyle name="Comment" xfId="11" xr:uid="{068ADD46-AE17-4DAF-A7EC-2B0F15906D7D}"/>
    <cellStyle name="Currency" xfId="67" builtinId="4"/>
    <cellStyle name="Currency [0]" xfId="48" builtinId="7" hidden="1"/>
    <cellStyle name="Data Rows" xfId="68" xr:uid="{8DF7EEBB-E32B-46D7-B830-7C322BE82535}"/>
    <cellStyle name="Data_Entry" xfId="6" xr:uid="{0AE5C52D-5BA1-45ED-979F-96E6FDC30BD0}"/>
    <cellStyle name="Data_entry_commission_only" xfId="10" xr:uid="{D31823E7-0CEE-439F-A268-47359A79FE75}"/>
    <cellStyle name="Dropdowns" xfId="9" xr:uid="{989C9F29-A8DC-4175-82CB-9C442577BE74}"/>
    <cellStyle name="Explanatory Text" xfId="57" builtinId="53" hidden="1"/>
    <cellStyle name="Followed Hyperlink" xfId="47" builtinId="9" hidden="1" customBuiltin="1"/>
    <cellStyle name="Formula" xfId="4" xr:uid="{F268244B-F828-4FFD-A1F2-736883B064AD}"/>
    <cellStyle name="Header 1" xfId="45" xr:uid="{1267C156-0513-45AC-B0E2-CD25C9F0715E}"/>
    <cellStyle name="Header Text" xfId="16" xr:uid="{EBFB525D-7042-490E-93FA-A28C230FAAA1}"/>
    <cellStyle name="Heading (guidelines)" xfId="1" xr:uid="{5E5D92E1-6D1B-400C-940E-CBE833024557}"/>
    <cellStyle name="Heading 1" xfId="18" builtinId="16" hidden="1" customBuiltin="1"/>
    <cellStyle name="Heading 1" xfId="65" builtinId="16" hidden="1" customBuiltin="1"/>
    <cellStyle name="Heading 2" xfId="19" builtinId="17" hidden="1" customBuiltin="1"/>
    <cellStyle name="Heading 3" xfId="15" builtinId="18" customBuiltin="1"/>
    <cellStyle name="Heading 4" xfId="20" builtinId="19" hidden="1" customBuiltin="1"/>
    <cellStyle name="Hyperlink" xfId="44" builtinId="8" hidden="1" customBuiltin="1"/>
    <cellStyle name="Input" xfId="50" builtinId="20" hidden="1"/>
    <cellStyle name="Label 2a" xfId="40" xr:uid="{4F18D153-9E2D-4506-AC2D-F386DA10F73D}"/>
    <cellStyle name="Label 2b" xfId="41" xr:uid="{2452926E-4F53-4470-A644-AE202A3FB91F}"/>
    <cellStyle name="Linked Cell" xfId="53" builtinId="24" hidden="1"/>
    <cellStyle name="Long Date" xfId="2" xr:uid="{CD7CD7A4-458C-45D4-9847-8106FF202F05}"/>
    <cellStyle name="Neutral" xfId="21" builtinId="28" hidden="1" customBuiltin="1"/>
    <cellStyle name="Normal" xfId="0" builtinId="0" customBuiltin="1"/>
    <cellStyle name="Note" xfId="56" builtinId="10" hidden="1"/>
    <cellStyle name="Output" xfId="51" builtinId="21" hidden="1"/>
    <cellStyle name="Percent" xfId="13" builtinId="5"/>
    <cellStyle name="Percent [2]" xfId="42" xr:uid="{32E9B562-86D2-4795-8532-B8CB3877DD8B}"/>
    <cellStyle name="Ref" xfId="7" xr:uid="{135183F0-70FB-4583-9A35-A96EC8016119}"/>
    <cellStyle name="Sch_TItle" xfId="66" xr:uid="{8DF824DC-17BB-4865-93F2-E212E6ED16BD}"/>
    <cellStyle name="Short Date" xfId="43" xr:uid="{8645C6B7-E70F-4D69-BE47-8D573BE05D12}"/>
    <cellStyle name="table_headers" xfId="3" xr:uid="{F63B633C-BB5E-40C1-B7E3-5589D242C577}"/>
    <cellStyle name="Title" xfId="17" builtinId="15" hidden="1" customBuiltin="1"/>
    <cellStyle name="Total" xfId="58" builtinId="25" hidden="1"/>
    <cellStyle name="Warning Text" xfId="55" builtinId="11" hidden="1"/>
  </cellStyles>
  <dxfs count="439">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dxf>
    <dxf>
      <numFmt numFmtId="13" formatCode="0%"/>
    </dxf>
    <dxf>
      <numFmt numFmtId="13" formatCode="0%"/>
    </dxf>
    <dxf>
      <numFmt numFmtId="13" formatCode="0%"/>
    </dxf>
    <dxf>
      <numFmt numFmtId="13" formatCode="0%"/>
    </dxf>
    <dxf>
      <numFmt numFmtId="13" formatCode="0%"/>
    </dxf>
    <dxf>
      <numFmt numFmtId="13" formatCode="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7" tint="0.39994506668294322"/>
        </patternFill>
      </fill>
      <alignment horizontal="general" vertical="bottom" textRotation="0" wrapText="0" indent="0" justifyLastLine="0" shrinkToFit="0" readingOrder="0"/>
    </dxf>
    <dxf>
      <font>
        <strike val="0"/>
        <outline val="0"/>
        <shadow val="0"/>
        <u val="none"/>
        <vertAlign val="baseline"/>
        <sz val="11"/>
        <color auto="1"/>
        <name val="Calibri"/>
        <family val="2"/>
        <scheme val="minor"/>
      </font>
      <numFmt numFmtId="172" formatCode="_(* #,##0_);_(* \(#,##0\);_(* &quot;-&quot;??_);_(@_)"/>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0" tint="-0.14999847407452621"/>
        </patternFill>
      </fill>
    </dxf>
    <dxf>
      <font>
        <strike val="0"/>
        <outline val="0"/>
        <shadow val="0"/>
        <u val="none"/>
        <vertAlign val="baseline"/>
        <sz val="11"/>
        <color auto="1"/>
        <name val="Calibri"/>
        <family val="2"/>
        <scheme val="minor"/>
      </font>
      <numFmt numFmtId="172" formatCode="_(* #,##0_);_(* \(#,##0\);_(* &quot;-&quot;??_);_(@_)"/>
      <fill>
        <patternFill patternType="solid">
          <fgColor indexed="64"/>
          <bgColor theme="0" tint="-0.14999847407452621"/>
        </patternFill>
      </fill>
    </dxf>
    <dxf>
      <font>
        <strike val="0"/>
        <outline val="0"/>
        <shadow val="0"/>
        <u val="none"/>
        <vertAlign val="baseline"/>
        <sz val="11"/>
        <color auto="1"/>
        <name val="Calibri"/>
        <family val="2"/>
        <scheme val="minor"/>
      </font>
      <numFmt numFmtId="172" formatCode="_(* #,##0_);_(* \(#,##0\);_(* &quot;-&quot;??_);_(@_)"/>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0" tint="-0.14999847407452621"/>
        </patternFill>
      </fill>
    </dxf>
    <dxf>
      <font>
        <strike val="0"/>
        <outline val="0"/>
        <shadow val="0"/>
        <u val="none"/>
        <vertAlign val="baseline"/>
        <sz val="11"/>
        <color auto="1"/>
        <name val="Calibri"/>
        <family val="2"/>
        <scheme val="minor"/>
      </font>
      <numFmt numFmtId="172" formatCode="_(* #,##0_);_(* \(#,##0\);_(* &quot;-&quot;??_);_(@_)"/>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numFmt numFmtId="171" formatCode="#,##0\ ;\(#,##0\);\-"/>
    </dxf>
    <dxf>
      <numFmt numFmtId="171" formatCode="#,##0\ ;\(#,##0\);\-"/>
    </dxf>
    <dxf>
      <numFmt numFmtId="171" formatCode="#,##0\ ;\(#,##0\);\-"/>
    </dxf>
    <dxf>
      <numFmt numFmtId="171" formatCode="#,##0\ ;\(#,##0\);\-"/>
    </dxf>
    <dxf>
      <numFmt numFmtId="171" formatCode="#,##0\ ;\(#,##0\);\-"/>
    </dxf>
    <dxf>
      <numFmt numFmtId="171" formatCode="#,##0\ ;\(#,##0\);\-"/>
    </dxf>
    <dxf>
      <numFmt numFmtId="171" formatCode="#,##0\ ;\(#,##0\);\-"/>
    </dxf>
    <dxf>
      <numFmt numFmtId="171" formatCode="#,##0\ ;\(#,##0\);\-"/>
    </dxf>
    <dxf>
      <numFmt numFmtId="171" formatCode="#,##0\ ;\(#,##0\);\-"/>
    </dxf>
    <dxf>
      <numFmt numFmtId="171" formatCode="#,##0\ ;\(#,##0\);\-"/>
    </dxf>
    <dxf>
      <numFmt numFmtId="171" formatCode="#,##0\ ;\(#,##0\);\-"/>
    </dxf>
    <dxf>
      <numFmt numFmtId="171" formatCode="#,##0\ ;\(#,##0\);\-"/>
    </dxf>
    <dxf>
      <fill>
        <patternFill patternType="none">
          <fgColor indexed="64"/>
          <bgColor auto="1"/>
        </patternFill>
      </fill>
    </dxf>
    <dxf>
      <fill>
        <patternFill patternType="none">
          <fgColor indexed="64"/>
          <bgColor auto="1"/>
        </patternFill>
      </fill>
    </dxf>
    <dxf>
      <font>
        <b val="0"/>
      </font>
      <fill>
        <patternFill patternType="none">
          <fgColor indexed="64"/>
          <bgColor auto="1"/>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numFmt numFmtId="172" formatCode="_(* #,##0_);_(* \(#,##0\);_(* &quot;-&quot;??_);_(@_)"/>
    </dxf>
    <dxf>
      <numFmt numFmtId="172" formatCode="_(* #,##0_);_(* \(#,##0\);_(* &quot;-&quot;??_);_(@_)"/>
    </dxf>
    <dxf>
      <numFmt numFmtId="172" formatCode="_(* #,##0_);_(* \(#,##0\);_(* &quot;-&quot;??_);_(@_)"/>
    </dxf>
    <dxf>
      <numFmt numFmtId="172" formatCode="_(* #,##0_);_(* \(#,##0\);_(* &quot;-&quot;??_);_(@_)"/>
    </dxf>
    <dxf>
      <numFmt numFmtId="172" formatCode="_(* #,##0_);_(* \(#,##0\);_(* &quot;-&quot;??_);_(@_)"/>
    </dxf>
    <dxf>
      <numFmt numFmtId="172" formatCode="_(* #,##0_);_(* \(#,##0\);_(* &quot;-&quot;??_);_(@_)"/>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71" formatCode="#,##0\ ;\(#,##0\);\-"/>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1" formatCode="#,##0\ ;\(#,##0\);\-"/>
      <fill>
        <patternFill patternType="solid">
          <fgColor indexed="64"/>
          <bgColor theme="7" tint="0.59999389629810485"/>
        </patternFill>
      </fill>
    </dxf>
    <dxf>
      <font>
        <strike val="0"/>
        <outline val="0"/>
        <shadow val="0"/>
        <u val="none"/>
        <vertAlign val="baseline"/>
        <sz val="11"/>
        <color auto="1"/>
        <name val="Calibri"/>
        <family val="2"/>
        <scheme val="minor"/>
      </font>
      <numFmt numFmtId="171" formatCode="#,##0\ ;\(#,##0\);\-"/>
      <fill>
        <patternFill patternType="solid">
          <fgColor indexed="64"/>
          <bgColor theme="7" tint="0.59999389629810485"/>
        </patternFill>
      </fill>
    </dxf>
    <dxf>
      <font>
        <strike val="0"/>
        <outline val="0"/>
        <shadow val="0"/>
        <u val="none"/>
        <vertAlign val="baseline"/>
        <sz val="11"/>
        <color auto="1"/>
        <name val="Calibri"/>
        <family val="2"/>
        <scheme val="minor"/>
      </font>
      <numFmt numFmtId="171" formatCode="#,##0\ ;\(#,##0\);\-"/>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1" formatCode="#,##0\ ;\(#,##0\);\-"/>
      <fill>
        <patternFill patternType="solid">
          <fgColor indexed="64"/>
          <bgColor theme="7" tint="0.59999389629810485"/>
        </patternFill>
      </fill>
    </dxf>
    <dxf>
      <font>
        <strike val="0"/>
        <outline val="0"/>
        <shadow val="0"/>
        <u val="none"/>
        <vertAlign val="baseline"/>
        <sz val="11"/>
        <color auto="1"/>
        <name val="Calibri"/>
        <family val="2"/>
        <scheme val="minor"/>
      </font>
      <numFmt numFmtId="171" formatCode="#,##0\ ;\(#,##0\);\-"/>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dxf>
    <dxf>
      <font>
        <b/>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numFmt numFmtId="172" formatCode="_(* #,##0_);_(* \(#,##0\);_(* &quot;-&quot;??_);_(@_)"/>
    </dxf>
    <dxf>
      <numFmt numFmtId="172" formatCode="_(* #,##0_);_(* \(#,##0\);_(* &quot;-&quot;??_);_(@_)"/>
    </dxf>
    <dxf>
      <numFmt numFmtId="172" formatCode="_(* #,##0_);_(* \(#,##0\);_(* &quot;-&quot;??_);_(@_)"/>
    </dxf>
    <dxf>
      <numFmt numFmtId="172" formatCode="_(* #,##0_);_(* \(#,##0\);_(* &quot;-&quot;??_);_(@_)"/>
    </dxf>
    <dxf>
      <numFmt numFmtId="172" formatCode="_(* #,##0_);_(* \(#,##0\);_(* &quot;-&quot;??_);_(@_)"/>
    </dxf>
    <dxf>
      <numFmt numFmtId="172" formatCode="_(* #,##0_);_(* \(#,##0\);_(* &quot;-&quot;??_);_(@_)"/>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2"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numFmt numFmtId="166" formatCode="_(* #,##0_);_(* \(#,##0\);_(* &quot;-&quot;_);_(@_)"/>
    </dxf>
    <dxf>
      <numFmt numFmtId="166" formatCode="_(* #,##0_);_(* \(#,##0\);_(* &quot;-&quot;_);_(@_)"/>
    </dxf>
    <dxf>
      <numFmt numFmtId="166" formatCode="_(* #,##0_);_(* \(#,##0\);_(* &quot;-&quot;_);_(@_)"/>
      <alignment horizontal="center" vertical="bottom" textRotation="0" indent="0" justifyLastLine="0" shrinkToFit="0" readingOrder="0"/>
    </dxf>
    <dxf>
      <numFmt numFmtId="166" formatCode="_(* #,##0_);_(* \(#,##0\);_(* &quot;-&quot;_);_(@_)"/>
    </dxf>
    <dxf>
      <numFmt numFmtId="166" formatCode="_(* #,##0_);_(* \(#,##0\);_(* &quot;-&quot;_);_(@_)"/>
    </dxf>
    <dxf>
      <numFmt numFmtId="166" formatCode="_(* #,##0_);_(* \(#,##0\);_(* &quot;-&quot;_);_(@_)"/>
    </dxf>
    <dxf>
      <numFmt numFmtId="166" formatCode="_(* #,##0_);_(* \(#,##0\);_(* &quot;-&quot;_);_(@_)"/>
    </dxf>
    <dxf>
      <font>
        <b val="0"/>
      </font>
    </dxf>
    <dxf>
      <font>
        <b val="0"/>
      </font>
    </dxf>
    <dxf>
      <border outline="0">
        <top style="thin">
          <color theme="4" tint="0.39997558519241921"/>
        </top>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numFmt numFmtId="0" formatCode="General"/>
      <fill>
        <patternFill patternType="none">
          <fgColor indexed="64"/>
          <bgColor auto="1"/>
        </patternFill>
      </fill>
    </dxf>
    <dxf>
      <fill>
        <patternFill patternType="none">
          <fgColor indexed="64"/>
          <bgColor auto="1"/>
        </patternFill>
      </fill>
    </dxf>
    <dxf>
      <numFmt numFmtId="166" formatCode="_(* #,##0_);_(* \(#,##0\);_(* &quot;-&quot;_);_(@_)"/>
    </dxf>
    <dxf>
      <font>
        <b val="0"/>
      </font>
    </dxf>
    <dxf>
      <numFmt numFmtId="166" formatCode="_(* #,##0_);_(* \(#,##0\);_(* &quot;-&quot;_);_(@_)"/>
    </dxf>
    <dxf>
      <numFmt numFmtId="166" formatCode="_(* #,##0_);_(* \(#,##0\);_(* &quot;-&quot;_);_(@_)"/>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top style="thin">
          <color theme="4" tint="0.39997558519241921"/>
        </top>
      </border>
    </dxf>
    <dxf>
      <numFmt numFmtId="166" formatCode="_(* #,##0_);_(* \(#,##0\);_(* &quot;-&quot;_);_(@_)"/>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top style="thin">
          <color theme="4" tint="0.39997558519241921"/>
        </top>
      </border>
    </dxf>
    <dxf>
      <font>
        <strike val="0"/>
        <outline val="0"/>
        <shadow val="0"/>
        <u val="none"/>
        <vertAlign val="baseline"/>
        <sz val="11"/>
        <color auto="1"/>
        <name val="Calibri"/>
        <family val="2"/>
        <scheme val="minor"/>
      </font>
      <numFmt numFmtId="171" formatCode="#,##0\ ;\(#,##0\);\-"/>
    </dxf>
    <dxf>
      <font>
        <b val="0"/>
        <i val="0"/>
        <strike val="0"/>
        <condense val="0"/>
        <extend val="0"/>
        <outline val="0"/>
        <shadow val="0"/>
        <u val="none"/>
        <vertAlign val="baseline"/>
        <sz val="11"/>
        <color rgb="FFFF0000"/>
        <name val="Calibri"/>
        <family val="2"/>
        <scheme val="minor"/>
      </font>
    </dxf>
    <dxf>
      <font>
        <b/>
        <i val="0"/>
        <strike val="0"/>
        <condense val="0"/>
        <extend val="0"/>
        <outline val="0"/>
        <shadow val="0"/>
        <u val="none"/>
        <vertAlign val="baseline"/>
        <sz val="11"/>
        <color auto="1"/>
        <name val="Calibri"/>
        <family val="2"/>
        <scheme val="minor"/>
      </font>
      <fill>
        <patternFill patternType="solid">
          <fgColor indexed="64"/>
          <bgColor theme="7" tint="0.5999633777886288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dxf>
    <dxf>
      <border outline="0">
        <left style="thin">
          <color theme="4" tint="0.39997558519241921"/>
        </left>
      </border>
    </dxf>
    <dxf>
      <numFmt numFmtId="166" formatCode="_(* #,##0_);_(* \(#,##0\);_(* &quot;-&quot;_);_(@_)"/>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top style="thin">
          <color theme="4" tint="0.39997558519241921"/>
        </top>
      </border>
    </dxf>
    <dxf>
      <font>
        <b val="0"/>
        <i val="0"/>
        <strike val="0"/>
        <condense val="0"/>
        <extend val="0"/>
        <outline val="0"/>
        <shadow val="0"/>
        <u val="none"/>
        <vertAlign val="baseline"/>
        <sz val="10"/>
        <color rgb="FF0070C0"/>
        <name val="Calibri"/>
        <family val="2"/>
        <scheme val="minor"/>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rgb="FF0070C0"/>
        <name val="Calibri"/>
        <family val="2"/>
        <scheme val="minor"/>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rgb="FF0070C0"/>
        <name val="Calibri"/>
        <family val="2"/>
        <scheme val="minor"/>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rgb="FF0070C0"/>
        <name val="Calibri"/>
        <family val="2"/>
        <scheme val="minor"/>
      </font>
      <numFmt numFmtId="172" formatCode="_(* #,##0_);_(* \(#,##0\);_(* &quot;-&quot;??_);_(@_)"/>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93" formatCode="m/d/yyyy"/>
      <alignment horizontal="general" vertical="bottom" textRotation="0" wrapText="1" indent="0" justifyLastLine="0" shrinkToFit="0" readingOrder="0"/>
    </dxf>
    <dxf>
      <numFmt numFmtId="193" formatCode="m/d/yyyy"/>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top style="thin">
          <color theme="4" tint="0.39997558519241921"/>
        </top>
      </border>
    </dxf>
    <dxf>
      <numFmt numFmtId="188" formatCode="_(\ #,##0%_);\(#,##0%\);_(\ &quot;-&quot;??_);_(\ @_)"/>
    </dxf>
    <dxf>
      <numFmt numFmtId="172" formatCode="_(* #,##0_);_(* \(#,##0\);_(* &quot;-&quot;??_);_(@_)"/>
    </dxf>
    <dxf>
      <numFmt numFmtId="0" formatCode="General"/>
    </dxf>
    <dxf>
      <font>
        <b val="0"/>
      </font>
    </dxf>
    <dxf>
      <numFmt numFmtId="188" formatCode="_(\ #,##0%_);\(#,##0%\);_(\ &quot;-&quot;??_);_(\ @_)"/>
    </dxf>
    <dxf>
      <numFmt numFmtId="0" formatCode="General"/>
    </dxf>
    <dxf>
      <font>
        <b val="0"/>
      </font>
    </dxf>
    <dxf>
      <numFmt numFmtId="188" formatCode="_(\ #,##0%_);\(#,##0%\);_(\ &quot;-&quot;??_);_(\ @_)"/>
    </dxf>
    <dxf>
      <numFmt numFmtId="0" formatCode="General"/>
    </dxf>
    <dxf>
      <font>
        <b val="0"/>
      </font>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center"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dxf>
    <dxf>
      <font>
        <b val="0"/>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dxf>
    <dxf>
      <numFmt numFmtId="171" formatCode="#,##0\ ;\(#,##0\);\-"/>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numFmt numFmtId="166"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auto="1"/>
        </patternFill>
      </fill>
    </dxf>
    <dxf>
      <numFmt numFmtId="0" formatCode="General"/>
    </dxf>
    <dxf>
      <numFmt numFmtId="166" formatCode="_(* #,##0_);_(* \(#,##0\);_(* &quot;-&quot;_);_(@_)"/>
    </dxf>
    <dxf>
      <numFmt numFmtId="0" formatCode="General"/>
    </dxf>
    <dxf>
      <font>
        <b val="0"/>
      </font>
    </dxf>
    <dxf>
      <numFmt numFmtId="172" formatCode="_(* #,##0_);_(* \(#,##0\);_(* &quot;-&quot;??_);_(@_)"/>
    </dxf>
    <dxf>
      <numFmt numFmtId="172" formatCode="_(* #,##0_);_(* \(#,##0\);_(* &quot;-&quot;??_);_(@_)"/>
    </dxf>
    <dxf>
      <numFmt numFmtId="172" formatCode="_(* #,##0_);_(* \(#,##0\);_(* &quot;-&quot;??_);_(@_)"/>
    </dxf>
    <dxf>
      <numFmt numFmtId="172" formatCode="_(* #,##0_);_(* \(#,##0\);_(* &quot;-&quot;??_);_(@_)"/>
    </dxf>
    <dxf>
      <font>
        <b val="0"/>
      </font>
    </dxf>
    <dxf>
      <font>
        <b val="0"/>
      </font>
    </dxf>
    <dxf>
      <numFmt numFmtId="0" formatCode="General"/>
    </dxf>
    <dxf>
      <font>
        <b val="0"/>
      </font>
    </dxf>
    <dxf>
      <border outline="0">
        <top style="thin">
          <color theme="4" tint="0.39997558519241921"/>
        </top>
      </border>
    </dxf>
    <dxf>
      <numFmt numFmtId="166" formatCode="_(* #,##0_);_(* \(#,##0\);_(* &quot;-&quot;_);_(@_)"/>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dxf>
    <dxf>
      <font>
        <b val="0"/>
      </font>
      <fill>
        <patternFill patternType="none">
          <fgColor indexed="64"/>
          <bgColor indexed="65"/>
        </patternFill>
      </fill>
    </dxf>
    <dxf>
      <border outline="0">
        <top style="thin">
          <color theme="4" tint="0.39997558519241921"/>
        </top>
      </border>
    </dxf>
    <dxf>
      <numFmt numFmtId="171" formatCode="#,##0\ ;\(#,##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font>
      <fill>
        <patternFill patternType="none">
          <fgColor indexed="64"/>
          <bgColor auto="1"/>
        </patternFill>
      </fill>
    </dxf>
    <dxf>
      <border outline="0">
        <top style="thin">
          <color theme="4" tint="0.39997558519241921"/>
        </top>
      </border>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auto="1"/>
        </patternFill>
      </fill>
    </dxf>
    <dxf>
      <numFmt numFmtId="0" formatCode="General"/>
    </dxf>
    <dxf>
      <numFmt numFmtId="166" formatCode="_(* #,##0_);_(* \(#,##0\);_(* &quot;-&quot;_);_(@_)"/>
    </dxf>
    <dxf>
      <numFmt numFmtId="166" formatCode="_(* #,##0_);_(* \(#,##0\);_(* &quot;-&quot;_);_(@_)"/>
    </dxf>
    <dxf>
      <numFmt numFmtId="166" formatCode="_(* #,##0_);_(* \(#,##0\);_(* &quot;-&quot;_);_(@_)"/>
    </dxf>
    <dxf>
      <numFmt numFmtId="0" formatCode="General"/>
      <fill>
        <patternFill patternType="none">
          <fgColor indexed="64"/>
          <bgColor auto="1"/>
        </patternFill>
      </fill>
    </dxf>
    <dxf>
      <fill>
        <patternFill patternType="none">
          <fgColor indexed="64"/>
          <bgColor auto="1"/>
        </patternFill>
      </fill>
    </dxf>
    <dxf>
      <font>
        <b val="0"/>
      </font>
      <fill>
        <patternFill patternType="none">
          <fgColor indexed="64"/>
          <bgColor auto="1"/>
        </patternFill>
      </fill>
    </dxf>
    <dxf>
      <numFmt numFmtId="0" formatCode="General"/>
      <fill>
        <patternFill patternType="none">
          <fgColor indexed="64"/>
          <bgColor auto="1"/>
        </patternFill>
      </fill>
    </dxf>
    <dxf>
      <font>
        <b val="0"/>
      </font>
      <fill>
        <patternFill patternType="none">
          <fgColor indexed="64"/>
          <bgColor auto="1"/>
        </patternFill>
      </fill>
    </dxf>
    <dxf>
      <border outline="0">
        <top style="thin">
          <color theme="4" tint="0.39997558519241921"/>
        </top>
      </border>
    </dxf>
    <dxf>
      <numFmt numFmtId="172" formatCode="_(* #,##0_);_(* \(#,##0\);_(* &quot;-&quot;??_);_(@_)"/>
    </dxf>
    <dxf>
      <numFmt numFmtId="172" formatCode="_(* #,##0_);_(* \(#,##0\);_(* &quot;-&quot;??_);_(@_)"/>
    </dxf>
    <dxf>
      <numFmt numFmtId="172" formatCode="_(* #,##0_);_(* \(#,##0\);_(* &quot;-&quot;??_);_(@_)"/>
    </dxf>
    <dxf>
      <numFmt numFmtId="172" formatCode="_(* #,##0_);_(* \(#,##0\);_(* &quot;-&quot;??_);_(@_)"/>
    </dxf>
    <dxf>
      <numFmt numFmtId="172" formatCode="_(* #,##0_);_(* \(#,##0\);_(* &quot;-&quot;??_);_(@_)"/>
    </dxf>
    <dxf>
      <numFmt numFmtId="172" formatCode="_(* #,##0_);_(* \(#,##0\);_(* &quot;-&quot;??_);_(@_)"/>
    </dxf>
    <dxf>
      <numFmt numFmtId="172" formatCode="_(* #,##0_);_(* \(#,##0\);_(* &quot;-&quot;??_);_(@_)"/>
    </dxf>
    <dxf>
      <numFmt numFmtId="172" formatCode="_(* #,##0_);_(* \(#,##0\);_(* &quot;-&quot;??_);_(@_)"/>
    </dxf>
    <dxf>
      <font>
        <b val="0"/>
      </font>
    </dxf>
    <dxf>
      <numFmt numFmtId="0" formatCode="General"/>
    </dxf>
    <dxf>
      <font>
        <b val="0"/>
      </font>
    </dxf>
    <dxf>
      <numFmt numFmtId="14" formatCode="0.00%"/>
      <fill>
        <patternFill patternType="solid">
          <fgColor indexed="64"/>
          <bgColor theme="0" tint="-0.24994659260841701"/>
        </patternFill>
      </fill>
    </dxf>
    <dxf>
      <numFmt numFmtId="0" formatCode="General"/>
    </dxf>
    <dxf>
      <font>
        <b val="0"/>
      </font>
    </dxf>
    <dxf>
      <border outline="0">
        <top style="thin">
          <color theme="4" tint="0.39997558519241921"/>
        </top>
      </border>
    </dxf>
    <dxf>
      <numFmt numFmtId="0" formatCode="General"/>
    </dxf>
    <dxf>
      <font>
        <b val="0"/>
      </font>
    </dxf>
    <dxf>
      <numFmt numFmtId="166" formatCode="_(* #,##0_);_(* \(#,##0\);_(* &quot;-&quot;_);_(@_)"/>
    </dxf>
    <dxf>
      <numFmt numFmtId="166" formatCode="_(* #,##0_);_(* \(#,##0\);_(* &quot;-&quot;_);_(@_)"/>
    </dxf>
    <dxf>
      <numFmt numFmtId="0" formatCode="General"/>
    </dxf>
    <dxf>
      <font>
        <b val="0"/>
      </font>
    </dxf>
    <dxf>
      <numFmt numFmtId="14"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Calibri"/>
        <family val="2"/>
        <scheme val="minor"/>
      </font>
    </dxf>
    <dxf>
      <numFmt numFmtId="166" formatCode="_(* #,##0_);_(* \(#,##0\);_(* &quot;-&quot;_);_(@_)"/>
    </dxf>
    <dxf>
      <numFmt numFmtId="166" formatCode="_(* #,##0_);_(* \(#,##0\);_(* &quot;-&quot;_);_(@_)"/>
    </dxf>
    <dxf>
      <numFmt numFmtId="0" formatCode="General"/>
    </dxf>
    <dxf>
      <font>
        <b val="0"/>
      </font>
    </dxf>
    <dxf>
      <numFmt numFmtId="166" formatCode="_(* #,##0_);_(* \(#,##0\);_(* &quot;-&quot;_);_(@_)"/>
    </dxf>
    <dxf>
      <numFmt numFmtId="166" formatCode="_(* #,##0_);_(* \(#,##0\);_(* &quot;-&quot;_);_(@_)"/>
    </dxf>
    <dxf>
      <numFmt numFmtId="0" formatCode="General"/>
    </dxf>
    <dxf>
      <font>
        <b val="0"/>
      </font>
    </dxf>
    <dxf>
      <border outline="0">
        <top style="thin">
          <color theme="4" tint="0.39997558519241921"/>
        </top>
      </border>
    </dxf>
    <dxf>
      <numFmt numFmtId="166" formatCode="_(* #,##0_);_(* \(#,##0\);_(* &quot;-&quot;_);_(@_)"/>
    </dxf>
    <dxf>
      <numFmt numFmtId="0" formatCode="General"/>
    </dxf>
    <dxf>
      <font>
        <b val="0"/>
      </font>
    </dxf>
    <dxf>
      <border outline="0">
        <top style="thin">
          <color theme="4" tint="0.39997558519241921"/>
        </top>
      </border>
    </dxf>
    <dxf>
      <numFmt numFmtId="176" formatCode="_(\ #,##0_);_ \(#,##0\);_(\ &quot;–&quot;??_);_(\ @_)"/>
      <fill>
        <patternFill patternType="none">
          <fgColor indexed="64"/>
          <bgColor auto="1"/>
        </patternFill>
      </fill>
    </dxf>
    <dxf>
      <numFmt numFmtId="176" formatCode="_(\ #,##0_);_ \(#,##0\);_(\ &quot;–&quot;??_);_(\ @_)"/>
      <fill>
        <patternFill patternType="none">
          <fgColor indexed="64"/>
          <bgColor auto="1"/>
        </patternFill>
      </fill>
    </dxf>
    <dxf>
      <numFmt numFmtId="0" formatCode="General"/>
    </dxf>
    <dxf>
      <numFmt numFmtId="0" formatCode="General"/>
    </dxf>
    <dxf>
      <font>
        <b val="0"/>
      </font>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0" formatCode="General"/>
    </dxf>
    <dxf>
      <font>
        <b val="0"/>
      </font>
    </dxf>
    <dxf>
      <numFmt numFmtId="171" formatCode="#,##0\ ;\(#,##0\);\-"/>
    </dxf>
    <dxf>
      <numFmt numFmtId="0" formatCode="General"/>
    </dxf>
    <dxf>
      <font>
        <b val="0"/>
      </font>
    </dxf>
    <dxf>
      <border outline="0">
        <top style="thin">
          <color theme="4" tint="0.39997558519241921"/>
        </top>
      </border>
    </dxf>
    <dxf>
      <numFmt numFmtId="171" formatCode="#,##0\ ;\(#,##0\);\-"/>
    </dxf>
    <dxf>
      <numFmt numFmtId="0" formatCode="General"/>
    </dxf>
    <dxf>
      <font>
        <b val="0"/>
      </font>
    </dxf>
    <dxf>
      <border outline="0">
        <top style="thin">
          <color theme="4" tint="0.39997558519241921"/>
        </top>
      </border>
    </dxf>
    <dxf>
      <numFmt numFmtId="175" formatCode="#,##0%\ ;\(#,##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numFmt numFmtId="171" formatCode="#,##0\ ;\(#,##0\);\-"/>
    </dxf>
    <dxf>
      <numFmt numFmtId="0" formatCode="General"/>
    </dxf>
    <dxf>
      <font>
        <b val="0"/>
      </font>
    </dxf>
    <dxf>
      <font>
        <b val="0"/>
      </font>
    </dxf>
    <dxf>
      <border outline="0">
        <top style="thin">
          <color theme="4" tint="0.39997558519241921"/>
        </top>
      </border>
    </dxf>
    <dxf>
      <numFmt numFmtId="166" formatCode="_(* #,##0_);_(* \(#,##0\);_(* &quot;-&quot;_);_(@_)"/>
    </dxf>
    <dxf>
      <numFmt numFmtId="0" formatCode="General"/>
    </dxf>
    <dxf>
      <font>
        <b val="0"/>
      </font>
    </dxf>
    <dxf>
      <border outline="0">
        <top style="thin">
          <color theme="4" tint="0.39997558519241921"/>
        </top>
      </border>
    </dxf>
    <dxf>
      <numFmt numFmtId="166" formatCode="_(* #,##0_);_(* \(#,##0\);_(* &quot;-&quot;_);_(@_)"/>
    </dxf>
    <dxf>
      <font>
        <b val="0"/>
      </font>
    </dxf>
    <dxf>
      <numFmt numFmtId="0" formatCode="General"/>
    </dxf>
    <dxf>
      <font>
        <b val="0"/>
      </font>
    </dxf>
    <dxf>
      <border outline="0">
        <top style="thin">
          <color theme="4" tint="0.39997558519241921"/>
        </top>
      </border>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none"/>
      </font>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73" formatCode="_(\ #,##0.00%_);\ _(\–#,##0.00%_);_(\ &quot;–&quot;??_);_(\ @_)"/>
      <fill>
        <patternFill patternType="solid">
          <fgColor indexed="64"/>
          <bgColor theme="7" tint="0.59999389629810485"/>
        </patternFill>
      </fill>
    </dxf>
    <dxf>
      <numFmt numFmtId="173" formatCode="_(\ #,##0.00%_);\ _(\–#,##0.00%_);_(\ &quot;–&quot;??_);_(\ @_)"/>
    </dxf>
    <dxf>
      <numFmt numFmtId="173" formatCode="_(\ #,##0.00%_);\ _(\–#,##0.00%_);_(\ &quot;–&quot;??_);_(\ @_)"/>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border outline="0">
        <right style="thin">
          <color indexed="64"/>
        </right>
        <bottom style="thin">
          <color indexed="64"/>
        </bottom>
      </border>
    </dxf>
    <dxf>
      <numFmt numFmtId="0" formatCode="General"/>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color theme="0"/>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s>
  <tableStyles count="1" defaultTableStyle="TableStyleMedium2" defaultPivotStyle="PivotStyleLight16">
    <tableStyle name="cc_TableStyle" pivot="0" count="7" xr9:uid="{81947E41-F987-464B-B65C-C21BFEAB69E8}">
      <tableStyleElement type="wholeTable" dxfId="438"/>
      <tableStyleElement type="headerRow" dxfId="437"/>
      <tableStyleElement type="totalRow" dxfId="436"/>
      <tableStyleElement type="firstColumn" dxfId="435"/>
      <tableStyleElement type="lastColumn" dxfId="434"/>
      <tableStyleElement type="firstRowStripe" dxfId="433"/>
      <tableStyleElement type="firstColumnStripe" dxfId="4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AB72ED64-EA50-4E61-A6D9-55A8B38B52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8600"/>
          <a:ext cx="2543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316FC7-B791-4932-B781-10C521884D51}" name="tb_00_cover_sheet" displayName="tb_00_cover_sheet" ref="B21:C25" totalsRowShown="0" headerRowDxfId="431" dataDxfId="430">
  <autoFilter ref="B21:C25" xr:uid="{9E1E9D99-4A24-4601-BDAA-215DEAA97FD4}"/>
  <tableColumns count="2">
    <tableColumn id="1" xr3:uid="{721928E0-30F8-4C9E-B706-5507816A471D}" name="Workbook Version and Date" dataDxfId="429"/>
    <tableColumn id="2" xr3:uid="{7406F1A7-5A54-4B6C-8A94-C644A460D8FB}" name="Determination" dataDxfId="42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59D85892-4A06-4C1D-AE85-F26BBC81A6E1}" name="Table_List" displayName="Table_List" ref="A1:H62" totalsRowShown="0" headerRowDxfId="427">
  <autoFilter ref="A1:H62" xr:uid="{59D85892-4A06-4C1D-AE85-F26BBC81A6E1}"/>
  <tableColumns count="8">
    <tableColumn id="1" xr3:uid="{16C6044D-724A-48FC-A055-0BE29ED3F8AF}" name="Sheet"/>
    <tableColumn id="2" xr3:uid="{63343351-097D-4890-92F5-59C28D0A6646}" name="Table"/>
    <tableColumn id="3" xr3:uid="{4CA5F318-3F88-43BD-8809-0BE265BCBE98}" name="Table_rows"/>
    <tableColumn id="4" xr3:uid="{4D57DED4-0C55-454E-9B55-67726C271A64}" name="Table_sum"/>
    <tableColumn id="5" xr3:uid="{9AC98EFC-87D5-4B24-9A19-76DFE1E26CCA}" name="Address"/>
    <tableColumn id="6" xr3:uid="{A671BB47-EBC9-4F1D-AFE6-68B7057E18CB}" name="Section"/>
    <tableColumn id="7" xr3:uid="{9D6BC678-61C3-4A0D-BC9A-1EF777AA9147}" name="Title"/>
    <tableColumn id="8" xr3:uid="{717F169A-75E5-41A6-8292-0FF73AC6F1BC}" name="Section_short" dataDxfId="426">
      <calculatedColumnFormula>LEFT(Table_List[[#This Row],[Title]],SEARCH(":",Table_List[[#This Row],[Title]]) - 1)</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48DC4680-4FAF-4046-B339-45F3C2C2C018}" name="tb_00_toc" displayName="tb_00_toc" ref="B2:E19" totalsRowShown="0" tableBorderDxfId="425" headerRowCellStyle="table_headers">
  <autoFilter ref="B2:E19" xr:uid="{48DC4680-4FAF-4046-B339-45F3C2C2C018}"/>
  <tableColumns count="4">
    <tableColumn id="1" xr3:uid="{6BC9B6A9-2383-49EF-9818-BD3731DBA87C}" name="Schedule" dataDxfId="424"/>
    <tableColumn id="2" xr3:uid="{A22CB8A8-2938-4F12-A6CC-30F8DE4084BF}" name="Schedule name" dataDxfId="423"/>
    <tableColumn id="6" xr3:uid="{5DB0DACE-AC6C-4DB1-83C3-B4C14957CB0C}" name="Sheetname" dataDxfId="422"/>
    <tableColumn id="3" xr3:uid="{3CDDA94E-E6E7-4E34-B9C5-D974ADBC2CCE}" name="Description" dataDxfId="421"/>
  </tableColumns>
  <tableStyleInfo name="cc_Table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3304E7-2D23-4635-AF8E-51A57D26C64B}" name="tb_00_styles" displayName="tb_00_styles" ref="A2:G9" totalsRowShown="0" dataDxfId="420" headerRowCellStyle="table_headers">
  <autoFilter ref="A2:G9" xr:uid="{843304E7-2D23-4635-AF8E-51A57D26C64B}"/>
  <tableColumns count="7">
    <tableColumn id="1" xr3:uid="{D9C3340C-39BF-40C6-B37A-5812FCC155F2}" name="Section" dataDxfId="419"/>
    <tableColumn id="2" xr3:uid="{DF87AE01-E62E-4EAC-86B4-5A157D251659}" name="Row" dataDxfId="418"/>
    <tableColumn id="3" xr3:uid="{957CF9C3-18E2-45D0-969B-21B456E48DB6}" name="Category1" dataDxfId="417"/>
    <tableColumn id="11" xr3:uid="{EE854727-22C5-4522-A446-F964A878EAE1}" name="Category2" dataDxfId="416"/>
    <tableColumn id="6" xr3:uid="{2AB02D3B-512C-4CEC-A858-2BE44353D7D5}" name="?2"/>
    <tableColumn id="5" xr3:uid="{3A601632-2B32-4247-880E-D91435C0BA0A}" name="?"/>
    <tableColumn id="4" xr3:uid="{4ABB3513-1E91-4F37-A1CC-F31DCF2466D2}" name="?22" dataDxfId="415" dataCellStyle="Data_Entry"/>
  </tableColumns>
  <tableStyleInfo name="cc_Table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2B3DCDA-5E20-47AD-BFF4-CFD0B16A5563}" name="tb_1_1i_1.01_1" displayName="tb_1_1i_1.01_1" ref="A3:H8" totalsRowShown="0" dataDxfId="414" headerRowCellStyle="table_headers">
  <autoFilter ref="A3:H8" xr:uid="{62B3DCDA-5E20-47AD-BFF4-CFD0B16A5563}"/>
  <tableColumns count="8">
    <tableColumn id="1" xr3:uid="{76894DB0-3595-4518-B251-4D7472982450}" name="Section" dataDxfId="413"/>
    <tableColumn id="2" xr3:uid="{22AF4FCE-46BD-4082-872E-466F72FB2FFD}" name="Row" dataDxfId="412">
      <calculatedColumnFormula>ROW()</calculatedColumnFormula>
    </tableColumn>
    <tableColumn id="7" xr3:uid="{E10B382C-BFB9-4FEA-B80B-DDFB848D4D93}" name="Context" dataDxfId="411"/>
    <tableColumn id="3" xr3:uid="{AE726ECC-F287-4DC8-A54F-AFD7772EC81D}" name="Category1" dataDxfId="410"/>
    <tableColumn id="11" xr3:uid="{7142CAE7-B86B-449B-B035-F713EAAC6BB0}" name="Category2" dataDxfId="409"/>
    <tableColumn id="4" xr3:uid="{12A0F021-126A-45C6-ABCD-4500D1CE7576}" name="CY-2|_x000a_%" dataDxfId="408" dataCellStyle="Data_Entry"/>
    <tableColumn id="5" xr3:uid="{EF669C3A-0EF2-4C46-8B38-180B877F2AF5}" name="CY-1|_x000a_%" dataDxfId="407" dataCellStyle="Data_Entry"/>
    <tableColumn id="6" xr3:uid="{C98AB36F-7461-486A-8F28-BE43DFD852AD}" name="Current Year CY|_x000a_%" dataDxfId="406"/>
  </tableColumns>
  <tableStyleInfo name="cc_Table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429CE1C4-29DB-4938-A78B-384E3D481037}" name="tb_1_1ii_1.02_1" displayName="tb_1_1ii_1.02_1" ref="A12:F24" totalsRowShown="0" dataDxfId="405" headerRowCellStyle="table_headers">
  <autoFilter ref="A12:F24" xr:uid="{429CE1C4-29DB-4938-A78B-384E3D481037}"/>
  <tableColumns count="6">
    <tableColumn id="1" xr3:uid="{5B7DCE55-0C07-4364-8E5D-DA4514737356}" name="Section" dataDxfId="404"/>
    <tableColumn id="2" xr3:uid="{40DBCDC6-7D67-4541-81E6-D99FFA4E2D08}" name="Row" dataDxfId="403">
      <calculatedColumnFormula>ROW()</calculatedColumnFormula>
    </tableColumn>
    <tableColumn id="5" xr3:uid="{5A07B1D6-427F-420E-8C5D-5D7BB0C1AA67}" name="Context" dataDxfId="402"/>
    <tableColumn id="3" xr3:uid="{7E82B069-7EC7-4F74-B0A4-032A3DA3226B}" name="Category1" dataDxfId="401"/>
    <tableColumn id="11" xr3:uid="{FA28374C-0E65-4E84-89B4-482BE2E9F037}" name="Category2" dataDxfId="400"/>
    <tableColumn id="4" xr3:uid="{20E616DA-4758-4538-B871-4CA5AD5A3147}" name="$000" dataDxfId="399" dataCellStyle="Formula"/>
  </tableColumns>
  <tableStyleInfo name="cc_Table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D1042182-8675-425A-9530-72AA6C19AE7C}" name="tb_1_1ii_1.02_2" displayName="tb_1_1ii_1.02_2" ref="A28:F33" totalsRowShown="0" dataDxfId="398" headerRowCellStyle="table_headers">
  <autoFilter ref="A28:F33" xr:uid="{D1042182-8675-425A-9530-72AA6C19AE7C}"/>
  <tableColumns count="6">
    <tableColumn id="1" xr3:uid="{ABEB16C9-4F6E-4B9A-806C-7E5A10F17CD8}" name="Section" dataDxfId="397"/>
    <tableColumn id="2" xr3:uid="{042F3802-19CD-4E95-9C73-2AE9BA0F9CEF}" name="Row" dataDxfId="396">
      <calculatedColumnFormula>ROW()</calculatedColumnFormula>
    </tableColumn>
    <tableColumn id="4" xr3:uid="{9DB51390-9514-4196-9883-C27896B5F68E}" name="Context" dataDxfId="395"/>
    <tableColumn id="3" xr3:uid="{F31F6BCF-24F5-4DF9-9195-3DF18A837094}" name="Category1" dataDxfId="394"/>
    <tableColumn id="11" xr3:uid="{BDCB6A1C-2F5D-4859-ACC6-7DFA66D1EFF7}" name="Category2" dataDxfId="393"/>
    <tableColumn id="6" xr3:uid="{8B2CB005-18B3-4026-93C1-DE94544C4C6C}" name="%" dataDxfId="392" dataCellStyle="Formula"/>
  </tableColumns>
  <tableStyleInfo name="cc_Table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1C825C9-9A77-4725-975A-E9B702B498AE}" name="tb_2_2i_2.01_1" displayName="tb_2_2i_2.01_1" ref="A3:F16" totalsRowShown="0" tableBorderDxfId="391" headerRowCellStyle="table_headers">
  <autoFilter ref="A3:F16" xr:uid="{A1C825C9-9A77-4725-975A-E9B702B498AE}"/>
  <tableColumns count="6">
    <tableColumn id="1" xr3:uid="{ECBF2A6D-C62A-4273-ACFB-69E9A4ABEA57}" name="Section" dataDxfId="390"/>
    <tableColumn id="2" xr3:uid="{CB989156-7405-4A23-8885-C79AD947C559}" name="Row" dataDxfId="389">
      <calculatedColumnFormula>ROW()</calculatedColumnFormula>
    </tableColumn>
    <tableColumn id="8" xr3:uid="{DCA92118-372D-49D2-A68B-146181869EB6}" name="Context"/>
    <tableColumn id="3" xr3:uid="{1DE8AE85-F09C-4F58-8384-B0B563C1E6C1}" name="Category1" dataDxfId="388"/>
    <tableColumn id="4" xr3:uid="{CA324428-007F-48EA-89D2-F94021CA1B6B}" name="Category2"/>
    <tableColumn id="7" xr3:uid="{DE06E095-5A3E-4B2E-8B5F-C332113A956E}" name="ID FFLAS|_x000a_($000)" dataDxfId="387" dataCellStyle="Formula"/>
  </tableColumns>
  <tableStyleInfo name="cc_Table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AD8D382-9D23-47C6-8C16-C97C25259A88}" name="tb_2_2ii_2.02_1" displayName="tb_2_2ii_2.02_1" ref="A21:F26" totalsRowShown="0" tableBorderDxfId="386" headerRowCellStyle="table_headers">
  <autoFilter ref="A21:F26" xr:uid="{AAD8D382-9D23-47C6-8C16-C97C25259A88}"/>
  <tableColumns count="6">
    <tableColumn id="1" xr3:uid="{68CA4B14-A29A-44D3-83B8-317E13FFCDCD}" name="Section" dataDxfId="385"/>
    <tableColumn id="2" xr3:uid="{1127BD25-E795-43AB-8277-E9D42E4CE864}" name="Row" dataDxfId="384">
      <calculatedColumnFormula>ROW()</calculatedColumnFormula>
    </tableColumn>
    <tableColumn id="6" xr3:uid="{46003EE7-359E-43FC-83F0-9854FB0D6696}" name="Context"/>
    <tableColumn id="3" xr3:uid="{CB88EF91-9A09-45B3-8B81-89411E1C2B82}" name="Category1"/>
    <tableColumn id="4" xr3:uid="{BC8DD17D-9206-4341-B887-C40CECE704DA}" name="Category2"/>
    <tableColumn id="5" xr3:uid="{11260E53-5895-4C9E-871F-5E2A3F359B8F}" name="PQ FFLAS|_x000a_($000)" dataDxfId="383"/>
  </tableColumns>
  <tableStyleInfo name="cc_TableSty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CFD8CD9-3EDB-4552-B875-881970614E08}" name="tb_2_2iii_2.03_1" displayName="tb_2_2iii_2.03_1" ref="A30:F31" totalsRowShown="0" tableBorderDxfId="382" headerRowCellStyle="table_headers">
  <autoFilter ref="A30:F31" xr:uid="{6CFD8CD9-3EDB-4552-B875-881970614E08}"/>
  <tableColumns count="6">
    <tableColumn id="1" xr3:uid="{47516B8E-F8D3-4A7B-B689-ED021CC4BFE8}" name="Section" dataDxfId="381"/>
    <tableColumn id="2" xr3:uid="{145A2863-45F4-4682-95F3-877AAEEC357B}" name="Row">
      <calculatedColumnFormula>ROW()</calculatedColumnFormula>
    </tableColumn>
    <tableColumn id="6" xr3:uid="{34CBF4E4-EAF2-4926-84A7-1AD6FD2D77AA}" name="Context"/>
    <tableColumn id="3" xr3:uid="{ABDE4AC6-8894-4087-B9A8-9C70B958D6D3}" name="Category1"/>
    <tableColumn id="4" xr3:uid="{775C131D-E138-4E36-B02A-71A045413887}" name="Category2"/>
    <tableColumn id="5" xr3:uid="{EE98D05C-F741-480B-B956-38637DBA80E9}" name="($000)" dataCellStyle="Data_Entry"/>
  </tableColumns>
  <tableStyleInfo name="cc_TableSty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88CB1AB-DD86-484C-98FD-5EB43B50274F}" name="tb_3_3i_3.01_1" displayName="tb_3_3i_3.01_1" ref="A3:F22" totalsRowShown="0" headerRowCellStyle="table_headers">
  <autoFilter ref="A3:F22" xr:uid="{5574D3C0-F97B-4B0D-8F9B-14F7DAF02ABB}"/>
  <tableColumns count="6">
    <tableColumn id="1" xr3:uid="{24522FBB-47A6-429B-A0E9-8B1D6E9AD554}" name="Section" dataDxfId="380"/>
    <tableColumn id="2" xr3:uid="{EDA7BBDA-D65D-4074-9680-E53C0FBBFB19}" name="Row" dataDxfId="379">
      <calculatedColumnFormula>ROW()</calculatedColumnFormula>
    </tableColumn>
    <tableColumn id="3" xr3:uid="{CF9F85C8-23D3-4045-903C-AD66D6DD8D3B}" name="Context"/>
    <tableColumn id="8" xr3:uid="{EDC7DAC9-D7F2-46CE-BABA-1373FC57EAF4}" name="Category1"/>
    <tableColumn id="4" xr3:uid="{80A05629-8B7F-4089-85F2-9B9F9455BD3F}" name="Category2"/>
    <tableColumn id="5" xr3:uid="{B76972CD-F82A-4D66-920D-26EB8DEBE024}" name="ID FFLAS|_x000a_($000)" dataDxfId="378" dataCellStyle="Formula"/>
  </tableColumns>
  <tableStyleInfo name="cc_TableSty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5AE4807-22D1-46FB-A73A-48862EB53DF9}" name="tb_3_3i_3.01_2" displayName="tb_3_3i_3.01_2" ref="A28:F29" totalsRowShown="0" dataDxfId="377" tableBorderDxfId="376" totalsRowBorderDxfId="375" headerRowCellStyle="table_headers">
  <autoFilter ref="A28:F29" xr:uid="{7B25AF92-3480-4B5A-8581-63B96C063870}"/>
  <tableColumns count="6">
    <tableColumn id="1" xr3:uid="{4F9B2B62-593C-4B71-91C3-82A3288380B7}" name="Section" dataDxfId="374"/>
    <tableColumn id="2" xr3:uid="{2A63638B-1B5C-4305-A9B3-6578D109EDFF}" name="Row" dataDxfId="373">
      <calculatedColumnFormula>ROW()</calculatedColumnFormula>
    </tableColumn>
    <tableColumn id="3" xr3:uid="{E8509064-DB09-478B-82AD-4DE33D2670FD}" name="Context" dataDxfId="372"/>
    <tableColumn id="6" xr3:uid="{7043C605-19E0-4714-9E52-7725E5D39789}" name="Category1"/>
    <tableColumn id="4" xr3:uid="{CC230FA4-8C64-4AB5-AFC7-34A427F81F6D}" name="Category2" dataDxfId="371"/>
    <tableColumn id="5" xr3:uid="{ACEEEFDD-75A6-4AF4-91E5-752226EE4DEA}" name="%" dataDxfId="370" dataCellStyle="Data_Entry"/>
  </tableColumns>
  <tableStyleInfo name="cc_TableSty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0E74413-B870-48AB-9E93-F51145282272}" name="tb_3_3iii_3.03_1" displayName="tb_3_3iii_3.03_1" ref="A38:F42" totalsRowShown="0" tableBorderDxfId="369" headerRowCellStyle="table_headers">
  <autoFilter ref="A38:F42" xr:uid="{10A35089-536B-41D3-9EC9-05E0A046CBCF}"/>
  <tableColumns count="6">
    <tableColumn id="1" xr3:uid="{610373ED-E599-4C68-9545-0D1679634035}" name="Section" dataDxfId="368"/>
    <tableColumn id="2" xr3:uid="{8D96FF5F-1F9C-4E53-8127-C46EB325EE40}" name="Row" dataDxfId="367">
      <calculatedColumnFormula>ROW()</calculatedColumnFormula>
    </tableColumn>
    <tableColumn id="3" xr3:uid="{81F24DBA-C353-4096-82A8-3267D72FF6F2}" name="Context"/>
    <tableColumn id="8" xr3:uid="{7E147D05-F243-4ABE-8612-7F8FF27CD48C}" name="Category1"/>
    <tableColumn id="4" xr3:uid="{6E4C14FF-66BD-4899-A6F7-05E13523BBC5}" name="Category2"/>
    <tableColumn id="7" xr3:uid="{3FE38E48-9B8D-4ADB-ABCA-4B15A02F37C5}" name="ID FFLAS|_x000a_($000)" dataDxfId="366"/>
  </tableColumns>
  <tableStyleInfo name="cc_TableSty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C11A74C-05D2-4747-AF03-76250F0844A1}" name="tb_3_3iv_3.04_1" displayName="tb_3_3iv_3.04_1" ref="A46:F53" totalsRowShown="0" tableBorderDxfId="365" headerRowCellStyle="table_headers">
  <autoFilter ref="A46:F53" xr:uid="{DBF45A63-7225-405E-8BF8-2D89F4AD28FD}"/>
  <tableColumns count="6">
    <tableColumn id="1" xr3:uid="{F1DB921A-7338-4BFF-AC5A-75077B8A1E23}" name="Section" dataDxfId="364"/>
    <tableColumn id="2" xr3:uid="{748EEA31-E94C-4D21-B632-993223E82E61}" name="Row" dataDxfId="363">
      <calculatedColumnFormula>ROW()</calculatedColumnFormula>
    </tableColumn>
    <tableColumn id="3" xr3:uid="{067EBC9B-196E-4F7A-B6BC-30B96F384B76}" name="Context"/>
    <tableColumn id="8" xr3:uid="{C6D4BC96-95C1-4BF0-9919-78824E239030}" name="Category1"/>
    <tableColumn id="4" xr3:uid="{1B0F3621-B4CC-4717-B50D-719BAEBC15E5}" name="Category2"/>
    <tableColumn id="7" xr3:uid="{11205612-62C3-40A6-A689-004AE19F74D0}" name="ID FFLAS|_x000a_($000)" dataDxfId="362"/>
  </tableColumns>
  <tableStyleInfo name="cc_TableSty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B8CB4CF-251A-44DB-BD4F-4B7D4AAF5295}" name="tb_4_4i_4.01_1" displayName="tb_4_4i_4.01_1" ref="A3:J11" totalsRowShown="0" headerRowCellStyle="table_headers">
  <autoFilter ref="A3:J11" xr:uid="{8B8CB4CF-251A-44DB-BD4F-4B7D4AAF5295}"/>
  <tableColumns count="10">
    <tableColumn id="1" xr3:uid="{120F0B07-BF59-4EA4-9C2A-7B9118CEB17F}" name="Section" dataDxfId="361"/>
    <tableColumn id="2" xr3:uid="{BD39C4D9-6AEE-4EAB-A5C0-36105E8BF9B6}" name="Row" dataDxfId="360">
      <calculatedColumnFormula>ROW()</calculatedColumnFormula>
    </tableColumn>
    <tableColumn id="10" xr3:uid="{C77A89E5-FBB5-439C-A86F-5C0659778F52}" name="Context"/>
    <tableColumn id="3" xr3:uid="{49685653-FE06-4B15-91D1-464C60F5ACB5}" name="Category1"/>
    <tableColumn id="4" xr3:uid="{3F05A2CB-1CF5-4714-BE0A-C79B08BC92A4}" name="Category2"/>
    <tableColumn id="5" xr3:uid="{AB9E78D1-8A62-4223-AC0B-A9A01A29E75A}" name="RAB|_x000a_CY-4|_x000a_($000)" dataDxfId="359" dataCellStyle="Data_Entry"/>
    <tableColumn id="6" xr3:uid="{82DEFBC7-BB00-4556-916E-81595EC7C7DC}" name="RAB|_x000a_CY-3|_x000a_($000)" dataDxfId="358" dataCellStyle="Data_Entry"/>
    <tableColumn id="7" xr3:uid="{855A8A6A-3A21-46A0-9713-F524576684A0}" name="RAB|_x000a_CY-2|_x000a_($000)" dataDxfId="357" dataCellStyle="Data_Entry"/>
    <tableColumn id="8" xr3:uid="{BDABD430-F7E1-469F-A252-934114CCC80E}" name="RAB|_x000a_CY-1|_x000a_($000)" dataDxfId="356" dataCellStyle="Data_Entry"/>
    <tableColumn id="9" xr3:uid="{AF7F351B-DDBC-437D-B624-6E88CA8A6BFF}" name="RAB|_x000a_CY|_x000a_($000)" dataDxfId="355" dataCellStyle="Formula"/>
  </tableColumns>
  <tableStyleInfo name="cc_TableSty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5C85ADB-17AD-44D2-9207-9A117934DB2C}" name="tb_4_4ii_4.02_1" displayName="tb_4_4ii_4.02_1" ref="A15:G29" totalsRowShown="0" headerRowCellStyle="table_headers">
  <autoFilter ref="A15:G29" xr:uid="{05C85ADB-17AD-44D2-9207-9A117934DB2C}"/>
  <tableColumns count="7">
    <tableColumn id="1" xr3:uid="{EC39054D-5295-4157-B201-D24DF245171A}" name="Section" dataDxfId="354"/>
    <tableColumn id="2" xr3:uid="{5C322911-EEDC-4CFB-973D-4281EF70D7D4}" name="Row" dataDxfId="353">
      <calculatedColumnFormula>ROW()</calculatedColumnFormula>
    </tableColumn>
    <tableColumn id="10" xr3:uid="{9CDC2531-568B-485D-AA07-FE4ABD9C2990}" name="Context" dataDxfId="352"/>
    <tableColumn id="3" xr3:uid="{14B02FE1-F75B-471E-931D-4DC3A5EBFB2D}" name="Category1"/>
    <tableColumn id="4" xr3:uid="{5DDF1D2B-D72A-4B85-A682-90C987064BF4}" name="Category2"/>
    <tableColumn id="5" xr3:uid="{A1AD77D8-ABB2-4D06-986A-B5FC94EC33B8}" name="Unallocated RAB *|_x000a_($000)" dataDxfId="351" dataCellStyle="Blank"/>
    <tableColumn id="6" xr3:uid="{DE143AF2-2801-4762-94E5-66898F0074E0}" name="RAB|_x000a_($000)" dataDxfId="350" dataCellStyle="Formula"/>
  </tableColumns>
  <tableStyleInfo name="cc_TableSty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C96ABCF0-8E7E-457E-8AE1-A6BC85797351}" name="tb_4_4iii_4.03_1" displayName="tb_4_4iii_4.03_1" ref="A36:F38" totalsRowShown="0" tableBorderDxfId="349" headerRowCellStyle="table_headers">
  <autoFilter ref="A36:F38" xr:uid="{C96ABCF0-8E7E-457E-8AE1-A6BC85797351}"/>
  <tableColumns count="6">
    <tableColumn id="1" xr3:uid="{27DF54C2-2A5C-43D2-AC05-DA711DA62733}" name="Section" dataDxfId="348"/>
    <tableColumn id="2" xr3:uid="{8A2C78E0-B672-42F6-BFBA-528CC9A23D33}" name="Row" dataDxfId="347">
      <calculatedColumnFormula>ROW()</calculatedColumnFormula>
    </tableColumn>
    <tableColumn id="3" xr3:uid="{CF04B0B0-404A-4F0C-9349-E7DBB725CDC9}" name="Context"/>
    <tableColumn id="4" xr3:uid="{729238B9-E47B-4D08-A103-B14F6A8B8813}" name="Category1"/>
    <tableColumn id="5" xr3:uid="{FE4C9C5A-3E0E-460D-AAFA-C9F90B39B19F}" name="Category2"/>
    <tableColumn id="6" xr3:uid="{458F7596-956F-4514-9E40-A0A8F2DC3D29}" name="Index" dataDxfId="346" dataCellStyle="Data_Entry"/>
  </tableColumns>
  <tableStyleInfo name="cc_TableSty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AFCB3A8-A819-4378-A321-96987615053B}" name="tb_4_4iii_4.03_2" displayName="tb_4_4iii_4.03_2" ref="A47:G51" totalsRowShown="0" tableBorderDxfId="345" headerRowCellStyle="table_headers">
  <autoFilter ref="A47:G51" xr:uid="{1AFCB3A8-A819-4378-A321-96987615053B}"/>
  <tableColumns count="7">
    <tableColumn id="1" xr3:uid="{F84F2C90-947F-483B-A59B-36ECC109C5F2}" name="Section" dataDxfId="344"/>
    <tableColumn id="2" xr3:uid="{C3D05DAB-E4B1-4B3C-B42D-937A62FA6491}" name="Row" dataDxfId="343">
      <calculatedColumnFormula>ROW()</calculatedColumnFormula>
    </tableColumn>
    <tableColumn id="3" xr3:uid="{6BC8B48C-7C05-4075-9DA3-9E1CE230362E}" name="Context"/>
    <tableColumn id="4" xr3:uid="{BEFB7756-2A0C-494C-9731-F96FD8F81F61}" name="Category1"/>
    <tableColumn id="5" xr3:uid="{2B387027-AB4A-47C0-B62D-9514E7667BC6}" name="Category2"/>
    <tableColumn id="6" xr3:uid="{87D6753C-AB2C-45BE-AB54-88F8F1607B1C}" name="Unallocated RAB *|_x000a_($000)" dataDxfId="342"/>
    <tableColumn id="7" xr3:uid="{29D155CB-BB05-4891-9B92-806FF528564E}" name="RAB|_x000a_($000)" dataDxfId="341"/>
  </tableColumns>
  <tableStyleInfo name="cc_TableSty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9CF55AC-7123-428B-A7E4-1BACFA1AF190}" name="tb_4_4iv_4.04_1" displayName="tb_4_4iv_4.04_1" ref="A56:G61" totalsRowShown="0" headerRowCellStyle="table_headers">
  <autoFilter ref="A56:G61" xr:uid="{79CF55AC-7123-428B-A7E4-1BACFA1AF190}"/>
  <tableColumns count="7">
    <tableColumn id="1" xr3:uid="{89290E70-4B6B-4B07-B370-C1DB91E97865}" name="Section" dataDxfId="340"/>
    <tableColumn id="2" xr3:uid="{F7D8E034-9E3B-4E28-95C2-52A936EC6F1F}" name="Row" dataDxfId="339">
      <calculatedColumnFormula>ROW()</calculatedColumnFormula>
    </tableColumn>
    <tableColumn id="3" xr3:uid="{9BBD5B6E-8BFB-4025-85E9-D08C30325F17}" name="Context"/>
    <tableColumn id="4" xr3:uid="{4D873AA4-4B47-4D4F-AE0D-F0DB27181C75}" name="Category1"/>
    <tableColumn id="5" xr3:uid="{E8D80EAF-FF65-4FBC-8766-1F1C121ABF05}" name="Category2"/>
    <tableColumn id="6" xr3:uid="{D6F9CD47-2E9B-4060-98F5-1C41E6D553AC}" name="Unallocated works under construction|_x000a_($000)" dataDxfId="338"/>
    <tableColumn id="7" xr3:uid="{33707381-B241-45D2-AD2E-1BE670FE7A05}" name="Allocated works under construction|_x000a_($000)" dataDxfId="337"/>
  </tableColumns>
  <tableStyleInfo name="cc_TableSty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CA93B81-9EFA-4508-852A-0F43BA4529C8}" name="tb_4_4iv_4.04_2" displayName="tb_4_4iv_4.04_2" ref="A65:F66" totalsRowShown="0" dataDxfId="336" tableBorderDxfId="335" headerRowCellStyle="table_headers">
  <autoFilter ref="A65:F66" xr:uid="{6CA93B81-9EFA-4508-852A-0F43BA4529C8}"/>
  <tableColumns count="6">
    <tableColumn id="1" xr3:uid="{4405CA6D-0433-41D7-9726-AA9657939BE9}" name="Section" dataDxfId="334"/>
    <tableColumn id="2" xr3:uid="{59A9FEC6-0970-4929-AB83-DAF05B9883D0}" name="Row" dataDxfId="333">
      <calculatedColumnFormula>ROW()</calculatedColumnFormula>
    </tableColumn>
    <tableColumn id="3" xr3:uid="{54FCA668-1109-4C01-A566-EBCDF2FBFF2B}" name="Context" dataDxfId="332"/>
    <tableColumn id="4" xr3:uid="{8C21732D-6823-4EE2-9CC2-6B3F33C18CD9}" name="Category1" dataDxfId="331"/>
    <tableColumn id="5" xr3:uid="{D8FFB88A-E95B-4490-A7CB-5C09913EED2F}" name="Category2"/>
    <tableColumn id="6" xr3:uid="{C06F38CC-9D67-40AA-BA92-486B2E9EFE26}" name="%" dataDxfId="330" dataCellStyle="Data_Entry"/>
  </tableColumns>
  <tableStyleInfo name="cc_TableSty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11FB584-2753-4B6C-AB36-5CBEE7B4C99C}" name="tb_4_4v_4.05_1" displayName="tb_4_4v_4.05_1" ref="A70:G73" totalsRowShown="0" headerRowCellStyle="table_headers">
  <autoFilter ref="A70:G73" xr:uid="{011FB584-2753-4B6C-AB36-5CBEE7B4C99C}"/>
  <tableColumns count="7">
    <tableColumn id="1" xr3:uid="{5DDDD8B4-E56C-4A22-9052-984EB28CA3DA}" name="Section" dataDxfId="329"/>
    <tableColumn id="2" xr3:uid="{0C3A4084-2CEB-428F-BC3F-67D40D62AAE5}" name="Row" dataDxfId="328">
      <calculatedColumnFormula>ROW()</calculatedColumnFormula>
    </tableColumn>
    <tableColumn id="3" xr3:uid="{300F958B-FB7E-4134-BE01-224174E4A92A}" name="Context"/>
    <tableColumn id="4" xr3:uid="{AC756AC4-979B-4B90-AF2F-047CCF7A198E}" name="Category1"/>
    <tableColumn id="5" xr3:uid="{E644770B-E50F-4BBF-8EA0-53E080BAE21B}" name="Category2"/>
    <tableColumn id="6" xr3:uid="{59E81D6C-9FAC-4BBB-961D-57455CFCFD87}" name="Unallocated RAB *|_x000a_($000)" dataDxfId="327" dataCellStyle="Data_Entry"/>
    <tableColumn id="7" xr3:uid="{23F2697A-FC8D-4E1F-A4EF-640BD1944B70}" name="RAB|_x000a_($000)" dataDxfId="326" dataCellStyle="Data_Entry"/>
  </tableColumns>
  <tableStyleInfo name="cc_TableSty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459FF49-6D36-4D4B-A7C0-417AC8D6AE43}" name="tb_4_4vi_4.06_1" displayName="tb_4_4vi_4.06_1" ref="A77:H85" totalsRowShown="0" headerRowCellStyle="table_headers">
  <autoFilter ref="A77:H85" xr:uid="{8459FF49-6D36-4D4B-A7C0-417AC8D6AE43}"/>
  <tableColumns count="8">
    <tableColumn id="1" xr3:uid="{9C4E9EAA-F0DE-4E99-B947-A59AB884551A}" name="Section" dataDxfId="325"/>
    <tableColumn id="2" xr3:uid="{FB4CBC6A-7259-48CA-B3D5-6479A56EBBF0}" name="Row" dataDxfId="324">
      <calculatedColumnFormula>ROW()</calculatedColumnFormula>
    </tableColumn>
    <tableColumn id="3" xr3:uid="{3A92E0DB-D032-4B77-B882-2E2B6EC9AC3B}" name="Context"/>
    <tableColumn id="4" xr3:uid="{1DE8869B-080B-41A3-99CD-A932F36655C2}" name="Category1|_x000a_Asset category or assets with changes to depreciation*" dataCellStyle="Data_Entry"/>
    <tableColumn id="5" xr3:uid="{70ED07E7-FD0C-496F-ADC4-1E7A4B5873FD}" name="Category2|_x000a_Reason for change of method (text entry)" dataCellStyle="Data_Entry"/>
    <tableColumn id="7" xr3:uid="{B58BFF96-F33D-43FD-A8F5-6D6BE281D5F9}" name="Depreciation charge for the period (RAB)|_x000a_($000)" dataCellStyle="Data_Entry"/>
    <tableColumn id="8" xr3:uid="{2C39F779-A01A-4C87-BB14-1E8BD02850C8}" name="Closing RAB value under 'alternative method' depreciation|_x000a_($000)" dataCellStyle="Data_Entry"/>
    <tableColumn id="9" xr3:uid="{0F651126-D0FE-4060-A389-5C3E51644A15}" name="Closing RAB value under 'GAAP' depreciation|_x000a_($000)" dataCellStyle="Data_Entry"/>
  </tableColumns>
  <tableStyleInfo name="cc_TableSty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A3DC274-7EF9-43A3-91EA-D945C0CCD830}" name="tb_4_4iii_4.03_3" displayName="tb_4_4iii_4.03_3" ref="A42:F43" totalsRowShown="0" tableBorderDxfId="323" headerRowCellStyle="table_headers">
  <autoFilter ref="A42:F43" xr:uid="{4A3DC274-7EF9-43A3-91EA-D945C0CCD830}"/>
  <tableColumns count="6">
    <tableColumn id="1" xr3:uid="{70F2B172-4DFF-4525-9AC8-1BC5A777D59B}" name="Section" dataDxfId="322"/>
    <tableColumn id="2" xr3:uid="{869EB73A-278B-44DF-85C5-CF15579F7159}" name="Row" dataDxfId="321">
      <calculatedColumnFormula>ROW()</calculatedColumnFormula>
    </tableColumn>
    <tableColumn id="3" xr3:uid="{3B98EC20-E793-45F9-A256-B8C73DC6A8D1}" name="Context"/>
    <tableColumn id="4" xr3:uid="{F93CE764-E82A-4287-AB1D-F168798C2071}" name="Category1"/>
    <tableColumn id="5" xr3:uid="{744504CE-8494-4C2C-AAD3-336E611AEAA6}" name="Category2"/>
    <tableColumn id="7" xr3:uid="{9E14AEBF-E4A0-49C4-B5F3-B5408C2B9B91}" name="%" dataDxfId="320">
      <calculatedColumnFormula>IF(F37&lt;&gt;0,F37/F38-1, 0)</calculatedColumnFormula>
    </tableColumn>
  </tableColumns>
  <tableStyleInfo name="cc_TableSty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32143D2-0193-47AD-BB9E-0528A3636543}" name="tb_4_4vii_4.07_1" displayName="tb_4_4vii_4.07_1" ref="A91:O115" totalsRowShown="0" headerRowCellStyle="table_headers">
  <autoFilter ref="A91:O115" xr:uid="{432143D2-0193-47AD-BB9E-0528A3636543}"/>
  <tableColumns count="15">
    <tableColumn id="1" xr3:uid="{540660AF-92B2-4FE3-87CB-8DF07979A2A8}" name="Section" dataDxfId="319"/>
    <tableColumn id="2" xr3:uid="{19C9D02B-02FC-4363-82FE-85473B564395}" name="Row" dataDxfId="318">
      <calculatedColumnFormula>ROW()</calculatedColumnFormula>
    </tableColumn>
    <tableColumn id="3" xr3:uid="{EAE0AFDA-737E-4746-855B-5626BBA9550E}" name="Context"/>
    <tableColumn id="4" xr3:uid="{F6176FC1-ABE9-4375-8B32-0D114A43E327}" name="Category1" dataDxfId="317"/>
    <tableColumn id="5" xr3:uid="{A99E7BF0-2637-43B0-80C6-7EC023DFA4D3}" name="Category2"/>
    <tableColumn id="6" xr3:uid="{653E0A3C-4BE5-4016-A7AC-B763D23409CB}" name="Opening RAB value" dataDxfId="316" dataCellStyle="Comma"/>
    <tableColumn id="7" xr3:uid="{5129794A-97A3-4A5F-AAF7-2D929F7E0ADB}" name="Less depreciation" dataDxfId="315" dataCellStyle="Comma"/>
    <tableColumn id="8" xr3:uid="{81BEE9A3-4A84-4D44-ADDF-4857B6EA5CFA}" name="Plus revaluations" dataDxfId="314" dataCellStyle="Comma"/>
    <tableColumn id="9" xr3:uid="{26B38117-24F7-400F-9395-F4BE0AFA414C}" name="Plus assets commissioned" dataDxfId="313" dataCellStyle="Comma"/>
    <tableColumn id="10" xr3:uid="{141F3A06-DC0D-4354-80B5-D417100BFB8F}" name="Less asset disposals" dataDxfId="312" dataCellStyle="Comma"/>
    <tableColumn id="11" xr3:uid="{6CBF09F8-C877-46B3-A444-F10AEF7097C0}" name="Plus asset allocation adjustment" dataDxfId="311" dataCellStyle="Comma"/>
    <tableColumn id="12" xr3:uid="{56EB8BB4-53D9-4960-B521-698DC4069975}" name="Plus asset category transfers" dataDxfId="310" dataCellStyle="Comma"/>
    <tableColumn id="13" xr3:uid="{D87D50D8-B80D-4CB1-9C01-B9C537EF8C6A}" name="Total" dataDxfId="309" dataCellStyle="Formula">
      <calculatedColumnFormula>#N/A</calculatedColumnFormula>
    </tableColumn>
    <tableColumn id="14" xr3:uid="{CC9C75C7-B0D1-4B24-909A-B907FB3444CD}" name="Weighted average remaining asset life"/>
    <tableColumn id="15" xr3:uid="{5DCC3984-F951-49F6-B5CF-46DDEF8B0096}" name="Weighted average expected total life"/>
  </tableColumns>
  <tableStyleInfo name="cc_TableSty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72903002-6AA4-4505-8A2A-22B0313D4537}" name="tb_4a_4ai_4.11_1" displayName="tb_4a_4ai_4.11_1" ref="A3:H58" totalsRowShown="0" tableBorderDxfId="308" headerRowCellStyle="table_headers">
  <autoFilter ref="A3:H58" xr:uid="{72903002-6AA4-4505-8A2A-22B0313D4537}"/>
  <tableColumns count="8">
    <tableColumn id="1" xr3:uid="{4F0744B7-0752-4ED3-81DA-4EF3578EB79C}" name="Section" dataDxfId="307"/>
    <tableColumn id="2" xr3:uid="{0119559A-340C-4F98-AEF7-6802C54846BE}" name="Row" dataDxfId="306">
      <calculatedColumnFormula>ROW()</calculatedColumnFormula>
    </tableColumn>
    <tableColumn id="3" xr3:uid="{623874C6-719A-41F8-9306-29F64D75E517}" name="Category1" dataDxfId="305"/>
    <tableColumn id="4" xr3:uid="{48074E34-1445-4115-A92A-5DCBCC613EB2}" name="Category2" dataDxfId="304"/>
    <tableColumn id="8" xr3:uid="{6AC6841E-BD96-4D60-91DE-86E833DB7E15}" name="Sub Sub Category" dataDxfId="303">
      <calculatedColumnFormula>#N/A</calculatedColumnFormula>
    </tableColumn>
    <tableColumn id="5" xr3:uid="{7B210F06-6DFC-419D-BE36-62E85CCD8FAC}" name="ID-FFLAS|_x000a_($000)" dataDxfId="302"/>
    <tableColumn id="6" xr3:uid="{43813324-38FB-4EB8-AE92-F58FDAC80B3C}" name="Non-FFLAS|_x000a_($000)" dataDxfId="301"/>
    <tableColumn id="7" xr3:uid="{ACC55BB7-E5A7-434F-B2F3-BE8DD1A0FE9E}" name="Total|_x000a_($000)" dataDxfId="300" dataCellStyle="Formula">
      <calculatedColumnFormula>SUM(tb_4a_4ai_4.11_1[[#This Row],[ID-FFLAS|
($000)]:[Non-FFLAS|
($000)]])</calculatedColumnFormula>
    </tableColumn>
  </tableColumns>
  <tableStyleInfo name="cc_TableSty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8FE03C87-9BC9-4FD5-A579-8574B6002558}" name="tb_4a_4aii_4.12_1" displayName="tb_4a_4aii_4.12_1" ref="A62:N73" totalsRowShown="0" headerRowCellStyle="table_headers">
  <autoFilter ref="A62:N73" xr:uid="{8FE03C87-9BC9-4FD5-A579-8574B6002558}"/>
  <tableColumns count="14">
    <tableColumn id="1" xr3:uid="{538DD43A-03D0-4717-B84B-48441869CC92}" name="Section"/>
    <tableColumn id="2" xr3:uid="{5F44E82F-D660-4A07-A9D0-C5F07398F773}" name="Row" dataDxfId="299">
      <calculatedColumnFormula>ROW()</calculatedColumnFormula>
    </tableColumn>
    <tableColumn id="3" xr3:uid="{A0E57FF1-1701-4E92-B431-C000B448BA93}" name="Category1"/>
    <tableColumn id="4" xr3:uid="{4EA7D3C3-279B-4DE9-82CD-D1A0716B4F83}" name="Category2" dataDxfId="298"/>
    <tableColumn id="5" xr3:uid="{3A689596-785A-41DE-A285-6459305AA28C}" name="Cost category" dataDxfId="297" dataCellStyle="Data_Entry"/>
    <tableColumn id="6" xr3:uid="{B2FFAD3C-F6BB-43C9-86B1-DD32697D38E2}" name="Original allocation or line items" dataDxfId="296" dataCellStyle="Data_Entry"/>
    <tableColumn id="10" xr3:uid="{FBCAE96E-0FCA-47F9-B396-0E31E6C558E7}" name="New allocation or line items" dataDxfId="295" dataCellStyle="Data_Entry"/>
    <tableColumn id="11" xr3:uid="{545AA105-14A4-4FFB-93C0-31488C5EC03E}" name="Rationale for change" dataDxfId="294" dataCellStyle="Data_Entry"/>
    <tableColumn id="7" xr3:uid="{5CC845E8-7FA2-423A-96FA-2E6A8F6E4FA0}" name="Original allocation|_x000a_CY-1|_x000a_($000)" dataDxfId="293" dataCellStyle="Data_Entry"/>
    <tableColumn id="8" xr3:uid="{D3778958-62EB-4750-AFDF-DD619D40AB9B}" name="Original allocation|_x000a_Current Year (CY)|_x000a_($000)" dataDxfId="292" dataCellStyle="Data_Entry"/>
    <tableColumn id="9" xr3:uid="{12674CA9-BDE7-41B9-B010-F360B82F750E}" name="New allocation|_x000a_CY-1|_x000a_($000)" dataDxfId="291" dataCellStyle="Data_Entry"/>
    <tableColumn id="12" xr3:uid="{E6E024B8-4682-4C79-9696-D4A0DFD92A87}" name="New allocation|_x000a_Current Year (CY)|_x000a_($000)" dataDxfId="290" dataCellStyle="Data_Entry"/>
    <tableColumn id="13" xr3:uid="{55E8936B-9314-432E-8BB5-5344BECC8CAD}" name="Difference|_x000a_CY-1|_x000a_($000)" dataDxfId="289" dataCellStyle="Data_Entry">
      <calculatedColumnFormula>IF(L63&lt;&gt;"",J63-L63,"")</calculatedColumnFormula>
    </tableColumn>
    <tableColumn id="14" xr3:uid="{B2DBBEE9-2BF0-4308-9870-ACDAFBCDD797}" name="Difference|_x000a_Current Year (CY)|_x000a_($000)" dataDxfId="288" dataCellStyle="Data_Entry">
      <calculatedColumnFormula>IF(M63&lt;&gt;"",K63-M63,"")</calculatedColumnFormula>
    </tableColumn>
  </tableColumns>
  <tableStyleInfo name="cc_TableSty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C0B0913-6060-4C2F-B118-B8EF8F04970A}" name="tb_5_5i_5.01_1" displayName="tb_5_5i_5.01_1" ref="A3:E19" totalsRowShown="0" tableBorderDxfId="287" headerRowCellStyle="table_headers">
  <autoFilter ref="A3:E19" xr:uid="{FC0B0913-6060-4C2F-B118-B8EF8F04970A}"/>
  <tableColumns count="5">
    <tableColumn id="1" xr3:uid="{3AF6A5DC-1348-4CBF-9566-538A1ED60453}" name="Section" dataDxfId="286"/>
    <tableColumn id="2" xr3:uid="{83329BC8-3781-4E25-8DB9-3CD95436DEEA}" name="Row" dataDxfId="285">
      <calculatedColumnFormula>ROW()</calculatedColumnFormula>
    </tableColumn>
    <tableColumn id="3" xr3:uid="{BBA8C7FB-24C4-4B9A-BB23-2B33F114FC54}" name="Category1" dataDxfId="284"/>
    <tableColumn id="4" xr3:uid="{6C1B3BFA-F4EA-493B-83F9-5DFFB1198D5A}" name="Category2" dataDxfId="283"/>
    <tableColumn id="7" xr3:uid="{27886020-081F-4457-B139-6AD2EFAA5CA0}" name="($000)" dataDxfId="282" dataCellStyle="Formula"/>
  </tableColumns>
  <tableStyleInfo name="cc_TableSty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AFAEE0F7-3804-44CE-9B1A-2E743C65C778}" name="tb_5_5ii_5.02_1" displayName="tb_5_5ii_5.02_1" ref="A22:E24" totalsRowShown="0" tableBorderDxfId="281" headerRowCellStyle="table_headers">
  <autoFilter ref="A22:E24" xr:uid="{AFAEE0F7-3804-44CE-9B1A-2E743C65C778}"/>
  <tableColumns count="5">
    <tableColumn id="1" xr3:uid="{71F47738-378B-40F3-BBCF-FC04C97606D2}" name="Section" dataDxfId="280"/>
    <tableColumn id="2" xr3:uid="{9D5EAEA0-518F-4F8F-8320-F754637A5083}" name="Row" dataDxfId="279">
      <calculatedColumnFormula>ROW()</calculatedColumnFormula>
    </tableColumn>
    <tableColumn id="3" xr3:uid="{EF8E22D6-C4D1-4ADD-A350-AB88F2085BB7}" name="Category1" dataDxfId="278"/>
    <tableColumn id="4" xr3:uid="{7FD8E867-455A-4D43-A012-B8505EB0769C}" name="Category2" dataDxfId="277"/>
    <tableColumn id="7" xr3:uid="{F6AC6BC2-D964-4A87-A887-47289A6B6584}" name="($000)" dataDxfId="276" dataCellStyle="Data_Entry"/>
  </tableColumns>
  <tableStyleInfo name="cc_TableSty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2A41761-E073-4550-B3BE-2687DC496CB4}" name="tb_5a_5ai_5.11_1" displayName="tb_5a_5ai_5.11_1" ref="A3:J39" totalsRowShown="0" tableBorderDxfId="275" headerRowCellStyle="table_headers">
  <autoFilter ref="A3:J39" xr:uid="{42A41761-E073-4550-B3BE-2687DC496CB4}"/>
  <tableColumns count="10">
    <tableColumn id="1" xr3:uid="{C03AE46A-A119-43FF-AAAB-C2F31E04C054}" name="Section" dataDxfId="274"/>
    <tableColumn id="2" xr3:uid="{0213F45F-67B0-4A19-A444-98A307E9F228}" name="Row" dataDxfId="273">
      <calculatedColumnFormula>ROW()</calculatedColumnFormula>
    </tableColumn>
    <tableColumn id="3" xr3:uid="{6C5FCE05-7607-415F-BBAB-2E611A673F44}" name="Category1" dataDxfId="272"/>
    <tableColumn id="4" xr3:uid="{4BED2F81-D5B1-46B7-A28E-1841C1A2D4ED}" name="Category2" dataDxfId="271"/>
    <tableColumn id="10" xr3:uid="{BBCB4A1F-40B8-4BCB-A622-B6F7EBE14452}" name="Level 1|_x000a_ID-FFLAS|_x000a_($000)"/>
    <tableColumn id="9" xr3:uid="{9C43539D-C4B5-4D97-AA98-427705E2C9B7}" name="Level 1|_x000a_Non-FFLAS|_x000a_($000)"/>
    <tableColumn id="5" xr3:uid="{6FBE1681-FADD-4BD2-85C5-3224067A8E85}" name="Level 1|_x000a_Total|_x000a_($000)" dataDxfId="270" dataCellStyle="Comma">
      <calculatedColumnFormula>tb_5a_5ai_5.11_1[[#This Row],[Level 1|
Non-FFLAS|
($000)]]+tb_5a_5ai_5.11_1[[#This Row],[Level 1|
ID-FFLAS|
($000)]]</calculatedColumnFormula>
    </tableColumn>
    <tableColumn id="6" xr3:uid="{AAC0E090-BF72-42A0-93CE-A30F8570F6DA}" name="Level 2|_x000a_ID-FFLAS|_x000a_($000)" dataDxfId="269" dataCellStyle="Comma"/>
    <tableColumn id="7" xr3:uid="{7D1245B6-3C29-4162-9DF4-60646C3A500B}" name="Level 2|_x000a_Non-FFLAS|_x000a_($000)" dataDxfId="268" dataCellStyle="Comma"/>
    <tableColumn id="8" xr3:uid="{EBBA568F-A0B5-4017-9172-AA8CCEF8F110}" name="Level 2|_x000a_Total|_x000a_($000)" dataDxfId="267" dataCellStyle="Comma"/>
  </tableColumns>
  <tableStyleInfo name="cc_TableSty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2777412-CC7F-45FC-AE76-D9D60EBF37BB}" name="tb_5a_5aii_5.12_1" displayName="tb_5a_5aii_5.12_1" ref="A43:E46" totalsRowShown="0" headerRowCellStyle="table_headers">
  <autoFilter ref="A43:E46" xr:uid="{F2777412-CC7F-45FC-AE76-D9D60EBF37BB}"/>
  <tableColumns count="5">
    <tableColumn id="1" xr3:uid="{CFC3E74C-639B-4DE0-A6CC-DEBE68AA89F9}" name="Section" dataDxfId="266"/>
    <tableColumn id="2" xr3:uid="{DE1A1282-FD93-4464-9202-2369D86F1280}" name="Row" dataDxfId="265">
      <calculatedColumnFormula>ROW()</calculatedColumnFormula>
    </tableColumn>
    <tableColumn id="3" xr3:uid="{8DC09DCB-550D-4CDD-85CB-AEC488BBE6A8}" name="Category1"/>
    <tableColumn id="4" xr3:uid="{C390A3A4-5DB9-4D65-9060-7089D2D25742}" name="Category2"/>
    <tableColumn id="5" xr3:uid="{7338B723-40DD-4180-8802-184A13029BD6}" name="($000)" dataDxfId="264"/>
  </tableColumns>
  <tableStyleInfo name="cc_TableSty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78B6D69-9935-4B1D-9F22-530598F68ECB}" name="tb_5a_5aiii_5.13_1" displayName="tb_5a_5aiii_5.13_1" ref="A50:N62" totalsRowShown="0" headerRowCellStyle="table_headers">
  <autoFilter ref="A50:N62" xr:uid="{278B6D69-9935-4B1D-9F22-530598F68ECB}"/>
  <tableColumns count="14">
    <tableColumn id="1" xr3:uid="{C0CC93C2-1731-427C-A308-FED0B46F9118}" name="Section"/>
    <tableColumn id="2" xr3:uid="{0477BE9D-D5A7-48FA-B938-BACAA3F9B4A0}" name="Row" dataDxfId="263">
      <calculatedColumnFormula>ROW()</calculatedColumnFormula>
    </tableColumn>
    <tableColumn id="3" xr3:uid="{8BF166DA-DE66-4698-9A07-D03EB91A2427}" name="Category1"/>
    <tableColumn id="4" xr3:uid="{4EFF9E29-1A84-449E-BB82-5320D105A688}" name="Category2" dataDxfId="262"/>
    <tableColumn id="5" xr3:uid="{582D571A-F69F-4174-BBB6-EC7BF9D95617}" name="Cost category" dataDxfId="261" dataCellStyle="Data_Entry"/>
    <tableColumn id="6" xr3:uid="{B5D4003C-CA97-4F64-8518-A3B3827B326F}" name="Original allocation or line items" dataDxfId="260" dataCellStyle="Data_Entry"/>
    <tableColumn id="10" xr3:uid="{06F32E77-7ACF-4FBE-80C9-5C23C236743E}" name="New allocation or line items" dataDxfId="259" dataCellStyle="Data_Entry"/>
    <tableColumn id="11" xr3:uid="{D5A1042C-DF40-407D-827E-A20DEDED6E07}" name="Rationale for change" dataDxfId="258" dataCellStyle="Data_Entry"/>
    <tableColumn id="7" xr3:uid="{3ECF9886-0758-419C-9390-B8A28CA315D3}" name="Original allocation|_x000a_CY-1|_x000a_($000)" dataDxfId="257" dataCellStyle="Data_Entry"/>
    <tableColumn id="8" xr3:uid="{DF1495F6-273A-43F4-B57C-A1F59B87ADEA}" name="Original allocation|_x000a_Current Year (CY)|_x000a_($000)" dataDxfId="256" dataCellStyle="Data_Entry"/>
    <tableColumn id="9" xr3:uid="{D404D085-DDB7-4DD8-8BCF-4EB804897EE5}" name="New allocation|_x000a_CY-1|_x000a_($000)" dataDxfId="255" dataCellStyle="Data_Entry"/>
    <tableColumn id="12" xr3:uid="{A973B70B-7143-4260-8423-41E2789767FD}" name="New allocation|_x000a_Current Year (CY)|_x000a_($000)" dataDxfId="254" dataCellStyle="Data_Entry"/>
    <tableColumn id="13" xr3:uid="{7EA46D35-0AAA-478C-89BC-C28E1E50924E}" name="Difference|_x000a_CY-1|_x000a_($000)" dataDxfId="253" dataCellStyle="Data_Entry">
      <calculatedColumnFormula>IF(L51&lt;&gt;"",J51-L51,"")</calculatedColumnFormula>
    </tableColumn>
    <tableColumn id="14" xr3:uid="{7026AF75-8049-4B27-BA5B-25CEDA6C9DC1}" name="Difference|_x000a_Current Year (CY)|_x000a_($000)" dataDxfId="252" dataCellStyle="Data_Entry">
      <calculatedColumnFormula>IF(M51&lt;&gt;"",K51-M51,"")</calculatedColumnFormula>
    </tableColumn>
  </tableColumns>
  <tableStyleInfo name="cc_TableSty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870C022E-3990-406A-9D53-A208F4B7365F}" name="tb_6_6i_6.01_1" displayName="tb_6_6i_6.01_1" ref="A3:F34" totalsRowShown="0" dataDxfId="251" headerRowCellStyle="table_headers">
  <autoFilter ref="A3:F34" xr:uid="{870C022E-3990-406A-9D53-A208F4B7365F}"/>
  <tableColumns count="6">
    <tableColumn id="1" xr3:uid="{A812F863-CB6D-416B-A0FF-06F1B2BA1840}" name="Section" dataDxfId="250"/>
    <tableColumn id="2" xr3:uid="{B1390A71-3099-463A-A93A-7F504E79FFE6}" name="Row" dataDxfId="249">
      <calculatedColumnFormula>ROW()</calculatedColumnFormula>
    </tableColumn>
    <tableColumn id="5" xr3:uid="{4E42785D-D215-4813-B20B-AA3C3EDE7E04}" name="Context" dataDxfId="248"/>
    <tableColumn id="3" xr3:uid="{FADF706B-9410-438B-933E-A6AE05FDC508}" name="Category1" dataDxfId="247"/>
    <tableColumn id="11" xr3:uid="{C1DB4562-808C-42BA-A133-B03FB0D139BB}" name="Category2" dataDxfId="246"/>
    <tableColumn id="4" xr3:uid="{1868BB61-5280-4542-94AD-111E3654751A}" name="($000)" dataDxfId="245" dataCellStyle="Comma"/>
  </tableColumns>
  <tableStyleInfo name="cc_TableSty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B564E1C-2AB9-4572-B1DD-E5F4CF67436C}" name="tb_6_6ii_6.02_1" displayName="tb_6_6ii_6.02_1" ref="A38:F44" totalsRowShown="0" tableBorderDxfId="244" totalsRowBorderDxfId="243" headerRowCellStyle="table_headers">
  <autoFilter ref="A38:F44" xr:uid="{BB564E1C-2AB9-4572-B1DD-E5F4CF67436C}"/>
  <tableColumns count="6">
    <tableColumn id="1" xr3:uid="{6A07682E-318D-41C6-8782-E6DB76C9644C}" name="Section" dataDxfId="242"/>
    <tableColumn id="2" xr3:uid="{4D3855B4-8C7B-43BC-9518-2DA4D9064FDD}" name="Row" dataDxfId="241">
      <calculatedColumnFormula>ROW()</calculatedColumnFormula>
    </tableColumn>
    <tableColumn id="6" xr3:uid="{F0D022EF-7435-452E-8D74-335ABBD51BA1}" name="Context" dataDxfId="240"/>
    <tableColumn id="3" xr3:uid="{FCA34025-9506-480D-81DB-994DB2212D3E}" name="Category1" dataDxfId="239"/>
    <tableColumn id="4" xr3:uid="{54AEC6E8-A1B0-4F5D-BC6A-3B980E3179A0}" name="Category2" dataDxfId="238"/>
    <tableColumn id="5" xr3:uid="{E5B65CA0-E8B5-46F6-8B9B-09EF497FEE6F}" name="($000)" dataDxfId="237" dataCellStyle="Comma"/>
  </tableColumns>
  <tableStyleInfo name="cc_TableSty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1F9FE9CB-6230-4EDF-A3A2-F5CDBC8CCFF3}" name="tb_6_6iii_6.03_1" displayName="tb_6_6iii_6.03_1" ref="A48:F49" totalsRowShown="0" tableBorderDxfId="236" totalsRowBorderDxfId="235" headerRowCellStyle="table_headers">
  <autoFilter ref="A48:F49" xr:uid="{1F9FE9CB-6230-4EDF-A3A2-F5CDBC8CCFF3}"/>
  <tableColumns count="6">
    <tableColumn id="1" xr3:uid="{F4EF6E46-E7C0-488B-9B88-63C2F48CAA64}" name="Section" dataDxfId="234"/>
    <tableColumn id="2" xr3:uid="{041A6149-6B89-4673-8E78-523D5F6E26ED}" name="Row" dataDxfId="233">
      <calculatedColumnFormula>ROW()</calculatedColumnFormula>
    </tableColumn>
    <tableColumn id="6" xr3:uid="{1EC7F478-DD19-4CB3-92BB-769762D7879B}" name="Context" dataDxfId="232"/>
    <tableColumn id="3" xr3:uid="{BBCD1F87-E341-4A9F-802B-E9E477855F36}" name="Category1" dataDxfId="231"/>
    <tableColumn id="4" xr3:uid="{7E90E4A4-73EA-43B8-8DAD-F216B1945ACE}" name="Category2" dataDxfId="230"/>
    <tableColumn id="5" xr3:uid="{947AC0F6-D0A2-43AE-876D-C97B7DE41657}" name="($000)" dataDxfId="229" dataCellStyle="Data_Entry"/>
  </tableColumns>
  <tableStyleInfo name="cc_TableSty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8CF3FEE-80C0-4177-A767-CDF7DCB064E0}" name="tb_7_7i_7.01_1" displayName="tb_7_7i_7.01_1" ref="A3:G9" totalsRowShown="0" dataDxfId="228" tableBorderDxfId="227" totalsRowBorderDxfId="226" headerRowCellStyle="table_headers">
  <autoFilter ref="A3:G9" xr:uid="{E8CF3FEE-80C0-4177-A767-CDF7DCB064E0}"/>
  <tableColumns count="7">
    <tableColumn id="1" xr3:uid="{52A668E2-DE41-4871-92DA-8BED99422280}" name="Section" dataDxfId="225"/>
    <tableColumn id="2" xr3:uid="{37DA5A25-DBB0-49CF-9A84-1DA7512BDD47}" name="Row" dataDxfId="224">
      <calculatedColumnFormula>ROW()</calculatedColumnFormula>
    </tableColumn>
    <tableColumn id="4" xr3:uid="{416BE62E-1A44-4D5A-92F1-D8267A4115FF}" name="Category1" dataDxfId="223"/>
    <tableColumn id="5" xr3:uid="{3B48C368-55BA-49F4-AEAB-38EC2BCCB00A}" name="Category2" dataDxfId="222"/>
    <tableColumn id="6" xr3:uid="{19D68AC4-C93F-47B4-90B0-41E8841B6C7B}" name="Target ($000)1" dataDxfId="221"/>
    <tableColumn id="7" xr3:uid="{49F9AA13-739A-4E02-99D2-6B585C37C31C}" name="Actual ($000)" dataDxfId="220"/>
    <tableColumn id="8" xr3:uid="{A681EF26-3EC0-49F8-B798-420C023B1824}" name="%Variance" dataDxfId="219">
      <calculatedColumnFormula array="1">F(E4=0,0,(F4-E4)/E4)</calculatedColumnFormula>
    </tableColumn>
  </tableColumns>
  <tableStyleInfo name="cc_TableSty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D74E5C9-6DA0-40F0-8194-1063F7942F9B}" name="tb_7_7ii_7.02_1" displayName="tb_7_7ii_7.02_1" ref="A13:G35" totalsRowShown="0" headerRowCellStyle="table_headers">
  <autoFilter ref="A13:G35" xr:uid="{FD74E5C9-6DA0-40F0-8194-1063F7942F9B}"/>
  <tableColumns count="7">
    <tableColumn id="1" xr3:uid="{D134ED6F-169C-4EDB-8AA3-FB1386F7F9B7}" name="Section" dataDxfId="218"/>
    <tableColumn id="2" xr3:uid="{4E6234B1-E92E-4FD1-AEF5-86855965AC07}" name="Row" dataDxfId="217">
      <calculatedColumnFormula>ROW()</calculatedColumnFormula>
    </tableColumn>
    <tableColumn id="4" xr3:uid="{700E8ABE-2DA3-4B9E-9FC8-01BFE6161C81}" name="Category1"/>
    <tableColumn id="5" xr3:uid="{4E2E4CE4-963C-4C63-B08D-7B68689CCCFE}" name="Category2"/>
    <tableColumn id="6" xr3:uid="{275DC6BC-7864-489F-BD2C-998C3235F682}" name="Forecast ($000)2"/>
    <tableColumn id="7" xr3:uid="{1D191945-9FBB-42EF-8EDD-4E5750BAEE4C}" name="Actual ($000)"/>
    <tableColumn id="8" xr3:uid="{BB4D76D1-D988-4AB1-BA7F-EEB614403BD4}" name="%Variance" dataDxfId="216" dataCellStyle="Formula">
      <calculatedColumnFormula>IF(E14=0,0,(F14-E14)/E14)</calculatedColumnFormula>
    </tableColumn>
  </tableColumns>
  <tableStyleInfo name="cc_TableSty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4F7856C1-F823-46CF-A0BD-7B60B4C4DFF7}" name="tb_7_7iii_7.03_1" displayName="tb_7_7iii_7.03_1" ref="A39:G51" totalsRowShown="0" headerRowCellStyle="table_headers">
  <autoFilter ref="A39:G51" xr:uid="{4F7856C1-F823-46CF-A0BD-7B60B4C4DFF7}"/>
  <tableColumns count="7">
    <tableColumn id="1" xr3:uid="{5CB5EEE0-522D-4848-B763-500D521FE984}" name="Section" dataDxfId="215"/>
    <tableColumn id="2" xr3:uid="{D93BF519-809D-49AE-9049-F69A71B1C456}" name="Row">
      <calculatedColumnFormula>ROW()</calculatedColumnFormula>
    </tableColumn>
    <tableColumn id="4" xr3:uid="{4D3EA408-4356-41CC-8C9E-C4F13CEFD1E6}" name="Category1"/>
    <tableColumn id="5" xr3:uid="{B9262BE0-D22D-41B5-9C59-482A57C627E2}" name="Category2"/>
    <tableColumn id="6" xr3:uid="{A51B16BD-96D5-4989-A36F-C41370C66DED}" name="Forecast ($000)2" dataDxfId="214" dataCellStyle="Data_Entry">
      <calculatedColumnFormula>E31+E35+E39</calculatedColumnFormula>
    </tableColumn>
    <tableColumn id="7" xr3:uid="{163B3113-437E-43FE-8506-C0E904383DD9}" name="Actual ($000)"/>
    <tableColumn id="8" xr3:uid="{54CC584C-55A2-4338-AAC1-25C624DF06D7}" name="%Variance" dataDxfId="213" dataCellStyle="Formula">
      <calculatedColumnFormula>IF(E40=0,0,(F40-E40)/E40)</calculatedColumnFormula>
    </tableColumn>
  </tableColumns>
  <tableStyleInfo name="cc_TableSty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7284FFF5-BEE4-4CFC-ACB6-24484F1BCFC5}" name="tb_7_7iv_7.04_1" displayName="tb_7_7iv_7.04_1" ref="A55:G57" totalsRowShown="0" headerRowCellStyle="table_headers">
  <autoFilter ref="A55:G57" xr:uid="{7284FFF5-BEE4-4CFC-ACB6-24484F1BCFC5}"/>
  <tableColumns count="7">
    <tableColumn id="1" xr3:uid="{9E7F46EC-C630-42DC-AEB5-F69E795F8379}" name="Section" dataDxfId="212"/>
    <tableColumn id="2" xr3:uid="{F6044482-66FC-43D5-A9C9-7F1E0EE3A399}" name="Row" dataDxfId="211">
      <calculatedColumnFormula>ROW()</calculatedColumnFormula>
    </tableColumn>
    <tableColumn id="4" xr3:uid="{CC890127-C0C7-4637-A95B-AF24455974EE}" name="Category1"/>
    <tableColumn id="5" xr3:uid="{8FF11E91-81CD-4D7E-976F-B47C2E4266C2}" name="Category2"/>
    <tableColumn id="6" xr3:uid="{0188CC89-6C36-4E52-AFB3-9A3303EB06AA}" name="Forecast ($000)2" dataCellStyle="Data_Entry"/>
    <tableColumn id="7" xr3:uid="{0FB1FE54-0985-4FF6-8A08-78722EBD4152}" name="Actual ($000)" dataDxfId="210" dataCellStyle="Formula">
      <calculatedColumnFormula>'S5.Actual Expenditure Opex'!E23</calculatedColumnFormula>
    </tableColumn>
    <tableColumn id="8" xr3:uid="{DC4D64ED-E1C8-41EB-845D-8DF68CC45B95}" name="%Variance" dataDxfId="209" dataCellStyle="Formula">
      <calculatedColumnFormula>IF(E56=0,0,(F56-E56)/E56)</calculatedColumnFormula>
    </tableColumn>
  </tableColumns>
  <tableStyleInfo name="cc_TableSty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B8C55A2-B5E8-41CC-86A6-35CB4EE888A6}" name="tb_8_8i_8.01_1" displayName="tb_8_8i_8.01_1" ref="A3:M10" totalsRowShown="0" tableBorderDxfId="208" headerRowCellStyle="table_headers">
  <autoFilter ref="A3:M10" xr:uid="{AB8C55A2-B5E8-41CC-86A6-35CB4EE888A6}"/>
  <tableColumns count="13">
    <tableColumn id="1" xr3:uid="{B09219CB-B819-4D08-AB19-D6732B288349}" name="Section" dataDxfId="207"/>
    <tableColumn id="2" xr3:uid="{A10E7B84-A66D-437E-AECD-F46BC6CFF315}" name="Row">
      <calculatedColumnFormula>ROW()</calculatedColumnFormula>
    </tableColumn>
    <tableColumn id="13" xr3:uid="{B42E6A85-6D8F-461A-82B5-8519C6A7E50A}" name="Context"/>
    <tableColumn id="3" xr3:uid="{372316BB-ACB3-4F52-B1B4-4CD98CE3F946}" name="Category1" dataCellStyle="Data_Entry"/>
    <tableColumn id="4" xr3:uid="{CB8E6754-2D3E-42E4-B8C6-2E1EE006A159}" name="Category2"/>
    <tableColumn id="5" xr3:uid="{AA5C8E81-BD94-49A4-A3B7-E5A888E0AF1E}" name="Issue date" dataDxfId="206"/>
    <tableColumn id="6" xr3:uid="{789C87E6-D36A-4359-B007-E528FA288324}" name="Pricing date" dataDxfId="205"/>
    <tableColumn id="7" xr3:uid="{016BF3C9-B65C-4726-9E29-773B5354FF48}" name="Original tenor (in years)" dataDxfId="204"/>
    <tableColumn id="8" xr3:uid="{7AE8D3A3-79A7-4E69-8737-78E3092F0561}" name="Coupon rate (%)" dataDxfId="203"/>
    <tableColumn id="9" xr3:uid="{624E92B6-E0CA-43C8-A053-5D34DB763145}" name="Book value at issue date (NZD)" dataDxfId="202" dataCellStyle="Comma"/>
    <tableColumn id="10" xr3:uid="{D2BD79D5-6015-420A-9B39-9688A60DDDA1}" name="Book value at date of financial statement (NZD)" dataDxfId="201" dataCellStyle="Comma [0]"/>
    <tableColumn id="11" xr3:uid="{5E1DE7D3-0D20-4542-A156-9189109DC486}" name="Term Credit Spread Difference" dataDxfId="200" dataCellStyle="Comma [0]"/>
    <tableColumn id="12" xr3:uid="{38B13EE0-4E51-4F96-9F52-70AF8C6B26EC}" name="Debt issue cost readjustmen" dataDxfId="199" dataCellStyle="Comma [0]"/>
  </tableColumns>
  <tableStyleInfo name="cc_TableSty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8E116B4-B56A-43C9-B7E8-BDBEBAB81E52}" name="tb_8_8ii_8.02_1" displayName="tb_8_8ii_8.02_1" ref="A14:G19" totalsRowShown="0" tableBorderDxfId="198" headerRowCellStyle="table_headers">
  <autoFilter ref="A14:G19" xr:uid="{D8E116B4-B56A-43C9-B7E8-BDBEBAB81E52}"/>
  <tableColumns count="7">
    <tableColumn id="1" xr3:uid="{CE5011F0-47DC-45D7-9C63-5651B27AA6E3}" name="Section" dataDxfId="197"/>
    <tableColumn id="2" xr3:uid="{125B9DB1-54B1-43A6-93FA-1E47536D8F85}" name="Row">
      <calculatedColumnFormula>ROW()</calculatedColumnFormula>
    </tableColumn>
    <tableColumn id="5" xr3:uid="{62A06BC5-7C92-4C5C-9E6D-7D8B04F613FD}" name="Context"/>
    <tableColumn id="3" xr3:uid="{9A11491F-D33A-4202-8177-26A7F4146139}" name="Category1" dataCellStyle="Data_Entry"/>
    <tableColumn id="4" xr3:uid="{2ECF47BE-0AA3-473D-BC74-7DB1967197F8}" name="Category2"/>
    <tableColumn id="6" xr3:uid="{AD3E90EC-0228-4959-8067-6571BE9C7D48}" name="($)" dataDxfId="196" dataCellStyle="Data_Entry">
      <calculatedColumnFormula>K9</calculatedColumnFormula>
    </tableColumn>
    <tableColumn id="7" xr3:uid="{EAE56764-0866-43B6-B9B5-0E5029541ADE}" name="%" dataCellStyle="Data_Entry"/>
  </tableColumns>
  <tableStyleInfo name="cc_TableSty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A2C67E70-E317-446F-9E8E-77BD5D800A9B}" name="tb_8_8aii_8.12_1" displayName="tb_8_8aii_8.12_1" ref="A23:F24" totalsRowShown="0" tableBorderDxfId="195" headerRowCellStyle="table_headers">
  <autoFilter ref="A23:F24" xr:uid="{A2C67E70-E317-446F-9E8E-77BD5D800A9B}"/>
  <tableColumns count="6">
    <tableColumn id="1" xr3:uid="{206F73FC-0A45-4651-A947-BEBB60059C66}" name="Section" dataDxfId="194"/>
    <tableColumn id="2" xr3:uid="{75218D16-761E-445B-A31B-5A0AB559A044}" name="Row" dataDxfId="193">
      <calculatedColumnFormula>ROW()</calculatedColumnFormula>
    </tableColumn>
    <tableColumn id="8" xr3:uid="{D37A2A3B-EFB4-482C-8696-12ED219EF83D}" name="Context" dataDxfId="192"/>
    <tableColumn id="3" xr3:uid="{98B1B04C-22D7-4A67-8C4C-8F405514FD9B}" name="Category1" dataDxfId="191" dataCellStyle="Data_Entry"/>
    <tableColumn id="4" xr3:uid="{3A9D2413-608A-4468-B27C-361C9BC67421}" name="Category2" dataDxfId="190"/>
    <tableColumn id="5" xr3:uid="{8BC45CE7-D999-465B-9550-68DB3765A82C}" name="($)" dataDxfId="189" dataCellStyle="Formula">
      <calculatedColumnFormula>IF(G19="not defined",0,MAX(G19*F15,0))</calculatedColumnFormula>
    </tableColumn>
  </tableColumns>
  <tableStyleInfo name="cc_TableSty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B88660E-D36F-41B5-BCD7-6C537FF89F5F}" name="tb_8_8iii_8.03_1" displayName="tb_8_8iii_8.03_1" ref="A28:F34" totalsRowShown="0" tableBorderDxfId="188" headerRowCellStyle="table_headers">
  <autoFilter ref="A28:F34" xr:uid="{7B88660E-D36F-41B5-BCD7-6C537FF89F5F}"/>
  <tableColumns count="6">
    <tableColumn id="1" xr3:uid="{52F389F5-6358-4397-BF17-C22F52966611}" name="Section" dataDxfId="187"/>
    <tableColumn id="2" xr3:uid="{3B9D22E4-3566-4D9A-9045-9D43A98C612C}" name="Row">
      <calculatedColumnFormula>ROW()</calculatedColumnFormula>
    </tableColumn>
    <tableColumn id="5" xr3:uid="{0C71ACF7-80D5-41CC-9FCA-29EA7A327BC4}" name="Context"/>
    <tableColumn id="3" xr3:uid="{322B4472-FB3B-415F-8F55-38FBBE987247}" name="Category1" dataCellStyle="Data_Entry"/>
    <tableColumn id="4" xr3:uid="{B67EE482-503C-45DD-9555-A98B355D4F90}" name="Category2"/>
    <tableColumn id="6" xr3:uid="{0A6142FD-E30B-4FB7-A2D1-32E225DD754A}" name="($000)" dataDxfId="186" dataCellStyle="Data_Entry">
      <calculatedColumnFormula>K24</calculatedColumnFormula>
    </tableColumn>
  </tableColumns>
  <tableStyleInfo name="cc_TableSty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BDE120B-9346-4463-BDAF-9A595F004032}" name="tb_8_8iv_8.04_1" displayName="tb_8_8iv_8.04_1" ref="A38:F47" totalsRowShown="0" tableBorderDxfId="185" headerRowCellStyle="table_headers">
  <autoFilter ref="A38:F47" xr:uid="{4BDE120B-9346-4463-BDAF-9A595F004032}"/>
  <tableColumns count="6">
    <tableColumn id="1" xr3:uid="{0F315D3E-584D-4E5F-BE90-58F589C4102F}" name="Section" dataDxfId="184"/>
    <tableColumn id="2" xr3:uid="{4B863ECA-B76C-4494-B1A7-7DAECAE4AC9E}" name="Row">
      <calculatedColumnFormula>ROW()</calculatedColumnFormula>
    </tableColumn>
    <tableColumn id="5" xr3:uid="{84AB2BBC-63A6-4FC1-8883-ABBE43F65E53}" name="Context"/>
    <tableColumn id="3" xr3:uid="{84AB2324-3F96-432D-900A-09928E45FB3A}" name="Category1" dataDxfId="183" dataCellStyle="Formula"/>
    <tableColumn id="4" xr3:uid="{2D4F3979-7BC9-41EC-B5F9-775ECA2D6AA2}" name="Category2"/>
    <tableColumn id="6" xr3:uid="{08F945B4-1A90-45E7-B487-E4AFDCD6D61E}" name="($000)" dataDxfId="182" dataCellStyle="Data_Entry">
      <calculatedColumnFormula>K34</calculatedColumnFormula>
    </tableColumn>
  </tableColumns>
  <tableStyleInfo name="cc_TableSty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B53EB0C4-5A86-4AD0-8F56-278B224428B7}" name="tb_9_9i_9.01_1" displayName="tb_9_9i_9.01_1" ref="A3:E6" totalsRowShown="0" headerRowCellStyle="table_headers">
  <autoFilter ref="A3:E6" xr:uid="{B53EB0C4-5A86-4AD0-8F56-278B224428B7}"/>
  <tableColumns count="5">
    <tableColumn id="1" xr3:uid="{73BAE48E-89E9-4A97-8C69-DC7E6F44AF52}" name="Section" dataDxfId="181"/>
    <tableColumn id="2" xr3:uid="{A195E324-A9AC-4407-B09C-F7F8F54CDE92}" name="Row">
      <calculatedColumnFormula>ROW()</calculatedColumnFormula>
    </tableColumn>
    <tableColumn id="3" xr3:uid="{530F30FB-F9F0-4A18-B8D6-518C95450692}" name="Category1"/>
    <tableColumn id="4" xr3:uid="{62142073-A75F-4ED7-BCB2-5A75B75A3CAA}" name="Category2"/>
    <tableColumn id="6" xr3:uid="{6EB04B59-A5AD-4D27-AAAF-FF260F8A1269}" name="($000)" dataDxfId="180">
      <calculatedColumnFormula>F44</calculatedColumnFormula>
    </tableColumn>
  </tableColumns>
  <tableStyleInfo name="cc_TableSty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7B13BD2-1C3E-4247-BC3E-7FA370E0A7FE}" name="tb_9_9ii_9.02_1" displayName="tb_9_9ii_9.02_1" ref="A39:F44" totalsRowShown="0" headerRowCellStyle="table_headers">
  <autoFilter ref="A39:F44" xr:uid="{D7B13BD2-1C3E-4247-BC3E-7FA370E0A7FE}"/>
  <tableColumns count="6">
    <tableColumn id="1" xr3:uid="{38ADE1F8-BADF-40B8-88EC-3FFF20E9A548}" name="Section"/>
    <tableColumn id="2" xr3:uid="{C55030F5-7C6C-4F56-BFBF-617D711FB157}" name="Row">
      <calculatedColumnFormula>ROW()</calculatedColumnFormula>
    </tableColumn>
    <tableColumn id="3" xr3:uid="{63C00EB8-84E9-4472-B9FC-213487D1BE02}" name="Category1|_x000a_Name of related party"/>
    <tableColumn id="4" xr3:uid="{4B2355D6-F574-489C-BB95-7A81EEEF0CEC}" name="Category2"/>
    <tableColumn id="5" xr3:uid="{B4F5004C-40DA-4151-9FF4-2697A5BDDC11}" name="Nature of services"/>
    <tableColumn id="6" xr3:uid="{C01FDD6A-C9F2-4C32-AB0D-6E23BC0E93FB}" name="Total value of related party transactions|_x000a_($000)"/>
  </tableColumns>
  <tableStyleInfo name="cc_TableSty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40499D57-AA59-4F88-9B48-4B5D03F1B9DC}" name="tb_9_9iii_9.03_1" displayName="tb_9_9iii_9.03_1" ref="A48:F64" totalsRowShown="0" headerRowCellStyle="table_headers">
  <autoFilter ref="A48:F64" xr:uid="{40499D57-AA59-4F88-9B48-4B5D03F1B9DC}"/>
  <tableColumns count="6">
    <tableColumn id="1" xr3:uid="{7A723426-6BF2-4F5B-A520-3772B0B4BC07}" name="Section" dataDxfId="179"/>
    <tableColumn id="2" xr3:uid="{50E4688C-BAFF-4B20-BB13-E803A5B53342}" name="Row" dataDxfId="178">
      <calculatedColumnFormula>+ROW()</calculatedColumnFormula>
    </tableColumn>
    <tableColumn id="3" xr3:uid="{9E3F3AB6-A23E-4490-BBD1-021CF9119CA1}" name="Category1|_x000a_Name of related party"/>
    <tableColumn id="4" xr3:uid="{7F557758-82B0-4E9D-8DCA-87DB8073EEE7}" name="Category2"/>
    <tableColumn id="5" xr3:uid="{6C53B3CC-00CA-4625-B66A-8A24951F09CC}" name="Nature of opex or capex"/>
    <tableColumn id="6" xr3:uid="{55E84FAE-4B4A-4BB3-A733-26ED5B89FFA9}" name="Total value of related party transactions ($000)"/>
  </tableColumns>
  <tableStyleInfo name="cc_TableSty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F7D56A2B-656E-4B02-B739-3B2FE1951445}" name="tb_9_9i_9.01_2" displayName="tb_9_9i_9.01_2" ref="A10:E35" totalsRowShown="0" tableBorderDxfId="177" headerRowCellStyle="table_headers">
  <autoFilter ref="A10:E35" xr:uid="{F7D56A2B-656E-4B02-B739-3B2FE1951445}"/>
  <tableColumns count="5">
    <tableColumn id="1" xr3:uid="{2246BAC5-16CF-4F9A-A6BA-D9BCB754EB63}" name="Section" dataDxfId="176"/>
    <tableColumn id="2" xr3:uid="{FE11A8B9-9116-473A-AEA4-8EE7CBFA1A79}" name="Row">
      <calculatedColumnFormula>ROW()</calculatedColumnFormula>
    </tableColumn>
    <tableColumn id="3" xr3:uid="{02260CB6-1933-49F1-9CDC-C3A6E3410646}" name="Category1" dataDxfId="175"/>
    <tableColumn id="4" xr3:uid="{23ECF0FB-6345-41A5-AD4A-F764B055984D}" name="Category2" dataDxfId="174"/>
    <tableColumn id="5" xr3:uid="{4E15E343-0C0F-446C-B8E8-BD2BA8199514}" name="($000)"/>
  </tableColumns>
  <tableStyleInfo name="cc_TableSty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9FA9F7B-E22B-430E-A80F-4F038D14DE01}" name="tb_10_10_10.00_1" displayName="tb_10_10_10.00_1" ref="A3:AP43" totalsRowShown="0" tableBorderDxfId="173" headerRowCellStyle="table_headers">
  <autoFilter ref="A3:AP43" xr:uid="{69FA9F7B-E22B-430E-A80F-4F038D14DE01}"/>
  <tableColumns count="42">
    <tableColumn id="1" xr3:uid="{A0942B26-228F-40A2-8AB9-E72F069C6FDE}" name="Section" dataDxfId="172"/>
    <tableColumn id="2" xr3:uid="{CF5E6BE4-D67F-4FD8-A188-8D61AD5134FC}" name="Row"/>
    <tableColumn id="3" xr3:uid="{E17BE88F-6625-4FD3-8E15-47DC65017BAB}" name="Context"/>
    <tableColumn id="4" xr3:uid="{BC8A7944-D94C-4D3D-8626-C7A423CCA4C6}" name="Category1" dataDxfId="171"/>
    <tableColumn id="5" xr3:uid="{8636DEAE-29B9-46CC-923A-966CCB14A8C1}" name="Category2"/>
    <tableColumn id="6" xr3:uid="{051D92ED-1C9F-4682-9240-DA6D9A6CAEE7}" name="Category3"/>
    <tableColumn id="7" xr3:uid="{AFEE000E-1BDF-46A8-81C6-468AEDF1A83C}" name="Category4"/>
    <tableColumn id="8" xr3:uid="{9DCCB8D3-21DE-4ADF-B80E-0A188FE5A221}" name="Volumes for new fibre investment|_x000a_Opening volume" dataDxfId="170"/>
    <tableColumn id="9" xr3:uid="{A5F6BEF1-6DD1-40B8-B187-30490FE918D7}" name="Volumes for new fibre investment|_x000a_Net additional volume" dataDxfId="169" dataCellStyle="Formula">
      <calculatedColumnFormula>J4-H4</calculatedColumnFormula>
    </tableColumn>
    <tableColumn id="10" xr3:uid="{E5BB0116-9FE7-463C-941A-6FAF242D089C}" name="Volumes for new fibre investment|_x000a_Closing Volume" dataDxfId="168"/>
    <tableColumn id="11" xr3:uid="{DD2A5FC2-456D-435B-BD99-A7556B8A6B85}" name="Data Accuracy (1 to 4)" dataDxfId="167"/>
    <tableColumn id="12" xr3:uid="{09871E29-9C40-4060-ABAA-3BAF9D3934CA}" name="Asset condition assessment|_x000a_H1%" dataCellStyle="Data_Entry"/>
    <tableColumn id="13" xr3:uid="{2151EFEE-28D7-461E-953E-ED5892F421A4}" name="Asset condition assessment|_x000a_H2%" dataCellStyle="Data_Entry"/>
    <tableColumn id="14" xr3:uid="{EB8A3DAC-33BD-4E59-845C-D00BB57E96D0}" name="Asset condition assessment|_x000a_H3%" dataCellStyle="Data_Entry"/>
    <tableColumn id="15" xr3:uid="{DB160919-1A39-4BE6-B6AB-0531C7691E34}" name="Asset condition assessment|_x000a_H4%" dataCellStyle="Data_Entry"/>
    <tableColumn id="16" xr3:uid="{5763D8BF-F409-4408-9EA2-05DFC9C9BF17}" name="Asset condition assessment|_x000a_H5%" dataCellStyle="Data_Entry"/>
    <tableColumn id="17" xr3:uid="{1871209C-DC4A-4BE6-BA90-0336D434D304}" name="Data Accuracy (1 to 4)2" dataDxfId="166"/>
    <tableColumn id="18" xr3:uid="{57377E88-E91C-4BBB-981A-78CED1611BAF}" name="% forecast to be replaced in next 5 years" dataDxfId="165"/>
    <tableColumn id="19" xr3:uid="{388FCD36-8997-482E-9716-26B1F8A06C2F}" name="Commission only|_x000a_Forecast cost of assets to be replaced in next 5 years $000" dataDxfId="164" dataCellStyle="Data_entry_commission_only"/>
    <tableColumn id="20" xr3:uid="{20D4F9E6-8CEB-41AD-AF45-CDCFBA8CE5CB}" name="Asset Age Profile|_x000a_CY-50+"/>
    <tableColumn id="21" xr3:uid="{40E705C9-DF6E-43A8-81B4-4C019B266705}" name="Asset Age Profile|_x000a_CY-46 to -50"/>
    <tableColumn id="22" xr3:uid="{8FD3AF28-B189-498F-88B6-5D025EB5F71D}" name="Asset Age Profile|_x000a_CY-41 to -45"/>
    <tableColumn id="23" xr3:uid="{AB2BF206-CAED-475A-BE12-FA25957DE6DC}" name="Asset Age Profile|_x000a_CY-36 to -40"/>
    <tableColumn id="24" xr3:uid="{A2E7B25B-8735-4DE2-8D05-5687293776C3}" name="Asset Age Profile|_x000a_CY-31 to -35"/>
    <tableColumn id="25" xr3:uid="{DA46C57C-D201-4766-8914-45C05615F796}" name="Asset Age Profile|_x000a_CY-26 to -30"/>
    <tableColumn id="26" xr3:uid="{CCDA3B37-0E62-44B4-AC6C-CEF06C0F5CB4}" name="Asset Age Profile|_x000a_CY-21 to -25"/>
    <tableColumn id="27" xr3:uid="{2064ACC0-DBD7-4EFE-8936-9243171A5D20}" name="Asset Age Profile|_x000a_CY-16 to -20"/>
    <tableColumn id="28" xr3:uid="{6133951F-93A2-40DF-81F9-95B2A1AAB934}" name="Asset Age Profile|_x000a_CY-11 to-15"/>
    <tableColumn id="29" xr3:uid="{B6FD0CB1-9535-4D70-B690-805B90D551CB}" name="Asset Age Profile|_x000a_CY-10"/>
    <tableColumn id="30" xr3:uid="{08119EB9-5906-41B1-976F-0C4786B5F65B}" name="Asset Age Profile|_x000a_CY-9"/>
    <tableColumn id="31" xr3:uid="{96DFE469-2C95-4E75-B9CF-F33C704AE727}" name="Asset Age Profile|_x000a_CY-8"/>
    <tableColumn id="32" xr3:uid="{FC28EE24-23D2-4F4C-AEA0-CA5510B1F9D2}" name="Asset Age Profile|_x000a_CY-7"/>
    <tableColumn id="33" xr3:uid="{F0BA5813-B16D-4029-8FEB-1E7B32F3EF73}" name="Asset Age Profile|_x000a_CY-6"/>
    <tableColumn id="34" xr3:uid="{07E5268D-9111-4754-89AA-DBC11FC3FBA8}" name="Asset Age Profile|_x000a_CY-5"/>
    <tableColumn id="35" xr3:uid="{615B7D61-EB54-4B04-B53A-67B7ED8F8A42}" name="Asset Age Profile|_x000a_CY-4"/>
    <tableColumn id="36" xr3:uid="{47A53F79-F424-4BF0-96B3-56D7AAC62139}" name="Asset Age Profile|_x000a_CY-3"/>
    <tableColumn id="37" xr3:uid="{08D8E00B-9076-4787-BF30-513B628740A3}" name="Asset Age Profile|_x000a_CY-2"/>
    <tableColumn id="38" xr3:uid="{E1266A42-2F30-416B-99D2-02D7D69DA7BF}" name="Asset Age Profile|_x000a_CY-1"/>
    <tableColumn id="39" xr3:uid="{04CF3DCE-DE16-4429-8BAE-824EE18CA428}" name="Asset Age Profile|_x000a_CY"/>
    <tableColumn id="40" xr3:uid="{5C0E9CAF-1D33-47C7-ABD5-305FEB211BA8}" name="Asset Age Profile|_x000a_No. with age unknown"/>
    <tableColumn id="41" xr3:uid="{05F71151-C9C8-4609-9D50-69429EF421EA}" name="Asset Age Profile|_x000a_No. withdefaultdates"/>
    <tableColumn id="42" xr3:uid="{DEFCBAE5-2D65-4F75-A29C-549EEDE423B0}" name="Asset Age Profile|_x000a_Data accuracy(1–4)"/>
  </tableColumns>
  <tableStyleInfo name="cc_TableSty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B60556-50D3-4B68-8283-6AB54AE3D9A7}" name="tb_11_11i_11.01_1" displayName="tb_11_11i_11.01_1" ref="A3:J35" totalsRowShown="0" dataDxfId="163" headerRowCellStyle="table_headers">
  <autoFilter ref="A3:J35" xr:uid="{03B60556-50D3-4B68-8283-6AB54AE3D9A7}"/>
  <tableColumns count="10">
    <tableColumn id="1" xr3:uid="{127A0BED-6B5B-42DF-82F8-916A40CE38CE}" name="Section" dataDxfId="162"/>
    <tableColumn id="2" xr3:uid="{EE2C0415-9BBF-429C-B333-CF1F0674BBD9}" name="Row" dataDxfId="161">
      <calculatedColumnFormula>ROW()</calculatedColumnFormula>
    </tableColumn>
    <tableColumn id="3" xr3:uid="{16043226-5022-44FF-AA28-43F123B12613}" name="Category1" dataDxfId="160"/>
    <tableColumn id="11" xr3:uid="{EFF55D5C-2D20-46BA-AC31-2E6A4A2247FB}" name="Category2" dataDxfId="159"/>
    <tableColumn id="4" xr3:uid="{8F59A82E-B0D9-42F7-B583-D1E94EE42221}" name="Current Year Actual|_x000a_$000 (in nominal dollars)" dataDxfId="158" dataCellStyle="Comma"/>
    <tableColumn id="5" xr3:uid="{E009C1FC-5F47-4481-B799-3A2F8F61AA76}" name="CY+1|_x000a_$000 (in nominal dollars" dataDxfId="157" dataCellStyle="Comma"/>
    <tableColumn id="6" xr3:uid="{5F32E144-5E56-4E9A-B8FF-6467E574165A}" name="CY+2|_x000a_$000 (in nominal dollars)" dataDxfId="156" dataCellStyle="Comma"/>
    <tableColumn id="7" xr3:uid="{E5CEA67E-DE69-46A0-B8BB-35B0FABE7525}" name="CY+3|_x000a_$000 (in nominal dollars)" dataDxfId="155" dataCellStyle="Comma"/>
    <tableColumn id="10" xr3:uid="{197598C0-94A8-46B4-989B-0C1CA02F71B6}" name="CY+4|_x000a_$000 (in nominal dollars)|_x000a_May be Commission only" dataDxfId="154" dataCellStyle="Comma"/>
    <tableColumn id="8" xr3:uid="{7A494E40-AB06-498C-94CB-F3BBFC27CF06}" name="CY+5|_x000a_$000 (in nominal dollars)|_x000a_May be Commission only" dataDxfId="153" dataCellStyle="Comma"/>
  </tableColumns>
  <tableStyleInfo name="cc_TableStyl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98E081-49CC-4E2B-BEED-335A61A55F69}" name="tb_11_11i_11.01_2" displayName="tb_11_11i_11.01_2" ref="A39:J70" totalsRowShown="0" dataDxfId="152" headerRowCellStyle="table_headers">
  <autoFilter ref="A39:J70" xr:uid="{1398E081-49CC-4E2B-BEED-335A61A55F69}"/>
  <tableColumns count="10">
    <tableColumn id="1" xr3:uid="{E9A8E77C-C256-465A-8AED-6F8EEA4F33EC}" name="Section" dataDxfId="151"/>
    <tableColumn id="2" xr3:uid="{62EEEB55-5535-458D-8A23-BF6D31507257}" name="Row" dataDxfId="150">
      <calculatedColumnFormula>ROW()</calculatedColumnFormula>
    </tableColumn>
    <tableColumn id="3" xr3:uid="{C63858CA-5668-438E-B0EC-8D744695C5BF}" name="Category1" dataDxfId="149"/>
    <tableColumn id="11" xr3:uid="{FFE8A458-D522-4429-AE76-2D36152E9943}" name="Category2" dataDxfId="148"/>
    <tableColumn id="4" xr3:uid="{D9FFBB0B-DAD0-4600-A73C-A56834FA6AB8}" name="Current Year Actual|_x000a_$000 (in constant dollars)" dataDxfId="147" dataCellStyle="Comma">
      <calculatedColumnFormula>IF(SUM(E36:E39)=0,E40,SUM(E36:E39))</calculatedColumnFormula>
    </tableColumn>
    <tableColumn id="5" xr3:uid="{F00CEA39-D949-4B8C-8583-D0764B51B1A1}" name="CY+1|_x000a_$000 (in constant dollars" dataDxfId="146" dataCellStyle="Comma"/>
    <tableColumn id="6" xr3:uid="{B85D1392-7AE9-49EB-911C-95FBB4A28CD4}" name="CY+2|_x000a_$000 (in constant dollars)" dataDxfId="145" dataCellStyle="Comma"/>
    <tableColumn id="7" xr3:uid="{C120BC24-01D2-409F-93EB-7137C6F55F69}" name="CY+3|_x000a_$000 (in constant dollars)" dataDxfId="144" dataCellStyle="Comma"/>
    <tableColumn id="10" xr3:uid="{B0A4937D-C45F-440C-868F-2589FB3E2C6B}" name="CY+4|_x000a_$000 (in constant dollars)|_x000a_May be Commission only" dataDxfId="143" dataCellStyle="Comma"/>
    <tableColumn id="8" xr3:uid="{2F20E462-4C16-47AA-B0AF-E0F73C1477CB}" name="CY+5|_x000a_$000 (in constant dollars)|_x000a_May be Commission only" dataDxfId="142" dataCellStyle="Comma"/>
  </tableColumns>
  <tableStyleInfo name="cc_TableStyl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7B5C5A4-2230-4FF8-81F9-55B98D1994B6}" name="tb_11_11i_11.01_3" displayName="tb_11_11i_11.01_3" ref="A74:J100" totalsRowShown="0" dataDxfId="141" headerRowCellStyle="table_headers">
  <autoFilter ref="A74:J100" xr:uid="{97B5C5A4-2230-4FF8-81F9-55B98D1994B6}"/>
  <tableColumns count="10">
    <tableColumn id="1" xr3:uid="{B4B416D0-846B-4128-B037-8F7D5218EE7D}" name="Section" dataDxfId="140"/>
    <tableColumn id="2" xr3:uid="{41E0B39E-A13C-4447-B515-395ED98EF26E}" name="Row" dataDxfId="139">
      <calculatedColumnFormula>ROW()</calculatedColumnFormula>
    </tableColumn>
    <tableColumn id="3" xr3:uid="{02536F19-EF1E-4F4A-9CEF-9BCAEAF96680}" name="Category1" dataDxfId="138"/>
    <tableColumn id="11" xr3:uid="{1A4F2D09-EB31-4E4E-A539-C0A97492CC09}" name="Category2" dataDxfId="137"/>
    <tableColumn id="4" xr3:uid="{8AF0B568-FC7C-4DCA-9EC6-05BCFB9C7816}" name="Current Year Actual|_x000a_$000 (Difference between nominal and constant price)" dataDxfId="136" dataCellStyle="Formula">
      <calculatedColumnFormula>E4-E40</calculatedColumnFormula>
    </tableColumn>
    <tableColumn id="5" xr3:uid="{231F908D-CEE4-4782-A83E-8A43C6FD7765}" name="CY+1|_x000a_$000 (Difference between nominal and constant price)" dataDxfId="135" dataCellStyle="Formula"/>
    <tableColumn id="6" xr3:uid="{CF704350-7376-408A-AD0E-B4D8BCA7F31D}" name="CY+2|_x000a_$000 (Difference between nominal and constant price)" dataDxfId="134" dataCellStyle="Formula"/>
    <tableColumn id="7" xr3:uid="{E65303E4-1A47-4D5F-B4CF-CB2C3C97E5A9}" name="CY+3|_x000a_$000 (Difference between nominal and constant price)" dataDxfId="133" dataCellStyle="Formula"/>
    <tableColumn id="10" xr3:uid="{4F8A7807-8D3B-4BD0-9961-A5A908A1556F}" name="CY+4|_x000a_$000 (Difference between nominal and constant price)|_x000a_May be Commission only" dataDxfId="132" dataCellStyle="Formula"/>
    <tableColumn id="8" xr3:uid="{BCF3B6C5-4147-48FD-A865-9F77CEFB74A9}" name="CY+5|_x000a_$000 (Difference between nominal and constant price)|_x000a_May be Commission only" dataDxfId="131" dataCellStyle="Formula"/>
  </tableColumns>
  <tableStyleInfo name="cc_TableStyl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E70BE25-3814-4B4E-B78A-B8EC8CB0C6B3}" name="tb_11_11ii_11.02_1" displayName="tb_11_11ii_11.02_1" ref="A104:J110" totalsRowShown="0" dataDxfId="130" headerRowCellStyle="table_headers">
  <autoFilter ref="A104:J110" xr:uid="{FE70BE25-3814-4B4E-B78A-B8EC8CB0C6B3}"/>
  <tableColumns count="10">
    <tableColumn id="1" xr3:uid="{C13EFDF8-0D20-45CF-A53A-718B746F1901}" name="Section" dataDxfId="129"/>
    <tableColumn id="2" xr3:uid="{6BCA00DC-37C3-4D93-9534-993B42B3426A}" name="Row" dataDxfId="128">
      <calculatedColumnFormula>ROW()</calculatedColumnFormula>
    </tableColumn>
    <tableColumn id="3" xr3:uid="{FDAFA3D4-2ACD-4E3E-B6C2-FC5B11E94789}" name="Category1" dataDxfId="127"/>
    <tableColumn id="11" xr3:uid="{33B1F4C7-C2E7-4C06-9A2D-42D27D8845D3}" name="Category2" dataDxfId="126"/>
    <tableColumn id="4" xr3:uid="{F7E24048-BFDD-4C40-A70C-F3F1AD928532}" name="Current Year Actual|_x000a_$000 (in constant dollars)" dataDxfId="125" dataCellStyle="Comma">
      <calculatedColumnFormula>SUM(E100:E104)</calculatedColumnFormula>
    </tableColumn>
    <tableColumn id="5" xr3:uid="{03077B75-D701-471B-847B-4071730431EB}" name="CY+1|_x000a_$000 (in constant dollars" dataDxfId="124" dataCellStyle="Comma">
      <calculatedColumnFormula>SUM(F100:F104)</calculatedColumnFormula>
    </tableColumn>
    <tableColumn id="6" xr3:uid="{7A8DC150-05AF-4155-8A9B-3E2E41C72198}" name="CY+2|_x000a_$000 (in constant dollars)" dataDxfId="123" dataCellStyle="Comma">
      <calculatedColumnFormula>SUM(G100:G104)</calculatedColumnFormula>
    </tableColumn>
    <tableColumn id="7" xr3:uid="{275E9CDB-5521-4A9A-9FC2-8B98DEE8798E}" name="CY+3|_x000a_$000 (in nominal dollars)" dataDxfId="122" dataCellStyle="Comma">
      <calculatedColumnFormula>SUM(H100:H104)</calculatedColumnFormula>
    </tableColumn>
    <tableColumn id="10" xr3:uid="{CFD90773-AF15-4607-99EF-508230B72F0F}" name="CY+4|_x000a_$000 (in constant dollars)|_x000a_May be Commission only" dataDxfId="121" dataCellStyle="Comma">
      <calculatedColumnFormula>SUM(I100:I104)</calculatedColumnFormula>
    </tableColumn>
    <tableColumn id="8" xr3:uid="{C83BE68B-98DC-4E60-B73E-E4F8A77B3FA3}" name="CY+5|_x000a_$000 (in constant dollars)|_x000a_May be Commission only" dataDxfId="120" dataCellStyle="Comma">
      <calculatedColumnFormula>SUM(J100:J104)</calculatedColumnFormula>
    </tableColumn>
  </tableColumns>
  <tableStyleInfo name="cc_TableStyl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613BFAD-FED5-44D6-9B78-D218EAEC0320}" name="tb_11a_11ai_11.11_1" displayName="tb_11a_11ai_11.11_1" ref="A3:J20" totalsRowShown="0" dataDxfId="119" headerRowCellStyle="table_headers">
  <autoFilter ref="A3:J20" xr:uid="{2613BFAD-FED5-44D6-9B78-D218EAEC0320}"/>
  <tableColumns count="10">
    <tableColumn id="1" xr3:uid="{1CB8FD39-F4C1-4EDF-8DF9-2694EA92AFC2}" name="Section" dataDxfId="118"/>
    <tableColumn id="2" xr3:uid="{A98E98DA-15CB-4AD8-8F1E-8710BBEF0019}" name="Row" dataDxfId="117">
      <calculatedColumnFormula>ROW()</calculatedColumnFormula>
    </tableColumn>
    <tableColumn id="3" xr3:uid="{43F051E3-C846-430C-9340-DCBC0189B206}" name="Category1" dataDxfId="116"/>
    <tableColumn id="11" xr3:uid="{BF663893-86EB-4281-A7D3-37858895DB88}" name="Category2" dataDxfId="115"/>
    <tableColumn id="4" xr3:uid="{E1AA4C5E-680D-4F5F-8FA5-80592FEAF3DE}" name="Current Year Actual|_x000a_$000 (in nominal dollars)" dataDxfId="114" dataCellStyle="Comma"/>
    <tableColumn id="5" xr3:uid="{D7C8F448-6419-454A-99FB-19617A1B53CC}" name="CY+1|_x000a_$000 (in nominal dollars" dataDxfId="113" dataCellStyle="Comma"/>
    <tableColumn id="6" xr3:uid="{0C401427-76C3-4897-9BDE-BA25CBB6B13D}" name="CY+2|_x000a_$000 (in nominal dollars)" dataDxfId="112" dataCellStyle="Comma"/>
    <tableColumn id="7" xr3:uid="{F6631FE4-D046-403B-9ADC-F1B76D6CF9E2}" name="CY+3|_x000a_$000 (in nominal dollars)" dataDxfId="111" dataCellStyle="Comma"/>
    <tableColumn id="10" xr3:uid="{23295BEA-FAC3-4C01-88B0-B74674015251}" name="CY+4|_x000a_$000 (in nominal dollars)|_x000a_May be Commission only" dataDxfId="110" dataCellStyle="Comma"/>
    <tableColumn id="8" xr3:uid="{DED9C1F6-7D48-4BCD-BBC9-18C94BB937CA}" name="CY+5|_x000a_$000 (in nominal dollars)|_x000a_May be Commission only" dataDxfId="109" dataCellStyle="Comma"/>
  </tableColumns>
  <tableStyleInfo name="cc_TableStyl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12DF1B9-9EFB-4D88-BA56-31F30C0258F9}" name="tb_11a_11ai_11.11_2" displayName="tb_11a_11ai_11.11_2" ref="A24:J39" totalsRowShown="0" dataDxfId="108" headerRowCellStyle="table_headers">
  <autoFilter ref="A24:J39" xr:uid="{D12DF1B9-9EFB-4D88-BA56-31F30C0258F9}"/>
  <tableColumns count="10">
    <tableColumn id="1" xr3:uid="{4D42A1CC-4F24-4E00-8C86-49FAD719E95B}" name="Section" dataDxfId="107"/>
    <tableColumn id="2" xr3:uid="{3041F7E5-F5EA-4A50-99A1-A2A1440D9015}" name="Row" dataDxfId="106">
      <calculatedColumnFormula>ROW()</calculatedColumnFormula>
    </tableColumn>
    <tableColumn id="3" xr3:uid="{C1AF778E-F46B-402A-B8B8-B7A01C71AEA5}" name="Category1" dataDxfId="105"/>
    <tableColumn id="11" xr3:uid="{F8109ACF-C685-451A-A2AD-ABFD7A3C5398}" name="Category2" dataDxfId="104"/>
    <tableColumn id="4" xr3:uid="{04DABAD1-0936-4682-9F06-EE7567EDC48B}" name="Current Year Actual|_x000a_$000 (in nominal dollars)" dataDxfId="103" dataCellStyle="Comma">
      <calculatedColumnFormula>IF(SUM(E22:E24)=0,E25,SUM(E22:E24))</calculatedColumnFormula>
    </tableColumn>
    <tableColumn id="5" xr3:uid="{3A9320AF-8129-4CA5-B85E-212AAB59ACC5}" name="CY+1|_x000a_$000 (in nominal dollars" dataDxfId="102" dataCellStyle="Comma"/>
    <tableColumn id="6" xr3:uid="{96100EA3-DD3F-4D4D-BD46-D4813B458527}" name="CY+2|_x000a_$000 (in nominal dollars)" dataDxfId="101" dataCellStyle="Comma"/>
    <tableColumn id="7" xr3:uid="{14725F5F-67F3-4241-8772-B7801C95E949}" name="CY+3|_x000a_$000 (in nominal dollars)" dataDxfId="100" dataCellStyle="Comma"/>
    <tableColumn id="10" xr3:uid="{BFA820B6-2AE7-4531-9CD4-4DB9716A82B6}" name="CY+4|_x000a_$000 (in nominal dollars)|_x000a_May be Commission only" dataDxfId="99" dataCellStyle="Comma"/>
    <tableColumn id="8" xr3:uid="{08446654-5DDC-4F03-994E-8F74919715A7}" name="CY+5|_x000a_$000 (in nominal dollars)|_x000a_May be Commission only" dataDxfId="98" dataCellStyle="Comma"/>
  </tableColumns>
  <tableStyleInfo name="cc_TableStyl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5C5612D-8DA1-49B8-84AA-F3A9733F5ACF}" name="tb_11a_11ai_11.11_3" displayName="tb_11a_11ai_11.11_3" ref="A43:J55" totalsRowShown="0" dataDxfId="97" headerRowCellStyle="table_headers">
  <autoFilter ref="A43:J55" xr:uid="{D5C5612D-8DA1-49B8-84AA-F3A9733F5ACF}"/>
  <tableColumns count="10">
    <tableColumn id="1" xr3:uid="{9951E844-F59C-49D7-B4F2-2E76DE0821BD}" name="Section" dataDxfId="96"/>
    <tableColumn id="2" xr3:uid="{88B07CE7-7DC3-46AD-BD9B-3CF0A1660C63}" name="Row" dataDxfId="95">
      <calculatedColumnFormula>ROW()</calculatedColumnFormula>
    </tableColumn>
    <tableColumn id="3" xr3:uid="{36638C6A-BE22-435B-A037-3FA9096599DD}" name="Category1" dataDxfId="94"/>
    <tableColumn id="11" xr3:uid="{DDA8A825-D46A-42FC-BAE5-06758514C485}" name="Category2" dataDxfId="93"/>
    <tableColumn id="4" xr3:uid="{A5712566-08C0-49B6-9D74-273003AA4ED1}" name="Current Year Actual|_x000a_$000 (in nominal dollars)" dataDxfId="92" dataCellStyle="Formula"/>
    <tableColumn id="5" xr3:uid="{C2BCD7CB-5BCD-4396-AF34-4A53FD3825F7}" name="CY+1|_x000a_$000 (in nominal dollars" dataDxfId="91" dataCellStyle="Formula"/>
    <tableColumn id="6" xr3:uid="{6D001B23-9589-47E9-A1FA-DD97B0E4CA7D}" name="CY+2|_x000a_$000 (in nominal dollars)" dataDxfId="90" dataCellStyle="Formula"/>
    <tableColumn id="7" xr3:uid="{CC691FCB-AC4B-4ED5-B69B-081E4CCB9C0D}" name="CY+3|_x000a_$000 (in nominal dollars)" dataDxfId="89" dataCellStyle="Formula"/>
    <tableColumn id="10" xr3:uid="{7AC6637C-5F45-46F8-8119-8D8E44EB201E}" name="CY+4|_x000a_$000 (in nominal dollars)|_x000a_May be Commission only" dataDxfId="88" dataCellStyle="Formula"/>
    <tableColumn id="8" xr3:uid="{7BE7E26F-2969-4493-8239-AFA8B2C33A5C}" name="CY+5|_x000a_$000 (in nominal dollars)|_x000a_May be Commission only" dataDxfId="87" dataCellStyle="Formula"/>
  </tableColumns>
  <tableStyleInfo name="cc_TableStyl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28E974-CE13-4572-92A1-2D74CA3D55CB}" name="tb_12_12i_12.01_1" displayName="tb_12_12i_12.01_1" ref="A3:P30" totalsRowShown="0" tableBorderDxfId="86" totalsRowBorderDxfId="85" headerRowCellStyle="table_headers" dataCellStyle="Formula">
  <autoFilter ref="A3:P30" xr:uid="{FD28E974-CE13-4572-92A1-2D74CA3D55CB}"/>
  <tableColumns count="16">
    <tableColumn id="1" xr3:uid="{EF09200B-9F84-4F5F-8F42-B9A35F03192B}" name="Section" dataDxfId="84"/>
    <tableColumn id="2" xr3:uid="{B824BA68-D162-45CE-A0E5-0FE5FCAC4756}" name="Row" dataDxfId="83">
      <calculatedColumnFormula>ROW()</calculatedColumnFormula>
    </tableColumn>
    <tableColumn id="3" xr3:uid="{EBB5373D-BF05-4D8D-B6EF-71AB31E5AB77}" name="Category1|_x000a_POI Area" dataDxfId="82"/>
    <tableColumn id="4" xr3:uid="{A8C58750-A213-416F-A7E0-9F9D7228C17C}" name="Current year|_x000a_Number of Cos" dataCellStyle="Data_Entry"/>
    <tableColumn id="5" xr3:uid="{072B7913-F75B-45A7-B59A-3F7FBD1F1738}" name="Current Year|_x000a_Number of P2P end-user connections within POI area" dataDxfId="81" dataCellStyle="Data_Entry"/>
    <tableColumn id="6" xr3:uid="{C7C84902-AFD2-4D6A-9B32-CCF4565F3D9F}" name="3 Year Forecast|_x000a_Number of P2P end users within POI area|_x000a_Commission only" dataDxfId="80" dataCellStyle="Formula"/>
    <tableColumn id="7" xr3:uid="{8A5AB259-18E6-48FF-9EB4-0F2A788D098D}" name="5 Year Forecast|_x000a_Number of P2P end users within POI area|_x000a_Commission only" dataDxfId="79" dataCellStyle="Formula"/>
    <tableColumn id="8" xr3:uid="{132E1750-10F2-44E0-B78D-15B1C1C77DAF}" name="Current Year|_x000a_Number of PON end-users from CO" dataDxfId="78" dataCellStyle="Data_Entry"/>
    <tableColumn id="9" xr3:uid="{FC53244A-7A64-4A5B-8196-E6B54074AFF7}" name="3 Year Forecast|_x000a_Number of PON end-users from CO|_x000a_Commission only" dataDxfId="77" dataCellStyle="Formula"/>
    <tableColumn id="10" xr3:uid="{7AEF6C3D-E18C-4C4D-ACFB-002755F8F095}" name="5 Year Forecast|_x000a_Number of PON end-users from CO|_x000a_Commission only" dataDxfId="76" dataCellStyle="Formula"/>
    <tableColumn id="11" xr3:uid="{DC962970-2571-46F1-AB0E-38A07D7F953C}" name="Current year central office (CO) to fibre flexibility point (FFPs), with percentage fill greater than 85%" dataDxfId="75" dataCellStyle="Data_Entry"/>
    <tableColumn id="12" xr3:uid="{92661463-5612-4C41-B9D8-67EF103D4E5C}" name="3 Year Forecast Central office (CO) to fibre flexibility point (FFPs), with percentage fill greater than 85%|_x000a_Commission only" dataDxfId="74" dataCellStyle="Formula"/>
    <tableColumn id="13" xr3:uid="{A7258076-07A0-4D69-B59B-89022DCEF97A}" name="5 Year Forecast Central office (CO) to fibre flexibility point (FFPs), with percentage fill greater than 85%|_x000a_Commission only" dataDxfId="73" dataCellStyle="Formula"/>
    <tableColumn id="14" xr3:uid="{6832A390-F5CF-46E2-ABA0-127832AC5F36}" name="Current year Premises" dataDxfId="72" dataCellStyle="Data_Entry"/>
    <tableColumn id="15" xr3:uid="{E76FCEDD-718D-413A-AA32-CEA56229E30E}" name="3 Year Forecast Permises Passed|_x000a_Commission only" dataDxfId="71" dataCellStyle="Formula"/>
    <tableColumn id="16" xr3:uid="{ACB7589D-CC25-4EE2-B560-13BBC085E1D1}" name="5 Year Forecast Permises Passed|_x000a_Commission only" dataDxfId="70" dataCellStyle="Formula"/>
  </tableColumns>
  <tableStyleInfo name="cc_TableStyl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63B9E90-D54C-4C69-AF6D-7249E192E90E}" name="tb_12a_12ai_12.11_1" displayName="tb_12a_12ai_12.11_1" ref="A3:K20" totalsRowShown="0" dataDxfId="69" headerRowCellStyle="table_headers">
  <autoFilter ref="A3:K20" xr:uid="{E63B9E90-D54C-4C69-AF6D-7249E192E90E}"/>
  <tableColumns count="11">
    <tableColumn id="1" xr3:uid="{6AD42B71-7309-4253-A9E6-7E0EC6154E2D}" name="Section" dataDxfId="68"/>
    <tableColumn id="2" xr3:uid="{CECF8605-B80B-4F65-B124-2D95AE517D10}" name="Row" dataDxfId="67">
      <calculatedColumnFormula>ROW()</calculatedColumnFormula>
    </tableColumn>
    <tableColumn id="9" xr3:uid="{2BAD5ED5-90BE-4B4E-9100-E47A40E9D818}" name="Context" dataDxfId="66"/>
    <tableColumn id="3" xr3:uid="{5E23C399-3762-48E7-80CE-12462C8934E4}" name="Category1" dataDxfId="65"/>
    <tableColumn id="11" xr3:uid="{B52C3A0A-0472-489B-AC55-6AB060D20647}" name="Category2" dataDxfId="64"/>
    <tableColumn id="4" xr3:uid="{C060FD0C-50BC-4BA0-AD80-8A54772E2AD1}" name="Number of connections|_x000a_Current Year CY|_x000a_Commission only" dataDxfId="63" dataCellStyle="Comma">
      <calculatedColumnFormula>#REF!-#REF!</calculatedColumnFormula>
    </tableColumn>
    <tableColumn id="5" xr3:uid="{62CC0333-2FD3-462E-94D7-BB1EECD31E4F}" name="Number of connections|_x000a_CY+1|_x000a_Commission only" dataDxfId="62" dataCellStyle="Formula"/>
    <tableColumn id="6" xr3:uid="{C7EA7421-058C-4ACB-B20D-DB0602A411D3}" name="Number of connections|_x000a_CY+2|_x000a_Commission only" dataDxfId="61" dataCellStyle="Comma"/>
    <tableColumn id="7" xr3:uid="{586FE9BE-1E68-4193-82A7-048F93B92A19}" name="Number of connections|_x000a_CY+3|_x000a_Commission only" dataDxfId="60" dataCellStyle="Comma"/>
    <tableColumn id="10" xr3:uid="{0546EE77-261D-4F34-A3A4-F2F94672A84E}" name="Number of connections|_x000a_CY+4|_x000a_Commission only" dataDxfId="59" dataCellStyle="Comma"/>
    <tableColumn id="8" xr3:uid="{DD35AC33-E8BB-4F1F-BD77-524ED36A5D01}" name="Number of connections|_x000a_CY+5|_x000a_Commission only" dataDxfId="58" dataCellStyle="Comma">
      <calculatedColumnFormula>#REF!-#REF!</calculatedColumnFormula>
    </tableColumn>
  </tableColumns>
  <tableStyleInfo name="cc_TableStyl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DA700D1-C5D5-4560-8949-91AECE362F88}" name="tb_12a_12aii_12.12_1" displayName="tb_12a_12aii_12.12_1" ref="A26:K56" totalsRowShown="0" dataDxfId="57" tableBorderDxfId="56" totalsRowBorderDxfId="55" headerRowCellStyle="table_headers" dataCellStyle="Data_entry_commission_only">
  <autoFilter ref="A26:K56" xr:uid="{9DA700D1-C5D5-4560-8949-91AECE362F88}"/>
  <tableColumns count="11">
    <tableColumn id="1" xr3:uid="{F1957E22-C716-48F9-91AD-E0FEEEBA9CE5}" name="Section" dataDxfId="54"/>
    <tableColumn id="2" xr3:uid="{FB8DDA71-AE4B-4A5A-83AB-B463823D9AC5}" name="Row" dataDxfId="53">
      <calculatedColumnFormula>ROW()</calculatedColumnFormula>
    </tableColumn>
    <tableColumn id="11" xr3:uid="{010D457A-C20B-4553-8D9D-3B0D1D311530}" name="Context" dataDxfId="52"/>
    <tableColumn id="3" xr3:uid="{6811C26B-07EA-412A-ADEE-A924A53D1FB5}" name="Category1" dataDxfId="51" dataCellStyle="Data_Entry"/>
    <tableColumn id="4" xr3:uid="{9B650B55-97B4-4C74-AB3D-183E225BE7D5}" name="Category2" dataDxfId="50"/>
    <tableColumn id="5" xr3:uid="{B5462438-B050-4A1C-A362-F96F6689A22F}" name="Demand by POI area|_x000a_Current Year CY|_x000a_Commission only" dataDxfId="49" dataCellStyle="Data_entry_commission_only">
      <calculatedColumnFormula>SUM(E3:E26)</calculatedColumnFormula>
    </tableColumn>
    <tableColumn id="6" xr3:uid="{2F748296-8F9E-4940-AAF1-776AA4B99D92}" name="Demand by POI area|_x000a_CY+1|_x000a_Commission only" dataDxfId="48" dataCellStyle="Data_entry_commission_only">
      <calculatedColumnFormula>SUM(F21:F26)</calculatedColumnFormula>
    </tableColumn>
    <tableColumn id="7" xr3:uid="{116E765F-E81D-4BB1-B714-10448C72A35D}" name="Demand by POI area|_x000a_CY+2|_x000a_Commission only" dataDxfId="47" dataCellStyle="Data_entry_commission_only">
      <calculatedColumnFormula>SUM(G3:G26)</calculatedColumnFormula>
    </tableColumn>
    <tableColumn id="8" xr3:uid="{6E0F1689-7B4F-4A83-B30A-92BFCE150B9F}" name="Demand by POI area|_x000a_CY+3|_x000a_Commission only" dataDxfId="46" dataCellStyle="Data_entry_commission_only">
      <calculatedColumnFormula>SUM(H3:H26)</calculatedColumnFormula>
    </tableColumn>
    <tableColumn id="9" xr3:uid="{5A6A7FAC-B79D-4C53-8F90-250384A4EBD5}" name="Demand by POI area|_x000a_CY+4|_x000a_Commission only" dataDxfId="45" dataCellStyle="Data_entry_commission_only">
      <calculatedColumnFormula>SUM(I3:I26)</calculatedColumnFormula>
    </tableColumn>
    <tableColumn id="10" xr3:uid="{EC0BD543-6E39-43BD-B55B-395523D9AACA}" name="Demand by POI area|_x000a_CY+5|_x000a_Commission only" dataDxfId="44" dataCellStyle="Data_entry_commission_only">
      <calculatedColumnFormula>SUM(J3:J26)</calculatedColumnFormula>
    </tableColumn>
  </tableColumns>
  <tableStyleInfo name="cc_TableStyl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226AF34-28E8-4159-B0EC-C3B7D29ABE73}" name="tb_12a_12aii_12.12_2" displayName="tb_12a_12aii_12.12_2" ref="A60:K87" totalsRowShown="0" dataDxfId="43" tableBorderDxfId="42" totalsRowBorderDxfId="41" headerRowCellStyle="table_headers" dataCellStyle="Data_entry_commission_only">
  <autoFilter ref="A60:K87" xr:uid="{5226AF34-28E8-4159-B0EC-C3B7D29ABE73}"/>
  <tableColumns count="11">
    <tableColumn id="1" xr3:uid="{C54681CA-F053-47DC-9392-B05204C1B009}" name="Section" dataDxfId="40"/>
    <tableColumn id="2" xr3:uid="{B9D226DE-7675-40B5-9754-BA80FFC74E14}" name="Row" dataDxfId="39">
      <calculatedColumnFormula>ROW()</calculatedColumnFormula>
    </tableColumn>
    <tableColumn id="11" xr3:uid="{A7E90CD3-59F0-4232-BB56-77FEAC70B351}" name="Column1"/>
    <tableColumn id="3" xr3:uid="{A266F89A-2358-4A0B-9021-63D8670333A9}" name="Category1" dataDxfId="38" dataCellStyle="Data_Entry"/>
    <tableColumn id="4" xr3:uid="{FBB1D2A5-13EB-4EBC-8B67-63913B867E9E}" name="Category2" dataDxfId="37"/>
    <tableColumn id="5" xr3:uid="{1BA7F9BD-A5FA-45E7-BDEB-C4091F8A32F6}" name="Demand by POI area|_x000a_Current Year CY|_x000a_Commission only" dataDxfId="36" dataCellStyle="Data_entry_commission_only">
      <calculatedColumnFormula>SUM(F35:F60)</calculatedColumnFormula>
    </tableColumn>
    <tableColumn id="6" xr3:uid="{744EA0AD-E128-4F39-8CD0-CAF2145C9C72}" name="Demand by POI area|_x000a_CY+1|_x000a_Commission only" dataDxfId="35" dataCellStyle="Data_entry_commission_only">
      <calculatedColumnFormula>SUM(F35:F60)</calculatedColumnFormula>
    </tableColumn>
    <tableColumn id="7" xr3:uid="{8026193E-D3C6-45A3-950A-7403E286DB39}" name="Demand by POI area|_x000a_CY+2|_x000a_Commission only" dataDxfId="34" dataCellStyle="Data_entry_commission_only">
      <calculatedColumnFormula>SUM(G35:G60)</calculatedColumnFormula>
    </tableColumn>
    <tableColumn id="8" xr3:uid="{1E622E96-8419-4663-9669-4C3D73393771}" name="Demand by POI area|_x000a_CY+3|_x000a_Commission only" dataDxfId="33" dataCellStyle="Data_entry_commission_only">
      <calculatedColumnFormula>SUM(H35:H60)</calculatedColumnFormula>
    </tableColumn>
    <tableColumn id="9" xr3:uid="{9B9D5C90-8400-4882-8ED2-59FD10568ABD}" name="Demand by POI area|_x000a_CY+4|_x000a_Commission only" dataDxfId="32" dataCellStyle="Data_entry_commission_only">
      <calculatedColumnFormula>SUM(J35:J60)</calculatedColumnFormula>
    </tableColumn>
    <tableColumn id="10" xr3:uid="{174CD994-E5B0-476E-B2A0-55B8D29144CD}" name="Demand by POI area|_x000a_CY+5|_x000a_Commission only" dataDxfId="31" dataCellStyle="Data_entry_commission_only">
      <calculatedColumnFormula>SUM(K35:K60)</calculatedColumnFormula>
    </tableColumn>
  </tableColumns>
  <tableStyleInfo name="cc_TableStyl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70E755C-3A35-46C9-808D-1D238CF80741}" name="tb_12a_12aii_12.12_3" displayName="tb_12a_12aii_12.12_3" ref="A91:K118" totalsRowShown="0" dataDxfId="30" tableBorderDxfId="29" totalsRowBorderDxfId="28" headerRowCellStyle="table_headers" dataCellStyle="Data_entry_commission_only">
  <autoFilter ref="A91:K118" xr:uid="{C70E755C-3A35-46C9-808D-1D238CF80741}"/>
  <tableColumns count="11">
    <tableColumn id="1" xr3:uid="{E9B02A4E-3407-43A8-B2AB-DB267AE3C237}" name="Section"/>
    <tableColumn id="2" xr3:uid="{02710EBA-CFE4-4B54-A17E-D1787437935C}" name="Row">
      <calculatedColumnFormula>ROW()</calculatedColumnFormula>
    </tableColumn>
    <tableColumn id="11" xr3:uid="{8CF40C47-C185-4E22-8B22-0FCF23FD59AF}" name="Context"/>
    <tableColumn id="3" xr3:uid="{CAB491D2-6899-44D3-A450-AAE2C3876F9D}" name="Category1" dataDxfId="27" dataCellStyle="Data_Entry"/>
    <tableColumn id="4" xr3:uid="{D0E9AD4C-C9C6-4206-AE92-987C354B319C}" name="Category2"/>
    <tableColumn id="5" xr3:uid="{1823D859-CE11-41B1-9B7A-1DE49323E6A9}" name="Average to Peak Ratio by POI area|_x000a_Current Year CY" dataDxfId="26" dataCellStyle="Formula">
      <calculatedColumnFormula>IFERROR(F61/F27,"")</calculatedColumnFormula>
    </tableColumn>
    <tableColumn id="6" xr3:uid="{DDCF3544-FD4E-4960-8DE2-872C4F82537E}" name="Average to Peak Ratio by POI area|_x000a_CY+1" dataDxfId="25" dataCellStyle="Formula">
      <calculatedColumnFormula>IFERROR(G61/G27,"")</calculatedColumnFormula>
    </tableColumn>
    <tableColumn id="7" xr3:uid="{EEDFE7C6-3010-43B8-9B19-1466E035DB35}" name="Average to Peak Ratio by POI area|_x000a_CY+2" dataDxfId="24" dataCellStyle="Formula">
      <calculatedColumnFormula>IFERROR(H61/H27,"")</calculatedColumnFormula>
    </tableColumn>
    <tableColumn id="8" xr3:uid="{92A0E7F6-A950-4B16-BBE1-32A37C45066B}" name="Average to Peak Ratio by POI area|_x000a_CY+3" dataDxfId="23" dataCellStyle="Formula">
      <calculatedColumnFormula>IFERROR(I61/I27,"")</calculatedColumnFormula>
    </tableColumn>
    <tableColumn id="9" xr3:uid="{8F2C1D11-332C-44A8-B29C-6C85AB175839}" name="Average to Peak Ratio by POI area|_x000a_CY+4" dataDxfId="22" dataCellStyle="Formula">
      <calculatedColumnFormula>IFERROR(J61/J27,"")</calculatedColumnFormula>
    </tableColumn>
    <tableColumn id="10" xr3:uid="{A5414C36-B094-4BDE-BEE7-FCE3E869ACF0}" name="Average to Peak Ratio by POI area|_x000a_CY+5" dataDxfId="21" dataCellStyle="Formula">
      <calculatedColumnFormula>IFERROR(K61/K27,"")</calculatedColumnFormula>
    </tableColumn>
  </tableColumns>
  <tableStyleInfo name="cc_TableStyl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A29E4C5-0ADD-49CB-9651-C54A45BD2479}" name="tb_13_13i_13.01_1" displayName="tb_13_13i_13.01_1" ref="A3:P34" totalsRowShown="0" dataDxfId="20" tableBorderDxfId="19" totalsRowBorderDxfId="18" headerRowCellStyle="table_headers">
  <autoFilter ref="A3:P34" xr:uid="{0A29E4C5-0ADD-49CB-9651-C54A45BD2479}"/>
  <tableColumns count="16">
    <tableColumn id="10" xr3:uid="{FA89BE29-36EA-4F4C-8793-D2A5DD2C3C16}" name="Section" dataDxfId="17"/>
    <tableColumn id="1" xr3:uid="{F1A9804F-9DFD-40FF-8F86-29AF362850B8}" name="Question No." dataDxfId="16"/>
    <tableColumn id="2" xr3:uid="{935C7895-F0F3-4103-ABA3-11CB638E928C}" name="Function" dataDxfId="15"/>
    <tableColumn id="4" xr3:uid="{0D1AC925-B547-4368-B4F2-FDD08F2F0B34}" name="Question" dataDxfId="14"/>
    <tableColumn id="5" xr3:uid="{0E8DE6AA-DE2F-4041-A66F-855DA5A7156F}" name="Maturity Level Score" dataCellStyle="Data_Entry"/>
    <tableColumn id="6" xr3:uid="{CA1765C6-B902-4A0F-B4BD-EA09F51863B3}" name="Evidence - Summary" dataCellStyle="Data_Entry"/>
    <tableColumn id="7" xr3:uid="{82F5D27A-6718-4B58-B1CB-841BA5FBACB7}" name="Target Score CY+3" dataCellStyle="Data_Entry"/>
    <tableColumn id="8" xr3:uid="{7F29D856-8052-4944-8133-5EF8F4D858F0}" name="Initiatives planned to achieve target score" dataCellStyle="Data_Entry"/>
    <tableColumn id="9" xr3:uid="{79C6B30B-25ED-4A02-98C4-622EBCC67B05}" name="Why" dataDxfId="13"/>
    <tableColumn id="11" xr3:uid="{6278E91A-276C-4732-B624-9D30F2330821}" name="Who" dataDxfId="12" dataCellStyle="Data_Entry"/>
    <tableColumn id="12" xr3:uid="{1B535FF7-9EEB-4580-8FB4-8C622E732BB9}" name="Record/documented Information" dataDxfId="11" dataCellStyle="Data_Entry"/>
    <tableColumn id="13" xr3:uid="{D7DB4F58-40A1-4059-B484-B90A760894FA}" name="Maturity Level 0" dataDxfId="10" dataCellStyle="Data_Entry"/>
    <tableColumn id="14" xr3:uid="{BDC9866B-3DBF-4592-9CD6-CFCE19DE1434}" name="Maturity Level 1" dataDxfId="9" dataCellStyle="Data_Entry"/>
    <tableColumn id="15" xr3:uid="{3B34AECA-E627-4BED-A7AC-AF9B333B13E0}" name="Maturity Level 2" dataDxfId="8" dataCellStyle="Data_Entry"/>
    <tableColumn id="16" xr3:uid="{5BAB1298-3A15-4A4B-BC07-C357AB9F3AC4}" name="Maturity Level 3" dataDxfId="7" dataCellStyle="Data_Entry"/>
    <tableColumn id="17" xr3:uid="{5B34A7FC-E265-4BDB-901B-8C1022F67A8A}" name="Maturity Level 4" dataDxfId="6" dataCellStyle="Data_Entry"/>
  </tableColumns>
  <tableStyleInfo name="cc_TableStyl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F1B09F3-668F-45A8-AF34-49691A7C16C6}" name="tb_13_13ii_13.02_1" displayName="tb_13_13ii_13.02_1" ref="A3:H15" totalsRowShown="0" dataDxfId="5" headerRowCellStyle="table_headers">
  <autoFilter ref="A3:H15" xr:uid="{3F1B09F3-668F-45A8-AF34-49691A7C16C6}"/>
  <tableColumns count="8">
    <tableColumn id="9" xr3:uid="{CC51CDC3-B9FE-4504-8726-7664098E5C76}" name="Section" dataDxfId="4"/>
    <tableColumn id="1" xr3:uid="{729EDBD9-EA19-4EA6-A6F3-5119B95752A7}" name="Question No." dataDxfId="3"/>
    <tableColumn id="2" xr3:uid="{77F98FDA-2B70-4717-9937-AB0C1D2140B4}" name="Function" dataDxfId="2"/>
    <tableColumn id="3" xr3:uid="{13033D9F-7212-4E7B-BF48-20FBE9538F81}" name="Standard Ref. (For guidance only)" dataDxfId="1"/>
    <tableColumn id="4" xr3:uid="{C064D199-96C2-4B29-8B0C-010F5700DFBD}" name="Scope/purpose of description" dataDxfId="0"/>
    <tableColumn id="6" xr3:uid="{55A8D31A-B6A4-4D89-AFA4-30C82AE54DD6}" name="Evidence - Summary" dataCellStyle="Data_Entry"/>
    <tableColumn id="7" xr3:uid="{3AFEFD64-A767-42D7-913C-6647850E6A58}" name="User Guidance" dataCellStyle="Data_Entry"/>
    <tableColumn id="8" xr3:uid="{5C4EEBFD-2DEF-496E-B819-19CF1D57E58A}" name="Description of Practices" dataCellStyle="Data_Entry"/>
  </tableColumns>
  <tableStyleInfo name="cc_Table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7.bin"/><Relationship Id="rId4"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8.bin"/><Relationship Id="rId5" Type="http://schemas.openxmlformats.org/officeDocument/2006/relationships/table" Target="../tables/table14.xml"/><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8" Type="http://schemas.openxmlformats.org/officeDocument/2006/relationships/table" Target="../tables/table21.xml"/><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table" Target="../tables/table15.xml"/><Relationship Id="rId1" Type="http://schemas.openxmlformats.org/officeDocument/2006/relationships/printerSettings" Target="../printerSettings/printerSettings9.bin"/><Relationship Id="rId6" Type="http://schemas.openxmlformats.org/officeDocument/2006/relationships/table" Target="../tables/table19.xml"/><Relationship Id="rId11" Type="http://schemas.openxmlformats.org/officeDocument/2006/relationships/table" Target="../tables/table24.xml"/><Relationship Id="rId5" Type="http://schemas.openxmlformats.org/officeDocument/2006/relationships/table" Target="../tables/table18.xml"/><Relationship Id="rId10" Type="http://schemas.openxmlformats.org/officeDocument/2006/relationships/table" Target="../tables/table23.xml"/><Relationship Id="rId4" Type="http://schemas.openxmlformats.org/officeDocument/2006/relationships/table" Target="../tables/table17.xml"/><Relationship Id="rId9" Type="http://schemas.openxmlformats.org/officeDocument/2006/relationships/table" Target="../tables/table22.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2.bin"/><Relationship Id="rId4" Type="http://schemas.openxmlformats.org/officeDocument/2006/relationships/table" Target="../tables/table3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13.bin"/><Relationship Id="rId4" Type="http://schemas.openxmlformats.org/officeDocument/2006/relationships/table" Target="../tables/table3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4.bin"/><Relationship Id="rId5" Type="http://schemas.openxmlformats.org/officeDocument/2006/relationships/table" Target="../tables/table38.xml"/><Relationship Id="rId4" Type="http://schemas.openxmlformats.org/officeDocument/2006/relationships/table" Target="../tables/table3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15.bin"/><Relationship Id="rId6" Type="http://schemas.openxmlformats.org/officeDocument/2006/relationships/table" Target="../tables/table43.xml"/><Relationship Id="rId5" Type="http://schemas.openxmlformats.org/officeDocument/2006/relationships/table" Target="../tables/table42.xml"/><Relationship Id="rId4" Type="http://schemas.openxmlformats.org/officeDocument/2006/relationships/table" Target="../tables/table41.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table" Target="../tables/table44.xml"/><Relationship Id="rId1" Type="http://schemas.openxmlformats.org/officeDocument/2006/relationships/printerSettings" Target="../printerSettings/printerSettings16.bin"/><Relationship Id="rId5" Type="http://schemas.openxmlformats.org/officeDocument/2006/relationships/table" Target="../tables/table47.xml"/><Relationship Id="rId4" Type="http://schemas.openxmlformats.org/officeDocument/2006/relationships/table" Target="../tables/table46.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18.bin"/><Relationship Id="rId5" Type="http://schemas.openxmlformats.org/officeDocument/2006/relationships/table" Target="../tables/table52.xml"/><Relationship Id="rId4" Type="http://schemas.openxmlformats.org/officeDocument/2006/relationships/table" Target="../tables/table51.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table" Target="../tables/table53.xml"/><Relationship Id="rId1" Type="http://schemas.openxmlformats.org/officeDocument/2006/relationships/printerSettings" Target="../printerSettings/printerSettings19.bin"/><Relationship Id="rId4" Type="http://schemas.openxmlformats.org/officeDocument/2006/relationships/table" Target="../tables/table55.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table" Target="../tables/table57.xml"/><Relationship Id="rId1" Type="http://schemas.openxmlformats.org/officeDocument/2006/relationships/printerSettings" Target="../printerSettings/printerSettings21.bin"/><Relationship Id="rId5" Type="http://schemas.openxmlformats.org/officeDocument/2006/relationships/table" Target="../tables/table60.xml"/><Relationship Id="rId4" Type="http://schemas.openxmlformats.org/officeDocument/2006/relationships/table" Target="../tables/table59.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95FC7-7A13-43D4-9FE8-79E1FB019786}">
  <sheetPr codeName="Sheet1">
    <tabColor indexed="10"/>
    <pageSetUpPr fitToPage="1"/>
  </sheetPr>
  <dimension ref="A1:D27"/>
  <sheetViews>
    <sheetView showGridLines="0" tabSelected="1" zoomScaleNormal="100" zoomScaleSheetLayoutView="100" workbookViewId="0"/>
  </sheetViews>
  <sheetFormatPr defaultColWidth="9.73046875" defaultRowHeight="14.25" x14ac:dyDescent="0.45"/>
  <cols>
    <col min="1" max="1" width="28.3984375" customWidth="1"/>
    <col min="2" max="2" width="46.1328125" customWidth="1"/>
    <col min="3" max="3" width="48.265625" customWidth="1"/>
    <col min="4" max="4" width="34.59765625" customWidth="1"/>
  </cols>
  <sheetData>
    <row r="1" spans="1:4" x14ac:dyDescent="0.45">
      <c r="A1" s="31"/>
      <c r="B1" s="32"/>
      <c r="C1" s="32"/>
      <c r="D1" s="33"/>
    </row>
    <row r="2" spans="1:4" ht="131.25" customHeight="1" x14ac:dyDescent="0.45">
      <c r="A2" s="10"/>
      <c r="B2" s="12"/>
      <c r="C2" s="12"/>
      <c r="D2" s="13"/>
    </row>
    <row r="3" spans="1:4" ht="23.25" x14ac:dyDescent="0.7">
      <c r="A3" s="34" t="s">
        <v>53</v>
      </c>
      <c r="B3" s="35"/>
      <c r="C3" s="35"/>
      <c r="D3" s="36"/>
    </row>
    <row r="4" spans="1:4" ht="27.75" customHeight="1" x14ac:dyDescent="0.7">
      <c r="A4" s="34" t="s">
        <v>54</v>
      </c>
      <c r="B4" s="35"/>
      <c r="C4" s="35"/>
      <c r="D4" s="36"/>
    </row>
    <row r="5" spans="1:4" ht="27.75" customHeight="1" x14ac:dyDescent="0.7">
      <c r="A5" s="34" t="s">
        <v>39</v>
      </c>
      <c r="B5" s="35"/>
      <c r="C5" s="35"/>
      <c r="D5" s="36"/>
    </row>
    <row r="6" spans="1:4" ht="21" x14ac:dyDescent="0.65">
      <c r="A6" s="37" t="s">
        <v>40</v>
      </c>
      <c r="B6" s="35"/>
      <c r="C6" s="35"/>
      <c r="D6" s="36"/>
    </row>
    <row r="7" spans="1:4" ht="42" customHeight="1" x14ac:dyDescent="0.45">
      <c r="A7" s="186" t="s">
        <v>1038</v>
      </c>
      <c r="B7" s="35"/>
      <c r="C7" s="35"/>
      <c r="D7" s="36"/>
    </row>
    <row r="8" spans="1:4" ht="3" customHeight="1" x14ac:dyDescent="0.45">
      <c r="A8" s="10"/>
      <c r="B8" s="12"/>
      <c r="C8" s="12"/>
      <c r="D8" s="13"/>
    </row>
    <row r="9" spans="1:4" ht="15" customHeight="1" x14ac:dyDescent="0.45">
      <c r="A9" s="10"/>
      <c r="B9" s="38" t="s">
        <v>41</v>
      </c>
      <c r="C9" s="39"/>
      <c r="D9" s="13"/>
    </row>
    <row r="10" spans="1:4" ht="3" customHeight="1" x14ac:dyDescent="0.45">
      <c r="A10" s="10"/>
      <c r="B10" s="12"/>
      <c r="C10" s="12"/>
      <c r="D10" s="13"/>
    </row>
    <row r="11" spans="1:4" ht="15" customHeight="1" x14ac:dyDescent="0.45">
      <c r="A11" s="10"/>
      <c r="B11" s="38" t="s">
        <v>42</v>
      </c>
      <c r="C11" s="39"/>
      <c r="D11" s="13"/>
    </row>
    <row r="12" spans="1:4" ht="3" customHeight="1" x14ac:dyDescent="0.45">
      <c r="A12" s="10"/>
      <c r="B12" s="12"/>
      <c r="C12" s="12"/>
      <c r="D12" s="13"/>
    </row>
    <row r="13" spans="1:4" ht="15" customHeight="1" x14ac:dyDescent="0.45">
      <c r="A13" s="10"/>
      <c r="B13" s="38" t="s">
        <v>43</v>
      </c>
      <c r="C13" s="197"/>
      <c r="D13" s="13"/>
    </row>
    <row r="14" spans="1:4" x14ac:dyDescent="0.45">
      <c r="A14" s="10"/>
      <c r="B14" s="14"/>
      <c r="C14" s="14"/>
      <c r="D14" s="13"/>
    </row>
    <row r="15" spans="1:4" ht="15" customHeight="1" x14ac:dyDescent="0.45">
      <c r="A15" s="10"/>
      <c r="B15" s="14"/>
      <c r="C15" s="14"/>
      <c r="D15" s="36"/>
    </row>
    <row r="16" spans="1:4" ht="15" customHeight="1" x14ac:dyDescent="0.45">
      <c r="A16" s="40" t="s">
        <v>44</v>
      </c>
      <c r="B16" s="41"/>
      <c r="C16" s="35"/>
      <c r="D16" s="36"/>
    </row>
    <row r="17" spans="1:4" ht="15" customHeight="1" x14ac:dyDescent="0.45">
      <c r="A17" s="42" t="s">
        <v>45</v>
      </c>
      <c r="B17" s="35"/>
      <c r="C17" s="35"/>
      <c r="D17" s="36"/>
    </row>
    <row r="18" spans="1:4" ht="15" customHeight="1" x14ac:dyDescent="0.45">
      <c r="A18" s="42"/>
      <c r="B18" s="35"/>
      <c r="C18" s="35"/>
      <c r="D18" s="36"/>
    </row>
    <row r="19" spans="1:4" ht="15" customHeight="1" x14ac:dyDescent="0.45">
      <c r="A19" s="42"/>
      <c r="B19" s="43" t="s">
        <v>46</v>
      </c>
      <c r="C19" s="35"/>
      <c r="D19" s="36"/>
    </row>
    <row r="20" spans="1:4" ht="15" customHeight="1" x14ac:dyDescent="0.45">
      <c r="A20" s="42"/>
      <c r="B20" s="35"/>
      <c r="C20" s="35"/>
      <c r="D20" s="36"/>
    </row>
    <row r="21" spans="1:4" ht="15" customHeight="1" x14ac:dyDescent="0.45">
      <c r="A21" s="42"/>
      <c r="B21" s="44" t="s">
        <v>47</v>
      </c>
      <c r="C21" s="44" t="s">
        <v>48</v>
      </c>
      <c r="D21" s="36"/>
    </row>
    <row r="22" spans="1:4" ht="15" customHeight="1" x14ac:dyDescent="0.45">
      <c r="A22" s="42"/>
      <c r="B22" s="45" t="s">
        <v>49</v>
      </c>
      <c r="C22" s="45" t="s">
        <v>50</v>
      </c>
      <c r="D22" s="36"/>
    </row>
    <row r="23" spans="1:4" ht="15" customHeight="1" x14ac:dyDescent="0.45">
      <c r="A23" s="42"/>
      <c r="B23" s="45" t="s">
        <v>51</v>
      </c>
      <c r="C23" s="45" t="s">
        <v>52</v>
      </c>
      <c r="D23" s="36"/>
    </row>
    <row r="24" spans="1:4" ht="15" customHeight="1" x14ac:dyDescent="0.45">
      <c r="A24" s="42"/>
      <c r="B24" s="46" t="s">
        <v>1037</v>
      </c>
      <c r="C24" s="46" t="s">
        <v>1036</v>
      </c>
      <c r="D24" s="36"/>
    </row>
    <row r="25" spans="1:4" ht="15" customHeight="1" x14ac:dyDescent="0.45">
      <c r="A25" s="42"/>
      <c r="B25" s="45"/>
      <c r="C25" s="45"/>
      <c r="D25" s="36"/>
    </row>
    <row r="26" spans="1:4" ht="15" customHeight="1" x14ac:dyDescent="0.45">
      <c r="A26" s="42"/>
      <c r="B26" s="35"/>
      <c r="C26" s="35"/>
      <c r="D26" s="36"/>
    </row>
    <row r="27" spans="1:4" ht="40.15" customHeight="1" x14ac:dyDescent="0.45">
      <c r="A27" s="28"/>
      <c r="B27" s="29"/>
      <c r="C27" s="29"/>
      <c r="D27" s="30"/>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809FE5AA-1C42-4FBE-BB73-4C16C19C1EC1}">
      <formula1>40544</formula1>
    </dataValidation>
    <dataValidation operator="greaterThan" allowBlank="1" showInputMessage="1" showErrorMessage="1" errorTitle="Date entry" error="Dates after 1 January 2011 accepted" promptTitle="Company entry" prompt=" " sqref="C9" xr:uid="{2FEF4C3B-D2FA-44F0-B40C-947CBAF2B610}"/>
  </dataValidations>
  <pageMargins left="0.25" right="0.25" top="0.75" bottom="0.75" header="0.3" footer="0.3"/>
  <pageSetup paperSize="8" fitToHeight="0" orientation="landscape" r:id="rId1"/>
  <headerFooter alignWithMargins="0">
    <oddHeader>&amp;CCommerce Commission Information Disclosure Template</oddHeader>
    <oddFooter>Page &amp;P&amp;R</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ED8E-6669-4BA7-9A6F-680A043E9755}">
  <sheetPr codeName="Sheet24">
    <tabColor rgb="FFFF0000"/>
  </sheetPr>
  <dimension ref="A1:H62"/>
  <sheetViews>
    <sheetView workbookViewId="0">
      <selection activeCell="D9" sqref="D9"/>
    </sheetView>
  </sheetViews>
  <sheetFormatPr defaultRowHeight="14.25" x14ac:dyDescent="0.45"/>
  <cols>
    <col min="1" max="1" width="24.19921875" bestFit="1" customWidth="1"/>
    <col min="2" max="2" width="18.53125" bestFit="1" customWidth="1"/>
    <col min="3" max="3" width="11.9296875" customWidth="1"/>
    <col min="4" max="4" width="11.3984375" customWidth="1"/>
    <col min="5" max="5" width="13.06640625" bestFit="1" customWidth="1"/>
    <col min="6" max="7" width="141.06640625" bestFit="1" customWidth="1"/>
    <col min="8" max="8" width="13.796875" customWidth="1"/>
  </cols>
  <sheetData>
    <row r="1" spans="1:8" x14ac:dyDescent="0.45">
      <c r="A1" s="64" t="s">
        <v>753</v>
      </c>
      <c r="B1" s="64" t="s">
        <v>754</v>
      </c>
      <c r="C1" s="64" t="s">
        <v>755</v>
      </c>
      <c r="D1" s="64" t="s">
        <v>756</v>
      </c>
      <c r="E1" s="64" t="s">
        <v>757</v>
      </c>
      <c r="F1" s="64" t="s">
        <v>56</v>
      </c>
      <c r="G1" s="64" t="s">
        <v>758</v>
      </c>
      <c r="H1" s="64" t="s">
        <v>1042</v>
      </c>
    </row>
    <row r="2" spans="1:8" x14ac:dyDescent="0.45">
      <c r="A2" t="s">
        <v>777</v>
      </c>
      <c r="B2" t="s">
        <v>1043</v>
      </c>
      <c r="C2">
        <v>4</v>
      </c>
      <c r="D2">
        <v>0</v>
      </c>
      <c r="E2" t="s">
        <v>778</v>
      </c>
      <c r="H2" t="e">
        <f>LEFT(Table_List[[#This Row],[Title]],SEARCH(":",Table_List[[#This Row],[Title]]) - 1)</f>
        <v>#VALUE!</v>
      </c>
    </row>
    <row r="3" spans="1:8" x14ac:dyDescent="0.45">
      <c r="A3" t="s">
        <v>779</v>
      </c>
      <c r="B3" t="s">
        <v>1044</v>
      </c>
      <c r="C3">
        <v>17</v>
      </c>
      <c r="D3">
        <v>25</v>
      </c>
      <c r="E3" t="s">
        <v>863</v>
      </c>
      <c r="G3" t="s">
        <v>0</v>
      </c>
      <c r="H3" t="e">
        <f>LEFT(Table_List[[#This Row],[Title]],SEARCH(":",Table_List[[#This Row],[Title]]) - 1)</f>
        <v>#VALUE!</v>
      </c>
    </row>
    <row r="4" spans="1:8" x14ac:dyDescent="0.45">
      <c r="A4" t="s">
        <v>780</v>
      </c>
      <c r="B4" t="s">
        <v>1117</v>
      </c>
      <c r="C4">
        <v>7</v>
      </c>
      <c r="D4">
        <v>0</v>
      </c>
      <c r="E4" t="s">
        <v>781</v>
      </c>
      <c r="H4" t="e">
        <f>LEFT(Table_List[[#This Row],[Title]],SEARCH(":",Table_List[[#This Row],[Title]]) - 1)</f>
        <v>#VALUE!</v>
      </c>
    </row>
    <row r="5" spans="1:8" x14ac:dyDescent="0.45">
      <c r="A5" t="s">
        <v>759</v>
      </c>
      <c r="B5" t="s">
        <v>798</v>
      </c>
      <c r="C5">
        <v>5</v>
      </c>
      <c r="E5" t="s">
        <v>1045</v>
      </c>
      <c r="F5" t="s">
        <v>728</v>
      </c>
      <c r="G5" t="s">
        <v>728</v>
      </c>
      <c r="H5" t="str">
        <f>LEFT(Table_List[[#This Row],[Title]],SEARCH(":",Table_List[[#This Row],[Title]]) - 1)</f>
        <v>1(i)</v>
      </c>
    </row>
    <row r="6" spans="1:8" x14ac:dyDescent="0.45">
      <c r="A6" t="s">
        <v>759</v>
      </c>
      <c r="B6" t="s">
        <v>799</v>
      </c>
      <c r="C6">
        <v>12</v>
      </c>
      <c r="D6">
        <v>0</v>
      </c>
      <c r="E6" t="s">
        <v>1046</v>
      </c>
      <c r="F6" t="s">
        <v>729</v>
      </c>
      <c r="G6" t="s">
        <v>729</v>
      </c>
      <c r="H6" t="str">
        <f>LEFT(Table_List[[#This Row],[Title]],SEARCH(":",Table_List[[#This Row],[Title]]) - 1)</f>
        <v>1(ii)</v>
      </c>
    </row>
    <row r="7" spans="1:8" x14ac:dyDescent="0.45">
      <c r="A7" t="s">
        <v>759</v>
      </c>
      <c r="B7" t="s">
        <v>800</v>
      </c>
      <c r="C7">
        <v>5</v>
      </c>
      <c r="E7" t="s">
        <v>1047</v>
      </c>
      <c r="F7" t="s">
        <v>729</v>
      </c>
      <c r="G7" t="s">
        <v>729</v>
      </c>
      <c r="H7" t="str">
        <f>LEFT(Table_List[[#This Row],[Title]],SEARCH(":",Table_List[[#This Row],[Title]]) - 1)</f>
        <v>1(ii)</v>
      </c>
    </row>
    <row r="8" spans="1:8" x14ac:dyDescent="0.45">
      <c r="A8" t="s">
        <v>760</v>
      </c>
      <c r="B8" t="s">
        <v>801</v>
      </c>
      <c r="C8">
        <v>13</v>
      </c>
      <c r="D8">
        <v>0</v>
      </c>
      <c r="E8" t="s">
        <v>1048</v>
      </c>
      <c r="F8" t="s">
        <v>459</v>
      </c>
      <c r="G8" t="s">
        <v>459</v>
      </c>
      <c r="H8" t="str">
        <f>LEFT(Table_List[[#This Row],[Title]],SEARCH(":",Table_List[[#This Row],[Title]]) - 1)</f>
        <v>2(i)</v>
      </c>
    </row>
    <row r="9" spans="1:8" x14ac:dyDescent="0.45">
      <c r="A9" t="s">
        <v>760</v>
      </c>
      <c r="B9" t="s">
        <v>802</v>
      </c>
      <c r="C9">
        <v>5</v>
      </c>
      <c r="D9">
        <v>0</v>
      </c>
      <c r="E9" t="s">
        <v>1049</v>
      </c>
      <c r="F9" t="s">
        <v>475</v>
      </c>
      <c r="G9" t="s">
        <v>475</v>
      </c>
      <c r="H9" t="str">
        <f>LEFT(Table_List[[#This Row],[Title]],SEARCH(":",Table_List[[#This Row],[Title]]) - 1)</f>
        <v>2(ii)</v>
      </c>
    </row>
    <row r="10" spans="1:8" x14ac:dyDescent="0.45">
      <c r="A10" t="s">
        <v>760</v>
      </c>
      <c r="B10" t="s">
        <v>803</v>
      </c>
      <c r="C10">
        <v>1</v>
      </c>
      <c r="D10">
        <v>0</v>
      </c>
      <c r="E10" t="s">
        <v>1050</v>
      </c>
      <c r="F10" t="s">
        <v>482</v>
      </c>
      <c r="G10" t="s">
        <v>482</v>
      </c>
      <c r="H10" t="str">
        <f>LEFT(Table_List[[#This Row],[Title]],SEARCH(":",Table_List[[#This Row],[Title]]) - 1)</f>
        <v>2(iii)</v>
      </c>
    </row>
    <row r="11" spans="1:8" x14ac:dyDescent="0.45">
      <c r="A11" t="s">
        <v>761</v>
      </c>
      <c r="B11" t="s">
        <v>804</v>
      </c>
      <c r="C11">
        <v>19</v>
      </c>
      <c r="D11">
        <v>0</v>
      </c>
      <c r="E11" t="s">
        <v>1051</v>
      </c>
      <c r="F11" t="s">
        <v>488</v>
      </c>
      <c r="G11" t="s">
        <v>488</v>
      </c>
      <c r="H11" t="str">
        <f>LEFT(Table_List[[#This Row],[Title]],SEARCH(":",Table_List[[#This Row],[Title]]) - 1)</f>
        <v>3(i)</v>
      </c>
    </row>
    <row r="12" spans="1:8" x14ac:dyDescent="0.45">
      <c r="A12" t="s">
        <v>761</v>
      </c>
      <c r="B12" t="s">
        <v>805</v>
      </c>
      <c r="C12">
        <v>1</v>
      </c>
      <c r="D12">
        <v>0</v>
      </c>
      <c r="E12" t="s">
        <v>1052</v>
      </c>
      <c r="F12" t="s">
        <v>488</v>
      </c>
      <c r="G12" t="s">
        <v>488</v>
      </c>
      <c r="H12" t="str">
        <f>LEFT(Table_List[[#This Row],[Title]],SEARCH(":",Table_List[[#This Row],[Title]]) - 1)</f>
        <v>3(i)</v>
      </c>
    </row>
    <row r="13" spans="1:8" x14ac:dyDescent="0.45">
      <c r="A13" t="s">
        <v>761</v>
      </c>
      <c r="B13" t="s">
        <v>806</v>
      </c>
      <c r="C13">
        <v>4</v>
      </c>
      <c r="D13">
        <v>0</v>
      </c>
      <c r="E13" t="s">
        <v>1053</v>
      </c>
      <c r="F13" t="s">
        <v>508</v>
      </c>
      <c r="G13" t="s">
        <v>508</v>
      </c>
      <c r="H13" t="str">
        <f>LEFT(Table_List[[#This Row],[Title]],SEARCH(":",Table_List[[#This Row],[Title]]) - 1)</f>
        <v>3(iii)</v>
      </c>
    </row>
    <row r="14" spans="1:8" x14ac:dyDescent="0.45">
      <c r="A14" t="s">
        <v>761</v>
      </c>
      <c r="B14" t="s">
        <v>807</v>
      </c>
      <c r="C14">
        <v>7</v>
      </c>
      <c r="D14">
        <v>0</v>
      </c>
      <c r="E14" t="s">
        <v>1054</v>
      </c>
      <c r="F14" t="s">
        <v>512</v>
      </c>
      <c r="G14" t="s">
        <v>512</v>
      </c>
      <c r="H14" t="str">
        <f>LEFT(Table_List[[#This Row],[Title]],SEARCH(":",Table_List[[#This Row],[Title]]) - 1)</f>
        <v>3(iv)</v>
      </c>
    </row>
    <row r="15" spans="1:8" x14ac:dyDescent="0.45">
      <c r="A15" t="s">
        <v>762</v>
      </c>
      <c r="B15" t="s">
        <v>808</v>
      </c>
      <c r="C15">
        <v>8</v>
      </c>
      <c r="D15">
        <v>0</v>
      </c>
      <c r="E15" t="s">
        <v>1055</v>
      </c>
      <c r="F15" t="s">
        <v>633</v>
      </c>
      <c r="G15" t="s">
        <v>633</v>
      </c>
      <c r="H15" t="str">
        <f>LEFT(Table_List[[#This Row],[Title]],SEARCH(":",Table_List[[#This Row],[Title]]) - 1)</f>
        <v>4(i)</v>
      </c>
    </row>
    <row r="16" spans="1:8" x14ac:dyDescent="0.45">
      <c r="A16" t="s">
        <v>762</v>
      </c>
      <c r="B16" t="s">
        <v>809</v>
      </c>
      <c r="C16">
        <v>14</v>
      </c>
      <c r="D16">
        <v>0</v>
      </c>
      <c r="E16" t="s">
        <v>1056</v>
      </c>
      <c r="F16" t="s">
        <v>636</v>
      </c>
      <c r="G16" t="s">
        <v>636</v>
      </c>
      <c r="H16" t="str">
        <f>LEFT(Table_List[[#This Row],[Title]],SEARCH(":",Table_List[[#This Row],[Title]]) - 1)</f>
        <v>4(ii)</v>
      </c>
    </row>
    <row r="17" spans="1:8" x14ac:dyDescent="0.45">
      <c r="A17" t="s">
        <v>762</v>
      </c>
      <c r="B17" t="s">
        <v>810</v>
      </c>
      <c r="C17">
        <v>2</v>
      </c>
      <c r="D17">
        <v>0</v>
      </c>
      <c r="E17" t="s">
        <v>1057</v>
      </c>
      <c r="F17" t="s">
        <v>637</v>
      </c>
      <c r="G17" t="s">
        <v>637</v>
      </c>
      <c r="H17" t="str">
        <f>LEFT(Table_List[[#This Row],[Title]],SEARCH(":",Table_List[[#This Row],[Title]]) - 1)</f>
        <v>4(iii)</v>
      </c>
    </row>
    <row r="18" spans="1:8" x14ac:dyDescent="0.45">
      <c r="A18" t="s">
        <v>762</v>
      </c>
      <c r="B18" t="s">
        <v>811</v>
      </c>
      <c r="C18">
        <v>4</v>
      </c>
      <c r="D18">
        <v>0</v>
      </c>
      <c r="E18" t="s">
        <v>1058</v>
      </c>
      <c r="F18" t="s">
        <v>637</v>
      </c>
      <c r="G18" t="s">
        <v>637</v>
      </c>
      <c r="H18" t="str">
        <f>LEFT(Table_List[[#This Row],[Title]],SEARCH(":",Table_List[[#This Row],[Title]]) - 1)</f>
        <v>4(iii)</v>
      </c>
    </row>
    <row r="19" spans="1:8" x14ac:dyDescent="0.45">
      <c r="A19" t="s">
        <v>762</v>
      </c>
      <c r="B19" t="s">
        <v>812</v>
      </c>
      <c r="C19">
        <v>5</v>
      </c>
      <c r="D19">
        <v>0</v>
      </c>
      <c r="E19" t="s">
        <v>1059</v>
      </c>
      <c r="F19" t="s">
        <v>639</v>
      </c>
      <c r="G19" t="s">
        <v>639</v>
      </c>
      <c r="H19" t="str">
        <f>LEFT(Table_List[[#This Row],[Title]],SEARCH(":",Table_List[[#This Row],[Title]]) - 1)</f>
        <v>4(iv)</v>
      </c>
    </row>
    <row r="20" spans="1:8" x14ac:dyDescent="0.45">
      <c r="A20" t="s">
        <v>762</v>
      </c>
      <c r="B20" t="s">
        <v>813</v>
      </c>
      <c r="C20">
        <v>1</v>
      </c>
      <c r="D20">
        <v>0</v>
      </c>
      <c r="E20" t="s">
        <v>1060</v>
      </c>
      <c r="F20" t="s">
        <v>639</v>
      </c>
      <c r="G20" t="s">
        <v>639</v>
      </c>
      <c r="H20" t="str">
        <f>LEFT(Table_List[[#This Row],[Title]],SEARCH(":",Table_List[[#This Row],[Title]]) - 1)</f>
        <v>4(iv)</v>
      </c>
    </row>
    <row r="21" spans="1:8" x14ac:dyDescent="0.45">
      <c r="A21" t="s">
        <v>762</v>
      </c>
      <c r="B21" t="s">
        <v>814</v>
      </c>
      <c r="C21">
        <v>3</v>
      </c>
      <c r="D21">
        <v>0</v>
      </c>
      <c r="E21" t="s">
        <v>1061</v>
      </c>
      <c r="F21" t="s">
        <v>640</v>
      </c>
      <c r="G21" t="s">
        <v>640</v>
      </c>
      <c r="H21" t="str">
        <f>LEFT(Table_List[[#This Row],[Title]],SEARCH(":",Table_List[[#This Row],[Title]]) - 1)</f>
        <v>4(v)</v>
      </c>
    </row>
    <row r="22" spans="1:8" x14ac:dyDescent="0.45">
      <c r="A22" t="s">
        <v>762</v>
      </c>
      <c r="B22" t="s">
        <v>815</v>
      </c>
      <c r="C22">
        <v>8</v>
      </c>
      <c r="D22">
        <v>0</v>
      </c>
      <c r="E22" t="s">
        <v>1062</v>
      </c>
      <c r="F22" t="s">
        <v>638</v>
      </c>
      <c r="G22" t="s">
        <v>638</v>
      </c>
      <c r="H22" t="str">
        <f>LEFT(Table_List[[#This Row],[Title]],SEARCH(":",Table_List[[#This Row],[Title]]) - 1)</f>
        <v>4(vi)</v>
      </c>
    </row>
    <row r="23" spans="1:8" x14ac:dyDescent="0.45">
      <c r="A23" t="s">
        <v>762</v>
      </c>
      <c r="B23" t="s">
        <v>816</v>
      </c>
      <c r="C23">
        <v>1</v>
      </c>
      <c r="D23">
        <v>0</v>
      </c>
      <c r="E23" t="s">
        <v>1063</v>
      </c>
      <c r="F23" t="s">
        <v>637</v>
      </c>
      <c r="G23" t="s">
        <v>637</v>
      </c>
      <c r="H23" t="str">
        <f>LEFT(Table_List[[#This Row],[Title]],SEARCH(":",Table_List[[#This Row],[Title]]) - 1)</f>
        <v>4(iii)</v>
      </c>
    </row>
    <row r="24" spans="1:8" x14ac:dyDescent="0.45">
      <c r="A24" t="s">
        <v>762</v>
      </c>
      <c r="B24" t="s">
        <v>817</v>
      </c>
      <c r="C24">
        <v>24</v>
      </c>
      <c r="D24">
        <v>0</v>
      </c>
      <c r="E24" t="s">
        <v>1064</v>
      </c>
      <c r="F24" t="s">
        <v>641</v>
      </c>
      <c r="G24" t="s">
        <v>641</v>
      </c>
      <c r="H24" t="str">
        <f>LEFT(Table_List[[#This Row],[Title]],SEARCH(":",Table_List[[#This Row],[Title]]) - 1)</f>
        <v>4(vii)</v>
      </c>
    </row>
    <row r="25" spans="1:8" x14ac:dyDescent="0.45">
      <c r="A25" t="s">
        <v>763</v>
      </c>
      <c r="B25" t="s">
        <v>819</v>
      </c>
      <c r="C25">
        <v>55</v>
      </c>
      <c r="D25">
        <v>0</v>
      </c>
      <c r="E25" t="s">
        <v>1065</v>
      </c>
      <c r="F25" t="s">
        <v>580</v>
      </c>
      <c r="G25" t="s">
        <v>580</v>
      </c>
      <c r="H25" t="str">
        <f>LEFT(Table_List[[#This Row],[Title]],SEARCH(":",Table_List[[#This Row],[Title]]) - 1)</f>
        <v>4a(i)</v>
      </c>
    </row>
    <row r="26" spans="1:8" x14ac:dyDescent="0.45">
      <c r="A26" t="s">
        <v>763</v>
      </c>
      <c r="B26" t="s">
        <v>818</v>
      </c>
      <c r="C26">
        <v>11</v>
      </c>
      <c r="D26">
        <v>0</v>
      </c>
      <c r="E26" t="s">
        <v>1066</v>
      </c>
      <c r="F26" t="s">
        <v>858</v>
      </c>
      <c r="G26" t="s">
        <v>858</v>
      </c>
      <c r="H26" t="str">
        <f>LEFT(Table_List[[#This Row],[Title]],SEARCH(":",Table_List[[#This Row],[Title]]) - 1)</f>
        <v>4a(ii)</v>
      </c>
    </row>
    <row r="27" spans="1:8" x14ac:dyDescent="0.45">
      <c r="A27" t="s">
        <v>764</v>
      </c>
      <c r="B27" t="s">
        <v>820</v>
      </c>
      <c r="C27">
        <v>16</v>
      </c>
      <c r="D27">
        <v>0</v>
      </c>
      <c r="E27" t="s">
        <v>1067</v>
      </c>
      <c r="F27" t="s">
        <v>783</v>
      </c>
      <c r="G27" t="s">
        <v>783</v>
      </c>
      <c r="H27" t="str">
        <f>LEFT(Table_List[[#This Row],[Title]],SEARCH(":",Table_List[[#This Row],[Title]]) - 1)</f>
        <v>5(i)</v>
      </c>
    </row>
    <row r="28" spans="1:8" x14ac:dyDescent="0.45">
      <c r="A28" t="s">
        <v>764</v>
      </c>
      <c r="B28" t="s">
        <v>821</v>
      </c>
      <c r="C28">
        <v>2</v>
      </c>
      <c r="D28">
        <v>0</v>
      </c>
      <c r="E28" t="s">
        <v>1068</v>
      </c>
      <c r="F28" t="s">
        <v>784</v>
      </c>
      <c r="G28" t="s">
        <v>784</v>
      </c>
      <c r="H28" t="str">
        <f>LEFT(Table_List[[#This Row],[Title]],SEARCH(":",Table_List[[#This Row],[Title]]) - 1)</f>
        <v>5(ii)</v>
      </c>
    </row>
    <row r="29" spans="1:8" x14ac:dyDescent="0.45">
      <c r="A29" t="s">
        <v>765</v>
      </c>
      <c r="B29" t="s">
        <v>822</v>
      </c>
      <c r="C29">
        <v>36</v>
      </c>
      <c r="D29">
        <v>0</v>
      </c>
      <c r="E29" t="s">
        <v>1069</v>
      </c>
      <c r="F29" t="s">
        <v>599</v>
      </c>
      <c r="G29" t="s">
        <v>599</v>
      </c>
      <c r="H29" t="str">
        <f>LEFT(Table_List[[#This Row],[Title]],SEARCH(":",Table_List[[#This Row],[Title]]) - 1)</f>
        <v>5a(i)</v>
      </c>
    </row>
    <row r="30" spans="1:8" x14ac:dyDescent="0.45">
      <c r="A30" t="s">
        <v>765</v>
      </c>
      <c r="B30" t="s">
        <v>823</v>
      </c>
      <c r="C30">
        <v>3</v>
      </c>
      <c r="D30">
        <v>0</v>
      </c>
      <c r="E30" t="s">
        <v>1070</v>
      </c>
      <c r="F30" t="s">
        <v>604</v>
      </c>
      <c r="G30" t="s">
        <v>604</v>
      </c>
      <c r="H30" t="str">
        <f>LEFT(Table_List[[#This Row],[Title]],SEARCH(":",Table_List[[#This Row],[Title]]) - 1)</f>
        <v>5a(ii)</v>
      </c>
    </row>
    <row r="31" spans="1:8" x14ac:dyDescent="0.45">
      <c r="A31" t="s">
        <v>765</v>
      </c>
      <c r="B31" t="s">
        <v>824</v>
      </c>
      <c r="C31">
        <v>12</v>
      </c>
      <c r="D31">
        <v>0</v>
      </c>
      <c r="E31" t="s">
        <v>1118</v>
      </c>
      <c r="F31" t="s">
        <v>605</v>
      </c>
      <c r="G31" t="s">
        <v>605</v>
      </c>
      <c r="H31" t="str">
        <f>LEFT(Table_List[[#This Row],[Title]],SEARCH(":",Table_List[[#This Row],[Title]]) - 1)</f>
        <v>5a(iii)</v>
      </c>
    </row>
    <row r="32" spans="1:8" x14ac:dyDescent="0.45">
      <c r="A32" t="s">
        <v>766</v>
      </c>
      <c r="B32" t="s">
        <v>825</v>
      </c>
      <c r="C32">
        <v>31</v>
      </c>
      <c r="D32">
        <v>0</v>
      </c>
      <c r="E32" t="s">
        <v>1071</v>
      </c>
      <c r="F32" t="s">
        <v>747</v>
      </c>
      <c r="G32" t="s">
        <v>747</v>
      </c>
      <c r="H32" t="str">
        <f>LEFT(Table_List[[#This Row],[Title]],SEARCH(":",Table_List[[#This Row],[Title]]) - 1)</f>
        <v>6(i)</v>
      </c>
    </row>
    <row r="33" spans="1:8" x14ac:dyDescent="0.45">
      <c r="A33" t="s">
        <v>766</v>
      </c>
      <c r="B33" t="s">
        <v>826</v>
      </c>
      <c r="C33">
        <v>6</v>
      </c>
      <c r="D33">
        <v>0</v>
      </c>
      <c r="E33" t="s">
        <v>1072</v>
      </c>
      <c r="F33" t="s">
        <v>647</v>
      </c>
      <c r="G33" t="s">
        <v>647</v>
      </c>
      <c r="H33" t="str">
        <f>LEFT(Table_List[[#This Row],[Title]],SEARCH(":",Table_List[[#This Row],[Title]]) - 1)</f>
        <v>6(ii)</v>
      </c>
    </row>
    <row r="34" spans="1:8" x14ac:dyDescent="0.45">
      <c r="A34" t="s">
        <v>766</v>
      </c>
      <c r="B34" t="s">
        <v>827</v>
      </c>
      <c r="C34">
        <v>1</v>
      </c>
      <c r="D34">
        <v>0</v>
      </c>
      <c r="E34" t="s">
        <v>1073</v>
      </c>
      <c r="F34" t="s">
        <v>648</v>
      </c>
      <c r="G34" t="s">
        <v>648</v>
      </c>
      <c r="H34" t="str">
        <f>LEFT(Table_List[[#This Row],[Title]],SEARCH(":",Table_List[[#This Row],[Title]]) - 1)</f>
        <v>6(iii)</v>
      </c>
    </row>
    <row r="35" spans="1:8" x14ac:dyDescent="0.45">
      <c r="A35" t="s">
        <v>767</v>
      </c>
      <c r="B35" t="s">
        <v>828</v>
      </c>
      <c r="C35">
        <v>6</v>
      </c>
      <c r="D35">
        <v>0</v>
      </c>
      <c r="E35" t="s">
        <v>1074</v>
      </c>
      <c r="F35" t="s">
        <v>678</v>
      </c>
      <c r="G35" t="s">
        <v>678</v>
      </c>
      <c r="H35" t="str">
        <f>LEFT(Table_List[[#This Row],[Title]],SEARCH(":",Table_List[[#This Row],[Title]]) - 1)</f>
        <v>7(i)</v>
      </c>
    </row>
    <row r="36" spans="1:8" x14ac:dyDescent="0.45">
      <c r="A36" t="s">
        <v>767</v>
      </c>
      <c r="B36" t="s">
        <v>829</v>
      </c>
      <c r="C36">
        <v>22</v>
      </c>
      <c r="D36">
        <v>0</v>
      </c>
      <c r="E36" t="s">
        <v>1075</v>
      </c>
      <c r="F36" t="s">
        <v>679</v>
      </c>
      <c r="G36" t="s">
        <v>679</v>
      </c>
      <c r="H36" t="str">
        <f>LEFT(Table_List[[#This Row],[Title]],SEARCH(":",Table_List[[#This Row],[Title]]) - 1)</f>
        <v>7(ii)</v>
      </c>
    </row>
    <row r="37" spans="1:8" x14ac:dyDescent="0.45">
      <c r="A37" t="s">
        <v>767</v>
      </c>
      <c r="B37" t="s">
        <v>830</v>
      </c>
      <c r="C37">
        <v>12</v>
      </c>
      <c r="D37">
        <v>0</v>
      </c>
      <c r="E37" t="s">
        <v>1076</v>
      </c>
      <c r="F37" t="s">
        <v>680</v>
      </c>
      <c r="G37" t="s">
        <v>680</v>
      </c>
      <c r="H37" t="str">
        <f>LEFT(Table_List[[#This Row],[Title]],SEARCH(":",Table_List[[#This Row],[Title]]) - 1)</f>
        <v>7(iii)</v>
      </c>
    </row>
    <row r="38" spans="1:8" x14ac:dyDescent="0.45">
      <c r="A38" t="s">
        <v>767</v>
      </c>
      <c r="B38" t="s">
        <v>831</v>
      </c>
      <c r="C38">
        <v>2</v>
      </c>
      <c r="D38">
        <v>0</v>
      </c>
      <c r="E38" t="s">
        <v>1077</v>
      </c>
      <c r="F38" t="s">
        <v>785</v>
      </c>
      <c r="G38" t="s">
        <v>785</v>
      </c>
      <c r="H38" t="str">
        <f>LEFT(Table_List[[#This Row],[Title]],SEARCH(":",Table_List[[#This Row],[Title]]) - 1)</f>
        <v>7(iv)</v>
      </c>
    </row>
    <row r="39" spans="1:8" x14ac:dyDescent="0.45">
      <c r="A39" t="s">
        <v>768</v>
      </c>
      <c r="B39" t="s">
        <v>832</v>
      </c>
      <c r="C39">
        <v>7</v>
      </c>
      <c r="D39">
        <v>0</v>
      </c>
      <c r="E39" t="s">
        <v>1078</v>
      </c>
      <c r="F39" t="s">
        <v>748</v>
      </c>
      <c r="G39" t="s">
        <v>748</v>
      </c>
      <c r="H39" t="str">
        <f>LEFT(Table_List[[#This Row],[Title]],SEARCH(":",Table_List[[#This Row],[Title]]) - 1)</f>
        <v>8(i)</v>
      </c>
    </row>
    <row r="40" spans="1:8" x14ac:dyDescent="0.45">
      <c r="A40" t="s">
        <v>768</v>
      </c>
      <c r="B40" t="s">
        <v>833</v>
      </c>
      <c r="C40">
        <v>5</v>
      </c>
      <c r="D40">
        <v>0.28999999999999204</v>
      </c>
      <c r="E40" t="s">
        <v>1079</v>
      </c>
      <c r="F40" t="s">
        <v>787</v>
      </c>
      <c r="G40" t="s">
        <v>787</v>
      </c>
      <c r="H40" t="str">
        <f>LEFT(Table_List[[#This Row],[Title]],SEARCH(":",Table_List[[#This Row],[Title]]) - 1)</f>
        <v>8(ii)</v>
      </c>
    </row>
    <row r="41" spans="1:8" x14ac:dyDescent="0.45">
      <c r="A41" t="s">
        <v>768</v>
      </c>
      <c r="B41" t="s">
        <v>834</v>
      </c>
      <c r="C41">
        <v>1</v>
      </c>
      <c r="D41">
        <v>0</v>
      </c>
      <c r="E41" t="s">
        <v>1080</v>
      </c>
      <c r="F41" t="s">
        <v>1126</v>
      </c>
      <c r="G41" t="s">
        <v>1126</v>
      </c>
      <c r="H41" t="str">
        <f>LEFT(Table_List[[#This Row],[Title]],SEARCH(":",Table_List[[#This Row],[Title]]) - 1)</f>
        <v>8a(ii)</v>
      </c>
    </row>
    <row r="42" spans="1:8" x14ac:dyDescent="0.45">
      <c r="A42" t="s">
        <v>768</v>
      </c>
      <c r="B42" t="s">
        <v>835</v>
      </c>
      <c r="C42">
        <v>6</v>
      </c>
      <c r="D42">
        <v>12.29000000000002</v>
      </c>
      <c r="E42" t="s">
        <v>1081</v>
      </c>
      <c r="F42" t="s">
        <v>617</v>
      </c>
      <c r="G42" t="s">
        <v>617</v>
      </c>
      <c r="H42" t="str">
        <f>LEFT(Table_List[[#This Row],[Title]],SEARCH(":",Table_List[[#This Row],[Title]]) - 1)</f>
        <v>8(iii)</v>
      </c>
    </row>
    <row r="43" spans="1:8" x14ac:dyDescent="0.45">
      <c r="A43" t="s">
        <v>768</v>
      </c>
      <c r="B43" t="s">
        <v>836</v>
      </c>
      <c r="C43">
        <v>9</v>
      </c>
      <c r="D43">
        <v>9.9999999997635314E-4</v>
      </c>
      <c r="E43" t="s">
        <v>1082</v>
      </c>
      <c r="F43" t="s">
        <v>622</v>
      </c>
      <c r="G43" t="s">
        <v>622</v>
      </c>
      <c r="H43" t="str">
        <f>LEFT(Table_List[[#This Row],[Title]],SEARCH(":",Table_List[[#This Row],[Title]]) - 1)</f>
        <v>8(iv)</v>
      </c>
    </row>
    <row r="44" spans="1:8" x14ac:dyDescent="0.45">
      <c r="A44" t="s">
        <v>769</v>
      </c>
      <c r="B44" t="s">
        <v>837</v>
      </c>
      <c r="C44">
        <v>3</v>
      </c>
      <c r="D44">
        <v>0</v>
      </c>
      <c r="E44" t="s">
        <v>1083</v>
      </c>
      <c r="F44" t="s">
        <v>788</v>
      </c>
      <c r="G44" t="s">
        <v>788</v>
      </c>
      <c r="H44" t="str">
        <f>LEFT(Table_List[[#This Row],[Title]],SEARCH(":",Table_List[[#This Row],[Title]]) - 1)</f>
        <v>9(i)</v>
      </c>
    </row>
    <row r="45" spans="1:8" x14ac:dyDescent="0.45">
      <c r="A45" t="s">
        <v>769</v>
      </c>
      <c r="B45" t="s">
        <v>838</v>
      </c>
      <c r="C45">
        <v>5</v>
      </c>
      <c r="D45">
        <v>0</v>
      </c>
      <c r="E45" t="s">
        <v>770</v>
      </c>
      <c r="F45" t="s">
        <v>681</v>
      </c>
      <c r="G45" t="s">
        <v>681</v>
      </c>
      <c r="H45" t="str">
        <f>LEFT(Table_List[[#This Row],[Title]],SEARCH(":",Table_List[[#This Row],[Title]]) - 1)</f>
        <v>9(ii)</v>
      </c>
    </row>
    <row r="46" spans="1:8" x14ac:dyDescent="0.45">
      <c r="A46" t="s">
        <v>769</v>
      </c>
      <c r="B46" t="s">
        <v>839</v>
      </c>
      <c r="C46">
        <v>16</v>
      </c>
      <c r="D46">
        <v>0</v>
      </c>
      <c r="E46" t="s">
        <v>1084</v>
      </c>
      <c r="F46" t="s">
        <v>685</v>
      </c>
      <c r="G46" t="s">
        <v>685</v>
      </c>
      <c r="H46" t="str">
        <f>LEFT(Table_List[[#This Row],[Title]],SEARCH(":",Table_List[[#This Row],[Title]]) - 1)</f>
        <v>9(iii)</v>
      </c>
    </row>
    <row r="47" spans="1:8" x14ac:dyDescent="0.45">
      <c r="A47" t="s">
        <v>769</v>
      </c>
      <c r="B47" t="s">
        <v>840</v>
      </c>
      <c r="C47">
        <v>25</v>
      </c>
      <c r="D47">
        <v>0</v>
      </c>
      <c r="E47" t="s">
        <v>1085</v>
      </c>
      <c r="F47" t="s">
        <v>788</v>
      </c>
      <c r="G47" t="s">
        <v>788</v>
      </c>
      <c r="H47" t="str">
        <f>LEFT(Table_List[[#This Row],[Title]],SEARCH(":",Table_List[[#This Row],[Title]]) - 1)</f>
        <v>9(i)</v>
      </c>
    </row>
    <row r="48" spans="1:8" x14ac:dyDescent="0.45">
      <c r="A48" t="s">
        <v>771</v>
      </c>
      <c r="B48" t="s">
        <v>1119</v>
      </c>
      <c r="C48">
        <v>40</v>
      </c>
      <c r="D48">
        <v>0</v>
      </c>
      <c r="E48" t="s">
        <v>1155</v>
      </c>
      <c r="F48" t="s">
        <v>786</v>
      </c>
      <c r="G48" t="s">
        <v>786</v>
      </c>
      <c r="H48" t="str">
        <f>LEFT(Table_List[[#This Row],[Title]],SEARCH(":",Table_List[[#This Row],[Title]]) - 1)</f>
        <v>10</v>
      </c>
    </row>
    <row r="49" spans="1:8" x14ac:dyDescent="0.45">
      <c r="A49" t="s">
        <v>772</v>
      </c>
      <c r="B49" t="s">
        <v>841</v>
      </c>
      <c r="C49">
        <v>32</v>
      </c>
      <c r="D49">
        <v>0</v>
      </c>
      <c r="E49" t="s">
        <v>1086</v>
      </c>
      <c r="F49" t="s">
        <v>749</v>
      </c>
      <c r="G49" t="s">
        <v>749</v>
      </c>
      <c r="H49" t="str">
        <f>LEFT(Table_List[[#This Row],[Title]],SEARCH(":",Table_List[[#This Row],[Title]]) - 1)</f>
        <v>11(i)</v>
      </c>
    </row>
    <row r="50" spans="1:8" x14ac:dyDescent="0.45">
      <c r="A50" t="s">
        <v>772</v>
      </c>
      <c r="B50" t="s">
        <v>842</v>
      </c>
      <c r="C50">
        <v>31</v>
      </c>
      <c r="D50">
        <v>0</v>
      </c>
      <c r="E50" t="s">
        <v>1087</v>
      </c>
      <c r="F50" t="s">
        <v>749</v>
      </c>
      <c r="G50" t="s">
        <v>749</v>
      </c>
      <c r="H50" t="str">
        <f>LEFT(Table_List[[#This Row],[Title]],SEARCH(":",Table_List[[#This Row],[Title]]) - 1)</f>
        <v>11(i)</v>
      </c>
    </row>
    <row r="51" spans="1:8" x14ac:dyDescent="0.45">
      <c r="A51" t="s">
        <v>772</v>
      </c>
      <c r="B51" t="s">
        <v>843</v>
      </c>
      <c r="C51">
        <v>26</v>
      </c>
      <c r="D51">
        <v>0</v>
      </c>
      <c r="E51" t="s">
        <v>1088</v>
      </c>
      <c r="F51" t="s">
        <v>749</v>
      </c>
      <c r="G51" t="s">
        <v>749</v>
      </c>
      <c r="H51" t="str">
        <f>LEFT(Table_List[[#This Row],[Title]],SEARCH(":",Table_List[[#This Row],[Title]]) - 1)</f>
        <v>11(i)</v>
      </c>
    </row>
    <row r="52" spans="1:8" x14ac:dyDescent="0.45">
      <c r="A52" t="s">
        <v>772</v>
      </c>
      <c r="B52" t="s">
        <v>844</v>
      </c>
      <c r="C52">
        <v>6</v>
      </c>
      <c r="D52">
        <v>0</v>
      </c>
      <c r="E52" t="s">
        <v>1089</v>
      </c>
      <c r="F52" t="s">
        <v>750</v>
      </c>
      <c r="G52" t="s">
        <v>750</v>
      </c>
      <c r="H52" t="str">
        <f>LEFT(Table_List[[#This Row],[Title]],SEARCH(":",Table_List[[#This Row],[Title]]) - 1)</f>
        <v>11(ii)</v>
      </c>
    </row>
    <row r="53" spans="1:8" x14ac:dyDescent="0.45">
      <c r="A53" t="s">
        <v>773</v>
      </c>
      <c r="B53" t="s">
        <v>845</v>
      </c>
      <c r="C53">
        <v>17</v>
      </c>
      <c r="D53">
        <v>0</v>
      </c>
      <c r="E53" t="s">
        <v>1090</v>
      </c>
      <c r="F53" t="s">
        <v>789</v>
      </c>
      <c r="G53" t="s">
        <v>789</v>
      </c>
      <c r="H53" t="str">
        <f>LEFT(Table_List[[#This Row],[Title]],SEARCH(":",Table_List[[#This Row],[Title]]) - 1)</f>
        <v>11a(i)</v>
      </c>
    </row>
    <row r="54" spans="1:8" x14ac:dyDescent="0.45">
      <c r="A54" t="s">
        <v>773</v>
      </c>
      <c r="B54" t="s">
        <v>846</v>
      </c>
      <c r="C54">
        <v>15</v>
      </c>
      <c r="D54">
        <v>0</v>
      </c>
      <c r="E54" t="s">
        <v>1091</v>
      </c>
      <c r="F54" t="s">
        <v>789</v>
      </c>
      <c r="G54" t="s">
        <v>789</v>
      </c>
      <c r="H54" t="str">
        <f>LEFT(Table_List[[#This Row],[Title]],SEARCH(":",Table_List[[#This Row],[Title]]) - 1)</f>
        <v>11a(i)</v>
      </c>
    </row>
    <row r="55" spans="1:8" x14ac:dyDescent="0.45">
      <c r="A55" t="s">
        <v>773</v>
      </c>
      <c r="B55" t="s">
        <v>847</v>
      </c>
      <c r="C55">
        <v>12</v>
      </c>
      <c r="D55">
        <v>0</v>
      </c>
      <c r="E55" t="s">
        <v>1092</v>
      </c>
      <c r="F55" t="s">
        <v>789</v>
      </c>
      <c r="G55" t="s">
        <v>789</v>
      </c>
      <c r="H55" t="str">
        <f>LEFT(Table_List[[#This Row],[Title]],SEARCH(":",Table_List[[#This Row],[Title]]) - 1)</f>
        <v>11a(i)</v>
      </c>
    </row>
    <row r="56" spans="1:8" x14ac:dyDescent="0.45">
      <c r="A56" t="s">
        <v>774</v>
      </c>
      <c r="B56" t="s">
        <v>848</v>
      </c>
      <c r="C56">
        <v>27</v>
      </c>
      <c r="D56">
        <v>0</v>
      </c>
      <c r="E56" t="s">
        <v>1093</v>
      </c>
      <c r="F56" t="s">
        <v>782</v>
      </c>
      <c r="G56" t="s">
        <v>782</v>
      </c>
      <c r="H56" t="str">
        <f>LEFT(Table_List[[#This Row],[Title]],SEARCH(":",Table_List[[#This Row],[Title]]) - 1)</f>
        <v>12(i)</v>
      </c>
    </row>
    <row r="57" spans="1:8" x14ac:dyDescent="0.45">
      <c r="A57" t="s">
        <v>775</v>
      </c>
      <c r="B57" t="s">
        <v>849</v>
      </c>
      <c r="C57">
        <v>17</v>
      </c>
      <c r="D57">
        <v>0</v>
      </c>
      <c r="E57" t="s">
        <v>1094</v>
      </c>
      <c r="F57" t="s">
        <v>752</v>
      </c>
      <c r="G57" t="s">
        <v>752</v>
      </c>
      <c r="H57" t="str">
        <f>LEFT(Table_List[[#This Row],[Title]],SEARCH(":",Table_List[[#This Row],[Title]]) - 1)</f>
        <v>12a(i)</v>
      </c>
    </row>
    <row r="58" spans="1:8" x14ac:dyDescent="0.45">
      <c r="A58" t="s">
        <v>775</v>
      </c>
      <c r="B58" t="s">
        <v>850</v>
      </c>
      <c r="C58">
        <v>30</v>
      </c>
      <c r="D58">
        <v>0</v>
      </c>
      <c r="E58" t="s">
        <v>1095</v>
      </c>
      <c r="F58" t="s">
        <v>751</v>
      </c>
      <c r="G58" t="s">
        <v>751</v>
      </c>
      <c r="H58" t="str">
        <f>LEFT(Table_List[[#This Row],[Title]],SEARCH(":",Table_List[[#This Row],[Title]]) - 1)</f>
        <v>12a(ii)</v>
      </c>
    </row>
    <row r="59" spans="1:8" x14ac:dyDescent="0.45">
      <c r="A59" t="s">
        <v>775</v>
      </c>
      <c r="B59" t="s">
        <v>851</v>
      </c>
      <c r="C59">
        <v>27</v>
      </c>
      <c r="D59">
        <v>0</v>
      </c>
      <c r="E59" t="s">
        <v>1096</v>
      </c>
      <c r="F59" t="s">
        <v>751</v>
      </c>
      <c r="G59" t="s">
        <v>751</v>
      </c>
      <c r="H59" t="str">
        <f>LEFT(Table_List[[#This Row],[Title]],SEARCH(":",Table_List[[#This Row],[Title]]) - 1)</f>
        <v>12a(ii)</v>
      </c>
    </row>
    <row r="60" spans="1:8" x14ac:dyDescent="0.45">
      <c r="A60" t="s">
        <v>775</v>
      </c>
      <c r="B60" t="s">
        <v>852</v>
      </c>
      <c r="C60">
        <v>27</v>
      </c>
      <c r="D60">
        <v>0</v>
      </c>
      <c r="E60" t="s">
        <v>1097</v>
      </c>
      <c r="F60" t="s">
        <v>751</v>
      </c>
      <c r="G60" t="s">
        <v>751</v>
      </c>
      <c r="H60" t="str">
        <f>LEFT(Table_List[[#This Row],[Title]],SEARCH(":",Table_List[[#This Row],[Title]]) - 1)</f>
        <v>12a(ii)</v>
      </c>
    </row>
    <row r="61" spans="1:8" x14ac:dyDescent="0.45">
      <c r="A61" t="s">
        <v>864</v>
      </c>
      <c r="B61" t="s">
        <v>1100</v>
      </c>
      <c r="C61">
        <v>31</v>
      </c>
      <c r="D61">
        <v>0</v>
      </c>
      <c r="E61" t="s">
        <v>1098</v>
      </c>
      <c r="F61" t="s">
        <v>860</v>
      </c>
      <c r="G61" t="s">
        <v>860</v>
      </c>
      <c r="H61" t="str">
        <f>LEFT(Table_List[[#This Row],[Title]],SEARCH(":",Table_List[[#This Row],[Title]]) - 1)</f>
        <v>13</v>
      </c>
    </row>
    <row r="62" spans="1:8" x14ac:dyDescent="0.45">
      <c r="A62" t="s">
        <v>776</v>
      </c>
      <c r="B62" t="s">
        <v>1101</v>
      </c>
      <c r="C62">
        <v>12</v>
      </c>
      <c r="D62">
        <v>0</v>
      </c>
      <c r="E62" t="s">
        <v>1099</v>
      </c>
      <c r="F62" t="s">
        <v>861</v>
      </c>
      <c r="G62" t="s">
        <v>861</v>
      </c>
      <c r="H62" t="str">
        <f>LEFT(Table_List[[#This Row],[Title]],SEARCH(":",Table_List[[#This Row],[Title]]) - 1)</f>
        <v>13</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150B5-4ABB-4A74-BF44-4AF08DB0BE5E}">
  <sheetPr codeName="Sheet2">
    <tabColor indexed="10"/>
    <pageSetUpPr fitToPage="1"/>
  </sheetPr>
  <dimension ref="A1:X24"/>
  <sheetViews>
    <sheetView showGridLines="0" zoomScale="70" zoomScaleNormal="70" zoomScaleSheetLayoutView="100" workbookViewId="0"/>
  </sheetViews>
  <sheetFormatPr defaultColWidth="9.1328125" defaultRowHeight="14.25" x14ac:dyDescent="0.45"/>
  <cols>
    <col min="1" max="1" width="4.86328125" customWidth="1"/>
    <col min="2" max="2" width="12.86328125" customWidth="1"/>
    <col min="3" max="3" width="61.73046875" customWidth="1"/>
    <col min="4" max="4" width="30.265625" customWidth="1"/>
    <col min="5" max="5" width="136.3984375" customWidth="1"/>
  </cols>
  <sheetData>
    <row r="1" spans="1:24" ht="15.75" x14ac:dyDescent="0.5">
      <c r="A1" s="9"/>
      <c r="B1" s="11" t="s">
        <v>0</v>
      </c>
      <c r="C1" s="88"/>
      <c r="D1" s="135"/>
      <c r="E1" s="89"/>
    </row>
    <row r="2" spans="1:24" ht="25.9" customHeight="1" x14ac:dyDescent="0.45">
      <c r="A2" s="10"/>
      <c r="B2" s="3" t="s">
        <v>1</v>
      </c>
      <c r="C2" s="3" t="s">
        <v>2</v>
      </c>
      <c r="D2" s="3" t="s">
        <v>862</v>
      </c>
      <c r="E2" s="3" t="s">
        <v>731</v>
      </c>
    </row>
    <row r="3" spans="1:24" ht="39.4" x14ac:dyDescent="0.45">
      <c r="A3" s="15"/>
      <c r="B3" s="93" t="s">
        <v>746</v>
      </c>
      <c r="C3" s="133" t="s">
        <v>720</v>
      </c>
      <c r="D3" s="133" t="s">
        <v>759</v>
      </c>
      <c r="E3" s="100" t="s">
        <v>869</v>
      </c>
    </row>
    <row r="4" spans="1:24" ht="39.4" x14ac:dyDescent="0.45">
      <c r="A4" s="15"/>
      <c r="B4" s="94" t="s">
        <v>3</v>
      </c>
      <c r="C4" s="134" t="s">
        <v>4</v>
      </c>
      <c r="D4" s="134" t="s">
        <v>760</v>
      </c>
      <c r="E4" s="101" t="s">
        <v>870</v>
      </c>
      <c r="F4" s="47"/>
      <c r="G4" s="47"/>
      <c r="H4" s="47"/>
      <c r="I4" s="47"/>
      <c r="J4" s="47"/>
      <c r="K4" s="47"/>
      <c r="L4" s="47"/>
      <c r="M4" s="47"/>
      <c r="N4" s="47"/>
      <c r="O4" s="47"/>
      <c r="P4" s="47"/>
      <c r="Q4" s="47"/>
      <c r="R4" s="47"/>
      <c r="S4" s="47"/>
      <c r="T4" s="47"/>
      <c r="U4" s="47"/>
      <c r="V4" s="47"/>
      <c r="W4" s="47"/>
      <c r="X4" s="47"/>
    </row>
    <row r="5" spans="1:24" ht="71.25" customHeight="1" x14ac:dyDescent="0.45">
      <c r="A5" s="15"/>
      <c r="B5" s="94" t="s">
        <v>5</v>
      </c>
      <c r="C5" s="134" t="s">
        <v>6</v>
      </c>
      <c r="D5" s="134" t="s">
        <v>761</v>
      </c>
      <c r="E5" s="101" t="s">
        <v>871</v>
      </c>
      <c r="F5" s="47"/>
      <c r="G5" s="47"/>
      <c r="H5" s="47"/>
      <c r="I5" s="47"/>
      <c r="J5" s="47"/>
      <c r="K5" s="47"/>
      <c r="L5" s="47"/>
      <c r="M5" s="47"/>
      <c r="N5" s="47"/>
    </row>
    <row r="6" spans="1:24" ht="66" customHeight="1" x14ac:dyDescent="0.45">
      <c r="A6" s="10"/>
      <c r="B6" s="94" t="s">
        <v>7</v>
      </c>
      <c r="C6" s="134" t="s">
        <v>707</v>
      </c>
      <c r="D6" s="134" t="s">
        <v>762</v>
      </c>
      <c r="E6" s="91" t="s">
        <v>872</v>
      </c>
      <c r="F6" s="47"/>
      <c r="G6" s="47"/>
      <c r="H6" s="47"/>
      <c r="I6" s="47"/>
      <c r="J6" s="47"/>
      <c r="K6" s="47"/>
      <c r="L6" s="47"/>
      <c r="M6" s="47"/>
      <c r="N6" s="47"/>
      <c r="O6" s="47"/>
      <c r="P6" s="47"/>
      <c r="Q6" s="47"/>
      <c r="R6" s="47"/>
      <c r="S6" s="47"/>
      <c r="T6" s="47"/>
    </row>
    <row r="7" spans="1:24" ht="67.5" customHeight="1" x14ac:dyDescent="0.45">
      <c r="A7" s="10"/>
      <c r="B7" s="94" t="s">
        <v>8</v>
      </c>
      <c r="C7" s="134" t="s">
        <v>9</v>
      </c>
      <c r="D7" s="134" t="s">
        <v>763</v>
      </c>
      <c r="E7" s="91" t="s">
        <v>873</v>
      </c>
      <c r="F7" s="47"/>
      <c r="G7" s="47"/>
      <c r="H7" s="47"/>
      <c r="I7" s="47"/>
      <c r="J7" s="47"/>
      <c r="K7" s="47"/>
      <c r="L7" s="47"/>
      <c r="M7" s="47"/>
      <c r="N7" s="47"/>
      <c r="O7" s="47"/>
      <c r="P7" s="47"/>
    </row>
    <row r="8" spans="1:24" ht="39.4" x14ac:dyDescent="0.45">
      <c r="A8" s="10"/>
      <c r="B8" s="94" t="s">
        <v>10</v>
      </c>
      <c r="C8" s="134" t="s">
        <v>712</v>
      </c>
      <c r="D8" s="134" t="s">
        <v>764</v>
      </c>
      <c r="E8" s="91" t="s">
        <v>874</v>
      </c>
      <c r="F8" s="47"/>
      <c r="G8" s="47"/>
      <c r="H8" s="47"/>
      <c r="I8" s="47"/>
      <c r="J8" s="47"/>
      <c r="K8" s="47"/>
      <c r="L8" s="47"/>
      <c r="M8" s="47"/>
      <c r="N8" s="47"/>
      <c r="O8" s="47"/>
      <c r="P8" s="47"/>
      <c r="Q8" s="47"/>
      <c r="R8" s="47"/>
      <c r="S8" s="47"/>
      <c r="T8" s="47"/>
      <c r="U8" s="47"/>
      <c r="V8" s="47"/>
    </row>
    <row r="9" spans="1:24" ht="39.4" x14ac:dyDescent="0.45">
      <c r="A9" s="10"/>
      <c r="B9" s="94" t="s">
        <v>11</v>
      </c>
      <c r="C9" s="134" t="s">
        <v>12</v>
      </c>
      <c r="D9" s="134" t="s">
        <v>765</v>
      </c>
      <c r="E9" s="91" t="s">
        <v>875</v>
      </c>
      <c r="F9" s="47"/>
      <c r="G9" s="47"/>
      <c r="H9" s="47"/>
      <c r="I9" s="47"/>
      <c r="J9" s="47"/>
      <c r="K9" s="47"/>
      <c r="L9" s="47"/>
      <c r="M9" s="47"/>
      <c r="N9" s="47"/>
      <c r="O9" s="47"/>
      <c r="P9" s="47"/>
    </row>
    <row r="10" spans="1:24" ht="52.5" x14ac:dyDescent="0.45">
      <c r="A10" s="10"/>
      <c r="B10" s="94" t="s">
        <v>13</v>
      </c>
      <c r="C10" s="134" t="s">
        <v>713</v>
      </c>
      <c r="D10" s="134" t="s">
        <v>766</v>
      </c>
      <c r="E10" s="91" t="s">
        <v>876</v>
      </c>
      <c r="F10" s="47"/>
      <c r="G10" s="47"/>
      <c r="H10" s="47"/>
      <c r="I10" s="47"/>
      <c r="J10" s="47"/>
      <c r="K10" s="47"/>
      <c r="L10" s="47"/>
      <c r="M10" s="47"/>
      <c r="N10" s="47"/>
      <c r="O10" s="47"/>
      <c r="P10" s="47"/>
    </row>
    <row r="11" spans="1:24" ht="78.75" x14ac:dyDescent="0.45">
      <c r="A11" s="10"/>
      <c r="B11" s="94" t="s">
        <v>14</v>
      </c>
      <c r="C11" s="134" t="s">
        <v>714</v>
      </c>
      <c r="D11" s="134" t="s">
        <v>767</v>
      </c>
      <c r="E11" s="91" t="s">
        <v>877</v>
      </c>
      <c r="F11" s="47"/>
      <c r="G11" s="47"/>
      <c r="H11" s="47"/>
      <c r="I11" s="47"/>
      <c r="J11" s="47"/>
      <c r="K11" s="47"/>
      <c r="L11" s="47"/>
      <c r="M11" s="47"/>
      <c r="N11" s="47"/>
    </row>
    <row r="12" spans="1:24" ht="57" customHeight="1" x14ac:dyDescent="0.45">
      <c r="A12" s="10"/>
      <c r="B12" s="94" t="s">
        <v>15</v>
      </c>
      <c r="C12" s="134" t="s">
        <v>715</v>
      </c>
      <c r="D12" s="134" t="s">
        <v>768</v>
      </c>
      <c r="E12" s="91" t="s">
        <v>878</v>
      </c>
      <c r="F12" s="47"/>
      <c r="G12" s="47"/>
      <c r="H12" s="47"/>
      <c r="I12" s="47"/>
      <c r="J12" s="47"/>
      <c r="K12" s="47"/>
      <c r="L12" s="47"/>
      <c r="M12" s="47"/>
      <c r="N12" s="47"/>
      <c r="O12" s="47"/>
      <c r="P12" s="47"/>
      <c r="Q12" s="47"/>
      <c r="R12" s="47"/>
      <c r="S12" s="47"/>
    </row>
    <row r="13" spans="1:24" ht="41.25" customHeight="1" x14ac:dyDescent="0.45">
      <c r="A13" s="10"/>
      <c r="B13" s="94" t="s">
        <v>708</v>
      </c>
      <c r="C13" s="134" t="s">
        <v>16</v>
      </c>
      <c r="D13" s="134" t="s">
        <v>769</v>
      </c>
      <c r="E13" s="91" t="s">
        <v>879</v>
      </c>
      <c r="F13" s="47"/>
      <c r="G13" s="47"/>
      <c r="H13" s="47"/>
      <c r="I13" s="47"/>
      <c r="J13" s="47"/>
      <c r="K13" s="47"/>
      <c r="L13" s="47"/>
      <c r="M13" s="47"/>
    </row>
    <row r="14" spans="1:24" ht="30" customHeight="1" x14ac:dyDescent="0.45">
      <c r="A14" s="15"/>
      <c r="B14" s="94" t="s">
        <v>716</v>
      </c>
      <c r="C14" s="134" t="s">
        <v>717</v>
      </c>
      <c r="D14" s="134" t="s">
        <v>771</v>
      </c>
      <c r="E14" s="101" t="s">
        <v>1147</v>
      </c>
      <c r="F14" s="47"/>
      <c r="G14" s="47"/>
      <c r="H14" s="47"/>
      <c r="I14" s="47"/>
      <c r="J14" s="47"/>
      <c r="K14" s="47"/>
      <c r="L14" s="47"/>
      <c r="M14" s="47"/>
      <c r="N14" s="47"/>
      <c r="O14" s="47"/>
      <c r="P14" s="47"/>
      <c r="Q14" s="47"/>
      <c r="R14" s="47"/>
      <c r="S14" s="47"/>
      <c r="T14" s="47"/>
      <c r="U14" s="47"/>
      <c r="V14" s="47"/>
      <c r="W14" s="47"/>
    </row>
    <row r="15" spans="1:24" ht="54" customHeight="1" x14ac:dyDescent="0.45">
      <c r="A15" s="10"/>
      <c r="B15" s="94" t="s">
        <v>718</v>
      </c>
      <c r="C15" s="134" t="s">
        <v>719</v>
      </c>
      <c r="D15" s="134" t="s">
        <v>772</v>
      </c>
      <c r="E15" s="101" t="s">
        <v>880</v>
      </c>
      <c r="F15" s="47"/>
      <c r="G15" s="47"/>
      <c r="H15" s="47"/>
      <c r="I15" s="47"/>
      <c r="J15" s="47"/>
      <c r="K15" s="47"/>
      <c r="L15" s="47"/>
      <c r="M15" s="47"/>
      <c r="N15" s="47"/>
      <c r="O15" s="47"/>
      <c r="P15" s="47"/>
      <c r="Q15" s="47"/>
      <c r="R15" s="47"/>
      <c r="S15" s="47"/>
      <c r="T15" s="47"/>
      <c r="U15" s="47"/>
      <c r="V15" s="47"/>
      <c r="W15" s="47"/>
    </row>
    <row r="16" spans="1:24" ht="70.900000000000006" customHeight="1" x14ac:dyDescent="0.45">
      <c r="B16" s="94" t="s">
        <v>17</v>
      </c>
      <c r="C16" s="134" t="s">
        <v>18</v>
      </c>
      <c r="D16" s="134" t="s">
        <v>773</v>
      </c>
      <c r="E16" s="101" t="s">
        <v>881</v>
      </c>
      <c r="F16" s="47"/>
      <c r="G16" s="47"/>
      <c r="H16" s="47"/>
      <c r="I16" s="47"/>
      <c r="J16" s="47"/>
      <c r="K16" s="47"/>
      <c r="L16" s="47"/>
      <c r="M16" s="47"/>
      <c r="N16" s="47"/>
      <c r="O16" s="47"/>
      <c r="P16" s="47"/>
      <c r="Q16" s="47"/>
    </row>
    <row r="17" spans="1:22" ht="26.25" x14ac:dyDescent="0.45">
      <c r="A17" s="15"/>
      <c r="B17" s="94">
        <v>12</v>
      </c>
      <c r="C17" s="134" t="s">
        <v>19</v>
      </c>
      <c r="D17" s="134" t="s">
        <v>774</v>
      </c>
      <c r="E17" s="101" t="s">
        <v>711</v>
      </c>
      <c r="F17" s="47"/>
      <c r="G17" s="47"/>
      <c r="H17" s="47"/>
      <c r="I17" s="47"/>
      <c r="J17" s="47"/>
      <c r="K17" s="47"/>
      <c r="L17" s="47"/>
      <c r="M17" s="47"/>
      <c r="N17" s="47"/>
      <c r="O17" s="47"/>
      <c r="P17" s="47"/>
      <c r="Q17" s="47"/>
      <c r="R17" s="47"/>
      <c r="S17" s="47"/>
      <c r="T17" s="47"/>
      <c r="U17" s="47"/>
      <c r="V17" s="47"/>
    </row>
    <row r="18" spans="1:22" ht="26.25" x14ac:dyDescent="0.45">
      <c r="A18" s="15"/>
      <c r="B18" s="94" t="s">
        <v>20</v>
      </c>
      <c r="C18" s="134" t="s">
        <v>21</v>
      </c>
      <c r="D18" s="134" t="s">
        <v>775</v>
      </c>
      <c r="E18" s="91" t="s">
        <v>710</v>
      </c>
      <c r="F18" s="47"/>
      <c r="G18" s="47"/>
      <c r="H18" s="47"/>
      <c r="I18" s="47"/>
      <c r="J18" s="47"/>
      <c r="K18" s="47"/>
      <c r="L18" s="47"/>
      <c r="M18" s="47"/>
      <c r="N18" s="47"/>
      <c r="O18" s="47"/>
      <c r="P18" s="47"/>
      <c r="Q18" s="47"/>
    </row>
    <row r="19" spans="1:22" ht="33.75" customHeight="1" x14ac:dyDescent="0.45">
      <c r="A19" s="15"/>
      <c r="B19" s="94">
        <v>13</v>
      </c>
      <c r="C19" s="134" t="s">
        <v>22</v>
      </c>
      <c r="D19" s="134" t="s">
        <v>865</v>
      </c>
      <c r="E19" s="101" t="s">
        <v>709</v>
      </c>
      <c r="F19" s="47"/>
      <c r="G19" s="47"/>
      <c r="H19" s="47"/>
      <c r="I19" s="47"/>
      <c r="J19" s="47"/>
      <c r="K19" s="47"/>
    </row>
    <row r="20" spans="1:22" x14ac:dyDescent="0.45">
      <c r="B20" s="94"/>
      <c r="C20" s="95"/>
      <c r="D20" s="95"/>
      <c r="E20" s="90"/>
    </row>
    <row r="21" spans="1:22" x14ac:dyDescent="0.45">
      <c r="B21" s="94"/>
      <c r="C21" s="95"/>
      <c r="D21" s="95"/>
      <c r="E21" s="96"/>
    </row>
    <row r="22" spans="1:22" x14ac:dyDescent="0.45">
      <c r="B22" s="94"/>
      <c r="C22" s="95"/>
      <c r="D22" s="95"/>
      <c r="E22" s="90"/>
    </row>
    <row r="23" spans="1:22" x14ac:dyDescent="0.45">
      <c r="B23" s="97"/>
      <c r="C23" s="95"/>
      <c r="D23" s="95"/>
      <c r="E23" s="90"/>
    </row>
    <row r="24" spans="1:22" x14ac:dyDescent="0.45">
      <c r="B24" s="94"/>
      <c r="C24" s="95"/>
      <c r="D24" s="95"/>
      <c r="E24" s="90"/>
    </row>
  </sheetData>
  <sheetProtection formatRows="0" insertRows="0"/>
  <pageMargins left="0.70866141732283472" right="0.70866141732283472" top="0.74803149606299213" bottom="0.74803149606299213" header="0.31496062992125989" footer="0.31496062992125989"/>
  <pageSetup paperSize="9" scale="35" orientation="portrait" r:id="rId1"/>
  <headerFooter alignWithMargins="0">
    <oddHeader>&amp;CCommerce Commission Information Disclosure Template</oddHeader>
    <oddFooter>&amp;L&amp;F&amp;C&amp;P&amp;R&amp;A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B8578-8A86-4F79-8C5F-B28B14659543}">
  <sheetPr codeName="Sheet3">
    <tabColor indexed="10"/>
  </sheetPr>
  <dimension ref="A1:C34"/>
  <sheetViews>
    <sheetView showGridLines="0" zoomScaleNormal="100" zoomScaleSheetLayoutView="100" workbookViewId="0"/>
  </sheetViews>
  <sheetFormatPr defaultColWidth="9.1328125" defaultRowHeight="15" x14ac:dyDescent="0.4"/>
  <cols>
    <col min="1" max="1" width="9.1328125" style="19"/>
    <col min="2" max="2" width="96.86328125" style="19" customWidth="1"/>
    <col min="3" max="3" width="9.1328125" style="19" customWidth="1"/>
    <col min="4" max="4" width="8" style="19" customWidth="1"/>
    <col min="5" max="16384" width="9.1328125" style="19"/>
  </cols>
  <sheetData>
    <row r="1" spans="1:3" x14ac:dyDescent="0.4">
      <c r="A1" s="16"/>
      <c r="B1" s="17"/>
      <c r="C1" s="18"/>
    </row>
    <row r="2" spans="1:3" ht="15.75" x14ac:dyDescent="0.4">
      <c r="A2" s="20"/>
      <c r="B2" s="21" t="s">
        <v>23</v>
      </c>
      <c r="C2" s="13"/>
    </row>
    <row r="3" spans="1:3" ht="26.25" x14ac:dyDescent="0.4">
      <c r="A3" s="10"/>
      <c r="B3" s="22" t="s">
        <v>24</v>
      </c>
      <c r="C3" s="13"/>
    </row>
    <row r="4" spans="1:3" x14ac:dyDescent="0.4">
      <c r="A4" s="10"/>
      <c r="B4" s="23"/>
      <c r="C4" s="13"/>
    </row>
    <row r="5" spans="1:3" ht="15.75" x14ac:dyDescent="0.4">
      <c r="A5" s="10"/>
      <c r="B5" s="24" t="s">
        <v>25</v>
      </c>
      <c r="C5" s="13"/>
    </row>
    <row r="6" spans="1:3" ht="39.4" x14ac:dyDescent="0.4">
      <c r="A6" s="10"/>
      <c r="B6" s="25" t="s">
        <v>1039</v>
      </c>
      <c r="C6" s="13"/>
    </row>
    <row r="7" spans="1:3" ht="68.25" customHeight="1" x14ac:dyDescent="0.4">
      <c r="A7" s="10"/>
      <c r="B7" s="25" t="s">
        <v>1116</v>
      </c>
      <c r="C7" s="13"/>
    </row>
    <row r="8" spans="1:3" ht="15" customHeight="1" x14ac:dyDescent="0.4">
      <c r="A8" s="10"/>
      <c r="B8" s="25"/>
      <c r="C8" s="13"/>
    </row>
    <row r="9" spans="1:3" ht="15" customHeight="1" x14ac:dyDescent="0.4">
      <c r="A9" s="10"/>
      <c r="B9" s="24" t="s">
        <v>26</v>
      </c>
      <c r="C9" s="13"/>
    </row>
    <row r="10" spans="1:3" ht="39.4" x14ac:dyDescent="0.4">
      <c r="A10" s="10"/>
      <c r="B10" s="25" t="s">
        <v>1040</v>
      </c>
      <c r="C10" s="13"/>
    </row>
    <row r="11" spans="1:3" ht="26.25" x14ac:dyDescent="0.4">
      <c r="A11" s="10"/>
      <c r="B11" s="25" t="s">
        <v>27</v>
      </c>
      <c r="C11" s="13"/>
    </row>
    <row r="12" spans="1:3" ht="15" customHeight="1" x14ac:dyDescent="0.4">
      <c r="A12" s="10"/>
      <c r="B12" s="25"/>
      <c r="C12" s="13"/>
    </row>
    <row r="13" spans="1:3" ht="15" customHeight="1" x14ac:dyDescent="0.4">
      <c r="A13" s="10"/>
      <c r="B13" s="24" t="s">
        <v>28</v>
      </c>
      <c r="C13" s="13"/>
    </row>
    <row r="14" spans="1:3" ht="65.650000000000006" x14ac:dyDescent="0.4">
      <c r="A14" s="10"/>
      <c r="B14" s="25" t="s">
        <v>29</v>
      </c>
      <c r="C14" s="13"/>
    </row>
    <row r="15" spans="1:3" ht="15" customHeight="1" x14ac:dyDescent="0.4">
      <c r="A15" s="10"/>
      <c r="B15" s="25"/>
      <c r="C15" s="13"/>
    </row>
    <row r="16" spans="1:3" ht="15" customHeight="1" x14ac:dyDescent="0.4">
      <c r="A16" s="10"/>
      <c r="B16" s="24" t="s">
        <v>30</v>
      </c>
      <c r="C16" s="13"/>
    </row>
    <row r="17" spans="1:3" x14ac:dyDescent="0.4">
      <c r="A17" s="10"/>
      <c r="B17" s="91" t="s">
        <v>1041</v>
      </c>
      <c r="C17" s="13"/>
    </row>
    <row r="18" spans="1:3" x14ac:dyDescent="0.4">
      <c r="A18" s="10"/>
      <c r="B18" s="26"/>
      <c r="C18" s="13"/>
    </row>
    <row r="19" spans="1:3" ht="15" customHeight="1" x14ac:dyDescent="0.4">
      <c r="A19" s="10"/>
      <c r="B19" s="24" t="s">
        <v>31</v>
      </c>
      <c r="C19" s="13"/>
    </row>
    <row r="20" spans="1:3" ht="39.4" x14ac:dyDescent="0.4">
      <c r="A20" s="10"/>
      <c r="B20" s="25" t="s">
        <v>32</v>
      </c>
      <c r="C20" s="13"/>
    </row>
    <row r="21" spans="1:3" ht="26.25" x14ac:dyDescent="0.4">
      <c r="A21" s="10"/>
      <c r="B21" s="25" t="s">
        <v>33</v>
      </c>
      <c r="C21" s="13"/>
    </row>
    <row r="22" spans="1:3" ht="63" customHeight="1" x14ac:dyDescent="0.4">
      <c r="A22" s="10"/>
      <c r="B22" s="22" t="s">
        <v>1114</v>
      </c>
      <c r="C22" s="13"/>
    </row>
    <row r="23" spans="1:3" x14ac:dyDescent="0.4">
      <c r="A23" s="10"/>
      <c r="B23" s="26"/>
      <c r="C23" s="13"/>
    </row>
    <row r="24" spans="1:3" x14ac:dyDescent="0.4">
      <c r="A24" s="10"/>
      <c r="B24" s="25"/>
      <c r="C24" s="13"/>
    </row>
    <row r="25" spans="1:3" ht="15.75" x14ac:dyDescent="0.4">
      <c r="A25" s="10"/>
      <c r="B25" s="24" t="s">
        <v>34</v>
      </c>
      <c r="C25" s="13"/>
    </row>
    <row r="26" spans="1:3" ht="26.25" x14ac:dyDescent="0.4">
      <c r="A26" s="10"/>
      <c r="B26" s="27" t="s">
        <v>1115</v>
      </c>
      <c r="C26" s="13"/>
    </row>
    <row r="27" spans="1:3" x14ac:dyDescent="0.4">
      <c r="A27" s="10"/>
      <c r="B27" s="25"/>
      <c r="C27" s="13"/>
    </row>
    <row r="28" spans="1:3" ht="15.75" x14ac:dyDescent="0.4">
      <c r="A28" s="10"/>
      <c r="B28" s="24" t="s">
        <v>35</v>
      </c>
      <c r="C28" s="13"/>
    </row>
    <row r="29" spans="1:3" ht="39.4" x14ac:dyDescent="0.4">
      <c r="A29" s="10"/>
      <c r="B29" s="25" t="s">
        <v>36</v>
      </c>
      <c r="C29" s="13"/>
    </row>
    <row r="30" spans="1:3" x14ac:dyDescent="0.4">
      <c r="A30" s="10"/>
      <c r="B30" s="25"/>
      <c r="C30" s="13"/>
    </row>
    <row r="31" spans="1:3" ht="15.75" x14ac:dyDescent="0.4">
      <c r="A31" s="10"/>
      <c r="B31" s="24" t="s">
        <v>37</v>
      </c>
      <c r="C31" s="13"/>
    </row>
    <row r="32" spans="1:3" ht="26.25" x14ac:dyDescent="0.4">
      <c r="A32" s="10"/>
      <c r="B32" s="25" t="s">
        <v>38</v>
      </c>
      <c r="C32" s="13"/>
    </row>
    <row r="33" spans="1:3" ht="132" customHeight="1" x14ac:dyDescent="0.4">
      <c r="A33" s="10"/>
      <c r="B33" s="26" t="s">
        <v>1120</v>
      </c>
      <c r="C33" s="13"/>
    </row>
    <row r="34" spans="1:3" x14ac:dyDescent="0.4">
      <c r="A34" s="28"/>
      <c r="B34" s="29"/>
      <c r="C34" s="30"/>
    </row>
  </sheetData>
  <sheetProtection formatRows="0" insertRows="0"/>
  <pageMargins left="0.70866141732283472" right="0.70866141732283472" top="0.74803149606299213" bottom="0.74803149606299213" header="0.31496062992125984" footer="0.31496062992125984"/>
  <pageSetup paperSize="9" scale="84" fitToHeight="2" orientation="portrait" r:id="rId1"/>
  <headerFooter alignWithMargins="0">
    <oddHeader>&amp;CCommerce Commission Information Disclosure Template</oddHead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2885-5A41-453B-B6CB-7198772A944B}">
  <sheetPr codeName="Sheet4"/>
  <dimension ref="A1:K12"/>
  <sheetViews>
    <sheetView workbookViewId="0">
      <selection activeCell="C12" sqref="C12"/>
    </sheetView>
  </sheetViews>
  <sheetFormatPr defaultRowHeight="14.25" x14ac:dyDescent="0.45"/>
  <cols>
    <col min="1" max="1" width="25" customWidth="1"/>
    <col min="3" max="3" width="14.265625" customWidth="1"/>
    <col min="4" max="4" width="19.86328125" customWidth="1"/>
    <col min="5" max="5" width="16.86328125" customWidth="1"/>
    <col min="6" max="6" width="26.3984375" customWidth="1"/>
    <col min="7" max="7" width="15.59765625" customWidth="1"/>
    <col min="11" max="11" width="12.86328125" bestFit="1" customWidth="1"/>
  </cols>
  <sheetData>
    <row r="1" spans="1:11" ht="21" x14ac:dyDescent="0.65">
      <c r="A1" s="1"/>
      <c r="E1" t="s">
        <v>55</v>
      </c>
      <c r="I1" s="2" t="s">
        <v>853</v>
      </c>
    </row>
    <row r="2" spans="1:11" ht="37.9" customHeight="1" x14ac:dyDescent="0.45">
      <c r="A2" s="3" t="s">
        <v>56</v>
      </c>
      <c r="B2" s="3" t="s">
        <v>57</v>
      </c>
      <c r="C2" s="3" t="s">
        <v>1102</v>
      </c>
      <c r="D2" s="3" t="s">
        <v>1103</v>
      </c>
      <c r="E2" s="3" t="s">
        <v>58</v>
      </c>
      <c r="F2" s="3" t="s">
        <v>59</v>
      </c>
      <c r="G2" s="3" t="s">
        <v>60</v>
      </c>
      <c r="I2" s="132" t="s">
        <v>61</v>
      </c>
    </row>
    <row r="3" spans="1:11" x14ac:dyDescent="0.45">
      <c r="B3" s="48"/>
      <c r="E3" s="151" t="s">
        <v>62</v>
      </c>
      <c r="F3" s="152" t="s">
        <v>63</v>
      </c>
      <c r="G3" s="153" t="s">
        <v>64</v>
      </c>
      <c r="H3" s="49"/>
      <c r="I3" s="50" t="s">
        <v>65</v>
      </c>
    </row>
    <row r="4" spans="1:11" x14ac:dyDescent="0.45">
      <c r="B4" s="48"/>
      <c r="E4" s="151" t="s">
        <v>62</v>
      </c>
      <c r="F4" s="154" t="s">
        <v>66</v>
      </c>
      <c r="G4" s="153" t="s">
        <v>64</v>
      </c>
      <c r="I4" s="49" t="s">
        <v>67</v>
      </c>
    </row>
    <row r="5" spans="1:11" x14ac:dyDescent="0.45">
      <c r="B5" s="48"/>
      <c r="E5" s="151" t="s">
        <v>62</v>
      </c>
      <c r="F5" s="154" t="s">
        <v>66</v>
      </c>
      <c r="G5" s="153" t="s">
        <v>64</v>
      </c>
      <c r="I5" s="51" t="s">
        <v>68</v>
      </c>
    </row>
    <row r="6" spans="1:11" x14ac:dyDescent="0.45">
      <c r="B6" s="48"/>
      <c r="E6" s="151" t="s">
        <v>62</v>
      </c>
      <c r="G6" s="153" t="s">
        <v>64</v>
      </c>
      <c r="K6" s="57">
        <v>0.5</v>
      </c>
    </row>
    <row r="7" spans="1:11" x14ac:dyDescent="0.45">
      <c r="B7" s="48"/>
      <c r="E7" s="151" t="s">
        <v>62</v>
      </c>
      <c r="F7" s="144" t="s">
        <v>69</v>
      </c>
      <c r="G7" s="153" t="s">
        <v>64</v>
      </c>
      <c r="K7" s="191">
        <v>55555</v>
      </c>
    </row>
    <row r="8" spans="1:11" x14ac:dyDescent="0.45">
      <c r="B8" s="48"/>
      <c r="E8" s="151" t="s">
        <v>62</v>
      </c>
      <c r="F8" s="144" t="s">
        <v>69</v>
      </c>
      <c r="G8" s="153" t="s">
        <v>64</v>
      </c>
      <c r="K8" s="192">
        <v>1214321.77</v>
      </c>
    </row>
    <row r="9" spans="1:11" x14ac:dyDescent="0.45">
      <c r="B9" s="48"/>
      <c r="E9" s="151" t="s">
        <v>62</v>
      </c>
      <c r="F9" s="144" t="s">
        <v>69</v>
      </c>
      <c r="G9" s="153" t="s">
        <v>64</v>
      </c>
      <c r="K9" s="193">
        <v>646464</v>
      </c>
    </row>
    <row r="10" spans="1:11" x14ac:dyDescent="0.45">
      <c r="I10" s="52" t="s">
        <v>70</v>
      </c>
    </row>
    <row r="12" spans="1:11" ht="23.25" x14ac:dyDescent="0.45">
      <c r="I12" s="142" t="s">
        <v>1011</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6CD95-C3FF-4AEE-9694-006B91A876A2}">
  <sheetPr codeName="Sheet5">
    <pageSetUpPr fitToPage="1"/>
  </sheetPr>
  <dimension ref="A1:P33"/>
  <sheetViews>
    <sheetView zoomScale="85" zoomScaleNormal="85" zoomScaleSheetLayoutView="130" workbookViewId="0"/>
  </sheetViews>
  <sheetFormatPr defaultRowHeight="14.25" x14ac:dyDescent="0.45"/>
  <cols>
    <col min="1" max="1" width="34.59765625" customWidth="1"/>
    <col min="3" max="3" width="10" customWidth="1"/>
    <col min="4" max="4" width="40.1328125" customWidth="1"/>
    <col min="5" max="5" width="39.1328125" customWidth="1"/>
    <col min="6" max="8" width="15.59765625" customWidth="1"/>
    <col min="9" max="9" width="14.3984375" bestFit="1" customWidth="1"/>
    <col min="12" max="12" width="42.59765625" customWidth="1"/>
    <col min="13" max="13" width="15.3984375" customWidth="1"/>
    <col min="14" max="14" width="16.265625" customWidth="1"/>
    <col min="15" max="15" width="20" customWidth="1"/>
    <col min="16" max="16" width="19.1328125" customWidth="1"/>
  </cols>
  <sheetData>
    <row r="1" spans="1:16" ht="23.25" x14ac:dyDescent="0.45">
      <c r="A1" s="142" t="s">
        <v>1021</v>
      </c>
    </row>
    <row r="2" spans="1:16" ht="21" x14ac:dyDescent="0.65">
      <c r="A2" s="1" t="s">
        <v>728</v>
      </c>
    </row>
    <row r="3" spans="1:16" ht="56.65" customHeight="1" x14ac:dyDescent="0.45">
      <c r="A3" s="3" t="s">
        <v>56</v>
      </c>
      <c r="B3" s="3" t="s">
        <v>57</v>
      </c>
      <c r="C3" s="3" t="s">
        <v>144</v>
      </c>
      <c r="D3" s="3" t="s">
        <v>1102</v>
      </c>
      <c r="E3" s="3" t="s">
        <v>1103</v>
      </c>
      <c r="F3" s="3" t="s">
        <v>854</v>
      </c>
      <c r="G3" s="3" t="s">
        <v>855</v>
      </c>
      <c r="H3" s="3" t="s">
        <v>856</v>
      </c>
      <c r="I3" s="49"/>
      <c r="M3" s="58" t="s">
        <v>452</v>
      </c>
    </row>
    <row r="4" spans="1:16" x14ac:dyDescent="0.45">
      <c r="A4" t="s">
        <v>728</v>
      </c>
      <c r="B4" s="48">
        <f>ROW()</f>
        <v>4</v>
      </c>
      <c r="C4" s="48"/>
      <c r="D4" t="s">
        <v>453</v>
      </c>
      <c r="E4" s="64" t="s">
        <v>454</v>
      </c>
      <c r="F4" s="150"/>
      <c r="G4" s="150"/>
      <c r="H4" s="155" t="e">
        <f>F33</f>
        <v>#NUM!</v>
      </c>
      <c r="I4" s="49" t="str" cm="1">
        <f t="array" aca="1" ref="I4" ca="1">"from row "&amp;CELL("row", F31)</f>
        <v>from row 31</v>
      </c>
      <c r="J4" s="59"/>
      <c r="L4" s="60"/>
      <c r="M4" s="61" t="str" cm="1">
        <f t="array" aca="1" ref="M4" ca="1">CELL("address", F4)&amp;" &amp; "&amp;CELL("address", G4)&amp;" —  from last year's ID disclosure"</f>
        <v>$F$4 &amp; $G$4 —  from last year's ID disclosure</v>
      </c>
    </row>
    <row r="5" spans="1:16" x14ac:dyDescent="0.45">
      <c r="A5" t="s">
        <v>728</v>
      </c>
      <c r="B5" s="48">
        <f>ROW()</f>
        <v>5</v>
      </c>
      <c r="C5" s="48"/>
      <c r="D5" t="s">
        <v>453</v>
      </c>
      <c r="E5" s="64" t="s">
        <v>455</v>
      </c>
      <c r="F5" s="150"/>
      <c r="G5" s="150"/>
      <c r="H5" s="150"/>
      <c r="I5" s="49"/>
      <c r="J5" s="62"/>
      <c r="M5" s="61" t="str" cm="1">
        <f t="array" aca="1" ref="M5" ca="1">CELL("address", F5)&amp;" to "&amp;CELL("address", H5)&amp;" —  from applicable LFC ID cost of capital determination (ComCom website)"</f>
        <v>$F$5 to $H$5 —  from applicable LFC ID cost of capital determination (ComCom website)</v>
      </c>
    </row>
    <row r="6" spans="1:16" x14ac:dyDescent="0.45">
      <c r="A6" t="s">
        <v>728</v>
      </c>
      <c r="B6" s="48">
        <f>ROW()</f>
        <v>6</v>
      </c>
      <c r="C6" s="48"/>
      <c r="D6" t="s">
        <v>456</v>
      </c>
      <c r="E6" s="64" t="s">
        <v>454</v>
      </c>
      <c r="F6" s="150"/>
      <c r="G6" s="150"/>
      <c r="H6" s="155" t="e">
        <f>F29</f>
        <v>#NUM!</v>
      </c>
      <c r="I6" s="49" t="str" cm="1">
        <f t="array" aca="1" ref="I6" ca="1">"from row "&amp;CELL("row", E27)</f>
        <v>from row 27</v>
      </c>
      <c r="J6" s="59"/>
      <c r="M6" s="61" t="str" cm="1">
        <f t="array" aca="1" ref="M6" ca="1">CELL("address", F6)&amp;" &amp; "&amp;CELL("address", G6)&amp;" —  from last year's ID disclosure"</f>
        <v>$F$6 &amp; $G$6 —  from last year's ID disclosure</v>
      </c>
    </row>
    <row r="7" spans="1:16" x14ac:dyDescent="0.45">
      <c r="A7" t="s">
        <v>728</v>
      </c>
      <c r="B7" s="48">
        <f>ROW()</f>
        <v>7</v>
      </c>
      <c r="C7" s="48"/>
      <c r="D7" t="s">
        <v>456</v>
      </c>
      <c r="E7" s="64" t="s">
        <v>457</v>
      </c>
      <c r="F7" s="150"/>
      <c r="G7" s="150"/>
      <c r="H7" s="150"/>
      <c r="I7" s="49"/>
      <c r="J7" s="63"/>
      <c r="M7" s="61" t="str" cm="1">
        <f t="array" aca="1" ref="M7" ca="1">CELL("address", F7)&amp;" to "&amp;CELL("address", H7)&amp;" —  from applicable LFC ID cost of capital determination (ComCom website)"</f>
        <v>$F$7 to $H$7 —  from applicable LFC ID cost of capital determination (ComCom website)</v>
      </c>
    </row>
    <row r="8" spans="1:16" x14ac:dyDescent="0.45">
      <c r="A8" t="s">
        <v>728</v>
      </c>
      <c r="B8" s="48">
        <f>ROW()</f>
        <v>8</v>
      </c>
      <c r="C8" s="48"/>
      <c r="D8" t="s">
        <v>456</v>
      </c>
      <c r="E8" s="64" t="s">
        <v>458</v>
      </c>
      <c r="F8" s="150"/>
      <c r="G8" s="150"/>
      <c r="H8" s="150"/>
      <c r="I8" s="49"/>
    </row>
    <row r="11" spans="1:16" ht="21" x14ac:dyDescent="0.65">
      <c r="A11" s="1" t="s">
        <v>729</v>
      </c>
    </row>
    <row r="12" spans="1:16" ht="30" customHeight="1" x14ac:dyDescent="0.45">
      <c r="A12" s="3" t="s">
        <v>56</v>
      </c>
      <c r="B12" s="3" t="s">
        <v>57</v>
      </c>
      <c r="C12" s="3" t="s">
        <v>144</v>
      </c>
      <c r="D12" s="3" t="s">
        <v>1102</v>
      </c>
      <c r="E12" s="3" t="s">
        <v>1103</v>
      </c>
      <c r="F12" s="7" t="s">
        <v>646</v>
      </c>
      <c r="L12" s="103" t="s">
        <v>730</v>
      </c>
      <c r="M12" s="117"/>
      <c r="N12" s="117"/>
      <c r="O12" s="117"/>
      <c r="P12" s="104"/>
    </row>
    <row r="13" spans="1:16" x14ac:dyDescent="0.45">
      <c r="A13" t="s">
        <v>729</v>
      </c>
      <c r="B13" s="48">
        <f>ROW()</f>
        <v>13</v>
      </c>
      <c r="C13" s="48"/>
      <c r="D13" s="64" t="s">
        <v>544</v>
      </c>
      <c r="F13" s="151">
        <f>'S4.RAB Value Rolled Forward'!G16</f>
        <v>0</v>
      </c>
      <c r="L13" s="105"/>
      <c r="P13" s="92"/>
    </row>
    <row r="14" spans="1:16" x14ac:dyDescent="0.45">
      <c r="A14" t="s">
        <v>729</v>
      </c>
      <c r="B14" s="48">
        <f>ROW()</f>
        <v>14</v>
      </c>
      <c r="C14" s="48"/>
      <c r="D14" s="64" t="s">
        <v>649</v>
      </c>
      <c r="F14" s="151">
        <f>'S2.Regulatory Profit '!F4</f>
        <v>0</v>
      </c>
      <c r="H14" s="102" t="s">
        <v>490</v>
      </c>
      <c r="L14" s="125" t="s">
        <v>731</v>
      </c>
      <c r="M14" s="122" t="s">
        <v>732</v>
      </c>
      <c r="N14" s="106" t="s">
        <v>733</v>
      </c>
      <c r="O14" s="126" t="s">
        <v>734</v>
      </c>
      <c r="P14" s="127"/>
    </row>
    <row r="15" spans="1:16" x14ac:dyDescent="0.45">
      <c r="A15" t="s">
        <v>729</v>
      </c>
      <c r="B15" s="48">
        <f>ROW()</f>
        <v>15</v>
      </c>
      <c r="C15" s="48"/>
      <c r="D15" t="s">
        <v>650</v>
      </c>
      <c r="E15" t="s">
        <v>467</v>
      </c>
      <c r="F15" s="151">
        <f>'S2.Regulatory Profit '!F8+'S2.Regulatory Profit '!F9</f>
        <v>0</v>
      </c>
      <c r="G15" s="79"/>
      <c r="H15" s="102" t="s">
        <v>490</v>
      </c>
      <c r="L15" s="105"/>
      <c r="M15" s="123" t="s">
        <v>735</v>
      </c>
      <c r="N15" s="118" t="s">
        <v>736</v>
      </c>
      <c r="O15" s="116" t="s">
        <v>737</v>
      </c>
      <c r="P15" s="118" t="s">
        <v>738</v>
      </c>
    </row>
    <row r="16" spans="1:16" x14ac:dyDescent="0.45">
      <c r="A16" t="s">
        <v>729</v>
      </c>
      <c r="B16" s="48">
        <f>ROW()</f>
        <v>16</v>
      </c>
      <c r="C16" s="48" t="s">
        <v>462</v>
      </c>
      <c r="D16" t="s">
        <v>650</v>
      </c>
      <c r="E16" t="s">
        <v>93</v>
      </c>
      <c r="F16" s="151">
        <f>'S4.RAB Value Rolled Forward'!J7</f>
        <v>0</v>
      </c>
      <c r="G16" s="79"/>
      <c r="H16" s="102" t="s">
        <v>485</v>
      </c>
      <c r="L16" s="119"/>
      <c r="M16" s="119"/>
      <c r="N16" s="99"/>
      <c r="O16" s="98"/>
      <c r="P16" s="99"/>
    </row>
    <row r="17" spans="1:16" x14ac:dyDescent="0.45">
      <c r="A17" t="s">
        <v>729</v>
      </c>
      <c r="B17" s="48">
        <f>ROW()</f>
        <v>17</v>
      </c>
      <c r="C17" s="48" t="s">
        <v>466</v>
      </c>
      <c r="D17" t="s">
        <v>650</v>
      </c>
      <c r="E17" t="s">
        <v>517</v>
      </c>
      <c r="F17" s="151">
        <f>'S4.RAB Value Rolled Forward'!J8</f>
        <v>0</v>
      </c>
      <c r="G17" s="79"/>
      <c r="H17" s="102" t="s">
        <v>485</v>
      </c>
      <c r="L17" s="107" t="s">
        <v>739</v>
      </c>
      <c r="M17" s="105">
        <v>365</v>
      </c>
      <c r="N17" s="124">
        <f>disc_year_end-M17</f>
        <v>-365</v>
      </c>
      <c r="O17" s="108">
        <f>-F13</f>
        <v>0</v>
      </c>
      <c r="P17" s="109" t="e">
        <f>O17/(1+P$24)^((365-$M17)/365)</f>
        <v>#NUM!</v>
      </c>
    </row>
    <row r="18" spans="1:16" x14ac:dyDescent="0.45">
      <c r="A18" t="s">
        <v>729</v>
      </c>
      <c r="B18" s="48">
        <f>ROW()</f>
        <v>18</v>
      </c>
      <c r="C18" s="48" t="s">
        <v>462</v>
      </c>
      <c r="D18" t="s">
        <v>650</v>
      </c>
      <c r="E18" t="s">
        <v>651</v>
      </c>
      <c r="F18" s="151">
        <f>'S3.Regulatory Tax Allowance '!F22</f>
        <v>0</v>
      </c>
      <c r="G18" s="79"/>
      <c r="H18" s="102" t="s">
        <v>490</v>
      </c>
      <c r="L18" s="107" t="s">
        <v>650</v>
      </c>
      <c r="M18" s="105">
        <v>182</v>
      </c>
      <c r="N18" s="124">
        <f>disc_year_end-M18</f>
        <v>-182</v>
      </c>
      <c r="O18" s="108">
        <f>-F20</f>
        <v>0</v>
      </c>
      <c r="P18" s="109" t="e">
        <f>O18/(1+P$24)^((365-$M18)/365)</f>
        <v>#NUM!</v>
      </c>
    </row>
    <row r="19" spans="1:16" x14ac:dyDescent="0.45">
      <c r="A19" t="s">
        <v>729</v>
      </c>
      <c r="B19" s="48">
        <f>ROW()</f>
        <v>19</v>
      </c>
      <c r="C19" s="48" t="s">
        <v>466</v>
      </c>
      <c r="D19" t="s">
        <v>650</v>
      </c>
      <c r="E19" t="s">
        <v>652</v>
      </c>
      <c r="F19" s="151">
        <f>'S2.Regulatory Profit '!F5+'S2.Regulatory Profit '!F6</f>
        <v>0</v>
      </c>
      <c r="G19" s="79"/>
      <c r="H19" s="102" t="s">
        <v>490</v>
      </c>
      <c r="L19" s="107" t="s">
        <v>649</v>
      </c>
      <c r="M19" s="105">
        <v>148</v>
      </c>
      <c r="N19" s="124">
        <f>disc_year_end-M19</f>
        <v>-148</v>
      </c>
      <c r="O19" s="110">
        <f>F14-'S8.Calculation Inputs'!F47</f>
        <v>0</v>
      </c>
      <c r="P19" s="109" t="e">
        <f t="shared" ref="P19:P21" si="0">O19/(1+P$24)^((365-$M19)/365)</f>
        <v>#NUM!</v>
      </c>
    </row>
    <row r="20" spans="1:16" x14ac:dyDescent="0.45">
      <c r="A20" t="s">
        <v>729</v>
      </c>
      <c r="B20" s="48">
        <f>ROW()</f>
        <v>20</v>
      </c>
      <c r="C20" s="48"/>
      <c r="D20" s="64" t="s">
        <v>650</v>
      </c>
      <c r="F20" s="151">
        <f>SUM(F15,F16,-F17,F18,-F19)</f>
        <v>0</v>
      </c>
      <c r="G20" s="79"/>
      <c r="H20" s="49"/>
      <c r="L20" s="107" t="s">
        <v>740</v>
      </c>
      <c r="M20" s="105">
        <v>0</v>
      </c>
      <c r="N20" s="124">
        <f>disc_year_end-M20</f>
        <v>0</v>
      </c>
      <c r="O20" s="108">
        <f>-F21</f>
        <v>0</v>
      </c>
      <c r="P20" s="109" t="e">
        <f t="shared" si="0"/>
        <v>#NUM!</v>
      </c>
    </row>
    <row r="21" spans="1:16" x14ac:dyDescent="0.45">
      <c r="A21" t="s">
        <v>729</v>
      </c>
      <c r="B21" s="48">
        <f>ROW()</f>
        <v>21</v>
      </c>
      <c r="C21" s="48"/>
      <c r="D21" s="64" t="s">
        <v>471</v>
      </c>
      <c r="F21" s="151" cm="1">
        <f t="array" ref="F21">tb_8_8aii_8.12_1[($)]</f>
        <v>0</v>
      </c>
      <c r="G21" s="79"/>
      <c r="H21" s="49" t="s">
        <v>490</v>
      </c>
      <c r="L21" s="107" t="s">
        <v>741</v>
      </c>
      <c r="M21" s="105">
        <v>0</v>
      </c>
      <c r="N21" s="124">
        <f>disc_year_end-M21</f>
        <v>0</v>
      </c>
      <c r="O21" s="108">
        <f>F24</f>
        <v>0</v>
      </c>
      <c r="P21" s="109" t="e">
        <f t="shared" si="0"/>
        <v>#NUM!</v>
      </c>
    </row>
    <row r="22" spans="1:16" x14ac:dyDescent="0.45">
      <c r="A22" t="s">
        <v>729</v>
      </c>
      <c r="B22" s="48">
        <f>ROW()</f>
        <v>22</v>
      </c>
      <c r="C22" s="48"/>
      <c r="D22" t="s">
        <v>653</v>
      </c>
      <c r="E22" t="s">
        <v>519</v>
      </c>
      <c r="F22" s="151">
        <f>'S4.RAB Value Rolled Forward'!G29</f>
        <v>0</v>
      </c>
      <c r="H22" s="102" t="s">
        <v>485</v>
      </c>
      <c r="L22" s="105"/>
      <c r="M22" s="105"/>
      <c r="N22" s="92"/>
      <c r="P22" s="92"/>
    </row>
    <row r="23" spans="1:16" x14ac:dyDescent="0.45">
      <c r="A23" t="s">
        <v>729</v>
      </c>
      <c r="B23" s="48">
        <f>ROW()</f>
        <v>23</v>
      </c>
      <c r="C23" s="48" t="s">
        <v>466</v>
      </c>
      <c r="D23" t="s">
        <v>653</v>
      </c>
      <c r="E23" t="s">
        <v>518</v>
      </c>
      <c r="F23" s="151">
        <f>'S4.RAB Value Rolled Forward'!G28</f>
        <v>0</v>
      </c>
      <c r="H23" s="102" t="s">
        <v>485</v>
      </c>
      <c r="L23" s="105"/>
      <c r="M23" s="105"/>
      <c r="N23" s="92"/>
      <c r="O23" s="111" t="s">
        <v>742</v>
      </c>
      <c r="P23" s="112">
        <f>0.1*SIGN(SUM(O17:O21))</f>
        <v>0</v>
      </c>
    </row>
    <row r="24" spans="1:16" x14ac:dyDescent="0.45">
      <c r="A24" t="s">
        <v>729</v>
      </c>
      <c r="B24" s="48">
        <f>ROW()</f>
        <v>24</v>
      </c>
      <c r="C24" s="48"/>
      <c r="D24" s="64" t="s">
        <v>653</v>
      </c>
      <c r="F24" s="151">
        <f>F22-F23</f>
        <v>0</v>
      </c>
      <c r="L24" s="105"/>
      <c r="M24" s="105"/>
      <c r="N24" s="92"/>
      <c r="O24" s="111" t="s">
        <v>743</v>
      </c>
      <c r="P24" s="113" t="e">
        <f>XIRR(O17:O21,$N17:$N21,P23)</f>
        <v>#NUM!</v>
      </c>
    </row>
    <row r="25" spans="1:16" x14ac:dyDescent="0.45">
      <c r="L25" s="105"/>
      <c r="M25" s="105"/>
      <c r="N25" s="92"/>
      <c r="O25" s="114" t="s">
        <v>744</v>
      </c>
      <c r="P25" s="115" t="e">
        <f>SUM(P17:P21)</f>
        <v>#NUM!</v>
      </c>
    </row>
    <row r="26" spans="1:16" x14ac:dyDescent="0.45">
      <c r="L26" s="119"/>
      <c r="M26" s="119"/>
      <c r="N26" s="99"/>
      <c r="O26" s="120" t="s">
        <v>745</v>
      </c>
      <c r="P26" s="121" t="e">
        <f>IF(ABS(P25)&lt;0.01,P24,"ERROR")</f>
        <v>#NUM!</v>
      </c>
    </row>
    <row r="27" spans="1:16" ht="21" x14ac:dyDescent="0.65">
      <c r="A27" s="1" t="s">
        <v>729</v>
      </c>
    </row>
    <row r="28" spans="1:16" ht="30" customHeight="1" x14ac:dyDescent="0.45">
      <c r="A28" s="3" t="s">
        <v>56</v>
      </c>
      <c r="B28" s="3" t="s">
        <v>57</v>
      </c>
      <c r="C28" s="3" t="s">
        <v>144</v>
      </c>
      <c r="D28" s="3" t="s">
        <v>1102</v>
      </c>
      <c r="E28" s="3" t="s">
        <v>1103</v>
      </c>
      <c r="F28" s="3" t="s">
        <v>504</v>
      </c>
      <c r="I28" s="49"/>
    </row>
    <row r="29" spans="1:16" x14ac:dyDescent="0.45">
      <c r="A29" t="s">
        <v>729</v>
      </c>
      <c r="B29" s="48">
        <f>ROW()</f>
        <v>29</v>
      </c>
      <c r="C29" s="48"/>
      <c r="D29" s="64" t="s">
        <v>456</v>
      </c>
      <c r="F29" s="156" t="e">
        <f>P26</f>
        <v>#NUM!</v>
      </c>
      <c r="H29" s="49" t="str" cm="1">
        <f t="array" aca="1" ref="H29" ca="1">"from row "&amp;CELL("address", P26)&amp;" mid yr IRR calcs."</f>
        <v>from row $P$26 mid yr IRR calcs.</v>
      </c>
    </row>
    <row r="30" spans="1:16" x14ac:dyDescent="0.45">
      <c r="A30" t="s">
        <v>729</v>
      </c>
      <c r="B30" s="48">
        <f>ROW()</f>
        <v>30</v>
      </c>
      <c r="C30" s="48"/>
      <c r="D30" t="s">
        <v>453</v>
      </c>
      <c r="E30" t="s">
        <v>619</v>
      </c>
      <c r="F30" s="156">
        <v>0.28999999999999998</v>
      </c>
      <c r="I30" s="49"/>
    </row>
    <row r="31" spans="1:16" x14ac:dyDescent="0.45">
      <c r="A31" t="s">
        <v>729</v>
      </c>
      <c r="B31" s="48">
        <f>ROW()</f>
        <v>31</v>
      </c>
      <c r="C31" s="48"/>
      <c r="D31" t="s">
        <v>453</v>
      </c>
      <c r="E31" t="s">
        <v>726</v>
      </c>
      <c r="F31" s="150"/>
      <c r="I31" s="49"/>
    </row>
    <row r="32" spans="1:16" x14ac:dyDescent="0.45">
      <c r="A32" t="s">
        <v>729</v>
      </c>
      <c r="B32" s="48">
        <f>ROW()</f>
        <v>32</v>
      </c>
      <c r="C32" s="48"/>
      <c r="D32" t="s">
        <v>453</v>
      </c>
      <c r="E32" t="s">
        <v>505</v>
      </c>
      <c r="F32" s="156" cm="1">
        <f t="array" ref="F32">corporate_tax_rate</f>
        <v>0</v>
      </c>
      <c r="H32" s="49" t="s">
        <v>727</v>
      </c>
    </row>
    <row r="33" spans="1:8" x14ac:dyDescent="0.45">
      <c r="A33" t="s">
        <v>729</v>
      </c>
      <c r="B33" s="48">
        <f>ROW()</f>
        <v>33</v>
      </c>
      <c r="C33" s="48"/>
      <c r="D33" s="64" t="s">
        <v>453</v>
      </c>
      <c r="F33" s="156" t="e">
        <f>F29-($F$30*$F$31*$F$32)</f>
        <v>#NUM!</v>
      </c>
      <c r="H33" s="49" t="str" cm="1">
        <f t="array" aca="1" ref="H33" ca="1">"to row "&amp;CELL("row", H4)</f>
        <v>to row 4</v>
      </c>
    </row>
  </sheetData>
  <pageMargins left="0.7" right="0.7" top="0.75" bottom="0.75" header="0.3" footer="0.3"/>
  <pageSetup paperSize="9" scale="67" fitToHeight="0" orientation="landscape" r:id="rId1"/>
  <colBreaks count="1" manualBreakCount="1">
    <brk id="10" max="48" man="1"/>
  </colBreaks>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F1CCC-552F-431E-B26D-C60395DD5A40}">
  <sheetPr codeName="Sheet6">
    <pageSetUpPr fitToPage="1"/>
  </sheetPr>
  <dimension ref="A1:L33"/>
  <sheetViews>
    <sheetView zoomScale="85" zoomScaleNormal="85" workbookViewId="0"/>
  </sheetViews>
  <sheetFormatPr defaultRowHeight="14.25" x14ac:dyDescent="0.45"/>
  <cols>
    <col min="1" max="1" width="38.1328125" customWidth="1"/>
    <col min="3" max="3" width="8.1328125" customWidth="1"/>
    <col min="4" max="4" width="39.73046875" customWidth="1"/>
    <col min="5" max="5" width="58.3984375" customWidth="1"/>
    <col min="6" max="6" width="19.73046875" customWidth="1"/>
    <col min="7" max="7" width="8.86328125" customWidth="1"/>
    <col min="8" max="8" width="23.265625" bestFit="1" customWidth="1"/>
  </cols>
  <sheetData>
    <row r="1" spans="1:9" ht="23.25" x14ac:dyDescent="0.45">
      <c r="A1" s="142" t="s">
        <v>1022</v>
      </c>
    </row>
    <row r="2" spans="1:9" ht="21" x14ac:dyDescent="0.65">
      <c r="A2" s="1" t="s">
        <v>459</v>
      </c>
      <c r="I2" s="49"/>
    </row>
    <row r="3" spans="1:9" ht="37.9" customHeight="1" x14ac:dyDescent="0.45">
      <c r="A3" s="3" t="s">
        <v>56</v>
      </c>
      <c r="B3" s="3" t="s">
        <v>57</v>
      </c>
      <c r="C3" s="3" t="s">
        <v>144</v>
      </c>
      <c r="D3" s="3" t="s">
        <v>1102</v>
      </c>
      <c r="E3" s="3" t="s">
        <v>1103</v>
      </c>
      <c r="F3" s="3" t="s">
        <v>899</v>
      </c>
      <c r="H3" s="49"/>
    </row>
    <row r="4" spans="1:9" x14ac:dyDescent="0.45">
      <c r="A4" t="s">
        <v>459</v>
      </c>
      <c r="B4">
        <f>ROW()</f>
        <v>4</v>
      </c>
      <c r="D4" t="s">
        <v>460</v>
      </c>
      <c r="E4" t="s">
        <v>461</v>
      </c>
      <c r="F4" s="87">
        <f>'S7.Actual vs Forecast'!F7</f>
        <v>0</v>
      </c>
      <c r="H4" s="49"/>
    </row>
    <row r="5" spans="1:9" x14ac:dyDescent="0.45">
      <c r="A5" t="s">
        <v>459</v>
      </c>
      <c r="B5">
        <f>ROW()</f>
        <v>5</v>
      </c>
      <c r="C5" t="s">
        <v>462</v>
      </c>
      <c r="D5" t="s">
        <v>460</v>
      </c>
      <c r="E5" t="s">
        <v>463</v>
      </c>
      <c r="F5" s="68"/>
      <c r="H5" s="49" t="s">
        <v>721</v>
      </c>
    </row>
    <row r="6" spans="1:9" x14ac:dyDescent="0.45">
      <c r="A6" t="s">
        <v>459</v>
      </c>
      <c r="B6">
        <f>ROW()</f>
        <v>6</v>
      </c>
      <c r="C6" t="s">
        <v>462</v>
      </c>
      <c r="D6" t="s">
        <v>460</v>
      </c>
      <c r="E6" t="s">
        <v>464</v>
      </c>
      <c r="F6" s="68"/>
      <c r="H6" s="49"/>
    </row>
    <row r="7" spans="1:9" x14ac:dyDescent="0.45">
      <c r="A7" t="s">
        <v>459</v>
      </c>
      <c r="B7">
        <f>ROW()</f>
        <v>7</v>
      </c>
      <c r="D7" s="64" t="s">
        <v>465</v>
      </c>
      <c r="E7" t="s">
        <v>461</v>
      </c>
      <c r="F7" s="87">
        <f>SUM(F4:F6)</f>
        <v>0</v>
      </c>
      <c r="H7" s="49"/>
    </row>
    <row r="8" spans="1:9" x14ac:dyDescent="0.45">
      <c r="A8" t="s">
        <v>459</v>
      </c>
      <c r="B8">
        <f>ROW()</f>
        <v>8</v>
      </c>
      <c r="C8" t="s">
        <v>466</v>
      </c>
      <c r="D8" s="64" t="s">
        <v>467</v>
      </c>
      <c r="E8" t="s">
        <v>113</v>
      </c>
      <c r="F8" s="87">
        <f>'S5.Actual Expenditure Opex'!E18</f>
        <v>0</v>
      </c>
      <c r="H8" s="65"/>
    </row>
    <row r="9" spans="1:9" x14ac:dyDescent="0.45">
      <c r="A9" t="s">
        <v>459</v>
      </c>
      <c r="B9">
        <f>ROW()</f>
        <v>9</v>
      </c>
      <c r="C9" t="s">
        <v>466</v>
      </c>
      <c r="D9" t="s">
        <v>467</v>
      </c>
      <c r="E9" t="s">
        <v>1129</v>
      </c>
      <c r="F9" s="87">
        <f>F26</f>
        <v>0</v>
      </c>
      <c r="H9" s="49" t="str" cm="1">
        <f t="array" aca="1" ref="H9" ca="1">"from row "&amp;CELL("row",F26)&amp;" &amp; to S1"</f>
        <v>from row 26 &amp; to S1</v>
      </c>
    </row>
    <row r="10" spans="1:9" x14ac:dyDescent="0.45">
      <c r="A10" t="s">
        <v>459</v>
      </c>
      <c r="B10">
        <f>ROW()</f>
        <v>10</v>
      </c>
      <c r="D10" s="64" t="s">
        <v>468</v>
      </c>
      <c r="E10" t="s">
        <v>461</v>
      </c>
      <c r="F10" s="87">
        <f>F7-F8-F9</f>
        <v>0</v>
      </c>
    </row>
    <row r="11" spans="1:9" x14ac:dyDescent="0.45">
      <c r="A11" t="s">
        <v>459</v>
      </c>
      <c r="B11">
        <f>ROW()</f>
        <v>11</v>
      </c>
      <c r="C11" t="s">
        <v>466</v>
      </c>
      <c r="D11" t="s">
        <v>468</v>
      </c>
      <c r="E11" t="s">
        <v>469</v>
      </c>
      <c r="F11" s="87">
        <f>'S4.RAB Value Rolled Forward'!G73</f>
        <v>0</v>
      </c>
      <c r="H11" s="49" t="s">
        <v>485</v>
      </c>
    </row>
    <row r="12" spans="1:9" x14ac:dyDescent="0.45">
      <c r="A12" t="s">
        <v>459</v>
      </c>
      <c r="B12">
        <f>ROW()</f>
        <v>12</v>
      </c>
      <c r="C12" t="s">
        <v>462</v>
      </c>
      <c r="D12" t="s">
        <v>468</v>
      </c>
      <c r="E12" t="s">
        <v>470</v>
      </c>
      <c r="F12" s="87">
        <f>'S4.RAB Value Rolled Forward'!G51</f>
        <v>0</v>
      </c>
      <c r="H12" s="49" t="s">
        <v>485</v>
      </c>
    </row>
    <row r="13" spans="1:9" x14ac:dyDescent="0.45">
      <c r="A13" t="s">
        <v>459</v>
      </c>
      <c r="B13">
        <f>ROW()</f>
        <v>13</v>
      </c>
      <c r="D13" s="64" t="s">
        <v>489</v>
      </c>
      <c r="E13" t="s">
        <v>461</v>
      </c>
      <c r="F13" s="87">
        <f>F10-F11+F12</f>
        <v>0</v>
      </c>
      <c r="H13" s="49" t="s">
        <v>472</v>
      </c>
    </row>
    <row r="14" spans="1:9" x14ac:dyDescent="0.45">
      <c r="A14" t="s">
        <v>459</v>
      </c>
      <c r="B14">
        <f>ROW()</f>
        <v>14</v>
      </c>
      <c r="C14" t="s">
        <v>466</v>
      </c>
      <c r="D14" t="s">
        <v>489</v>
      </c>
      <c r="E14" t="s">
        <v>471</v>
      </c>
      <c r="F14" s="87">
        <f>'S8.Calculation Inputs'!F24</f>
        <v>0</v>
      </c>
      <c r="H14" s="49" t="s">
        <v>486</v>
      </c>
    </row>
    <row r="15" spans="1:9" x14ac:dyDescent="0.45">
      <c r="A15" t="s">
        <v>459</v>
      </c>
      <c r="B15">
        <f>ROW()</f>
        <v>15</v>
      </c>
      <c r="C15" t="s">
        <v>466</v>
      </c>
      <c r="D15" t="s">
        <v>489</v>
      </c>
      <c r="E15" t="s">
        <v>473</v>
      </c>
      <c r="F15" s="87">
        <f>'S3.Regulatory Tax Allowance '!F29</f>
        <v>0</v>
      </c>
      <c r="H15" s="49" t="s">
        <v>487</v>
      </c>
    </row>
    <row r="16" spans="1:9" x14ac:dyDescent="0.45">
      <c r="A16" t="s">
        <v>459</v>
      </c>
      <c r="B16">
        <f>ROW()</f>
        <v>16</v>
      </c>
      <c r="D16" s="64" t="s">
        <v>474</v>
      </c>
      <c r="E16" t="s">
        <v>461</v>
      </c>
      <c r="F16" s="87">
        <f>F13-F14-F15</f>
        <v>0</v>
      </c>
    </row>
    <row r="17" spans="1:12" x14ac:dyDescent="0.45">
      <c r="I17" s="49"/>
    </row>
    <row r="18" spans="1:12" x14ac:dyDescent="0.45">
      <c r="I18" s="49"/>
    </row>
    <row r="20" spans="1:12" ht="21" x14ac:dyDescent="0.65">
      <c r="A20" s="1" t="s">
        <v>475</v>
      </c>
    </row>
    <row r="21" spans="1:12" ht="37.9" customHeight="1" x14ac:dyDescent="0.45">
      <c r="A21" s="3" t="s">
        <v>56</v>
      </c>
      <c r="B21" s="3" t="s">
        <v>57</v>
      </c>
      <c r="C21" s="3" t="s">
        <v>144</v>
      </c>
      <c r="D21" s="3" t="s">
        <v>1102</v>
      </c>
      <c r="E21" s="3" t="s">
        <v>1103</v>
      </c>
      <c r="F21" s="3" t="s">
        <v>900</v>
      </c>
    </row>
    <row r="22" spans="1:12" x14ac:dyDescent="0.45">
      <c r="A22" t="s">
        <v>475</v>
      </c>
      <c r="B22">
        <f>ROW()</f>
        <v>22</v>
      </c>
      <c r="D22" t="s">
        <v>476</v>
      </c>
      <c r="E22" t="s">
        <v>477</v>
      </c>
      <c r="F22" s="68"/>
      <c r="H22" s="53"/>
    </row>
    <row r="23" spans="1:12" x14ac:dyDescent="0.45">
      <c r="A23" t="s">
        <v>475</v>
      </c>
      <c r="B23">
        <f>ROW()</f>
        <v>23</v>
      </c>
      <c r="D23" t="s">
        <v>476</v>
      </c>
      <c r="E23" t="s">
        <v>478</v>
      </c>
      <c r="F23" s="68"/>
    </row>
    <row r="24" spans="1:12" x14ac:dyDescent="0.45">
      <c r="A24" t="s">
        <v>475</v>
      </c>
      <c r="B24">
        <f>ROW()</f>
        <v>24</v>
      </c>
      <c r="D24" t="s">
        <v>476</v>
      </c>
      <c r="E24" t="s">
        <v>479</v>
      </c>
      <c r="F24" s="68"/>
    </row>
    <row r="25" spans="1:12" x14ac:dyDescent="0.45">
      <c r="A25" t="s">
        <v>475</v>
      </c>
      <c r="B25">
        <f>ROW()</f>
        <v>25</v>
      </c>
      <c r="D25" t="s">
        <v>476</v>
      </c>
      <c r="E25" t="s">
        <v>480</v>
      </c>
      <c r="F25" s="68"/>
    </row>
    <row r="26" spans="1:12" x14ac:dyDescent="0.45">
      <c r="A26" t="s">
        <v>475</v>
      </c>
      <c r="B26">
        <f>ROW()</f>
        <v>26</v>
      </c>
      <c r="D26" s="64" t="s">
        <v>1129</v>
      </c>
      <c r="F26" s="87">
        <f>SUM(F22:F25)</f>
        <v>0</v>
      </c>
      <c r="H26" s="49" t="str" cm="1">
        <f t="array" aca="1" ref="H26" ca="1">"to row "&amp;CELL("row",F9)</f>
        <v>to row 9</v>
      </c>
    </row>
    <row r="29" spans="1:12" ht="21" x14ac:dyDescent="0.65">
      <c r="A29" s="1" t="s">
        <v>482</v>
      </c>
    </row>
    <row r="30" spans="1:12" ht="37.9" customHeight="1" x14ac:dyDescent="0.45">
      <c r="A30" s="3" t="s">
        <v>56</v>
      </c>
      <c r="B30" s="3" t="s">
        <v>57</v>
      </c>
      <c r="C30" s="3" t="s">
        <v>144</v>
      </c>
      <c r="D30" s="3" t="s">
        <v>1102</v>
      </c>
      <c r="E30" s="3" t="s">
        <v>1103</v>
      </c>
      <c r="F30" s="7" t="s">
        <v>481</v>
      </c>
    </row>
    <row r="31" spans="1:12" x14ac:dyDescent="0.45">
      <c r="A31" t="s">
        <v>482</v>
      </c>
      <c r="B31">
        <f>ROW()</f>
        <v>31</v>
      </c>
      <c r="D31" t="s">
        <v>483</v>
      </c>
      <c r="F31" s="157"/>
    </row>
    <row r="32" spans="1:12" x14ac:dyDescent="0.45">
      <c r="L32" s="66"/>
    </row>
    <row r="33" spans="1:1" x14ac:dyDescent="0.45">
      <c r="A33" s="52" t="s">
        <v>484</v>
      </c>
    </row>
  </sheetData>
  <pageMargins left="0.7" right="0.7" top="0.75" bottom="0.75" header="0.3" footer="0.3"/>
  <pageSetup paperSize="9" scale="63" fitToHeight="0" orientation="landscape"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A919-BF4F-4C67-B330-E6423A6CFC10}">
  <sheetPr codeName="Sheet7">
    <pageSetUpPr fitToPage="1"/>
  </sheetPr>
  <dimension ref="A1:J53"/>
  <sheetViews>
    <sheetView zoomScale="85" zoomScaleNormal="85" workbookViewId="0"/>
  </sheetViews>
  <sheetFormatPr defaultRowHeight="14.25" x14ac:dyDescent="0.45"/>
  <cols>
    <col min="1" max="1" width="40.73046875" customWidth="1"/>
    <col min="3" max="3" width="9" customWidth="1"/>
    <col min="4" max="4" width="35" customWidth="1"/>
    <col min="5" max="5" width="64.86328125" customWidth="1"/>
    <col min="6" max="6" width="19.73046875" customWidth="1"/>
    <col min="7" max="7" width="15.59765625" customWidth="1"/>
    <col min="8" max="8" width="27" bestFit="1" customWidth="1"/>
    <col min="10" max="10" width="4.1328125" customWidth="1"/>
    <col min="11" max="11" width="21.73046875" customWidth="1"/>
    <col min="12" max="12" width="11" customWidth="1"/>
  </cols>
  <sheetData>
    <row r="1" spans="1:8" ht="23.25" x14ac:dyDescent="0.45">
      <c r="A1" s="142" t="s">
        <v>1023</v>
      </c>
    </row>
    <row r="2" spans="1:8" ht="21" x14ac:dyDescent="0.65">
      <c r="A2" s="1" t="s">
        <v>488</v>
      </c>
    </row>
    <row r="3" spans="1:8" s="58" customFormat="1" ht="37.9" customHeight="1" x14ac:dyDescent="0.45">
      <c r="A3" s="3" t="s">
        <v>56</v>
      </c>
      <c r="B3" s="3" t="s">
        <v>57</v>
      </c>
      <c r="C3" s="3" t="s">
        <v>144</v>
      </c>
      <c r="D3" s="3" t="s">
        <v>1102</v>
      </c>
      <c r="E3" s="3" t="s">
        <v>1103</v>
      </c>
      <c r="F3" s="3" t="s">
        <v>899</v>
      </c>
    </row>
    <row r="4" spans="1:8" x14ac:dyDescent="0.45">
      <c r="A4" t="s">
        <v>488</v>
      </c>
      <c r="B4">
        <f>ROW()</f>
        <v>4</v>
      </c>
      <c r="D4" t="s">
        <v>489</v>
      </c>
      <c r="F4" s="146">
        <f>'S2.Regulatory Profit '!F13</f>
        <v>0</v>
      </c>
      <c r="H4" s="49" t="s">
        <v>490</v>
      </c>
    </row>
    <row r="5" spans="1:8" x14ac:dyDescent="0.45">
      <c r="A5" t="s">
        <v>488</v>
      </c>
      <c r="B5">
        <f>ROW()</f>
        <v>5</v>
      </c>
      <c r="C5" t="s">
        <v>462</v>
      </c>
      <c r="D5" t="s">
        <v>489</v>
      </c>
      <c r="E5" t="s">
        <v>491</v>
      </c>
      <c r="F5" s="146">
        <f>'S4.RAB Value Rolled Forward'!G73</f>
        <v>0</v>
      </c>
      <c r="H5" s="49" t="s">
        <v>485</v>
      </c>
    </row>
    <row r="6" spans="1:8" x14ac:dyDescent="0.45">
      <c r="A6" t="s">
        <v>488</v>
      </c>
      <c r="B6">
        <f>ROW()</f>
        <v>6</v>
      </c>
      <c r="C6" t="s">
        <v>466</v>
      </c>
      <c r="D6" t="s">
        <v>489</v>
      </c>
      <c r="E6" t="s">
        <v>492</v>
      </c>
      <c r="F6" s="146">
        <f>F48</f>
        <v>0</v>
      </c>
      <c r="H6" s="49"/>
    </row>
    <row r="7" spans="1:8" x14ac:dyDescent="0.45">
      <c r="A7" t="s">
        <v>488</v>
      </c>
      <c r="B7">
        <f>ROW()</f>
        <v>7</v>
      </c>
      <c r="C7" t="s">
        <v>723</v>
      </c>
      <c r="D7" t="s">
        <v>493</v>
      </c>
      <c r="E7" t="s">
        <v>494</v>
      </c>
      <c r="F7" s="145"/>
      <c r="H7" s="49"/>
    </row>
    <row r="8" spans="1:8" x14ac:dyDescent="0.45">
      <c r="A8" t="s">
        <v>488</v>
      </c>
      <c r="B8">
        <f>ROW()</f>
        <v>8</v>
      </c>
      <c r="C8" t="s">
        <v>723</v>
      </c>
      <c r="D8" t="s">
        <v>493</v>
      </c>
      <c r="E8" t="s">
        <v>495</v>
      </c>
      <c r="F8" s="145"/>
      <c r="H8" s="49"/>
    </row>
    <row r="9" spans="1:8" x14ac:dyDescent="0.45">
      <c r="A9" t="s">
        <v>488</v>
      </c>
      <c r="B9">
        <f>ROW()</f>
        <v>9</v>
      </c>
      <c r="C9" t="s">
        <v>724</v>
      </c>
      <c r="D9" t="s">
        <v>493</v>
      </c>
      <c r="E9" t="s">
        <v>496</v>
      </c>
      <c r="F9" s="145"/>
      <c r="H9" s="49"/>
    </row>
    <row r="10" spans="1:8" x14ac:dyDescent="0.45">
      <c r="A10" t="s">
        <v>488</v>
      </c>
      <c r="B10">
        <f>ROW()</f>
        <v>10</v>
      </c>
      <c r="C10" t="s">
        <v>724</v>
      </c>
      <c r="D10" t="s">
        <v>493</v>
      </c>
      <c r="E10" t="s">
        <v>497</v>
      </c>
      <c r="F10" s="145"/>
      <c r="H10" s="49"/>
    </row>
    <row r="11" spans="1:8" x14ac:dyDescent="0.45">
      <c r="A11" t="s">
        <v>488</v>
      </c>
      <c r="B11">
        <f>ROW()</f>
        <v>11</v>
      </c>
      <c r="D11" t="s">
        <v>493</v>
      </c>
      <c r="F11" s="146">
        <f>SUM(F7:F8)-SUM(F9:F10)</f>
        <v>0</v>
      </c>
      <c r="H11" s="49"/>
    </row>
    <row r="12" spans="1:8" x14ac:dyDescent="0.45">
      <c r="A12" t="s">
        <v>488</v>
      </c>
      <c r="B12">
        <f>ROW()</f>
        <v>12</v>
      </c>
      <c r="C12" t="s">
        <v>466</v>
      </c>
      <c r="D12" t="s">
        <v>493</v>
      </c>
      <c r="E12" t="s">
        <v>498</v>
      </c>
      <c r="F12" s="146">
        <f>'S4.RAB Value Rolled Forward'!G51</f>
        <v>0</v>
      </c>
      <c r="H12" s="49" t="s">
        <v>485</v>
      </c>
    </row>
    <row r="13" spans="1:8" x14ac:dyDescent="0.45">
      <c r="A13" t="s">
        <v>488</v>
      </c>
      <c r="B13">
        <f>ROW()</f>
        <v>13</v>
      </c>
      <c r="C13" t="s">
        <v>723</v>
      </c>
      <c r="D13" t="s">
        <v>499</v>
      </c>
      <c r="E13" t="s">
        <v>494</v>
      </c>
      <c r="F13" s="145"/>
      <c r="H13" s="49"/>
    </row>
    <row r="14" spans="1:8" x14ac:dyDescent="0.45">
      <c r="A14" t="s">
        <v>488</v>
      </c>
      <c r="B14">
        <f>ROW()</f>
        <v>14</v>
      </c>
      <c r="C14" t="s">
        <v>723</v>
      </c>
      <c r="D14" t="s">
        <v>499</v>
      </c>
      <c r="E14" t="s">
        <v>495</v>
      </c>
      <c r="F14" s="145"/>
      <c r="H14" s="49"/>
    </row>
    <row r="15" spans="1:8" x14ac:dyDescent="0.45">
      <c r="A15" t="s">
        <v>488</v>
      </c>
      <c r="B15">
        <f>ROW()</f>
        <v>15</v>
      </c>
      <c r="C15" t="s">
        <v>724</v>
      </c>
      <c r="D15" t="s">
        <v>499</v>
      </c>
      <c r="E15" t="s">
        <v>496</v>
      </c>
      <c r="F15" s="145"/>
      <c r="H15" s="49"/>
    </row>
    <row r="16" spans="1:8" x14ac:dyDescent="0.45">
      <c r="A16" t="s">
        <v>488</v>
      </c>
      <c r="B16">
        <f>ROW()</f>
        <v>16</v>
      </c>
      <c r="C16" t="s">
        <v>724</v>
      </c>
      <c r="D16" t="s">
        <v>499</v>
      </c>
      <c r="E16" t="s">
        <v>497</v>
      </c>
      <c r="F16" s="145"/>
      <c r="H16" s="49"/>
    </row>
    <row r="17" spans="1:10" x14ac:dyDescent="0.45">
      <c r="A17" t="s">
        <v>488</v>
      </c>
      <c r="B17">
        <f>ROW()</f>
        <v>17</v>
      </c>
      <c r="D17" t="s">
        <v>499</v>
      </c>
      <c r="F17" s="146">
        <f>SUM(F13:F14)-SUM(F15:F16)</f>
        <v>0</v>
      </c>
      <c r="H17" s="49"/>
    </row>
    <row r="18" spans="1:10" x14ac:dyDescent="0.45">
      <c r="A18" t="s">
        <v>488</v>
      </c>
      <c r="B18">
        <f>ROW()</f>
        <v>18</v>
      </c>
      <c r="C18" t="s">
        <v>466</v>
      </c>
      <c r="D18" t="s">
        <v>499</v>
      </c>
      <c r="E18" t="s">
        <v>500</v>
      </c>
      <c r="F18" s="146">
        <f>'S8.Calculation Inputs'!F34</f>
        <v>0</v>
      </c>
      <c r="H18" s="49"/>
    </row>
    <row r="19" spans="1:10" x14ac:dyDescent="0.45">
      <c r="A19" t="s">
        <v>488</v>
      </c>
      <c r="B19">
        <f>ROW()</f>
        <v>19</v>
      </c>
      <c r="D19" s="64" t="s">
        <v>1127</v>
      </c>
      <c r="F19" s="146">
        <f>F4+F5-F6+F11-F12+F17-F18</f>
        <v>0</v>
      </c>
      <c r="H19" s="49"/>
    </row>
    <row r="20" spans="1:10" x14ac:dyDescent="0.45">
      <c r="A20" t="s">
        <v>488</v>
      </c>
      <c r="B20">
        <f>ROW()</f>
        <v>20</v>
      </c>
      <c r="C20" t="s">
        <v>466</v>
      </c>
      <c r="D20" t="s">
        <v>1127</v>
      </c>
      <c r="E20" t="s">
        <v>501</v>
      </c>
      <c r="F20" s="145"/>
      <c r="H20" s="49"/>
    </row>
    <row r="21" spans="1:10" x14ac:dyDescent="0.45">
      <c r="A21" t="s">
        <v>488</v>
      </c>
      <c r="B21">
        <f>ROW()</f>
        <v>21</v>
      </c>
      <c r="D21" t="s">
        <v>1127</v>
      </c>
      <c r="E21" t="s">
        <v>502</v>
      </c>
      <c r="F21" s="146">
        <f>IF(F19&lt;0,0,MAX(F19-F20,0))</f>
        <v>0</v>
      </c>
      <c r="H21" s="49"/>
    </row>
    <row r="22" spans="1:10" x14ac:dyDescent="0.45">
      <c r="A22" t="s">
        <v>488</v>
      </c>
      <c r="B22">
        <f>ROW()</f>
        <v>22</v>
      </c>
      <c r="D22" s="64" t="s">
        <v>473</v>
      </c>
      <c r="E22" t="s">
        <v>473</v>
      </c>
      <c r="F22" s="146" cm="1">
        <f t="array" ref="F22">IF(F21&lt;0,0,F21*corporate_tax_rate)</f>
        <v>0</v>
      </c>
      <c r="H22" s="49" t="s">
        <v>725</v>
      </c>
    </row>
    <row r="23" spans="1:10" x14ac:dyDescent="0.45">
      <c r="A23" s="64"/>
      <c r="J23" s="49"/>
    </row>
    <row r="24" spans="1:10" x14ac:dyDescent="0.45">
      <c r="A24" s="52" t="s">
        <v>722</v>
      </c>
    </row>
    <row r="27" spans="1:10" ht="21" x14ac:dyDescent="0.65">
      <c r="A27" s="1" t="s">
        <v>488</v>
      </c>
    </row>
    <row r="28" spans="1:10" ht="30" customHeight="1" x14ac:dyDescent="0.45">
      <c r="A28" s="3" t="s">
        <v>56</v>
      </c>
      <c r="B28" s="3" t="s">
        <v>57</v>
      </c>
      <c r="C28" s="3" t="s">
        <v>144</v>
      </c>
      <c r="D28" s="3" t="s">
        <v>1102</v>
      </c>
      <c r="E28" s="3" t="s">
        <v>1103</v>
      </c>
      <c r="F28" s="3" t="s">
        <v>504</v>
      </c>
    </row>
    <row r="29" spans="1:10" x14ac:dyDescent="0.45">
      <c r="A29" t="s">
        <v>488</v>
      </c>
      <c r="B29">
        <f>ROW()</f>
        <v>29</v>
      </c>
      <c r="D29" t="s">
        <v>1127</v>
      </c>
      <c r="E29" t="s">
        <v>505</v>
      </c>
      <c r="F29" s="158"/>
    </row>
    <row r="32" spans="1:10" x14ac:dyDescent="0.45">
      <c r="A32" s="52"/>
    </row>
    <row r="33" spans="1:8" x14ac:dyDescent="0.45">
      <c r="A33" s="52" t="s">
        <v>506</v>
      </c>
    </row>
    <row r="34" spans="1:8" x14ac:dyDescent="0.45">
      <c r="A34" s="52" t="s">
        <v>507</v>
      </c>
    </row>
    <row r="35" spans="1:8" x14ac:dyDescent="0.45">
      <c r="A35" s="52"/>
    </row>
    <row r="37" spans="1:8" ht="21" x14ac:dyDescent="0.65">
      <c r="A37" s="1" t="s">
        <v>508</v>
      </c>
    </row>
    <row r="38" spans="1:8" ht="37.9" customHeight="1" x14ac:dyDescent="0.45">
      <c r="A38" s="3" t="s">
        <v>56</v>
      </c>
      <c r="B38" s="3" t="s">
        <v>57</v>
      </c>
      <c r="C38" s="3" t="s">
        <v>144</v>
      </c>
      <c r="D38" s="3" t="s">
        <v>1102</v>
      </c>
      <c r="E38" s="3" t="s">
        <v>1103</v>
      </c>
      <c r="F38" s="3" t="s">
        <v>899</v>
      </c>
    </row>
    <row r="39" spans="1:8" ht="14.65" thickBot="1" x14ac:dyDescent="0.5">
      <c r="A39" t="s">
        <v>508</v>
      </c>
      <c r="B39">
        <f>ROW()</f>
        <v>39</v>
      </c>
      <c r="D39" t="s">
        <v>509</v>
      </c>
      <c r="F39" s="145"/>
      <c r="H39" s="67" t="s">
        <v>510</v>
      </c>
    </row>
    <row r="40" spans="1:8" x14ac:dyDescent="0.45">
      <c r="A40" t="s">
        <v>508</v>
      </c>
      <c r="B40">
        <f>ROW()</f>
        <v>40</v>
      </c>
      <c r="D40" t="s">
        <v>509</v>
      </c>
      <c r="E40" t="s">
        <v>1136</v>
      </c>
      <c r="F40" s="145"/>
    </row>
    <row r="41" spans="1:8" x14ac:dyDescent="0.45">
      <c r="A41" t="s">
        <v>508</v>
      </c>
      <c r="B41">
        <f>ROW()</f>
        <v>41</v>
      </c>
      <c r="D41" t="s">
        <v>509</v>
      </c>
      <c r="E41" t="s">
        <v>511</v>
      </c>
      <c r="F41" s="145"/>
    </row>
    <row r="42" spans="1:8" x14ac:dyDescent="0.45">
      <c r="A42" t="s">
        <v>508</v>
      </c>
      <c r="B42">
        <f>ROW()</f>
        <v>42</v>
      </c>
      <c r="D42" t="s">
        <v>1137</v>
      </c>
      <c r="F42" s="146">
        <f>F39+F40-F41</f>
        <v>0</v>
      </c>
    </row>
    <row r="45" spans="1:8" ht="21" x14ac:dyDescent="0.65">
      <c r="A45" s="1" t="s">
        <v>512</v>
      </c>
    </row>
    <row r="46" spans="1:8" ht="37.9" customHeight="1" x14ac:dyDescent="0.45">
      <c r="A46" s="3" t="s">
        <v>56</v>
      </c>
      <c r="B46" s="3" t="s">
        <v>57</v>
      </c>
      <c r="C46" s="3" t="s">
        <v>144</v>
      </c>
      <c r="D46" s="3" t="s">
        <v>1102</v>
      </c>
      <c r="E46" s="3" t="s">
        <v>1103</v>
      </c>
      <c r="F46" s="3" t="s">
        <v>899</v>
      </c>
    </row>
    <row r="47" spans="1:8" ht="14.65" thickBot="1" x14ac:dyDescent="0.5">
      <c r="A47" t="s">
        <v>512</v>
      </c>
      <c r="B47">
        <f>ROW()</f>
        <v>47</v>
      </c>
      <c r="D47" t="s">
        <v>513</v>
      </c>
      <c r="F47" s="145"/>
      <c r="H47" s="67" t="s">
        <v>510</v>
      </c>
    </row>
    <row r="48" spans="1:8" x14ac:dyDescent="0.45">
      <c r="A48" t="s">
        <v>512</v>
      </c>
      <c r="B48">
        <f>ROW()</f>
        <v>48</v>
      </c>
      <c r="C48" t="s">
        <v>466</v>
      </c>
      <c r="D48" t="s">
        <v>513</v>
      </c>
      <c r="E48" t="s">
        <v>492</v>
      </c>
      <c r="F48" s="145"/>
    </row>
    <row r="49" spans="1:6" x14ac:dyDescent="0.45">
      <c r="A49" t="s">
        <v>512</v>
      </c>
      <c r="B49">
        <f>ROW()</f>
        <v>49</v>
      </c>
      <c r="C49" t="s">
        <v>462</v>
      </c>
      <c r="D49" t="s">
        <v>513</v>
      </c>
      <c r="E49" t="s">
        <v>1008</v>
      </c>
      <c r="F49" s="145"/>
    </row>
    <row r="50" spans="1:6" x14ac:dyDescent="0.45">
      <c r="A50" t="s">
        <v>512</v>
      </c>
      <c r="B50">
        <f>ROW()</f>
        <v>50</v>
      </c>
      <c r="C50" t="s">
        <v>466</v>
      </c>
      <c r="D50" t="s">
        <v>513</v>
      </c>
      <c r="E50" t="s">
        <v>1009</v>
      </c>
      <c r="F50" s="145"/>
    </row>
    <row r="51" spans="1:6" x14ac:dyDescent="0.45">
      <c r="A51" t="s">
        <v>512</v>
      </c>
      <c r="B51">
        <f>ROW()</f>
        <v>51</v>
      </c>
      <c r="C51" t="s">
        <v>462</v>
      </c>
      <c r="D51" t="s">
        <v>513</v>
      </c>
      <c r="E51" t="s">
        <v>518</v>
      </c>
      <c r="F51" s="145"/>
    </row>
    <row r="52" spans="1:6" x14ac:dyDescent="0.45">
      <c r="A52" t="s">
        <v>512</v>
      </c>
      <c r="B52">
        <f>ROW()</f>
        <v>52</v>
      </c>
      <c r="C52" t="s">
        <v>462</v>
      </c>
      <c r="D52" t="s">
        <v>513</v>
      </c>
      <c r="E52" t="s">
        <v>1010</v>
      </c>
      <c r="F52" s="145"/>
    </row>
    <row r="53" spans="1:6" x14ac:dyDescent="0.45">
      <c r="A53" t="s">
        <v>512</v>
      </c>
      <c r="B53">
        <f>ROW()</f>
        <v>53</v>
      </c>
      <c r="D53" s="64" t="s">
        <v>514</v>
      </c>
      <c r="F53" s="146">
        <f>F47-F48+F49-F50+F51+F52</f>
        <v>0</v>
      </c>
    </row>
  </sheetData>
  <pageMargins left="0.70866141732283472" right="0.70866141732283472" top="0.74803149606299213" bottom="0.74803149606299213" header="0.31496062992125984" footer="0.31496062992125984"/>
  <pageSetup paperSize="9" scale="59" fitToHeight="0" orientation="landscape" r:id="rId1"/>
  <rowBreaks count="1" manualBreakCount="1">
    <brk id="44" max="7" man="1"/>
  </rowBreaks>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9370-B2E1-4381-9184-676FCF255CFD}">
  <sheetPr codeName="Sheet8">
    <pageSetUpPr fitToPage="1"/>
  </sheetPr>
  <dimension ref="A1:T115"/>
  <sheetViews>
    <sheetView zoomScale="85" zoomScaleNormal="85" zoomScaleSheetLayoutView="85" workbookViewId="0"/>
  </sheetViews>
  <sheetFormatPr defaultRowHeight="14.25" x14ac:dyDescent="0.45"/>
  <cols>
    <col min="1" max="1" width="49.19921875" customWidth="1"/>
    <col min="3" max="3" width="7.73046875" customWidth="1"/>
    <col min="4" max="4" width="49" customWidth="1"/>
    <col min="5" max="5" width="35" customWidth="1"/>
    <col min="6" max="9" width="18.1328125" customWidth="1"/>
    <col min="10" max="10" width="16.3984375" customWidth="1"/>
    <col min="11" max="11" width="14.3984375" customWidth="1"/>
    <col min="12" max="12" width="11.265625" customWidth="1"/>
    <col min="13" max="13" width="21.73046875" customWidth="1"/>
    <col min="14" max="14" width="14.1328125" customWidth="1"/>
    <col min="15" max="15" width="14.86328125" customWidth="1"/>
    <col min="16" max="16" width="11.3984375" customWidth="1"/>
    <col min="21" max="21" width="3.86328125" customWidth="1"/>
  </cols>
  <sheetData>
    <row r="1" spans="1:18" ht="23.25" x14ac:dyDescent="0.45">
      <c r="A1" s="142" t="s">
        <v>1024</v>
      </c>
    </row>
    <row r="2" spans="1:18" ht="21" x14ac:dyDescent="0.65">
      <c r="A2" s="1" t="s">
        <v>633</v>
      </c>
    </row>
    <row r="3" spans="1:18" ht="56.65" customHeight="1" x14ac:dyDescent="0.45">
      <c r="A3" s="3" t="s">
        <v>56</v>
      </c>
      <c r="B3" s="3" t="s">
        <v>57</v>
      </c>
      <c r="C3" s="3" t="s">
        <v>144</v>
      </c>
      <c r="D3" s="3" t="s">
        <v>1102</v>
      </c>
      <c r="E3" s="3" t="s">
        <v>1103</v>
      </c>
      <c r="F3" s="3" t="s">
        <v>901</v>
      </c>
      <c r="G3" s="3" t="s">
        <v>902</v>
      </c>
      <c r="H3" s="3" t="s">
        <v>903</v>
      </c>
      <c r="I3" s="3" t="s">
        <v>904</v>
      </c>
      <c r="J3" s="3" t="s">
        <v>905</v>
      </c>
      <c r="P3" s="53"/>
      <c r="Q3" s="53"/>
      <c r="R3" s="53"/>
    </row>
    <row r="4" spans="1:18" x14ac:dyDescent="0.45">
      <c r="A4" t="s">
        <v>633</v>
      </c>
      <c r="B4">
        <f>ROW()</f>
        <v>4</v>
      </c>
      <c r="D4" t="s">
        <v>515</v>
      </c>
      <c r="F4" s="68"/>
      <c r="G4" s="68"/>
      <c r="H4" s="68"/>
      <c r="I4" s="77"/>
      <c r="J4" s="77"/>
      <c r="L4" s="49" t="s">
        <v>634</v>
      </c>
      <c r="N4" s="63"/>
      <c r="P4" s="69"/>
      <c r="Q4" s="70"/>
      <c r="R4" s="53"/>
    </row>
    <row r="5" spans="1:18" x14ac:dyDescent="0.45">
      <c r="A5" t="s">
        <v>633</v>
      </c>
      <c r="B5">
        <f>ROW()</f>
        <v>5</v>
      </c>
      <c r="C5" t="s">
        <v>466</v>
      </c>
      <c r="D5" t="s">
        <v>491</v>
      </c>
      <c r="F5" s="68"/>
      <c r="G5" s="68"/>
      <c r="H5" s="68"/>
      <c r="I5" s="68"/>
      <c r="J5" s="87">
        <f>G17</f>
        <v>0</v>
      </c>
      <c r="L5" s="49" t="str" cm="1">
        <f t="array" aca="1" ref="L5" ca="1">"from row "&amp;CELL("row",G18)</f>
        <v>from row 18</v>
      </c>
      <c r="N5" s="63"/>
      <c r="P5" s="69"/>
      <c r="Q5" s="70"/>
      <c r="R5" s="53"/>
    </row>
    <row r="6" spans="1:18" x14ac:dyDescent="0.45">
      <c r="A6" t="s">
        <v>633</v>
      </c>
      <c r="B6">
        <f>ROW()</f>
        <v>6</v>
      </c>
      <c r="C6" t="s">
        <v>462</v>
      </c>
      <c r="D6" t="s">
        <v>516</v>
      </c>
      <c r="F6" s="68"/>
      <c r="G6" s="68"/>
      <c r="H6" s="68"/>
      <c r="I6" s="68"/>
      <c r="J6" s="159">
        <f>G18</f>
        <v>0</v>
      </c>
      <c r="L6" s="49" t="str" cm="1">
        <f t="array" aca="1" ref="L6" ca="1">"from row "&amp;CELL("row",G19)</f>
        <v>from row 19</v>
      </c>
      <c r="N6" s="63"/>
      <c r="P6" s="71"/>
      <c r="Q6" s="70"/>
      <c r="R6" s="53"/>
    </row>
    <row r="7" spans="1:18" x14ac:dyDescent="0.45">
      <c r="A7" t="s">
        <v>633</v>
      </c>
      <c r="B7">
        <f>ROW()</f>
        <v>7</v>
      </c>
      <c r="C7" t="s">
        <v>462</v>
      </c>
      <c r="D7" t="s">
        <v>93</v>
      </c>
      <c r="F7" s="68"/>
      <c r="G7" s="68"/>
      <c r="H7" s="68"/>
      <c r="I7" s="68"/>
      <c r="J7" s="87">
        <f>G22</f>
        <v>0</v>
      </c>
      <c r="L7" s="49" t="str" cm="1">
        <f t="array" aca="1" ref="L7" ca="1">"from row "&amp;CELL("row",G23)&amp;" &amp; to S4"</f>
        <v>from row 23 &amp; to S4</v>
      </c>
      <c r="N7" s="63"/>
      <c r="P7" s="69"/>
      <c r="Q7" s="70"/>
      <c r="R7" s="53"/>
    </row>
    <row r="8" spans="1:18" x14ac:dyDescent="0.45">
      <c r="A8" t="s">
        <v>633</v>
      </c>
      <c r="B8">
        <f>ROW()</f>
        <v>8</v>
      </c>
      <c r="C8" t="s">
        <v>466</v>
      </c>
      <c r="D8" t="s">
        <v>517</v>
      </c>
      <c r="F8" s="68"/>
      <c r="G8" s="68"/>
      <c r="H8" s="68"/>
      <c r="I8" s="68"/>
      <c r="J8" s="87">
        <f>G26</f>
        <v>0</v>
      </c>
      <c r="L8" s="49" t="str" cm="1">
        <f t="array" aca="1" ref="L8" ca="1">"from row "&amp;CELL("row",G24)&amp;" &amp; to S4"</f>
        <v>from row 24 &amp; to S4</v>
      </c>
      <c r="N8" s="63"/>
      <c r="P8" s="69"/>
      <c r="Q8" s="70"/>
      <c r="R8" s="53"/>
    </row>
    <row r="9" spans="1:18" x14ac:dyDescent="0.45">
      <c r="A9" t="s">
        <v>633</v>
      </c>
      <c r="B9">
        <f>ROW()</f>
        <v>9</v>
      </c>
      <c r="C9" t="s">
        <v>466</v>
      </c>
      <c r="D9" t="s">
        <v>632</v>
      </c>
      <c r="F9" s="68"/>
      <c r="G9" s="68"/>
      <c r="H9" s="68"/>
      <c r="I9" s="68"/>
      <c r="J9" s="87">
        <f>G27</f>
        <v>0</v>
      </c>
      <c r="L9" s="49"/>
      <c r="N9" s="63"/>
      <c r="P9" s="69"/>
      <c r="Q9" s="70"/>
      <c r="R9" s="53"/>
    </row>
    <row r="10" spans="1:18" x14ac:dyDescent="0.45">
      <c r="A10" t="s">
        <v>633</v>
      </c>
      <c r="B10">
        <f>ROW()</f>
        <v>10</v>
      </c>
      <c r="C10" t="s">
        <v>462</v>
      </c>
      <c r="D10" t="s">
        <v>518</v>
      </c>
      <c r="F10" s="68"/>
      <c r="G10" s="68"/>
      <c r="H10" s="68"/>
      <c r="I10" s="68"/>
      <c r="J10" s="87">
        <f>G28</f>
        <v>0</v>
      </c>
      <c r="L10" s="49" t="str" cm="1">
        <f t="array" aca="1" ref="L10" ca="1">"from row "&amp;CELL("row",G28)&amp;" &amp; to S4"</f>
        <v>from row 28 &amp; to S4</v>
      </c>
      <c r="P10" s="72"/>
      <c r="Q10" s="70"/>
      <c r="R10" s="53"/>
    </row>
    <row r="11" spans="1:18" x14ac:dyDescent="0.45">
      <c r="A11" t="s">
        <v>633</v>
      </c>
      <c r="B11">
        <f>ROW()</f>
        <v>11</v>
      </c>
      <c r="D11" s="64" t="s">
        <v>519</v>
      </c>
      <c r="F11" s="87">
        <f t="shared" ref="F11:H11" si="0">SUM(F4,-F5,F6,F7,-F8,-F9,F10)</f>
        <v>0</v>
      </c>
      <c r="G11" s="87">
        <f t="shared" si="0"/>
        <v>0</v>
      </c>
      <c r="H11" s="87">
        <f t="shared" si="0"/>
        <v>0</v>
      </c>
      <c r="I11" s="87">
        <f>SUM(I4,-I5,I6,I7,-I8,-I9,I10)</f>
        <v>0</v>
      </c>
      <c r="J11" s="160">
        <f>SUM(J4,-J5,J6,J7,-J8,J10)</f>
        <v>0</v>
      </c>
      <c r="L11" s="63" t="s">
        <v>635</v>
      </c>
      <c r="N11" s="130"/>
      <c r="P11" s="70"/>
      <c r="Q11" s="70"/>
      <c r="R11" s="53"/>
    </row>
    <row r="12" spans="1:18" x14ac:dyDescent="0.45">
      <c r="N12" s="63"/>
    </row>
    <row r="13" spans="1:18" x14ac:dyDescent="0.45">
      <c r="N13" s="63"/>
    </row>
    <row r="14" spans="1:18" ht="21" x14ac:dyDescent="0.65">
      <c r="A14" s="1" t="s">
        <v>636</v>
      </c>
      <c r="J14" s="73"/>
      <c r="K14" s="74"/>
    </row>
    <row r="15" spans="1:18" ht="56.65" customHeight="1" x14ac:dyDescent="0.45">
      <c r="A15" s="3" t="s">
        <v>56</v>
      </c>
      <c r="B15" s="3" t="s">
        <v>57</v>
      </c>
      <c r="C15" s="3" t="s">
        <v>144</v>
      </c>
      <c r="D15" s="3" t="s">
        <v>1102</v>
      </c>
      <c r="E15" s="3" t="s">
        <v>1103</v>
      </c>
      <c r="F15" s="3" t="s">
        <v>906</v>
      </c>
      <c r="G15" s="3" t="s">
        <v>907</v>
      </c>
      <c r="J15" s="66"/>
      <c r="K15" s="66"/>
      <c r="N15" s="130"/>
    </row>
    <row r="16" spans="1:18" x14ac:dyDescent="0.45">
      <c r="A16" t="s">
        <v>636</v>
      </c>
      <c r="B16">
        <f>ROW()</f>
        <v>16</v>
      </c>
      <c r="D16" t="s">
        <v>515</v>
      </c>
      <c r="F16" s="68"/>
      <c r="G16" s="87">
        <f>J4</f>
        <v>0</v>
      </c>
      <c r="I16" s="49" t="str" cm="1">
        <f t="array" aca="1" ref="I16" ca="1">"from row "&amp;CELL("row",J3)</f>
        <v>from row 3</v>
      </c>
      <c r="J16" s="66"/>
      <c r="K16" s="75"/>
      <c r="L16" s="76"/>
    </row>
    <row r="17" spans="1:12" x14ac:dyDescent="0.45">
      <c r="A17" t="s">
        <v>636</v>
      </c>
      <c r="B17">
        <f>ROW()</f>
        <v>17</v>
      </c>
      <c r="C17" t="s">
        <v>466</v>
      </c>
      <c r="D17" t="s">
        <v>491</v>
      </c>
      <c r="F17" s="161">
        <f>F73</f>
        <v>0</v>
      </c>
      <c r="G17" s="161">
        <f>G73</f>
        <v>0</v>
      </c>
      <c r="I17" s="49" t="str" cm="1">
        <f t="array" aca="1" ref="I17" ca="1">"from row "&amp;CELL("row",G73)</f>
        <v>from row 73</v>
      </c>
      <c r="J17" s="66"/>
      <c r="K17" s="75"/>
      <c r="L17" s="76"/>
    </row>
    <row r="18" spans="1:12" x14ac:dyDescent="0.45">
      <c r="A18" t="s">
        <v>636</v>
      </c>
      <c r="B18">
        <f>ROW()</f>
        <v>18</v>
      </c>
      <c r="C18" t="s">
        <v>462</v>
      </c>
      <c r="D18" t="s">
        <v>516</v>
      </c>
      <c r="F18" s="161">
        <f>F51</f>
        <v>0</v>
      </c>
      <c r="G18" s="162">
        <f>G51</f>
        <v>0</v>
      </c>
      <c r="I18" s="49" t="str" cm="1">
        <f t="array" aca="1" ref="I18" ca="1">"from row "&amp;CELL("row",G51)</f>
        <v>from row 51</v>
      </c>
      <c r="J18" s="66"/>
      <c r="K18" s="75"/>
      <c r="L18" s="76"/>
    </row>
    <row r="19" spans="1:12" x14ac:dyDescent="0.45">
      <c r="A19" t="s">
        <v>636</v>
      </c>
      <c r="B19">
        <f>ROW()</f>
        <v>19</v>
      </c>
      <c r="C19" t="s">
        <v>462</v>
      </c>
      <c r="D19" t="s">
        <v>520</v>
      </c>
      <c r="E19" t="s">
        <v>521</v>
      </c>
      <c r="F19" s="68"/>
      <c r="G19" s="68"/>
      <c r="I19" s="49"/>
      <c r="L19" s="76"/>
    </row>
    <row r="20" spans="1:12" x14ac:dyDescent="0.45">
      <c r="A20" t="s">
        <v>636</v>
      </c>
      <c r="B20">
        <f>ROW()</f>
        <v>20</v>
      </c>
      <c r="C20" t="s">
        <v>462</v>
      </c>
      <c r="D20" t="s">
        <v>520</v>
      </c>
      <c r="E20" t="s">
        <v>522</v>
      </c>
      <c r="F20" s="68"/>
      <c r="G20" s="68"/>
      <c r="I20" s="49"/>
      <c r="K20" s="75"/>
      <c r="L20" s="76"/>
    </row>
    <row r="21" spans="1:12" x14ac:dyDescent="0.45">
      <c r="A21" t="s">
        <v>636</v>
      </c>
      <c r="B21">
        <f>ROW()</f>
        <v>21</v>
      </c>
      <c r="C21" t="s">
        <v>462</v>
      </c>
      <c r="D21" t="s">
        <v>520</v>
      </c>
      <c r="E21" t="s">
        <v>523</v>
      </c>
      <c r="F21" s="68"/>
      <c r="G21" s="68"/>
      <c r="I21" s="49"/>
      <c r="L21" s="76"/>
    </row>
    <row r="22" spans="1:12" x14ac:dyDescent="0.45">
      <c r="A22" t="s">
        <v>636</v>
      </c>
      <c r="B22">
        <f>ROW()</f>
        <v>22</v>
      </c>
      <c r="C22" t="s">
        <v>462</v>
      </c>
      <c r="D22" t="s">
        <v>93</v>
      </c>
      <c r="F22" s="87">
        <f>SUM(F19:F21)</f>
        <v>0</v>
      </c>
      <c r="G22" s="87">
        <f>SUM(G19:G21)</f>
        <v>0</v>
      </c>
      <c r="I22" s="49" t="str" cm="1">
        <f t="array" aca="1" ref="I22" ca="1">"to row "&amp;CELL("row",J6)</f>
        <v>to row 6</v>
      </c>
      <c r="K22" s="75"/>
      <c r="L22" s="76"/>
    </row>
    <row r="23" spans="1:12" x14ac:dyDescent="0.45">
      <c r="A23" t="s">
        <v>636</v>
      </c>
      <c r="B23">
        <f>ROW()</f>
        <v>23</v>
      </c>
      <c r="C23" t="s">
        <v>466</v>
      </c>
      <c r="D23" t="s">
        <v>517</v>
      </c>
      <c r="E23" t="s">
        <v>524</v>
      </c>
      <c r="F23" s="68"/>
      <c r="G23" s="68"/>
      <c r="I23" s="49"/>
      <c r="L23" s="76"/>
    </row>
    <row r="24" spans="1:12" x14ac:dyDescent="0.45">
      <c r="A24" t="s">
        <v>636</v>
      </c>
      <c r="B24">
        <f>ROW()</f>
        <v>24</v>
      </c>
      <c r="C24" t="s">
        <v>466</v>
      </c>
      <c r="D24" t="s">
        <v>517</v>
      </c>
      <c r="E24" t="s">
        <v>525</v>
      </c>
      <c r="F24" s="68"/>
      <c r="G24" s="68"/>
      <c r="I24" s="49"/>
      <c r="K24" s="75"/>
      <c r="L24" s="76"/>
    </row>
    <row r="25" spans="1:12" x14ac:dyDescent="0.45">
      <c r="A25" t="s">
        <v>636</v>
      </c>
      <c r="B25">
        <f>ROW()</f>
        <v>25</v>
      </c>
      <c r="C25" t="s">
        <v>466</v>
      </c>
      <c r="D25" t="s">
        <v>517</v>
      </c>
      <c r="E25" t="s">
        <v>526</v>
      </c>
      <c r="F25" s="68"/>
      <c r="G25" s="68"/>
      <c r="I25" s="49"/>
      <c r="K25" s="75"/>
      <c r="L25" s="76"/>
    </row>
    <row r="26" spans="1:12" x14ac:dyDescent="0.45">
      <c r="A26" t="s">
        <v>636</v>
      </c>
      <c r="B26">
        <f>ROW()</f>
        <v>26</v>
      </c>
      <c r="C26" t="s">
        <v>466</v>
      </c>
      <c r="D26" t="s">
        <v>517</v>
      </c>
      <c r="F26" s="87">
        <f>SUM(F23:F25)</f>
        <v>0</v>
      </c>
      <c r="G26" s="87">
        <f>SUM(G23:G25)</f>
        <v>0</v>
      </c>
      <c r="I26" s="49" t="str" cm="1">
        <f t="array" aca="1" ref="I26" ca="1">"to row "&amp;CELL("row",J7)</f>
        <v>to row 7</v>
      </c>
      <c r="K26" s="75"/>
      <c r="L26" s="76"/>
    </row>
    <row r="27" spans="1:12" x14ac:dyDescent="0.45">
      <c r="A27" t="s">
        <v>636</v>
      </c>
      <c r="B27">
        <f>ROW()</f>
        <v>27</v>
      </c>
      <c r="C27" t="s">
        <v>466</v>
      </c>
      <c r="D27" t="s">
        <v>632</v>
      </c>
      <c r="F27" s="163"/>
      <c r="G27" s="87">
        <f>J114</f>
        <v>0</v>
      </c>
      <c r="I27" s="49"/>
      <c r="K27" s="75"/>
      <c r="L27" s="76"/>
    </row>
    <row r="28" spans="1:12" x14ac:dyDescent="0.45">
      <c r="A28" t="s">
        <v>636</v>
      </c>
      <c r="B28">
        <f>ROW()</f>
        <v>28</v>
      </c>
      <c r="C28" t="s">
        <v>462</v>
      </c>
      <c r="D28" t="s">
        <v>518</v>
      </c>
      <c r="F28" s="163"/>
      <c r="G28" s="87">
        <f>G29-SUM(G16,-G17,G18,G22,-G26,G27)</f>
        <v>0</v>
      </c>
      <c r="I28" s="49" t="str" cm="1">
        <f t="array" aca="1" ref="I28" ca="1">"to row "&amp;CELL("row",J10)</f>
        <v>to row 10</v>
      </c>
      <c r="J28" s="78"/>
      <c r="K28" s="75"/>
      <c r="L28" s="76"/>
    </row>
    <row r="29" spans="1:12" x14ac:dyDescent="0.45">
      <c r="A29" t="s">
        <v>636</v>
      </c>
      <c r="B29">
        <f>ROW()</f>
        <v>29</v>
      </c>
      <c r="D29" s="64" t="s">
        <v>519</v>
      </c>
      <c r="F29" s="87">
        <f>SUM(F16,-F17,F18,F22,-F26)</f>
        <v>0</v>
      </c>
      <c r="G29" s="87">
        <f>'S4a.Asset Allocations'!F58</f>
        <v>0</v>
      </c>
      <c r="I29" s="49" t="s">
        <v>527</v>
      </c>
      <c r="K29" s="75"/>
      <c r="L29" s="76"/>
    </row>
    <row r="30" spans="1:12" x14ac:dyDescent="0.45">
      <c r="I30" s="62"/>
      <c r="K30" s="75"/>
      <c r="L30" s="76"/>
    </row>
    <row r="31" spans="1:12" x14ac:dyDescent="0.45">
      <c r="A31" s="52" t="s">
        <v>528</v>
      </c>
      <c r="I31" s="63"/>
      <c r="K31" s="75"/>
      <c r="L31" s="76"/>
    </row>
    <row r="32" spans="1:12" x14ac:dyDescent="0.45">
      <c r="A32" s="52"/>
      <c r="I32" s="63"/>
      <c r="L32" s="76"/>
    </row>
    <row r="35" spans="1:9" ht="21" x14ac:dyDescent="0.65">
      <c r="A35" s="1" t="s">
        <v>637</v>
      </c>
    </row>
    <row r="36" spans="1:9" ht="37.9" customHeight="1" x14ac:dyDescent="0.45">
      <c r="A36" s="3" t="s">
        <v>56</v>
      </c>
      <c r="B36" s="3" t="s">
        <v>57</v>
      </c>
      <c r="C36" s="3" t="s">
        <v>144</v>
      </c>
      <c r="D36" s="3" t="s">
        <v>1102</v>
      </c>
      <c r="E36" s="3" t="s">
        <v>1103</v>
      </c>
      <c r="F36" s="3" t="s">
        <v>529</v>
      </c>
      <c r="H36" s="49"/>
    </row>
    <row r="37" spans="1:9" x14ac:dyDescent="0.45">
      <c r="A37" t="s">
        <v>637</v>
      </c>
      <c r="B37">
        <f>ROW()</f>
        <v>37</v>
      </c>
      <c r="D37" t="s">
        <v>530</v>
      </c>
      <c r="F37" s="68"/>
      <c r="H37" s="49" t="s">
        <v>531</v>
      </c>
    </row>
    <row r="38" spans="1:9" x14ac:dyDescent="0.45">
      <c r="A38" t="s">
        <v>637</v>
      </c>
      <c r="B38">
        <f>ROW()</f>
        <v>38</v>
      </c>
      <c r="D38" t="s">
        <v>532</v>
      </c>
      <c r="F38" s="68"/>
      <c r="H38" s="49" t="s">
        <v>531</v>
      </c>
    </row>
    <row r="39" spans="1:9" x14ac:dyDescent="0.45">
      <c r="H39" s="49"/>
    </row>
    <row r="41" spans="1:9" ht="21" x14ac:dyDescent="0.65">
      <c r="A41" s="1" t="s">
        <v>637</v>
      </c>
    </row>
    <row r="42" spans="1:9" ht="37.9" customHeight="1" x14ac:dyDescent="0.45">
      <c r="A42" s="3" t="s">
        <v>56</v>
      </c>
      <c r="B42" s="3" t="s">
        <v>57</v>
      </c>
      <c r="C42" s="3" t="s">
        <v>144</v>
      </c>
      <c r="D42" s="3" t="s">
        <v>1102</v>
      </c>
      <c r="E42" s="3" t="s">
        <v>1103</v>
      </c>
      <c r="F42" s="3" t="s">
        <v>504</v>
      </c>
    </row>
    <row r="43" spans="1:9" x14ac:dyDescent="0.45">
      <c r="A43" t="s">
        <v>637</v>
      </c>
      <c r="B43">
        <f>ROW()</f>
        <v>43</v>
      </c>
      <c r="D43" t="s">
        <v>533</v>
      </c>
      <c r="F43" s="164">
        <f>IF(F37&lt;&gt;0,F37/F38-1, 0)</f>
        <v>0</v>
      </c>
    </row>
    <row r="46" spans="1:9" ht="21" x14ac:dyDescent="0.65">
      <c r="A46" s="1" t="s">
        <v>637</v>
      </c>
      <c r="I46" s="49"/>
    </row>
    <row r="47" spans="1:9" ht="56.65" customHeight="1" x14ac:dyDescent="0.45">
      <c r="A47" s="3" t="s">
        <v>56</v>
      </c>
      <c r="B47" s="3" t="s">
        <v>57</v>
      </c>
      <c r="C47" s="3" t="s">
        <v>144</v>
      </c>
      <c r="D47" s="3" t="s">
        <v>1102</v>
      </c>
      <c r="E47" s="3" t="s">
        <v>1103</v>
      </c>
      <c r="F47" s="3" t="s">
        <v>906</v>
      </c>
      <c r="G47" s="3" t="s">
        <v>907</v>
      </c>
      <c r="I47" s="49"/>
    </row>
    <row r="48" spans="1:9" x14ac:dyDescent="0.45">
      <c r="A48" t="s">
        <v>637</v>
      </c>
      <c r="B48">
        <f>ROW()</f>
        <v>48</v>
      </c>
      <c r="D48" t="s">
        <v>515</v>
      </c>
      <c r="F48" s="87">
        <f>F16</f>
        <v>0</v>
      </c>
      <c r="G48" s="87">
        <f>G16</f>
        <v>0</v>
      </c>
      <c r="I48" s="49" t="str" cm="1">
        <f t="array" aca="1" ref="I48" ca="1">"from row "&amp;CELL("row",G16)&amp;" (and row"&amp;CELL("row",J3)&amp;")"</f>
        <v>from row 16 (and row3)</v>
      </c>
    </row>
    <row r="49" spans="1:9" x14ac:dyDescent="0.45">
      <c r="A49" t="s">
        <v>637</v>
      </c>
      <c r="B49">
        <f>ROW()</f>
        <v>49</v>
      </c>
      <c r="D49" t="s">
        <v>534</v>
      </c>
      <c r="F49" s="68"/>
      <c r="G49" s="68"/>
      <c r="I49" s="49"/>
    </row>
    <row r="50" spans="1:9" x14ac:dyDescent="0.45">
      <c r="A50" t="s">
        <v>637</v>
      </c>
      <c r="B50">
        <f>ROW()</f>
        <v>50</v>
      </c>
      <c r="C50" t="s">
        <v>466</v>
      </c>
      <c r="D50" t="s">
        <v>535</v>
      </c>
      <c r="F50" s="87">
        <f>F48-F49</f>
        <v>0</v>
      </c>
      <c r="G50" s="87">
        <f>G48-G49</f>
        <v>0</v>
      </c>
      <c r="I50" s="49"/>
    </row>
    <row r="51" spans="1:9" x14ac:dyDescent="0.45">
      <c r="A51" t="s">
        <v>637</v>
      </c>
      <c r="B51">
        <f>ROW()</f>
        <v>51</v>
      </c>
      <c r="D51" s="64" t="s">
        <v>516</v>
      </c>
      <c r="F51" s="87">
        <f>IF(F50&lt;&gt;0,F50*$F$43,0)</f>
        <v>0</v>
      </c>
      <c r="G51" s="87">
        <f>IF(G50&lt;&gt;0,G50*$F$43,0)</f>
        <v>0</v>
      </c>
      <c r="I51" s="49" t="str" cm="1">
        <f t="array" aca="1" ref="I51" ca="1">"to row "&amp;CELL("row",G18)&amp;" &amp; S3"</f>
        <v>to row 18 &amp; S3</v>
      </c>
    </row>
    <row r="53" spans="1:9" x14ac:dyDescent="0.45">
      <c r="I53" s="79"/>
    </row>
    <row r="55" spans="1:9" ht="21" x14ac:dyDescent="0.65">
      <c r="A55" s="1" t="s">
        <v>639</v>
      </c>
    </row>
    <row r="56" spans="1:9" ht="75.599999999999994" customHeight="1" x14ac:dyDescent="0.45">
      <c r="A56" s="3" t="s">
        <v>56</v>
      </c>
      <c r="B56" s="3" t="s">
        <v>57</v>
      </c>
      <c r="C56" s="3" t="s">
        <v>144</v>
      </c>
      <c r="D56" s="3" t="s">
        <v>1102</v>
      </c>
      <c r="E56" s="3" t="s">
        <v>1103</v>
      </c>
      <c r="F56" s="3" t="s">
        <v>908</v>
      </c>
      <c r="G56" s="3" t="s">
        <v>909</v>
      </c>
    </row>
    <row r="57" spans="1:9" x14ac:dyDescent="0.45">
      <c r="A57" t="s">
        <v>639</v>
      </c>
      <c r="B57">
        <f>ROW()</f>
        <v>57</v>
      </c>
      <c r="D57" t="s">
        <v>536</v>
      </c>
      <c r="F57" s="68"/>
      <c r="G57" s="68"/>
    </row>
    <row r="58" spans="1:9" x14ac:dyDescent="0.45">
      <c r="A58" t="s">
        <v>639</v>
      </c>
      <c r="B58">
        <f>ROW()</f>
        <v>58</v>
      </c>
      <c r="C58" t="s">
        <v>462</v>
      </c>
      <c r="D58" t="s">
        <v>537</v>
      </c>
      <c r="E58" t="s">
        <v>538</v>
      </c>
      <c r="F58" s="68"/>
      <c r="G58" s="87">
        <f>'S6.Actual Expenditure Capex'!F34</f>
        <v>0</v>
      </c>
      <c r="I58" s="63" t="s">
        <v>539</v>
      </c>
    </row>
    <row r="59" spans="1:9" x14ac:dyDescent="0.45">
      <c r="A59" t="s">
        <v>639</v>
      </c>
      <c r="B59">
        <f>ROW()</f>
        <v>59</v>
      </c>
      <c r="C59" t="s">
        <v>466</v>
      </c>
      <c r="D59" t="s">
        <v>537</v>
      </c>
      <c r="E59" t="s">
        <v>93</v>
      </c>
      <c r="F59" s="87">
        <f>F22</f>
        <v>0</v>
      </c>
      <c r="G59" s="87">
        <f>G22</f>
        <v>0</v>
      </c>
      <c r="I59" s="49" t="str" cm="1">
        <f t="array" aca="1" ref="I59" ca="1">"from row "&amp;CELL("row",G22)</f>
        <v>from row 22</v>
      </c>
    </row>
    <row r="60" spans="1:9" x14ac:dyDescent="0.45">
      <c r="A60" t="s">
        <v>639</v>
      </c>
      <c r="B60">
        <f>ROW()</f>
        <v>60</v>
      </c>
      <c r="C60" t="s">
        <v>462</v>
      </c>
      <c r="D60" t="s">
        <v>537</v>
      </c>
      <c r="E60" t="s">
        <v>518</v>
      </c>
      <c r="F60" s="163"/>
      <c r="G60" s="68"/>
    </row>
    <row r="61" spans="1:9" x14ac:dyDescent="0.45">
      <c r="A61" t="s">
        <v>639</v>
      </c>
      <c r="B61">
        <f>ROW()</f>
        <v>61</v>
      </c>
      <c r="D61" s="64" t="s">
        <v>537</v>
      </c>
      <c r="F61" s="87">
        <f>SUM(F57,F58,-F59)</f>
        <v>0</v>
      </c>
      <c r="G61" s="87">
        <f>SUM(G57,G58,-G59,G60)</f>
        <v>0</v>
      </c>
    </row>
    <row r="64" spans="1:9" ht="21" x14ac:dyDescent="0.65">
      <c r="A64" s="1" t="s">
        <v>639</v>
      </c>
      <c r="F64" s="66"/>
      <c r="G64" s="66"/>
    </row>
    <row r="65" spans="1:9" ht="37.9" customHeight="1" x14ac:dyDescent="0.45">
      <c r="A65" s="3" t="s">
        <v>56</v>
      </c>
      <c r="B65" s="3" t="s">
        <v>57</v>
      </c>
      <c r="C65" s="3" t="s">
        <v>144</v>
      </c>
      <c r="D65" s="3" t="s">
        <v>1102</v>
      </c>
      <c r="E65" s="3" t="s">
        <v>1103</v>
      </c>
      <c r="F65" s="3" t="s">
        <v>504</v>
      </c>
    </row>
    <row r="66" spans="1:9" x14ac:dyDescent="0.45">
      <c r="A66" t="s">
        <v>639</v>
      </c>
      <c r="B66">
        <f>ROW()</f>
        <v>66</v>
      </c>
      <c r="D66" t="s">
        <v>540</v>
      </c>
      <c r="F66" s="153"/>
      <c r="G66" s="66"/>
    </row>
    <row r="67" spans="1:9" x14ac:dyDescent="0.45">
      <c r="G67" s="66"/>
    </row>
    <row r="68" spans="1:9" x14ac:dyDescent="0.45">
      <c r="F68" s="66"/>
      <c r="G68" s="66"/>
    </row>
    <row r="69" spans="1:9" ht="21" x14ac:dyDescent="0.65">
      <c r="A69" s="1" t="s">
        <v>640</v>
      </c>
      <c r="G69" s="79"/>
    </row>
    <row r="70" spans="1:9" ht="56.65" customHeight="1" x14ac:dyDescent="0.45">
      <c r="A70" s="3" t="s">
        <v>56</v>
      </c>
      <c r="B70" s="3" t="s">
        <v>57</v>
      </c>
      <c r="C70" s="3" t="s">
        <v>144</v>
      </c>
      <c r="D70" s="3" t="s">
        <v>1102</v>
      </c>
      <c r="E70" s="3" t="s">
        <v>1103</v>
      </c>
      <c r="F70" s="3" t="s">
        <v>906</v>
      </c>
      <c r="G70" s="3" t="s">
        <v>907</v>
      </c>
    </row>
    <row r="71" spans="1:9" x14ac:dyDescent="0.45">
      <c r="A71" t="s">
        <v>640</v>
      </c>
      <c r="B71">
        <f>ROW()</f>
        <v>71</v>
      </c>
      <c r="D71" t="s">
        <v>541</v>
      </c>
      <c r="F71" s="68"/>
      <c r="G71" s="68"/>
    </row>
    <row r="72" spans="1:9" x14ac:dyDescent="0.45">
      <c r="A72" t="s">
        <v>640</v>
      </c>
      <c r="B72">
        <f>ROW()</f>
        <v>72</v>
      </c>
      <c r="D72" t="s">
        <v>542</v>
      </c>
      <c r="F72" s="68"/>
      <c r="G72" s="68"/>
    </row>
    <row r="73" spans="1:9" x14ac:dyDescent="0.45">
      <c r="A73" t="s">
        <v>640</v>
      </c>
      <c r="B73">
        <f>ROW()</f>
        <v>73</v>
      </c>
      <c r="D73" s="64" t="s">
        <v>543</v>
      </c>
      <c r="F73" s="87">
        <f>SUM(F71:F72)</f>
        <v>0</v>
      </c>
      <c r="G73" s="87">
        <f>SUM(G71:G72)</f>
        <v>0</v>
      </c>
      <c r="I73" s="49" t="str" cm="1">
        <f t="array" aca="1" ref="I73" ca="1">"to row "&amp;CELL("row",G17)&amp;" &amp; S3"</f>
        <v>to row 17 &amp; S3</v>
      </c>
    </row>
    <row r="76" spans="1:9" ht="21" x14ac:dyDescent="0.65">
      <c r="A76" s="1" t="s">
        <v>638</v>
      </c>
    </row>
    <row r="77" spans="1:9" ht="113.45" customHeight="1" x14ac:dyDescent="0.45">
      <c r="A77" s="3" t="s">
        <v>56</v>
      </c>
      <c r="B77" s="3" t="s">
        <v>57</v>
      </c>
      <c r="C77" s="3" t="s">
        <v>144</v>
      </c>
      <c r="D77" s="3" t="s">
        <v>1104</v>
      </c>
      <c r="E77" s="3" t="s">
        <v>1105</v>
      </c>
      <c r="F77" s="3" t="s">
        <v>910</v>
      </c>
      <c r="G77" s="3" t="s">
        <v>911</v>
      </c>
      <c r="H77" s="3" t="s">
        <v>912</v>
      </c>
    </row>
    <row r="78" spans="1:9" x14ac:dyDescent="0.45">
      <c r="A78" t="s">
        <v>638</v>
      </c>
      <c r="B78">
        <f>ROW()</f>
        <v>78</v>
      </c>
      <c r="D78" s="157"/>
      <c r="E78" s="157"/>
      <c r="F78" s="68"/>
      <c r="G78" s="157"/>
      <c r="H78" s="157"/>
    </row>
    <row r="79" spans="1:9" x14ac:dyDescent="0.45">
      <c r="A79" t="s">
        <v>638</v>
      </c>
      <c r="B79">
        <f>ROW()</f>
        <v>79</v>
      </c>
      <c r="D79" s="157"/>
      <c r="E79" s="157"/>
      <c r="F79" s="68"/>
      <c r="G79" s="157"/>
      <c r="H79" s="157"/>
    </row>
    <row r="80" spans="1:9" x14ac:dyDescent="0.45">
      <c r="A80" t="s">
        <v>638</v>
      </c>
      <c r="B80">
        <f>ROW()</f>
        <v>80</v>
      </c>
      <c r="D80" s="157"/>
      <c r="E80" s="157"/>
      <c r="F80" s="68"/>
      <c r="G80" s="157"/>
      <c r="H80" s="157"/>
    </row>
    <row r="81" spans="1:20" x14ac:dyDescent="0.45">
      <c r="A81" t="s">
        <v>638</v>
      </c>
      <c r="B81">
        <f>ROW()</f>
        <v>81</v>
      </c>
      <c r="D81" s="157"/>
      <c r="E81" s="157"/>
      <c r="F81" s="157"/>
      <c r="G81" s="157"/>
      <c r="H81" s="157"/>
    </row>
    <row r="82" spans="1:20" x14ac:dyDescent="0.45">
      <c r="A82" t="s">
        <v>638</v>
      </c>
      <c r="B82">
        <f>ROW()</f>
        <v>82</v>
      </c>
      <c r="D82" s="157"/>
      <c r="E82" s="157"/>
      <c r="F82" s="157"/>
      <c r="G82" s="157"/>
      <c r="H82" s="157"/>
    </row>
    <row r="83" spans="1:20" x14ac:dyDescent="0.45">
      <c r="A83" t="s">
        <v>638</v>
      </c>
      <c r="B83">
        <f>ROW()</f>
        <v>83</v>
      </c>
      <c r="D83" s="157"/>
      <c r="E83" s="157"/>
      <c r="F83" s="157"/>
      <c r="G83" s="157"/>
      <c r="H83" s="157"/>
    </row>
    <row r="84" spans="1:20" x14ac:dyDescent="0.45">
      <c r="A84" t="s">
        <v>638</v>
      </c>
      <c r="B84">
        <f>ROW()</f>
        <v>84</v>
      </c>
      <c r="D84" s="157"/>
      <c r="E84" s="157"/>
      <c r="F84" s="157"/>
      <c r="G84" s="157"/>
      <c r="H84" s="157"/>
    </row>
    <row r="85" spans="1:20" x14ac:dyDescent="0.45">
      <c r="A85" t="s">
        <v>638</v>
      </c>
      <c r="B85">
        <f>ROW()</f>
        <v>85</v>
      </c>
      <c r="D85" s="157"/>
      <c r="E85" s="157"/>
      <c r="F85" s="157"/>
      <c r="G85" s="157"/>
      <c r="H85" s="157"/>
    </row>
    <row r="87" spans="1:20" x14ac:dyDescent="0.45">
      <c r="A87" s="52" t="s">
        <v>797</v>
      </c>
    </row>
    <row r="88" spans="1:20" x14ac:dyDescent="0.45">
      <c r="A88" s="52"/>
    </row>
    <row r="89" spans="1:20" x14ac:dyDescent="0.45">
      <c r="A89" s="52"/>
    </row>
    <row r="90" spans="1:20" ht="21.4" thickBot="1" x14ac:dyDescent="0.7">
      <c r="A90" s="1" t="s">
        <v>641</v>
      </c>
    </row>
    <row r="91" spans="1:20" ht="76.5" customHeight="1" thickBot="1" x14ac:dyDescent="0.5">
      <c r="A91" s="3" t="s">
        <v>56</v>
      </c>
      <c r="B91" s="3" t="s">
        <v>57</v>
      </c>
      <c r="C91" s="3" t="s">
        <v>144</v>
      </c>
      <c r="D91" s="3" t="s">
        <v>1102</v>
      </c>
      <c r="E91" s="3" t="s">
        <v>1103</v>
      </c>
      <c r="F91" s="3" t="s">
        <v>544</v>
      </c>
      <c r="G91" s="3" t="s">
        <v>545</v>
      </c>
      <c r="H91" s="3" t="s">
        <v>546</v>
      </c>
      <c r="I91" s="3" t="s">
        <v>547</v>
      </c>
      <c r="J91" s="3" t="s">
        <v>548</v>
      </c>
      <c r="K91" s="3" t="s">
        <v>549</v>
      </c>
      <c r="L91" s="3" t="s">
        <v>550</v>
      </c>
      <c r="M91" s="3" t="s">
        <v>99</v>
      </c>
      <c r="N91" s="3" t="s">
        <v>551</v>
      </c>
      <c r="O91" s="3" t="s">
        <v>552</v>
      </c>
      <c r="S91" s="80" t="s">
        <v>553</v>
      </c>
      <c r="T91" s="81" t="s">
        <v>554</v>
      </c>
    </row>
    <row r="92" spans="1:20" x14ac:dyDescent="0.45">
      <c r="A92" t="s">
        <v>641</v>
      </c>
      <c r="B92">
        <f>ROW()</f>
        <v>92</v>
      </c>
      <c r="D92" t="s">
        <v>555</v>
      </c>
      <c r="E92" t="s">
        <v>556</v>
      </c>
      <c r="F92" s="68"/>
      <c r="G92" s="68"/>
      <c r="H92" s="68"/>
      <c r="I92" s="68"/>
      <c r="J92" s="68"/>
      <c r="K92" s="68"/>
      <c r="L92" s="68"/>
      <c r="M92"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2" s="68"/>
      <c r="O92" s="68"/>
      <c r="S92" s="82">
        <f>G16</f>
        <v>0</v>
      </c>
      <c r="T92" s="83" t="b">
        <f>ROUND(S92,0)=ROUND(F115,0)</f>
        <v>1</v>
      </c>
    </row>
    <row r="93" spans="1:20" x14ac:dyDescent="0.45">
      <c r="A93" t="s">
        <v>641</v>
      </c>
      <c r="B93">
        <f>ROW()</f>
        <v>93</v>
      </c>
      <c r="D93" t="s">
        <v>555</v>
      </c>
      <c r="E93" t="s">
        <v>557</v>
      </c>
      <c r="F93" s="68"/>
      <c r="G93" s="68"/>
      <c r="H93" s="68"/>
      <c r="I93" s="68"/>
      <c r="J93" s="68"/>
      <c r="K93" s="68"/>
      <c r="L93" s="68"/>
      <c r="M93"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3" s="68"/>
      <c r="O93" s="68"/>
      <c r="S93" s="82">
        <f>G17</f>
        <v>0</v>
      </c>
      <c r="T93" s="84" t="b">
        <f>ROUND(S93,0)=ROUND(G115,0)</f>
        <v>1</v>
      </c>
    </row>
    <row r="94" spans="1:20" x14ac:dyDescent="0.45">
      <c r="A94" t="s">
        <v>641</v>
      </c>
      <c r="B94">
        <f>ROW()</f>
        <v>94</v>
      </c>
      <c r="D94" t="s">
        <v>555</v>
      </c>
      <c r="E94" t="s">
        <v>558</v>
      </c>
      <c r="F94" s="68"/>
      <c r="G94" s="68"/>
      <c r="H94" s="68"/>
      <c r="I94" s="68"/>
      <c r="J94" s="68"/>
      <c r="K94" s="68"/>
      <c r="L94" s="68"/>
      <c r="M94"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4" s="68"/>
      <c r="O94" s="68"/>
      <c r="S94" s="82">
        <f>G18</f>
        <v>0</v>
      </c>
      <c r="T94" s="84" t="b">
        <f>ROUND(S94,0)=ROUND(H115,0)</f>
        <v>1</v>
      </c>
    </row>
    <row r="95" spans="1:20" x14ac:dyDescent="0.45">
      <c r="A95" t="s">
        <v>641</v>
      </c>
      <c r="B95">
        <f>ROW()</f>
        <v>95</v>
      </c>
      <c r="D95" t="s">
        <v>555</v>
      </c>
      <c r="E95" t="s">
        <v>559</v>
      </c>
      <c r="F95" s="68"/>
      <c r="G95" s="68"/>
      <c r="H95" s="68"/>
      <c r="I95" s="68"/>
      <c r="J95" s="68"/>
      <c r="K95" s="68"/>
      <c r="L95" s="68"/>
      <c r="M95"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5" s="68"/>
      <c r="O95" s="68"/>
      <c r="S95" s="82">
        <f>G22</f>
        <v>0</v>
      </c>
      <c r="T95" s="84" t="b">
        <f>ROUND(S95,0)=ROUND(I115,0)</f>
        <v>1</v>
      </c>
    </row>
    <row r="96" spans="1:20" x14ac:dyDescent="0.45">
      <c r="A96" t="s">
        <v>641</v>
      </c>
      <c r="B96">
        <f>ROW()</f>
        <v>96</v>
      </c>
      <c r="D96" t="s">
        <v>555</v>
      </c>
      <c r="E96" t="s">
        <v>560</v>
      </c>
      <c r="F96" s="68"/>
      <c r="G96" s="68"/>
      <c r="H96" s="68"/>
      <c r="I96" s="68"/>
      <c r="J96" s="68"/>
      <c r="K96" s="68"/>
      <c r="L96" s="68"/>
      <c r="M96"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6" s="68"/>
      <c r="O96" s="68"/>
      <c r="S96" s="82">
        <f>G26</f>
        <v>0</v>
      </c>
      <c r="T96" s="84" t="b">
        <f>ROUND(S96,0)=ROUND(J115,0)</f>
        <v>1</v>
      </c>
    </row>
    <row r="97" spans="1:20" x14ac:dyDescent="0.45">
      <c r="A97" t="s">
        <v>641</v>
      </c>
      <c r="B97">
        <f>ROW()</f>
        <v>97</v>
      </c>
      <c r="D97" t="s">
        <v>555</v>
      </c>
      <c r="E97" t="s">
        <v>561</v>
      </c>
      <c r="F97" s="68"/>
      <c r="G97" s="68"/>
      <c r="H97" s="68"/>
      <c r="I97" s="68"/>
      <c r="J97" s="68"/>
      <c r="K97" s="68"/>
      <c r="L97" s="68"/>
      <c r="M97"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7" s="68"/>
      <c r="O97" s="68"/>
      <c r="S97" s="82">
        <f>G28</f>
        <v>0</v>
      </c>
      <c r="T97" s="84" t="b">
        <f>ROUND(S97,0)=ROUND((K115+L115),0)</f>
        <v>1</v>
      </c>
    </row>
    <row r="98" spans="1:20" x14ac:dyDescent="0.45">
      <c r="A98" t="s">
        <v>641</v>
      </c>
      <c r="B98">
        <f>ROW()</f>
        <v>98</v>
      </c>
      <c r="D98" t="s">
        <v>555</v>
      </c>
      <c r="E98" t="s">
        <v>562</v>
      </c>
      <c r="F98" s="68"/>
      <c r="G98" s="68"/>
      <c r="H98" s="68"/>
      <c r="I98" s="68"/>
      <c r="J98" s="68"/>
      <c r="K98" s="68"/>
      <c r="L98" s="68"/>
      <c r="M98"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8" s="68"/>
      <c r="O98" s="68"/>
      <c r="S98" s="82"/>
      <c r="T98" s="84"/>
    </row>
    <row r="99" spans="1:20" ht="14.65" thickBot="1" x14ac:dyDescent="0.5">
      <c r="A99" t="s">
        <v>641</v>
      </c>
      <c r="B99">
        <f>ROW()</f>
        <v>99</v>
      </c>
      <c r="D99" t="s">
        <v>555</v>
      </c>
      <c r="E99" t="s">
        <v>563</v>
      </c>
      <c r="F99" s="68"/>
      <c r="G99" s="68"/>
      <c r="H99" s="68"/>
      <c r="I99" s="68"/>
      <c r="J99" s="68"/>
      <c r="K99" s="68"/>
      <c r="L99" s="68"/>
      <c r="M99"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99" s="68"/>
      <c r="O99" s="68"/>
      <c r="S99" s="85">
        <f>G29</f>
        <v>0</v>
      </c>
      <c r="T99" s="86" t="b">
        <f>ROUND(S99,0)=ROUND(M115,0)</f>
        <v>1</v>
      </c>
    </row>
    <row r="100" spans="1:20" x14ac:dyDescent="0.45">
      <c r="A100" t="s">
        <v>641</v>
      </c>
      <c r="B100">
        <f>ROW()</f>
        <v>100</v>
      </c>
      <c r="D100" t="s">
        <v>555</v>
      </c>
      <c r="E100" s="64" t="s">
        <v>564</v>
      </c>
      <c r="F100" s="147">
        <f t="shared" ref="F100:M100" si="1">SUM(F92:F99)</f>
        <v>0</v>
      </c>
      <c r="G100" s="147">
        <f t="shared" si="1"/>
        <v>0</v>
      </c>
      <c r="H100" s="147">
        <f t="shared" si="1"/>
        <v>0</v>
      </c>
      <c r="I100" s="147">
        <f t="shared" si="1"/>
        <v>0</v>
      </c>
      <c r="J100" s="147">
        <f t="shared" si="1"/>
        <v>0</v>
      </c>
      <c r="K100" s="147">
        <f t="shared" si="1"/>
        <v>0</v>
      </c>
      <c r="L100" s="147">
        <f t="shared" si="1"/>
        <v>0</v>
      </c>
      <c r="M100" s="147">
        <f t="shared" si="1"/>
        <v>0</v>
      </c>
      <c r="N100" s="136"/>
      <c r="O100" s="136"/>
      <c r="Q100" s="50" t="str">
        <f>IF(F100-G100+H100+I100-J100+K100+L100=M100,"OK","ERROR")</f>
        <v>OK</v>
      </c>
    </row>
    <row r="101" spans="1:20" x14ac:dyDescent="0.45">
      <c r="A101" t="s">
        <v>641</v>
      </c>
      <c r="B101">
        <f>ROW()</f>
        <v>101</v>
      </c>
      <c r="D101" t="s">
        <v>565</v>
      </c>
      <c r="E101" t="s">
        <v>560</v>
      </c>
      <c r="F101" s="68"/>
      <c r="G101" s="68"/>
      <c r="H101" s="68"/>
      <c r="I101" s="68"/>
      <c r="J101" s="68"/>
      <c r="K101" s="68"/>
      <c r="L101" s="68"/>
      <c r="M101"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01" s="68"/>
      <c r="O101" s="68"/>
    </row>
    <row r="102" spans="1:20" x14ac:dyDescent="0.45">
      <c r="A102" t="s">
        <v>641</v>
      </c>
      <c r="B102">
        <f>ROW()</f>
        <v>102</v>
      </c>
      <c r="D102" t="s">
        <v>565</v>
      </c>
      <c r="E102" t="s">
        <v>561</v>
      </c>
      <c r="F102" s="68"/>
      <c r="G102" s="68"/>
      <c r="H102" s="68"/>
      <c r="I102" s="68"/>
      <c r="J102" s="68"/>
      <c r="K102" s="68"/>
      <c r="L102" s="68"/>
      <c r="M102"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02" s="68"/>
      <c r="O102" s="68"/>
    </row>
    <row r="103" spans="1:20" x14ac:dyDescent="0.45">
      <c r="A103" t="s">
        <v>641</v>
      </c>
      <c r="B103">
        <f>ROW()</f>
        <v>103</v>
      </c>
      <c r="D103" t="s">
        <v>565</v>
      </c>
      <c r="E103" t="s">
        <v>562</v>
      </c>
      <c r="F103" s="68"/>
      <c r="G103" s="68"/>
      <c r="H103" s="68"/>
      <c r="I103" s="68"/>
      <c r="J103" s="68"/>
      <c r="K103" s="68"/>
      <c r="L103" s="68"/>
      <c r="M103"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03" s="68"/>
      <c r="O103" s="68"/>
    </row>
    <row r="104" spans="1:20" x14ac:dyDescent="0.45">
      <c r="A104" t="s">
        <v>641</v>
      </c>
      <c r="B104">
        <f>ROW()</f>
        <v>104</v>
      </c>
      <c r="D104" t="s">
        <v>565</v>
      </c>
      <c r="E104" t="s">
        <v>566</v>
      </c>
      <c r="F104" s="68"/>
      <c r="G104" s="68"/>
      <c r="H104" s="68"/>
      <c r="I104" s="68"/>
      <c r="J104" s="68"/>
      <c r="K104" s="68"/>
      <c r="L104" s="68"/>
      <c r="M104"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04" s="68"/>
      <c r="O104" s="68"/>
    </row>
    <row r="105" spans="1:20" x14ac:dyDescent="0.45">
      <c r="A105" t="s">
        <v>641</v>
      </c>
      <c r="B105">
        <f>ROW()</f>
        <v>105</v>
      </c>
      <c r="D105" t="s">
        <v>565</v>
      </c>
      <c r="E105" s="64" t="s">
        <v>567</v>
      </c>
      <c r="F105" s="147">
        <f t="shared" ref="F105:L105" si="2">SUM(F101:F104)</f>
        <v>0</v>
      </c>
      <c r="G105" s="147">
        <f t="shared" si="2"/>
        <v>0</v>
      </c>
      <c r="H105" s="147">
        <f t="shared" si="2"/>
        <v>0</v>
      </c>
      <c r="I105" s="147">
        <f t="shared" si="2"/>
        <v>0</v>
      </c>
      <c r="J105" s="147">
        <f t="shared" si="2"/>
        <v>0</v>
      </c>
      <c r="K105" s="147">
        <f t="shared" si="2"/>
        <v>0</v>
      </c>
      <c r="L105" s="147">
        <f t="shared" si="2"/>
        <v>0</v>
      </c>
      <c r="M105" s="147">
        <f>SUM(M101:M104)</f>
        <v>0</v>
      </c>
      <c r="N105" s="136"/>
      <c r="O105" s="136"/>
      <c r="Q105" s="50" t="str">
        <f>IF(F105-G105+H105+I105-J105+K105+L105=M105,"OK","ERROR")</f>
        <v>OK</v>
      </c>
    </row>
    <row r="106" spans="1:20" x14ac:dyDescent="0.45">
      <c r="A106" t="s">
        <v>641</v>
      </c>
      <c r="B106">
        <f>ROW()</f>
        <v>106</v>
      </c>
      <c r="D106" t="s">
        <v>568</v>
      </c>
      <c r="E106" t="s">
        <v>569</v>
      </c>
      <c r="F106" s="68"/>
      <c r="G106" s="68"/>
      <c r="H106" s="68"/>
      <c r="I106" s="68"/>
      <c r="J106" s="68"/>
      <c r="K106" s="68"/>
      <c r="L106" s="68"/>
      <c r="M106"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06" s="68"/>
      <c r="O106" s="68"/>
    </row>
    <row r="107" spans="1:20" x14ac:dyDescent="0.45">
      <c r="A107" t="s">
        <v>641</v>
      </c>
      <c r="B107">
        <f>ROW()</f>
        <v>107</v>
      </c>
      <c r="D107" t="s">
        <v>568</v>
      </c>
      <c r="E107" t="s">
        <v>570</v>
      </c>
      <c r="F107" s="68"/>
      <c r="G107" s="68"/>
      <c r="H107" s="68"/>
      <c r="I107" s="68"/>
      <c r="J107" s="68"/>
      <c r="K107" s="68"/>
      <c r="L107" s="68"/>
      <c r="M107"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07" s="68"/>
      <c r="O107" s="68"/>
    </row>
    <row r="108" spans="1:20" x14ac:dyDescent="0.45">
      <c r="A108" t="s">
        <v>641</v>
      </c>
      <c r="B108">
        <f>ROW()</f>
        <v>108</v>
      </c>
      <c r="D108" t="s">
        <v>568</v>
      </c>
      <c r="E108" s="64" t="s">
        <v>571</v>
      </c>
      <c r="F108" s="147">
        <f t="shared" ref="F108:L108" si="3">SUM(F100,F105,F106:F107)</f>
        <v>0</v>
      </c>
      <c r="G108" s="147">
        <f t="shared" si="3"/>
        <v>0</v>
      </c>
      <c r="H108" s="147">
        <f t="shared" si="3"/>
        <v>0</v>
      </c>
      <c r="I108" s="147">
        <f t="shared" si="3"/>
        <v>0</v>
      </c>
      <c r="J108" s="147">
        <f t="shared" si="3"/>
        <v>0</v>
      </c>
      <c r="K108" s="147">
        <f t="shared" si="3"/>
        <v>0</v>
      </c>
      <c r="L108" s="147">
        <f t="shared" si="3"/>
        <v>0</v>
      </c>
      <c r="M108" s="147">
        <f>SUM(M106,M107,M100,M105)</f>
        <v>0</v>
      </c>
      <c r="N108" s="136"/>
      <c r="O108" s="136"/>
      <c r="Q108" s="50" t="str">
        <f>IF(F108-G108+H108+I108-J108+K108+L108=M108,"OK","ERROR")</f>
        <v>OK</v>
      </c>
    </row>
    <row r="109" spans="1:20" x14ac:dyDescent="0.45">
      <c r="A109" t="s">
        <v>641</v>
      </c>
      <c r="B109">
        <f>ROW()</f>
        <v>109</v>
      </c>
      <c r="D109" t="s">
        <v>572</v>
      </c>
      <c r="E109" t="s">
        <v>573</v>
      </c>
      <c r="F109" s="68"/>
      <c r="G109" s="68"/>
      <c r="H109" s="68"/>
      <c r="I109" s="68"/>
      <c r="J109" s="68"/>
      <c r="K109" s="68"/>
      <c r="L109" s="68"/>
      <c r="M109"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09" s="68"/>
      <c r="O109" s="68"/>
    </row>
    <row r="110" spans="1:20" x14ac:dyDescent="0.45">
      <c r="A110" t="s">
        <v>641</v>
      </c>
      <c r="B110">
        <f>ROW()</f>
        <v>110</v>
      </c>
      <c r="D110" t="s">
        <v>572</v>
      </c>
      <c r="E110" t="s">
        <v>574</v>
      </c>
      <c r="F110" s="68"/>
      <c r="G110" s="68"/>
      <c r="H110" s="68"/>
      <c r="I110" s="68"/>
      <c r="J110" s="68"/>
      <c r="K110" s="68"/>
      <c r="L110" s="68"/>
      <c r="M110"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10" s="68"/>
      <c r="O110" s="68"/>
    </row>
    <row r="111" spans="1:20" x14ac:dyDescent="0.45">
      <c r="A111" t="s">
        <v>641</v>
      </c>
      <c r="B111">
        <f>ROW()</f>
        <v>111</v>
      </c>
      <c r="D111" t="s">
        <v>572</v>
      </c>
      <c r="E111" t="s">
        <v>575</v>
      </c>
      <c r="F111" s="68"/>
      <c r="G111" s="68"/>
      <c r="H111" s="68"/>
      <c r="I111" s="68"/>
      <c r="J111" s="68"/>
      <c r="K111" s="68"/>
      <c r="L111" s="68"/>
      <c r="M111" s="8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11" s="68"/>
      <c r="O111" s="68"/>
    </row>
    <row r="112" spans="1:20" x14ac:dyDescent="0.45">
      <c r="A112" t="s">
        <v>641</v>
      </c>
      <c r="B112">
        <f>ROW()</f>
        <v>112</v>
      </c>
      <c r="D112" t="s">
        <v>572</v>
      </c>
      <c r="E112" s="64" t="s">
        <v>576</v>
      </c>
      <c r="F112" s="147">
        <f t="shared" ref="F112:L112" si="4">SUM(F109:F111)</f>
        <v>0</v>
      </c>
      <c r="G112" s="147">
        <f t="shared" si="4"/>
        <v>0</v>
      </c>
      <c r="H112" s="147">
        <f t="shared" si="4"/>
        <v>0</v>
      </c>
      <c r="I112" s="147">
        <f t="shared" si="4"/>
        <v>0</v>
      </c>
      <c r="J112" s="147">
        <f t="shared" si="4"/>
        <v>0</v>
      </c>
      <c r="K112" s="147">
        <f t="shared" si="4"/>
        <v>0</v>
      </c>
      <c r="L112" s="147">
        <f t="shared" si="4"/>
        <v>0</v>
      </c>
      <c r="M112" s="147">
        <f>SUM(M109:M111)</f>
        <v>0</v>
      </c>
      <c r="N112" s="136"/>
      <c r="O112" s="136"/>
      <c r="Q112" s="50" t="str">
        <f>IF(F112-G112+H112+I112-J112+K112+L112=M112,"OK","ERROR")</f>
        <v>OK</v>
      </c>
    </row>
    <row r="113" spans="1:17" x14ac:dyDescent="0.45">
      <c r="A113" t="s">
        <v>641</v>
      </c>
      <c r="B113">
        <f>ROW()</f>
        <v>113</v>
      </c>
      <c r="D113" t="s">
        <v>572</v>
      </c>
      <c r="E113" s="64" t="s">
        <v>577</v>
      </c>
      <c r="F113" s="147">
        <f t="shared" ref="F113:L113" si="5">SUM(F108,F112)</f>
        <v>0</v>
      </c>
      <c r="G113" s="147">
        <f t="shared" si="5"/>
        <v>0</v>
      </c>
      <c r="H113" s="147">
        <f t="shared" si="5"/>
        <v>0</v>
      </c>
      <c r="I113" s="147">
        <f t="shared" si="5"/>
        <v>0</v>
      </c>
      <c r="J113" s="147">
        <f t="shared" si="5"/>
        <v>0</v>
      </c>
      <c r="K113" s="147">
        <f t="shared" si="5"/>
        <v>0</v>
      </c>
      <c r="L113" s="147">
        <f t="shared" si="5"/>
        <v>0</v>
      </c>
      <c r="M113" s="147">
        <f>SUM(M112,M108)</f>
        <v>0</v>
      </c>
      <c r="N113" s="136"/>
      <c r="O113" s="136"/>
      <c r="Q113" s="50" t="str">
        <f>IF(F113-G113+H113+I113-J113+K113+L113=M113,"OK","ERROR")</f>
        <v>OK</v>
      </c>
    </row>
    <row r="114" spans="1:17" x14ac:dyDescent="0.45">
      <c r="A114" t="s">
        <v>641</v>
      </c>
      <c r="B114">
        <f>ROW()</f>
        <v>114</v>
      </c>
      <c r="D114" t="s">
        <v>591</v>
      </c>
      <c r="F114" s="68"/>
      <c r="G114" s="68"/>
      <c r="H114" s="68"/>
      <c r="I114" s="149"/>
      <c r="J114" s="165"/>
      <c r="K114" s="149"/>
      <c r="L114" s="149"/>
      <c r="M114" s="147">
        <f>SUM(tb_4_4vii_4.07_1[[#This Row],[Opening RAB value]],-tb_4_4vii_4.07_1[[#This Row],[Less depreciation]],tb_4_4vii_4.07_1[[#This Row],[Plus revaluations]],tb_4_4vii_4.07_1[[#This Row],[Plus assets commissioned]],-tb_4_4vii_4.07_1[[#This Row],[Less asset disposals]],tb_4_4vii_4.07_1[[#This Row],[Plus asset allocation adjustment]],tb_4_4vii_4.07_1[[#This Row],[Plus asset category transfers]])</f>
        <v>0</v>
      </c>
      <c r="N114" s="68"/>
      <c r="O114" s="68"/>
      <c r="Q114" s="50"/>
    </row>
    <row r="115" spans="1:17" x14ac:dyDescent="0.45">
      <c r="A115" t="s">
        <v>641</v>
      </c>
      <c r="B115">
        <f>ROW()</f>
        <v>115</v>
      </c>
      <c r="D115" s="64" t="s">
        <v>578</v>
      </c>
      <c r="F115" s="147">
        <f t="shared" ref="F115:L115" si="6">SUM(F113,F114)</f>
        <v>0</v>
      </c>
      <c r="G115" s="147">
        <f t="shared" si="6"/>
        <v>0</v>
      </c>
      <c r="H115" s="147">
        <f t="shared" si="6"/>
        <v>0</v>
      </c>
      <c r="I115" s="147">
        <f t="shared" si="6"/>
        <v>0</v>
      </c>
      <c r="J115" s="147">
        <f t="shared" si="6"/>
        <v>0</v>
      </c>
      <c r="K115" s="147">
        <f t="shared" si="6"/>
        <v>0</v>
      </c>
      <c r="L115" s="147">
        <f t="shared" si="6"/>
        <v>0</v>
      </c>
      <c r="M115" s="147">
        <f>M114+M113</f>
        <v>0</v>
      </c>
      <c r="N115" s="136"/>
      <c r="O115" s="136"/>
      <c r="Q115" s="50" t="str">
        <f>IF(F115-G115+H115+I115-J115+K115+L115=M115,"OK","ERROR")</f>
        <v>OK</v>
      </c>
    </row>
  </sheetData>
  <pageMargins left="0.70866141732283472" right="0.70866141732283472" top="0.74803149606299213" bottom="0.74803149606299213" header="0.31496062992125984" footer="0.31496062992125984"/>
  <pageSetup paperSize="9" scale="41" fitToHeight="0" orientation="landscape" r:id="rId1"/>
  <rowBreaks count="1" manualBreakCount="1">
    <brk id="61" max="14" man="1"/>
  </rowBreaks>
  <tableParts count="10">
    <tablePart r:id="rId2"/>
    <tablePart r:id="rId3"/>
    <tablePart r:id="rId4"/>
    <tablePart r:id="rId5"/>
    <tablePart r:id="rId6"/>
    <tablePart r:id="rId7"/>
    <tablePart r:id="rId8"/>
    <tablePart r:id="rId9"/>
    <tablePart r:id="rId10"/>
    <tablePart r:id="rId1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0EAB-9EC0-4738-8EE8-59F7A8D3630C}">
  <sheetPr codeName="Sheet9">
    <pageSetUpPr fitToPage="1"/>
  </sheetPr>
  <dimension ref="A1:N76"/>
  <sheetViews>
    <sheetView zoomScale="85" zoomScaleNormal="85" zoomScaleSheetLayoutView="70" workbookViewId="0"/>
  </sheetViews>
  <sheetFormatPr defaultRowHeight="14.25" x14ac:dyDescent="0.45"/>
  <cols>
    <col min="1" max="1" width="39.265625" customWidth="1"/>
    <col min="3" max="3" width="30.3984375" customWidth="1"/>
    <col min="4" max="4" width="48.3984375" customWidth="1"/>
    <col min="5" max="5" width="35.86328125" customWidth="1"/>
    <col min="6" max="6" width="21.59765625" customWidth="1"/>
    <col min="7" max="8" width="22.1328125" customWidth="1"/>
    <col min="9" max="14" width="15.59765625" customWidth="1"/>
  </cols>
  <sheetData>
    <row r="1" spans="1:8" ht="23.25" x14ac:dyDescent="0.45">
      <c r="A1" s="142" t="s">
        <v>1025</v>
      </c>
    </row>
    <row r="2" spans="1:8" ht="21" x14ac:dyDescent="0.65">
      <c r="A2" s="1" t="s">
        <v>580</v>
      </c>
    </row>
    <row r="3" spans="1:8" ht="37.9" customHeight="1" x14ac:dyDescent="0.45">
      <c r="A3" s="3" t="s">
        <v>56</v>
      </c>
      <c r="B3" s="3" t="s">
        <v>57</v>
      </c>
      <c r="C3" s="3" t="s">
        <v>1102</v>
      </c>
      <c r="D3" s="3" t="s">
        <v>1103</v>
      </c>
      <c r="E3" s="3" t="s">
        <v>579</v>
      </c>
      <c r="F3" s="3" t="s">
        <v>913</v>
      </c>
      <c r="G3" s="3" t="s">
        <v>914</v>
      </c>
      <c r="H3" s="3" t="s">
        <v>915</v>
      </c>
    </row>
    <row r="4" spans="1:8" x14ac:dyDescent="0.45">
      <c r="A4" t="s">
        <v>580</v>
      </c>
      <c r="B4">
        <f>ROW()</f>
        <v>4</v>
      </c>
      <c r="C4" t="s">
        <v>581</v>
      </c>
      <c r="D4" t="s">
        <v>556</v>
      </c>
      <c r="E4" t="s">
        <v>582</v>
      </c>
      <c r="F4" s="68"/>
      <c r="G4" s="166"/>
      <c r="H4" s="166"/>
    </row>
    <row r="5" spans="1:8" x14ac:dyDescent="0.45">
      <c r="A5" t="s">
        <v>580</v>
      </c>
      <c r="B5">
        <f>ROW()</f>
        <v>5</v>
      </c>
      <c r="C5" t="s">
        <v>581</v>
      </c>
      <c r="D5" t="s">
        <v>556</v>
      </c>
      <c r="E5" t="s">
        <v>583</v>
      </c>
      <c r="F5" s="68"/>
      <c r="G5" s="68"/>
      <c r="H5" s="68"/>
    </row>
    <row r="6" spans="1:8" x14ac:dyDescent="0.45">
      <c r="A6" t="s">
        <v>580</v>
      </c>
      <c r="B6">
        <f>ROW()</f>
        <v>6</v>
      </c>
      <c r="C6" t="s">
        <v>581</v>
      </c>
      <c r="D6" t="s">
        <v>556</v>
      </c>
      <c r="E6" t="s">
        <v>584</v>
      </c>
      <c r="F6" s="87">
        <f>SUM(F4:F5)</f>
        <v>0</v>
      </c>
      <c r="G6" s="87">
        <f>SUM(G5)</f>
        <v>0</v>
      </c>
      <c r="H6" s="87">
        <f>SUM(H5)</f>
        <v>0</v>
      </c>
    </row>
    <row r="7" spans="1:8" x14ac:dyDescent="0.45">
      <c r="A7" t="s">
        <v>580</v>
      </c>
      <c r="B7">
        <f>ROW()</f>
        <v>7</v>
      </c>
      <c r="C7" t="s">
        <v>581</v>
      </c>
      <c r="D7" t="s">
        <v>557</v>
      </c>
      <c r="E7" t="s">
        <v>582</v>
      </c>
      <c r="F7" s="68"/>
      <c r="G7" s="166"/>
      <c r="H7" s="166"/>
    </row>
    <row r="8" spans="1:8" x14ac:dyDescent="0.45">
      <c r="A8" t="s">
        <v>580</v>
      </c>
      <c r="B8">
        <f>ROW()</f>
        <v>8</v>
      </c>
      <c r="C8" t="s">
        <v>581</v>
      </c>
      <c r="D8" t="s">
        <v>557</v>
      </c>
      <c r="E8" t="s">
        <v>583</v>
      </c>
      <c r="F8" s="68"/>
      <c r="G8" s="68"/>
      <c r="H8" s="68"/>
    </row>
    <row r="9" spans="1:8" x14ac:dyDescent="0.45">
      <c r="A9" t="s">
        <v>580</v>
      </c>
      <c r="B9">
        <f>ROW()</f>
        <v>9</v>
      </c>
      <c r="C9" t="s">
        <v>581</v>
      </c>
      <c r="D9" t="s">
        <v>557</v>
      </c>
      <c r="E9" t="s">
        <v>584</v>
      </c>
      <c r="F9" s="87">
        <f>SUM(F7:F8)</f>
        <v>0</v>
      </c>
      <c r="G9" s="87">
        <f>SUM(G8)</f>
        <v>0</v>
      </c>
      <c r="H9" s="87">
        <f>SUM(H8)</f>
        <v>0</v>
      </c>
    </row>
    <row r="10" spans="1:8" x14ac:dyDescent="0.45">
      <c r="A10" t="s">
        <v>580</v>
      </c>
      <c r="B10">
        <f>ROW()</f>
        <v>10</v>
      </c>
      <c r="C10" t="s">
        <v>581</v>
      </c>
      <c r="D10" t="s">
        <v>558</v>
      </c>
      <c r="E10" t="s">
        <v>582</v>
      </c>
      <c r="F10" s="68"/>
      <c r="G10" s="166"/>
      <c r="H10" s="166"/>
    </row>
    <row r="11" spans="1:8" x14ac:dyDescent="0.45">
      <c r="A11" t="s">
        <v>580</v>
      </c>
      <c r="B11">
        <f>ROW()</f>
        <v>11</v>
      </c>
      <c r="C11" t="s">
        <v>581</v>
      </c>
      <c r="D11" t="s">
        <v>558</v>
      </c>
      <c r="E11" t="s">
        <v>583</v>
      </c>
      <c r="F11" s="68"/>
      <c r="G11" s="68"/>
      <c r="H11" s="68"/>
    </row>
    <row r="12" spans="1:8" x14ac:dyDescent="0.45">
      <c r="A12" t="s">
        <v>580</v>
      </c>
      <c r="B12">
        <f>ROW()</f>
        <v>12</v>
      </c>
      <c r="C12" t="s">
        <v>581</v>
      </c>
      <c r="D12" t="s">
        <v>558</v>
      </c>
      <c r="E12" t="s">
        <v>584</v>
      </c>
      <c r="F12" s="87">
        <f>SUM(F10:F11)</f>
        <v>0</v>
      </c>
      <c r="G12" s="87">
        <f>SUM(G11)</f>
        <v>0</v>
      </c>
      <c r="H12" s="87">
        <f>SUM(H11)</f>
        <v>0</v>
      </c>
    </row>
    <row r="13" spans="1:8" x14ac:dyDescent="0.45">
      <c r="A13" t="s">
        <v>580</v>
      </c>
      <c r="B13">
        <f>ROW()</f>
        <v>13</v>
      </c>
      <c r="C13" t="s">
        <v>581</v>
      </c>
      <c r="D13" t="s">
        <v>559</v>
      </c>
      <c r="E13" t="s">
        <v>582</v>
      </c>
      <c r="F13" s="68">
        <v>0</v>
      </c>
      <c r="G13" s="166"/>
      <c r="H13" s="166"/>
    </row>
    <row r="14" spans="1:8" x14ac:dyDescent="0.45">
      <c r="A14" t="s">
        <v>580</v>
      </c>
      <c r="B14">
        <f>ROW()</f>
        <v>14</v>
      </c>
      <c r="C14" t="s">
        <v>581</v>
      </c>
      <c r="D14" t="s">
        <v>559</v>
      </c>
      <c r="E14" t="s">
        <v>583</v>
      </c>
      <c r="F14" s="68"/>
      <c r="G14" s="68"/>
      <c r="H14" s="68"/>
    </row>
    <row r="15" spans="1:8" x14ac:dyDescent="0.45">
      <c r="A15" t="s">
        <v>580</v>
      </c>
      <c r="B15">
        <f>ROW()</f>
        <v>15</v>
      </c>
      <c r="C15" t="s">
        <v>581</v>
      </c>
      <c r="D15" t="s">
        <v>559</v>
      </c>
      <c r="E15" t="s">
        <v>584</v>
      </c>
      <c r="F15" s="87">
        <f>SUM(F13:F14)</f>
        <v>0</v>
      </c>
      <c r="G15" s="87">
        <f>SUM(G14)</f>
        <v>0</v>
      </c>
      <c r="H15" s="87">
        <f>SUM(H14)</f>
        <v>0</v>
      </c>
    </row>
    <row r="16" spans="1:8" x14ac:dyDescent="0.45">
      <c r="A16" t="s">
        <v>580</v>
      </c>
      <c r="B16">
        <f>ROW()</f>
        <v>16</v>
      </c>
      <c r="C16" t="s">
        <v>581</v>
      </c>
      <c r="D16" t="s">
        <v>585</v>
      </c>
      <c r="E16" t="s">
        <v>582</v>
      </c>
      <c r="F16" s="167"/>
      <c r="G16" s="166"/>
      <c r="H16" s="166"/>
    </row>
    <row r="17" spans="1:8" x14ac:dyDescent="0.45">
      <c r="A17" t="s">
        <v>580</v>
      </c>
      <c r="B17">
        <f>ROW()</f>
        <v>17</v>
      </c>
      <c r="C17" t="s">
        <v>581</v>
      </c>
      <c r="D17" t="s">
        <v>585</v>
      </c>
      <c r="E17" t="s">
        <v>583</v>
      </c>
      <c r="F17" s="68"/>
      <c r="G17" s="68"/>
      <c r="H17" s="68"/>
    </row>
    <row r="18" spans="1:8" x14ac:dyDescent="0.45">
      <c r="A18" t="s">
        <v>580</v>
      </c>
      <c r="B18">
        <f>ROW()</f>
        <v>18</v>
      </c>
      <c r="C18" t="s">
        <v>581</v>
      </c>
      <c r="D18" t="s">
        <v>585</v>
      </c>
      <c r="E18" t="s">
        <v>584</v>
      </c>
      <c r="F18" s="87">
        <f>SUM(F16:F17)</f>
        <v>0</v>
      </c>
      <c r="G18" s="87">
        <f>SUM(G17)</f>
        <v>0</v>
      </c>
      <c r="H18" s="87">
        <f>SUM(H17)</f>
        <v>0</v>
      </c>
    </row>
    <row r="19" spans="1:8" x14ac:dyDescent="0.45">
      <c r="A19" t="s">
        <v>580</v>
      </c>
      <c r="B19">
        <f>ROW()</f>
        <v>19</v>
      </c>
      <c r="C19" t="s">
        <v>581</v>
      </c>
      <c r="D19" t="s">
        <v>561</v>
      </c>
      <c r="E19" t="s">
        <v>582</v>
      </c>
      <c r="F19" s="68"/>
      <c r="G19" s="166"/>
      <c r="H19" s="166"/>
    </row>
    <row r="20" spans="1:8" x14ac:dyDescent="0.45">
      <c r="A20" t="s">
        <v>580</v>
      </c>
      <c r="B20">
        <f>ROW()</f>
        <v>20</v>
      </c>
      <c r="C20" t="s">
        <v>581</v>
      </c>
      <c r="D20" t="s">
        <v>561</v>
      </c>
      <c r="E20" t="s">
        <v>583</v>
      </c>
      <c r="F20" s="68"/>
      <c r="G20" s="68"/>
      <c r="H20" s="68"/>
    </row>
    <row r="21" spans="1:8" x14ac:dyDescent="0.45">
      <c r="A21" t="s">
        <v>580</v>
      </c>
      <c r="B21">
        <f>ROW()</f>
        <v>21</v>
      </c>
      <c r="C21" t="s">
        <v>581</v>
      </c>
      <c r="D21" t="s">
        <v>561</v>
      </c>
      <c r="E21" t="s">
        <v>584</v>
      </c>
      <c r="F21" s="87">
        <f>SUM(F19:F20)</f>
        <v>0</v>
      </c>
      <c r="G21" s="87">
        <f>SUM(G20)</f>
        <v>0</v>
      </c>
      <c r="H21" s="87">
        <f>SUM(H20)</f>
        <v>0</v>
      </c>
    </row>
    <row r="22" spans="1:8" x14ac:dyDescent="0.45">
      <c r="A22" t="s">
        <v>580</v>
      </c>
      <c r="B22">
        <f>ROW()</f>
        <v>22</v>
      </c>
      <c r="C22" t="s">
        <v>581</v>
      </c>
      <c r="D22" t="s">
        <v>562</v>
      </c>
      <c r="E22" t="s">
        <v>582</v>
      </c>
      <c r="F22" s="68"/>
      <c r="G22" s="166"/>
      <c r="H22" s="166"/>
    </row>
    <row r="23" spans="1:8" x14ac:dyDescent="0.45">
      <c r="A23" t="s">
        <v>580</v>
      </c>
      <c r="B23">
        <f>ROW()</f>
        <v>23</v>
      </c>
      <c r="C23" t="s">
        <v>581</v>
      </c>
      <c r="D23" t="s">
        <v>562</v>
      </c>
      <c r="E23" t="s">
        <v>583</v>
      </c>
      <c r="F23" s="68"/>
      <c r="G23" s="68"/>
      <c r="H23" s="68"/>
    </row>
    <row r="24" spans="1:8" x14ac:dyDescent="0.45">
      <c r="A24" t="s">
        <v>580</v>
      </c>
      <c r="B24">
        <f>ROW()</f>
        <v>24</v>
      </c>
      <c r="C24" t="s">
        <v>581</v>
      </c>
      <c r="D24" t="s">
        <v>562</v>
      </c>
      <c r="E24" t="s">
        <v>584</v>
      </c>
      <c r="F24" s="87">
        <f>SUM(F22:F23)</f>
        <v>0</v>
      </c>
      <c r="G24" s="87">
        <f>SUM(G23)</f>
        <v>0</v>
      </c>
      <c r="H24" s="87">
        <f>SUM(H23)</f>
        <v>0</v>
      </c>
    </row>
    <row r="25" spans="1:8" x14ac:dyDescent="0.45">
      <c r="A25" t="s">
        <v>580</v>
      </c>
      <c r="B25">
        <f>ROW()</f>
        <v>25</v>
      </c>
      <c r="C25" t="s">
        <v>581</v>
      </c>
      <c r="D25" t="s">
        <v>563</v>
      </c>
      <c r="E25" t="s">
        <v>582</v>
      </c>
      <c r="F25" s="68"/>
      <c r="G25" s="166"/>
      <c r="H25" s="166"/>
    </row>
    <row r="26" spans="1:8" x14ac:dyDescent="0.45">
      <c r="A26" t="s">
        <v>580</v>
      </c>
      <c r="B26">
        <f>ROW()</f>
        <v>26</v>
      </c>
      <c r="C26" t="s">
        <v>581</v>
      </c>
      <c r="D26" t="s">
        <v>563</v>
      </c>
      <c r="E26" t="s">
        <v>583</v>
      </c>
      <c r="F26" s="68"/>
      <c r="G26" s="68"/>
      <c r="H26" s="68"/>
    </row>
    <row r="27" spans="1:8" x14ac:dyDescent="0.45">
      <c r="A27" t="s">
        <v>580</v>
      </c>
      <c r="B27">
        <f>ROW()</f>
        <v>27</v>
      </c>
      <c r="C27" t="s">
        <v>581</v>
      </c>
      <c r="D27" t="s">
        <v>563</v>
      </c>
      <c r="E27" t="s">
        <v>584</v>
      </c>
      <c r="F27" s="87">
        <f>SUM(F25:F26)</f>
        <v>0</v>
      </c>
      <c r="G27" s="87">
        <f>SUM(G26)</f>
        <v>0</v>
      </c>
      <c r="H27" s="87">
        <f>SUM(H26)</f>
        <v>0</v>
      </c>
    </row>
    <row r="28" spans="1:8" x14ac:dyDescent="0.45">
      <c r="A28" t="s">
        <v>580</v>
      </c>
      <c r="B28">
        <f>ROW()</f>
        <v>28</v>
      </c>
      <c r="C28" t="s">
        <v>586</v>
      </c>
      <c r="D28" t="s">
        <v>585</v>
      </c>
      <c r="E28" t="s">
        <v>582</v>
      </c>
      <c r="F28" s="68"/>
      <c r="G28" s="166"/>
      <c r="H28" s="166"/>
    </row>
    <row r="29" spans="1:8" x14ac:dyDescent="0.45">
      <c r="A29" t="s">
        <v>580</v>
      </c>
      <c r="B29">
        <f>ROW()</f>
        <v>29</v>
      </c>
      <c r="C29" t="s">
        <v>586</v>
      </c>
      <c r="D29" t="s">
        <v>585</v>
      </c>
      <c r="E29" t="s">
        <v>583</v>
      </c>
      <c r="F29" s="68"/>
      <c r="G29" s="68"/>
      <c r="H29" s="68"/>
    </row>
    <row r="30" spans="1:8" x14ac:dyDescent="0.45">
      <c r="A30" t="s">
        <v>580</v>
      </c>
      <c r="B30">
        <f>ROW()</f>
        <v>30</v>
      </c>
      <c r="C30" t="s">
        <v>586</v>
      </c>
      <c r="D30" t="s">
        <v>585</v>
      </c>
      <c r="E30" t="s">
        <v>584</v>
      </c>
      <c r="F30" s="87">
        <f>SUM(F28:F29)</f>
        <v>0</v>
      </c>
      <c r="G30" s="87">
        <f>SUM(G29)</f>
        <v>0</v>
      </c>
      <c r="H30" s="87">
        <f>SUM(H29)</f>
        <v>0</v>
      </c>
    </row>
    <row r="31" spans="1:8" x14ac:dyDescent="0.45">
      <c r="A31" t="s">
        <v>580</v>
      </c>
      <c r="B31">
        <f>ROW()</f>
        <v>31</v>
      </c>
      <c r="C31" t="s">
        <v>586</v>
      </c>
      <c r="D31" t="s">
        <v>561</v>
      </c>
      <c r="E31" t="s">
        <v>582</v>
      </c>
      <c r="F31" s="68"/>
      <c r="G31" s="166"/>
      <c r="H31" s="166"/>
    </row>
    <row r="32" spans="1:8" x14ac:dyDescent="0.45">
      <c r="A32" t="s">
        <v>580</v>
      </c>
      <c r="B32">
        <f>ROW()</f>
        <v>32</v>
      </c>
      <c r="C32" t="s">
        <v>586</v>
      </c>
      <c r="D32" t="s">
        <v>561</v>
      </c>
      <c r="E32" t="s">
        <v>583</v>
      </c>
      <c r="F32" s="68"/>
      <c r="G32" s="68"/>
      <c r="H32" s="68"/>
    </row>
    <row r="33" spans="1:8" x14ac:dyDescent="0.45">
      <c r="A33" t="s">
        <v>580</v>
      </c>
      <c r="B33">
        <f>ROW()</f>
        <v>33</v>
      </c>
      <c r="C33" t="s">
        <v>586</v>
      </c>
      <c r="D33" t="s">
        <v>561</v>
      </c>
      <c r="E33" t="s">
        <v>584</v>
      </c>
      <c r="F33" s="87">
        <f>SUM(F31:F32)</f>
        <v>0</v>
      </c>
      <c r="G33" s="87">
        <f>SUM(G32)</f>
        <v>0</v>
      </c>
      <c r="H33" s="87">
        <f>SUM(H32)</f>
        <v>0</v>
      </c>
    </row>
    <row r="34" spans="1:8" x14ac:dyDescent="0.45">
      <c r="A34" t="s">
        <v>580</v>
      </c>
      <c r="B34">
        <f>ROW()</f>
        <v>34</v>
      </c>
      <c r="C34" t="s">
        <v>586</v>
      </c>
      <c r="D34" t="s">
        <v>562</v>
      </c>
      <c r="E34" t="s">
        <v>582</v>
      </c>
      <c r="F34" s="68"/>
      <c r="G34" s="166"/>
      <c r="H34" s="166"/>
    </row>
    <row r="35" spans="1:8" x14ac:dyDescent="0.45">
      <c r="A35" t="s">
        <v>580</v>
      </c>
      <c r="B35">
        <f>ROW()</f>
        <v>35</v>
      </c>
      <c r="C35" t="s">
        <v>586</v>
      </c>
      <c r="D35" t="s">
        <v>562</v>
      </c>
      <c r="E35" t="s">
        <v>583</v>
      </c>
      <c r="F35" s="68"/>
      <c r="G35" s="68"/>
      <c r="H35" s="68"/>
    </row>
    <row r="36" spans="1:8" x14ac:dyDescent="0.45">
      <c r="A36" t="s">
        <v>580</v>
      </c>
      <c r="B36">
        <f>ROW()</f>
        <v>36</v>
      </c>
      <c r="C36" t="s">
        <v>586</v>
      </c>
      <c r="D36" t="s">
        <v>562</v>
      </c>
      <c r="E36" t="s">
        <v>584</v>
      </c>
      <c r="F36" s="87">
        <f>SUM(F34:F35)</f>
        <v>0</v>
      </c>
      <c r="G36" s="87">
        <f>SUM(G35)</f>
        <v>0</v>
      </c>
      <c r="H36" s="87">
        <f>SUM(H35)</f>
        <v>0</v>
      </c>
    </row>
    <row r="37" spans="1:8" x14ac:dyDescent="0.45">
      <c r="A37" t="s">
        <v>580</v>
      </c>
      <c r="B37">
        <f>ROW()</f>
        <v>37</v>
      </c>
      <c r="C37" t="s">
        <v>586</v>
      </c>
      <c r="D37" t="s">
        <v>566</v>
      </c>
      <c r="E37" t="s">
        <v>582</v>
      </c>
      <c r="F37" s="68"/>
      <c r="G37" s="166"/>
      <c r="H37" s="166"/>
    </row>
    <row r="38" spans="1:8" x14ac:dyDescent="0.45">
      <c r="A38" t="s">
        <v>580</v>
      </c>
      <c r="B38">
        <f>ROW()</f>
        <v>38</v>
      </c>
      <c r="C38" t="s">
        <v>586</v>
      </c>
      <c r="D38" t="s">
        <v>566</v>
      </c>
      <c r="E38" t="s">
        <v>583</v>
      </c>
      <c r="F38" s="68"/>
      <c r="G38" s="68"/>
      <c r="H38" s="68"/>
    </row>
    <row r="39" spans="1:8" x14ac:dyDescent="0.45">
      <c r="A39" t="s">
        <v>580</v>
      </c>
      <c r="B39">
        <f>ROW()</f>
        <v>39</v>
      </c>
      <c r="C39" t="s">
        <v>586</v>
      </c>
      <c r="D39" t="s">
        <v>566</v>
      </c>
      <c r="E39" t="s">
        <v>584</v>
      </c>
      <c r="F39" s="87">
        <f>SUM(F37:F38)</f>
        <v>0</v>
      </c>
      <c r="G39" s="87">
        <f>SUM(G38)</f>
        <v>0</v>
      </c>
      <c r="H39" s="87">
        <f>SUM(H38)</f>
        <v>0</v>
      </c>
    </row>
    <row r="40" spans="1:8" x14ac:dyDescent="0.45">
      <c r="A40" t="s">
        <v>580</v>
      </c>
      <c r="B40">
        <f>ROW()</f>
        <v>40</v>
      </c>
      <c r="C40" t="s">
        <v>587</v>
      </c>
      <c r="D40" t="s">
        <v>569</v>
      </c>
      <c r="E40" t="s">
        <v>582</v>
      </c>
      <c r="F40" s="68"/>
      <c r="G40" s="166"/>
      <c r="H40" s="166"/>
    </row>
    <row r="41" spans="1:8" x14ac:dyDescent="0.45">
      <c r="A41" t="s">
        <v>580</v>
      </c>
      <c r="B41">
        <f>ROW()</f>
        <v>41</v>
      </c>
      <c r="C41" t="s">
        <v>587</v>
      </c>
      <c r="D41" t="s">
        <v>569</v>
      </c>
      <c r="E41" t="s">
        <v>583</v>
      </c>
      <c r="F41" s="68"/>
      <c r="G41" s="68"/>
      <c r="H41" s="68"/>
    </row>
    <row r="42" spans="1:8" x14ac:dyDescent="0.45">
      <c r="A42" t="s">
        <v>580</v>
      </c>
      <c r="B42">
        <f>ROW()</f>
        <v>42</v>
      </c>
      <c r="C42" t="s">
        <v>587</v>
      </c>
      <c r="D42" t="s">
        <v>569</v>
      </c>
      <c r="E42" t="s">
        <v>584</v>
      </c>
      <c r="F42" s="87">
        <f>SUM(F40:F41)</f>
        <v>0</v>
      </c>
      <c r="G42" s="87">
        <f>SUM(G41)</f>
        <v>0</v>
      </c>
      <c r="H42" s="87">
        <f>SUM(H41)</f>
        <v>0</v>
      </c>
    </row>
    <row r="43" spans="1:8" x14ac:dyDescent="0.45">
      <c r="A43" t="s">
        <v>580</v>
      </c>
      <c r="B43">
        <f>ROW()</f>
        <v>43</v>
      </c>
      <c r="C43" t="s">
        <v>587</v>
      </c>
      <c r="D43" t="s">
        <v>570</v>
      </c>
      <c r="E43" t="s">
        <v>582</v>
      </c>
      <c r="F43" s="68"/>
      <c r="G43" s="166"/>
      <c r="H43" s="166"/>
    </row>
    <row r="44" spans="1:8" x14ac:dyDescent="0.45">
      <c r="A44" t="s">
        <v>580</v>
      </c>
      <c r="B44">
        <f>ROW()</f>
        <v>44</v>
      </c>
      <c r="C44" t="s">
        <v>587</v>
      </c>
      <c r="D44" t="s">
        <v>570</v>
      </c>
      <c r="E44" t="s">
        <v>583</v>
      </c>
      <c r="F44" s="68"/>
      <c r="G44" s="68"/>
      <c r="H44" s="68"/>
    </row>
    <row r="45" spans="1:8" x14ac:dyDescent="0.45">
      <c r="A45" t="s">
        <v>580</v>
      </c>
      <c r="B45">
        <f>ROW()</f>
        <v>45</v>
      </c>
      <c r="C45" t="s">
        <v>587</v>
      </c>
      <c r="D45" t="s">
        <v>570</v>
      </c>
      <c r="E45" t="s">
        <v>584</v>
      </c>
      <c r="F45" s="87">
        <f>SUM(F43:F44)</f>
        <v>0</v>
      </c>
      <c r="G45" s="87">
        <f>SUM(G44)</f>
        <v>0</v>
      </c>
      <c r="H45" s="87">
        <f>SUM(H44)</f>
        <v>0</v>
      </c>
    </row>
    <row r="46" spans="1:8" x14ac:dyDescent="0.45">
      <c r="A46" t="s">
        <v>580</v>
      </c>
      <c r="B46">
        <f>ROW()</f>
        <v>46</v>
      </c>
      <c r="C46" t="s">
        <v>588</v>
      </c>
      <c r="D46" t="s">
        <v>573</v>
      </c>
      <c r="E46" t="s">
        <v>582</v>
      </c>
      <c r="F46" s="68"/>
      <c r="G46" s="166"/>
      <c r="H46" s="166"/>
    </row>
    <row r="47" spans="1:8" x14ac:dyDescent="0.45">
      <c r="A47" t="s">
        <v>580</v>
      </c>
      <c r="B47">
        <f>ROW()</f>
        <v>47</v>
      </c>
      <c r="C47" t="s">
        <v>588</v>
      </c>
      <c r="D47" t="s">
        <v>573</v>
      </c>
      <c r="E47" t="s">
        <v>583</v>
      </c>
      <c r="F47" s="68"/>
      <c r="G47" s="68"/>
      <c r="H47" s="68"/>
    </row>
    <row r="48" spans="1:8" x14ac:dyDescent="0.45">
      <c r="A48" t="s">
        <v>580</v>
      </c>
      <c r="B48">
        <f>ROW()</f>
        <v>48</v>
      </c>
      <c r="C48" t="s">
        <v>588</v>
      </c>
      <c r="D48" t="s">
        <v>573</v>
      </c>
      <c r="E48" t="s">
        <v>584</v>
      </c>
      <c r="F48" s="87">
        <f>SUM(F46:F47)</f>
        <v>0</v>
      </c>
      <c r="G48" s="87">
        <f>SUM(G47)</f>
        <v>0</v>
      </c>
      <c r="H48" s="87">
        <f>SUM(H47)</f>
        <v>0</v>
      </c>
    </row>
    <row r="49" spans="1:14" x14ac:dyDescent="0.45">
      <c r="A49" t="s">
        <v>580</v>
      </c>
      <c r="B49">
        <f>ROW()</f>
        <v>49</v>
      </c>
      <c r="C49" t="s">
        <v>588</v>
      </c>
      <c r="D49" t="s">
        <v>574</v>
      </c>
      <c r="E49" t="s">
        <v>582</v>
      </c>
      <c r="F49" s="68"/>
      <c r="G49" s="166"/>
      <c r="H49" s="166"/>
    </row>
    <row r="50" spans="1:14" x14ac:dyDescent="0.45">
      <c r="A50" t="s">
        <v>580</v>
      </c>
      <c r="B50">
        <f>ROW()</f>
        <v>50</v>
      </c>
      <c r="C50" t="s">
        <v>588</v>
      </c>
      <c r="D50" t="s">
        <v>574</v>
      </c>
      <c r="E50" t="s">
        <v>583</v>
      </c>
      <c r="F50" s="68"/>
      <c r="G50" s="68"/>
      <c r="H50" s="68"/>
    </row>
    <row r="51" spans="1:14" x14ac:dyDescent="0.45">
      <c r="A51" t="s">
        <v>580</v>
      </c>
      <c r="B51">
        <f>ROW()</f>
        <v>51</v>
      </c>
      <c r="C51" t="s">
        <v>588</v>
      </c>
      <c r="D51" t="s">
        <v>574</v>
      </c>
      <c r="E51" t="s">
        <v>584</v>
      </c>
      <c r="F51" s="87">
        <f>SUM(F49:F50)</f>
        <v>0</v>
      </c>
      <c r="G51" s="87">
        <f>SUM(G50)</f>
        <v>0</v>
      </c>
      <c r="H51" s="87">
        <f>SUM(H50)</f>
        <v>0</v>
      </c>
    </row>
    <row r="52" spans="1:14" x14ac:dyDescent="0.45">
      <c r="A52" t="s">
        <v>580</v>
      </c>
      <c r="B52">
        <f>ROW()</f>
        <v>52</v>
      </c>
      <c r="C52" t="s">
        <v>588</v>
      </c>
      <c r="D52" t="s">
        <v>575</v>
      </c>
      <c r="E52" t="s">
        <v>582</v>
      </c>
      <c r="F52" s="68"/>
      <c r="G52" s="166"/>
      <c r="H52" s="166"/>
    </row>
    <row r="53" spans="1:14" x14ac:dyDescent="0.45">
      <c r="A53" t="s">
        <v>580</v>
      </c>
      <c r="B53">
        <f>ROW()</f>
        <v>53</v>
      </c>
      <c r="C53" t="s">
        <v>588</v>
      </c>
      <c r="D53" t="s">
        <v>575</v>
      </c>
      <c r="E53" t="s">
        <v>583</v>
      </c>
      <c r="F53" s="68"/>
      <c r="G53" s="68"/>
      <c r="H53" s="68"/>
    </row>
    <row r="54" spans="1:14" x14ac:dyDescent="0.45">
      <c r="A54" t="s">
        <v>580</v>
      </c>
      <c r="B54">
        <f>ROW()</f>
        <v>54</v>
      </c>
      <c r="C54" t="s">
        <v>588</v>
      </c>
      <c r="D54" t="s">
        <v>575</v>
      </c>
      <c r="E54" t="s">
        <v>584</v>
      </c>
      <c r="F54" s="87">
        <f>SUM(F52:F53)</f>
        <v>0</v>
      </c>
      <c r="G54" s="87">
        <f>SUM(G53)</f>
        <v>0</v>
      </c>
      <c r="H54" s="87">
        <f>SUM(H53)</f>
        <v>0</v>
      </c>
    </row>
    <row r="55" spans="1:14" x14ac:dyDescent="0.45">
      <c r="A55" t="s">
        <v>580</v>
      </c>
      <c r="B55">
        <f>ROW()</f>
        <v>55</v>
      </c>
      <c r="C55" t="s">
        <v>588</v>
      </c>
      <c r="D55" s="64" t="s">
        <v>589</v>
      </c>
      <c r="F55" s="87">
        <f>SUM(F4,F7,F10,F13,F16,F19,F22,F25,F28,F31,F34,F37,F40,F43,F46,F49,F52)</f>
        <v>0</v>
      </c>
      <c r="G55" s="166"/>
      <c r="H55" s="166"/>
    </row>
    <row r="56" spans="1:14" x14ac:dyDescent="0.45">
      <c r="A56" t="s">
        <v>580</v>
      </c>
      <c r="B56">
        <f>ROW()</f>
        <v>56</v>
      </c>
      <c r="C56" t="s">
        <v>588</v>
      </c>
      <c r="D56" s="64" t="s">
        <v>590</v>
      </c>
      <c r="F56" s="87">
        <f>SUM(F5,F8,F11,F14,F17,F20,F23,F26,F29,F32,F35,F38,F41,F44,F47,F50,F53)</f>
        <v>0</v>
      </c>
      <c r="G56" s="87">
        <f>SUM(G5,G8,G11,G14,G17,G20,G23,G26,G29,G32,G35,G38,G41,G44,G47,G50,G53)</f>
        <v>0</v>
      </c>
      <c r="H56" s="87">
        <f>SUM(tb_4a_4ai_4.11_1[[#This Row],[ID-FFLAS|
($000)]:[Non-FFLAS|
($000)]])</f>
        <v>0</v>
      </c>
    </row>
    <row r="57" spans="1:14" x14ac:dyDescent="0.45">
      <c r="A57" t="s">
        <v>580</v>
      </c>
      <c r="B57">
        <f>ROW()</f>
        <v>57</v>
      </c>
      <c r="C57" t="s">
        <v>588</v>
      </c>
      <c r="D57" s="64" t="s">
        <v>591</v>
      </c>
      <c r="F57" s="68"/>
      <c r="G57" s="166"/>
      <c r="H57" s="87">
        <f>SUM(tb_4a_4ai_4.11_1[[#This Row],[ID-FFLAS|
($000)]:[Non-FFLAS|
($000)]])</f>
        <v>0</v>
      </c>
    </row>
    <row r="58" spans="1:14" x14ac:dyDescent="0.45">
      <c r="A58" t="s">
        <v>580</v>
      </c>
      <c r="B58">
        <f>ROW()</f>
        <v>58</v>
      </c>
      <c r="C58" t="s">
        <v>588</v>
      </c>
      <c r="D58" s="64" t="s">
        <v>519</v>
      </c>
      <c r="F58" s="87">
        <f>SUM(F6,F9,F12,F15,F18,F21,F24,F27,F30,F33,F36,F39,F42,F45,F48,F51,F54,F57)</f>
        <v>0</v>
      </c>
      <c r="G58" s="87">
        <f t="shared" ref="G58" si="0">SUM(G6,G9,G12,G15,G18,G21,G24,G27,G30,G33,G36,G39,G42,G45,G48,G51,G54)</f>
        <v>0</v>
      </c>
      <c r="H58" s="87">
        <f>SUM(H6,H9,H12,H15,H18,H21,H24,H27,H30,H33,H36,H39,H42,H45,H48,H51,H54)</f>
        <v>0</v>
      </c>
      <c r="J58" s="49" t="s">
        <v>642</v>
      </c>
    </row>
    <row r="61" spans="1:14" ht="21" x14ac:dyDescent="0.65">
      <c r="A61" s="1" t="s">
        <v>858</v>
      </c>
    </row>
    <row r="62" spans="1:14" ht="94.5" customHeight="1" x14ac:dyDescent="0.45">
      <c r="A62" s="3" t="s">
        <v>56</v>
      </c>
      <c r="B62" s="3" t="s">
        <v>57</v>
      </c>
      <c r="C62" s="3" t="s">
        <v>1102</v>
      </c>
      <c r="D62" s="3" t="s">
        <v>1103</v>
      </c>
      <c r="E62" s="3" t="s">
        <v>592</v>
      </c>
      <c r="F62" s="3" t="s">
        <v>1012</v>
      </c>
      <c r="G62" s="3" t="s">
        <v>1013</v>
      </c>
      <c r="H62" s="3" t="s">
        <v>593</v>
      </c>
      <c r="I62" s="3" t="s">
        <v>1014</v>
      </c>
      <c r="J62" s="3" t="s">
        <v>1015</v>
      </c>
      <c r="K62" s="3" t="s">
        <v>1016</v>
      </c>
      <c r="L62" s="3" t="s">
        <v>1017</v>
      </c>
      <c r="M62" s="3" t="s">
        <v>1018</v>
      </c>
      <c r="N62" s="3" t="s">
        <v>1019</v>
      </c>
    </row>
    <row r="63" spans="1:14" x14ac:dyDescent="0.45">
      <c r="A63" t="s">
        <v>858</v>
      </c>
      <c r="B63">
        <f>ROW()</f>
        <v>63</v>
      </c>
      <c r="C63" s="47" t="s">
        <v>1020</v>
      </c>
      <c r="D63" s="47"/>
      <c r="E63" s="168"/>
      <c r="F63" s="168"/>
      <c r="G63" s="168"/>
      <c r="H63" s="168"/>
      <c r="I63" s="68"/>
      <c r="J63" s="68"/>
      <c r="K63" s="68"/>
      <c r="L63" s="68"/>
      <c r="M63" s="68"/>
      <c r="N63" s="68"/>
    </row>
    <row r="64" spans="1:14" x14ac:dyDescent="0.45">
      <c r="A64" t="s">
        <v>858</v>
      </c>
      <c r="B64">
        <f>ROW()</f>
        <v>64</v>
      </c>
      <c r="C64" s="47" t="s">
        <v>1020</v>
      </c>
      <c r="E64" s="168"/>
      <c r="F64" s="168"/>
      <c r="G64" s="168"/>
      <c r="H64" s="168"/>
      <c r="I64" s="68"/>
      <c r="J64" s="68"/>
      <c r="K64" s="68"/>
      <c r="L64" s="68"/>
      <c r="M64" s="68" t="str">
        <f t="shared" ref="M64:N73" si="1">IF(L64&lt;&gt;"",J64-L64,"")</f>
        <v/>
      </c>
      <c r="N64" s="68" t="str">
        <f t="shared" si="1"/>
        <v/>
      </c>
    </row>
    <row r="65" spans="1:14" x14ac:dyDescent="0.45">
      <c r="A65" t="s">
        <v>858</v>
      </c>
      <c r="B65">
        <f>ROW()</f>
        <v>65</v>
      </c>
      <c r="C65" s="47" t="s">
        <v>1020</v>
      </c>
      <c r="E65" s="168"/>
      <c r="F65" s="168"/>
      <c r="G65" s="168"/>
      <c r="H65" s="168"/>
      <c r="I65" s="68"/>
      <c r="J65" s="68"/>
      <c r="K65" s="68"/>
      <c r="L65" s="68"/>
      <c r="M65" s="68" t="str">
        <f t="shared" si="1"/>
        <v/>
      </c>
      <c r="N65" s="68" t="str">
        <f t="shared" si="1"/>
        <v/>
      </c>
    </row>
    <row r="66" spans="1:14" x14ac:dyDescent="0.45">
      <c r="A66" t="s">
        <v>858</v>
      </c>
      <c r="B66">
        <f>ROW()</f>
        <v>66</v>
      </c>
      <c r="C66" s="47" t="s">
        <v>1020</v>
      </c>
      <c r="E66" s="168"/>
      <c r="F66" s="168"/>
      <c r="G66" s="168"/>
      <c r="H66" s="168"/>
      <c r="I66" s="68"/>
      <c r="J66" s="68"/>
      <c r="K66" s="68"/>
      <c r="L66" s="68"/>
      <c r="M66" s="68" t="str">
        <f t="shared" si="1"/>
        <v/>
      </c>
      <c r="N66" s="68" t="str">
        <f t="shared" si="1"/>
        <v/>
      </c>
    </row>
    <row r="67" spans="1:14" x14ac:dyDescent="0.45">
      <c r="A67" t="s">
        <v>858</v>
      </c>
      <c r="B67">
        <f>ROW()</f>
        <v>67</v>
      </c>
      <c r="C67" s="47" t="s">
        <v>1020</v>
      </c>
      <c r="E67" s="168"/>
      <c r="F67" s="168"/>
      <c r="G67" s="168"/>
      <c r="H67" s="168"/>
      <c r="I67" s="68"/>
      <c r="J67" s="68"/>
      <c r="K67" s="68"/>
      <c r="L67" s="68"/>
      <c r="M67" s="68" t="str">
        <f t="shared" si="1"/>
        <v/>
      </c>
      <c r="N67" s="68" t="str">
        <f t="shared" si="1"/>
        <v/>
      </c>
    </row>
    <row r="68" spans="1:14" x14ac:dyDescent="0.45">
      <c r="A68" t="s">
        <v>858</v>
      </c>
      <c r="B68">
        <f>ROW()</f>
        <v>68</v>
      </c>
      <c r="C68" s="47" t="s">
        <v>1020</v>
      </c>
      <c r="E68" s="168"/>
      <c r="F68" s="168"/>
      <c r="G68" s="168"/>
      <c r="H68" s="168"/>
      <c r="I68" s="68"/>
      <c r="J68" s="68"/>
      <c r="K68" s="68"/>
      <c r="L68" s="68"/>
      <c r="M68" s="68" t="str">
        <f t="shared" si="1"/>
        <v/>
      </c>
      <c r="N68" s="68" t="str">
        <f t="shared" si="1"/>
        <v/>
      </c>
    </row>
    <row r="69" spans="1:14" x14ac:dyDescent="0.45">
      <c r="A69" t="s">
        <v>858</v>
      </c>
      <c r="B69">
        <f>ROW()</f>
        <v>69</v>
      </c>
      <c r="C69" s="47" t="s">
        <v>1020</v>
      </c>
      <c r="E69" s="168"/>
      <c r="F69" s="168"/>
      <c r="G69" s="168"/>
      <c r="H69" s="168"/>
      <c r="I69" s="68"/>
      <c r="J69" s="68"/>
      <c r="K69" s="68"/>
      <c r="L69" s="68"/>
      <c r="M69" s="68" t="str">
        <f t="shared" si="1"/>
        <v/>
      </c>
      <c r="N69" s="68" t="str">
        <f t="shared" si="1"/>
        <v/>
      </c>
    </row>
    <row r="70" spans="1:14" x14ac:dyDescent="0.45">
      <c r="A70" t="s">
        <v>858</v>
      </c>
      <c r="B70">
        <f>ROW()</f>
        <v>70</v>
      </c>
      <c r="C70" s="47" t="s">
        <v>1020</v>
      </c>
      <c r="E70" s="168"/>
      <c r="F70" s="168"/>
      <c r="G70" s="168"/>
      <c r="H70" s="168"/>
      <c r="I70" s="68"/>
      <c r="J70" s="68"/>
      <c r="K70" s="68"/>
      <c r="L70" s="68"/>
      <c r="M70" s="68" t="str">
        <f t="shared" si="1"/>
        <v/>
      </c>
      <c r="N70" s="68" t="str">
        <f t="shared" si="1"/>
        <v/>
      </c>
    </row>
    <row r="71" spans="1:14" x14ac:dyDescent="0.45">
      <c r="A71" t="s">
        <v>858</v>
      </c>
      <c r="B71">
        <f>ROW()</f>
        <v>71</v>
      </c>
      <c r="C71" s="47" t="s">
        <v>1020</v>
      </c>
      <c r="E71" s="168"/>
      <c r="F71" s="168"/>
      <c r="G71" s="168"/>
      <c r="H71" s="168"/>
      <c r="I71" s="68"/>
      <c r="J71" s="68"/>
      <c r="K71" s="68"/>
      <c r="L71" s="68"/>
      <c r="M71" s="68" t="str">
        <f t="shared" si="1"/>
        <v/>
      </c>
      <c r="N71" s="68" t="str">
        <f t="shared" si="1"/>
        <v/>
      </c>
    </row>
    <row r="72" spans="1:14" x14ac:dyDescent="0.45">
      <c r="A72" t="s">
        <v>858</v>
      </c>
      <c r="B72">
        <f>ROW()</f>
        <v>72</v>
      </c>
      <c r="C72" s="47" t="s">
        <v>1020</v>
      </c>
      <c r="E72" s="168"/>
      <c r="F72" s="168"/>
      <c r="G72" s="168"/>
      <c r="H72" s="168"/>
      <c r="I72" s="68"/>
      <c r="J72" s="68"/>
      <c r="K72" s="68"/>
      <c r="L72" s="68"/>
      <c r="M72" s="68" t="str">
        <f t="shared" si="1"/>
        <v/>
      </c>
      <c r="N72" s="68" t="str">
        <f t="shared" si="1"/>
        <v/>
      </c>
    </row>
    <row r="73" spans="1:14" x14ac:dyDescent="0.45">
      <c r="A73" t="s">
        <v>858</v>
      </c>
      <c r="B73">
        <f>ROW()</f>
        <v>73</v>
      </c>
      <c r="C73" s="47" t="s">
        <v>1020</v>
      </c>
      <c r="E73" s="168"/>
      <c r="F73" s="168"/>
      <c r="G73" s="168"/>
      <c r="H73" s="168"/>
      <c r="I73" s="68"/>
      <c r="J73" s="68"/>
      <c r="K73" s="68"/>
      <c r="L73" s="68"/>
      <c r="M73" s="68" t="str">
        <f t="shared" si="1"/>
        <v/>
      </c>
      <c r="N73" s="68" t="str">
        <f t="shared" si="1"/>
        <v/>
      </c>
    </row>
    <row r="74" spans="1:14" ht="21" x14ac:dyDescent="0.65">
      <c r="A74" s="1"/>
    </row>
    <row r="75" spans="1:14" x14ac:dyDescent="0.45">
      <c r="A75" s="52" t="s">
        <v>594</v>
      </c>
    </row>
    <row r="76" spans="1:14" x14ac:dyDescent="0.45">
      <c r="A76" s="129" t="s">
        <v>859</v>
      </c>
    </row>
  </sheetData>
  <pageMargins left="0.70866141732283472" right="0.70866141732283472" top="0.74803149606299213" bottom="0.74803149606299213" header="0.31496062992125984" footer="0.31496062992125984"/>
  <pageSetup paperSize="9" scale="40" fitToHeight="0" orientation="landscape" r:id="rId1"/>
  <rowBreaks count="1" manualBreakCount="1">
    <brk id="60" max="16383" man="1"/>
  </rowBreaks>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732BA-F110-4908-9CA1-925C91252903}">
  <sheetPr codeName="Sheet10">
    <pageSetUpPr fitToPage="1"/>
  </sheetPr>
  <dimension ref="A1:G24"/>
  <sheetViews>
    <sheetView zoomScale="85" zoomScaleNormal="85" zoomScaleSheetLayoutView="100" workbookViewId="0"/>
  </sheetViews>
  <sheetFormatPr defaultRowHeight="14.25" x14ac:dyDescent="0.45"/>
  <cols>
    <col min="1" max="1" width="43.73046875" customWidth="1"/>
    <col min="2" max="2" width="7" customWidth="1"/>
    <col min="3" max="3" width="28.265625" customWidth="1"/>
    <col min="4" max="4" width="29.1328125" customWidth="1"/>
    <col min="5" max="5" width="20.73046875" customWidth="1"/>
    <col min="6" max="6" width="4.3984375" customWidth="1"/>
    <col min="7" max="7" width="9" customWidth="1"/>
  </cols>
  <sheetData>
    <row r="1" spans="1:5" ht="23.25" x14ac:dyDescent="0.45">
      <c r="A1" s="142" t="s">
        <v>1138</v>
      </c>
    </row>
    <row r="2" spans="1:5" ht="21" x14ac:dyDescent="0.65">
      <c r="A2" s="1" t="s">
        <v>783</v>
      </c>
    </row>
    <row r="3" spans="1:5" ht="30" customHeight="1" x14ac:dyDescent="0.45">
      <c r="A3" s="3" t="s">
        <v>56</v>
      </c>
      <c r="B3" s="3" t="s">
        <v>57</v>
      </c>
      <c r="C3" s="3" t="s">
        <v>1102</v>
      </c>
      <c r="D3" s="3" t="s">
        <v>1103</v>
      </c>
      <c r="E3" s="7" t="s">
        <v>481</v>
      </c>
    </row>
    <row r="4" spans="1:5" x14ac:dyDescent="0.45">
      <c r="A4" t="s">
        <v>783</v>
      </c>
      <c r="B4">
        <f>ROW()</f>
        <v>4</v>
      </c>
      <c r="C4" s="64" t="s">
        <v>101</v>
      </c>
      <c r="D4" t="s">
        <v>595</v>
      </c>
      <c r="E4" s="68"/>
    </row>
    <row r="5" spans="1:5" x14ac:dyDescent="0.45">
      <c r="A5" t="s">
        <v>783</v>
      </c>
      <c r="B5">
        <f>ROW()</f>
        <v>5</v>
      </c>
      <c r="C5" t="s">
        <v>101</v>
      </c>
      <c r="D5" t="s">
        <v>103</v>
      </c>
      <c r="E5" s="68"/>
    </row>
    <row r="6" spans="1:5" x14ac:dyDescent="0.45">
      <c r="A6" t="s">
        <v>783</v>
      </c>
      <c r="B6">
        <f>ROW()</f>
        <v>6</v>
      </c>
      <c r="C6" t="s">
        <v>104</v>
      </c>
      <c r="D6" t="s">
        <v>643</v>
      </c>
      <c r="E6" s="165"/>
    </row>
    <row r="7" spans="1:5" x14ac:dyDescent="0.45">
      <c r="A7" t="s">
        <v>783</v>
      </c>
      <c r="B7">
        <f>ROW()</f>
        <v>7</v>
      </c>
      <c r="C7" s="64" t="s">
        <v>104</v>
      </c>
      <c r="E7" s="146">
        <f>E4+E5</f>
        <v>0</v>
      </c>
    </row>
    <row r="8" spans="1:5" x14ac:dyDescent="0.45">
      <c r="A8" t="s">
        <v>783</v>
      </c>
      <c r="B8">
        <f>ROW()</f>
        <v>8</v>
      </c>
      <c r="C8" t="s">
        <v>105</v>
      </c>
      <c r="D8" t="s">
        <v>600</v>
      </c>
      <c r="E8" s="68"/>
    </row>
    <row r="9" spans="1:5" x14ac:dyDescent="0.45">
      <c r="A9" t="s">
        <v>783</v>
      </c>
      <c r="B9">
        <f>ROW()</f>
        <v>9</v>
      </c>
      <c r="C9" s="64" t="s">
        <v>105</v>
      </c>
      <c r="D9" t="s">
        <v>106</v>
      </c>
      <c r="E9" s="68"/>
    </row>
    <row r="10" spans="1:5" x14ac:dyDescent="0.45">
      <c r="A10" t="s">
        <v>783</v>
      </c>
      <c r="B10">
        <f>ROW()</f>
        <v>10</v>
      </c>
      <c r="C10" t="s">
        <v>105</v>
      </c>
      <c r="D10" t="s">
        <v>596</v>
      </c>
      <c r="E10" s="68"/>
    </row>
    <row r="11" spans="1:5" x14ac:dyDescent="0.45">
      <c r="A11" t="s">
        <v>783</v>
      </c>
      <c r="B11">
        <f>ROW()</f>
        <v>11</v>
      </c>
      <c r="C11" t="s">
        <v>108</v>
      </c>
      <c r="D11" t="s">
        <v>643</v>
      </c>
      <c r="E11" s="165"/>
    </row>
    <row r="12" spans="1:5" x14ac:dyDescent="0.45">
      <c r="A12" t="s">
        <v>783</v>
      </c>
      <c r="B12">
        <f>ROW()</f>
        <v>12</v>
      </c>
      <c r="C12" s="64" t="s">
        <v>108</v>
      </c>
      <c r="E12" s="146">
        <f>E8+E9+E10</f>
        <v>0</v>
      </c>
    </row>
    <row r="13" spans="1:5" x14ac:dyDescent="0.45">
      <c r="A13" t="s">
        <v>783</v>
      </c>
      <c r="B13">
        <f>ROW()</f>
        <v>13</v>
      </c>
      <c r="C13" t="s">
        <v>109</v>
      </c>
      <c r="D13" t="s">
        <v>601</v>
      </c>
      <c r="E13" s="68"/>
    </row>
    <row r="14" spans="1:5" x14ac:dyDescent="0.45">
      <c r="A14" t="s">
        <v>783</v>
      </c>
      <c r="B14">
        <f>ROW()</f>
        <v>14</v>
      </c>
      <c r="C14" t="s">
        <v>109</v>
      </c>
      <c r="D14" t="s">
        <v>110</v>
      </c>
      <c r="E14" s="68"/>
    </row>
    <row r="15" spans="1:5" x14ac:dyDescent="0.45">
      <c r="A15" t="s">
        <v>783</v>
      </c>
      <c r="B15">
        <f>ROW()</f>
        <v>15</v>
      </c>
      <c r="C15" t="s">
        <v>109</v>
      </c>
      <c r="D15" t="s">
        <v>111</v>
      </c>
      <c r="E15" s="68"/>
    </row>
    <row r="16" spans="1:5" x14ac:dyDescent="0.45">
      <c r="A16" t="s">
        <v>783</v>
      </c>
      <c r="B16">
        <f>ROW()</f>
        <v>16</v>
      </c>
      <c r="C16" s="64" t="s">
        <v>112</v>
      </c>
      <c r="D16" t="s">
        <v>643</v>
      </c>
      <c r="E16" s="165"/>
    </row>
    <row r="17" spans="1:7" x14ac:dyDescent="0.45">
      <c r="A17" t="s">
        <v>783</v>
      </c>
      <c r="B17">
        <f>ROW()</f>
        <v>17</v>
      </c>
      <c r="C17" s="64" t="s">
        <v>112</v>
      </c>
      <c r="E17" s="146">
        <f>E13+E14+E15</f>
        <v>0</v>
      </c>
    </row>
    <row r="18" spans="1:7" x14ac:dyDescent="0.45">
      <c r="A18" t="s">
        <v>783</v>
      </c>
      <c r="B18">
        <f>ROW()</f>
        <v>18</v>
      </c>
      <c r="C18" s="64" t="s">
        <v>99</v>
      </c>
      <c r="D18" t="s">
        <v>643</v>
      </c>
      <c r="E18" s="146">
        <f>E6+E11+E16</f>
        <v>0</v>
      </c>
    </row>
    <row r="19" spans="1:7" x14ac:dyDescent="0.45">
      <c r="A19" t="s">
        <v>783</v>
      </c>
      <c r="B19">
        <f>ROW()</f>
        <v>19</v>
      </c>
      <c r="C19" s="64" t="s">
        <v>99</v>
      </c>
      <c r="E19" s="146">
        <f>IF(E18=0,E6+E11+E16,E18)</f>
        <v>0</v>
      </c>
      <c r="G19" s="63" t="s">
        <v>503</v>
      </c>
    </row>
    <row r="21" spans="1:7" ht="21" x14ac:dyDescent="0.65">
      <c r="A21" s="1" t="s">
        <v>784</v>
      </c>
    </row>
    <row r="22" spans="1:7" ht="30" customHeight="1" x14ac:dyDescent="0.45">
      <c r="A22" s="3" t="s">
        <v>56</v>
      </c>
      <c r="B22" s="3" t="s">
        <v>57</v>
      </c>
      <c r="C22" s="3" t="s">
        <v>1102</v>
      </c>
      <c r="D22" s="3" t="s">
        <v>1103</v>
      </c>
      <c r="E22" s="7" t="s">
        <v>481</v>
      </c>
    </row>
    <row r="23" spans="1:7" x14ac:dyDescent="0.45">
      <c r="A23" t="s">
        <v>784</v>
      </c>
      <c r="B23">
        <f>ROW()</f>
        <v>23</v>
      </c>
      <c r="C23" t="s">
        <v>597</v>
      </c>
      <c r="D23" t="s">
        <v>664</v>
      </c>
      <c r="E23" s="68"/>
    </row>
    <row r="24" spans="1:7" x14ac:dyDescent="0.45">
      <c r="A24" t="s">
        <v>784</v>
      </c>
      <c r="B24">
        <f>ROW()</f>
        <v>24</v>
      </c>
      <c r="C24" t="s">
        <v>597</v>
      </c>
      <c r="D24" t="s">
        <v>598</v>
      </c>
      <c r="E24" s="68"/>
    </row>
  </sheetData>
  <pageMargins left="0.7" right="0.7" top="0.75" bottom="0.75" header="0.3" footer="0.3"/>
  <pageSetup paperSize="9" scale="92" fitToHeight="0" orientation="landscape"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2C065-8BD6-49D1-AE86-8639BE47FB6D}">
  <sheetPr codeName="Sheet11">
    <pageSetUpPr fitToPage="1"/>
  </sheetPr>
  <dimension ref="A1:N65"/>
  <sheetViews>
    <sheetView zoomScale="85" zoomScaleNormal="85" workbookViewId="0"/>
  </sheetViews>
  <sheetFormatPr defaultRowHeight="14.25" x14ac:dyDescent="0.45"/>
  <cols>
    <col min="1" max="1" width="36.73046875" customWidth="1"/>
    <col min="3" max="3" width="36.86328125" customWidth="1"/>
    <col min="4" max="4" width="40.73046875" customWidth="1"/>
    <col min="5" max="5" width="16.1328125" customWidth="1"/>
    <col min="6" max="6" width="22.59765625" customWidth="1"/>
    <col min="7" max="7" width="24.86328125" customWidth="1"/>
    <col min="8" max="8" width="23.73046875" customWidth="1"/>
    <col min="9" max="9" width="17.59765625" customWidth="1"/>
    <col min="10" max="10" width="21.1328125" customWidth="1"/>
    <col min="11" max="14" width="15.59765625" customWidth="1"/>
  </cols>
  <sheetData>
    <row r="1" spans="1:10" ht="23.25" x14ac:dyDescent="0.45">
      <c r="A1" s="142" t="s">
        <v>1026</v>
      </c>
    </row>
    <row r="2" spans="1:10" ht="21" x14ac:dyDescent="0.65">
      <c r="A2" s="1" t="s">
        <v>599</v>
      </c>
    </row>
    <row r="3" spans="1:10" ht="56.65" customHeight="1" x14ac:dyDescent="0.45">
      <c r="A3" s="3" t="s">
        <v>56</v>
      </c>
      <c r="B3" s="3" t="s">
        <v>57</v>
      </c>
      <c r="C3" s="3" t="s">
        <v>1102</v>
      </c>
      <c r="D3" s="3" t="s">
        <v>1103</v>
      </c>
      <c r="E3" s="3" t="s">
        <v>916</v>
      </c>
      <c r="F3" s="3" t="s">
        <v>917</v>
      </c>
      <c r="G3" s="3" t="s">
        <v>918</v>
      </c>
      <c r="H3" s="3" t="s">
        <v>919</v>
      </c>
      <c r="I3" s="3" t="s">
        <v>920</v>
      </c>
      <c r="J3" s="3" t="s">
        <v>921</v>
      </c>
    </row>
    <row r="4" spans="1:10" x14ac:dyDescent="0.45">
      <c r="A4" t="s">
        <v>599</v>
      </c>
      <c r="B4">
        <f>ROW()</f>
        <v>4</v>
      </c>
      <c r="C4" t="s">
        <v>595</v>
      </c>
      <c r="D4" t="s">
        <v>582</v>
      </c>
      <c r="E4" s="136"/>
      <c r="F4" s="136"/>
      <c r="G4" s="149"/>
      <c r="H4" s="165"/>
      <c r="I4" s="149"/>
      <c r="J4" s="149"/>
    </row>
    <row r="5" spans="1:10" x14ac:dyDescent="0.45">
      <c r="A5" t="s">
        <v>599</v>
      </c>
      <c r="B5">
        <f>ROW()</f>
        <v>5</v>
      </c>
      <c r="C5" t="s">
        <v>595</v>
      </c>
      <c r="D5" t="s">
        <v>583</v>
      </c>
      <c r="E5" s="136"/>
      <c r="F5" s="136"/>
      <c r="G5" s="149"/>
      <c r="H5" s="165"/>
      <c r="I5" s="165"/>
      <c r="J5" s="147">
        <f>H5+I5</f>
        <v>0</v>
      </c>
    </row>
    <row r="6" spans="1:10" x14ac:dyDescent="0.45">
      <c r="A6" t="s">
        <v>599</v>
      </c>
      <c r="B6">
        <f>ROW()</f>
        <v>6</v>
      </c>
      <c r="C6" t="s">
        <v>595</v>
      </c>
      <c r="D6" t="s">
        <v>584</v>
      </c>
      <c r="E6" s="136"/>
      <c r="F6" s="136"/>
      <c r="G6" s="149"/>
      <c r="H6" s="147">
        <f>SUM(H4:H5)</f>
        <v>0</v>
      </c>
      <c r="I6" s="149"/>
      <c r="J6" s="149"/>
    </row>
    <row r="7" spans="1:10" x14ac:dyDescent="0.45">
      <c r="A7" t="s">
        <v>599</v>
      </c>
      <c r="B7">
        <f>ROW()</f>
        <v>7</v>
      </c>
      <c r="C7" t="s">
        <v>103</v>
      </c>
      <c r="D7" t="s">
        <v>582</v>
      </c>
      <c r="E7" s="136"/>
      <c r="F7" s="136"/>
      <c r="G7" s="149"/>
      <c r="H7" s="165"/>
      <c r="I7" s="149"/>
      <c r="J7" s="149"/>
    </row>
    <row r="8" spans="1:10" x14ac:dyDescent="0.45">
      <c r="A8" t="s">
        <v>599</v>
      </c>
      <c r="B8">
        <f>ROW()</f>
        <v>8</v>
      </c>
      <c r="C8" t="s">
        <v>103</v>
      </c>
      <c r="D8" t="s">
        <v>583</v>
      </c>
      <c r="E8" s="136"/>
      <c r="F8" s="136"/>
      <c r="G8" s="149"/>
      <c r="H8" s="165"/>
      <c r="I8" s="165"/>
      <c r="J8" s="147">
        <f>H8+I8</f>
        <v>0</v>
      </c>
    </row>
    <row r="9" spans="1:10" x14ac:dyDescent="0.45">
      <c r="A9" t="s">
        <v>599</v>
      </c>
      <c r="B9">
        <f>ROW()</f>
        <v>9</v>
      </c>
      <c r="C9" t="s">
        <v>103</v>
      </c>
      <c r="D9" t="s">
        <v>584</v>
      </c>
      <c r="E9" s="136"/>
      <c r="F9" s="136"/>
      <c r="G9" s="149"/>
      <c r="H9" s="147">
        <f>SUM(H7:H8)</f>
        <v>0</v>
      </c>
      <c r="I9" s="149"/>
      <c r="J9" s="149"/>
    </row>
    <row r="10" spans="1:10" x14ac:dyDescent="0.45">
      <c r="A10" t="s">
        <v>599</v>
      </c>
      <c r="B10">
        <f>ROW()</f>
        <v>10</v>
      </c>
      <c r="C10" t="s">
        <v>101</v>
      </c>
      <c r="D10" t="s">
        <v>582</v>
      </c>
      <c r="E10" s="169"/>
      <c r="F10" s="136"/>
      <c r="G10" s="149"/>
      <c r="H10" s="147">
        <f>IF(E10=0,H4+H7,0)</f>
        <v>0</v>
      </c>
      <c r="I10" s="149"/>
      <c r="J10" s="149"/>
    </row>
    <row r="11" spans="1:10" x14ac:dyDescent="0.45">
      <c r="A11" t="s">
        <v>599</v>
      </c>
      <c r="B11">
        <f>ROW()</f>
        <v>11</v>
      </c>
      <c r="C11" t="s">
        <v>101</v>
      </c>
      <c r="D11" t="s">
        <v>583</v>
      </c>
      <c r="E11" s="157"/>
      <c r="F11" s="157"/>
      <c r="G11" s="147">
        <f>E11+F11</f>
        <v>0</v>
      </c>
      <c r="H11" s="147">
        <f>IF(E11=0,H5+H8,0)</f>
        <v>0</v>
      </c>
      <c r="I11" s="147">
        <f>IF(F11=0,I5+I8,0)</f>
        <v>0</v>
      </c>
      <c r="J11" s="147">
        <f>H11+I11</f>
        <v>0</v>
      </c>
    </row>
    <row r="12" spans="1:10" x14ac:dyDescent="0.45">
      <c r="A12" t="s">
        <v>599</v>
      </c>
      <c r="B12">
        <f>ROW()</f>
        <v>12</v>
      </c>
      <c r="C12" t="s">
        <v>101</v>
      </c>
      <c r="D12" t="s">
        <v>584</v>
      </c>
      <c r="E12" s="170">
        <f>SUM(E10:E11)</f>
        <v>0</v>
      </c>
      <c r="F12" s="136"/>
      <c r="G12" s="149"/>
      <c r="H12" s="147">
        <f>IF(E12=0,H5+H9,0)</f>
        <v>0</v>
      </c>
      <c r="I12" s="149"/>
      <c r="J12" s="149"/>
    </row>
    <row r="13" spans="1:10" x14ac:dyDescent="0.45">
      <c r="A13" t="s">
        <v>599</v>
      </c>
      <c r="B13">
        <f>ROW()</f>
        <v>13</v>
      </c>
      <c r="C13" t="s">
        <v>600</v>
      </c>
      <c r="D13" t="s">
        <v>582</v>
      </c>
      <c r="E13" s="136"/>
      <c r="F13" s="136"/>
      <c r="G13" s="149"/>
      <c r="H13" s="165"/>
      <c r="I13" s="149"/>
      <c r="J13" s="149"/>
    </row>
    <row r="14" spans="1:10" x14ac:dyDescent="0.45">
      <c r="A14" t="s">
        <v>599</v>
      </c>
      <c r="B14">
        <f>ROW()</f>
        <v>14</v>
      </c>
      <c r="C14" t="s">
        <v>600</v>
      </c>
      <c r="D14" t="s">
        <v>583</v>
      </c>
      <c r="E14" s="136"/>
      <c r="F14" s="136"/>
      <c r="G14" s="149"/>
      <c r="H14" s="165"/>
      <c r="I14" s="165"/>
      <c r="J14" s="147">
        <f>H14+I14</f>
        <v>0</v>
      </c>
    </row>
    <row r="15" spans="1:10" x14ac:dyDescent="0.45">
      <c r="A15" t="s">
        <v>599</v>
      </c>
      <c r="B15">
        <f>ROW()</f>
        <v>15</v>
      </c>
      <c r="C15" t="s">
        <v>600</v>
      </c>
      <c r="D15" t="s">
        <v>584</v>
      </c>
      <c r="E15" s="136"/>
      <c r="F15" s="136"/>
      <c r="G15" s="149"/>
      <c r="H15" s="147">
        <f>SUM(H13:H14)</f>
        <v>0</v>
      </c>
      <c r="I15" s="149"/>
      <c r="J15" s="149"/>
    </row>
    <row r="16" spans="1:10" x14ac:dyDescent="0.45">
      <c r="A16" t="s">
        <v>599</v>
      </c>
      <c r="B16">
        <f>ROW()</f>
        <v>16</v>
      </c>
      <c r="C16" t="s">
        <v>106</v>
      </c>
      <c r="D16" t="s">
        <v>582</v>
      </c>
      <c r="E16" s="136"/>
      <c r="F16" s="136"/>
      <c r="G16" s="149"/>
      <c r="H16" s="165"/>
      <c r="I16" s="149"/>
      <c r="J16" s="149"/>
    </row>
    <row r="17" spans="1:10" x14ac:dyDescent="0.45">
      <c r="A17" t="s">
        <v>599</v>
      </c>
      <c r="B17">
        <f>ROW()</f>
        <v>17</v>
      </c>
      <c r="C17" t="s">
        <v>106</v>
      </c>
      <c r="D17" t="s">
        <v>583</v>
      </c>
      <c r="E17" s="136"/>
      <c r="F17" s="136"/>
      <c r="G17" s="149"/>
      <c r="H17" s="165"/>
      <c r="I17" s="165"/>
      <c r="J17" s="147">
        <f>H17+I17</f>
        <v>0</v>
      </c>
    </row>
    <row r="18" spans="1:10" x14ac:dyDescent="0.45">
      <c r="A18" t="s">
        <v>599</v>
      </c>
      <c r="B18">
        <f>ROW()</f>
        <v>18</v>
      </c>
      <c r="C18" t="s">
        <v>106</v>
      </c>
      <c r="D18" t="s">
        <v>584</v>
      </c>
      <c r="E18" s="136"/>
      <c r="F18" s="136"/>
      <c r="G18" s="149"/>
      <c r="H18" s="147">
        <f>SUM(H16:H17)</f>
        <v>0</v>
      </c>
      <c r="I18" s="149"/>
      <c r="J18" s="149"/>
    </row>
    <row r="19" spans="1:10" x14ac:dyDescent="0.45">
      <c r="A19" t="s">
        <v>599</v>
      </c>
      <c r="B19">
        <f>ROW()</f>
        <v>19</v>
      </c>
      <c r="C19" t="s">
        <v>107</v>
      </c>
      <c r="D19" t="s">
        <v>582</v>
      </c>
      <c r="E19" s="136"/>
      <c r="F19" s="136"/>
      <c r="G19" s="149"/>
      <c r="H19" s="165">
        <v>0</v>
      </c>
      <c r="I19" s="149"/>
      <c r="J19" s="149"/>
    </row>
    <row r="20" spans="1:10" x14ac:dyDescent="0.45">
      <c r="A20" t="s">
        <v>599</v>
      </c>
      <c r="B20">
        <f>ROW()</f>
        <v>20</v>
      </c>
      <c r="C20" t="s">
        <v>107</v>
      </c>
      <c r="D20" t="s">
        <v>583</v>
      </c>
      <c r="E20" s="136"/>
      <c r="F20" s="136"/>
      <c r="G20" s="149"/>
      <c r="H20" s="165"/>
      <c r="I20" s="165"/>
      <c r="J20" s="147">
        <f>H20+I20</f>
        <v>0</v>
      </c>
    </row>
    <row r="21" spans="1:10" x14ac:dyDescent="0.45">
      <c r="A21" t="s">
        <v>599</v>
      </c>
      <c r="B21">
        <f>ROW()</f>
        <v>21</v>
      </c>
      <c r="C21" t="s">
        <v>107</v>
      </c>
      <c r="D21" t="s">
        <v>584</v>
      </c>
      <c r="E21" s="136"/>
      <c r="F21" s="136"/>
      <c r="G21" s="149"/>
      <c r="H21" s="147">
        <f>SUM(H19:H20)</f>
        <v>0</v>
      </c>
      <c r="I21" s="149"/>
      <c r="J21" s="149"/>
    </row>
    <row r="22" spans="1:10" x14ac:dyDescent="0.45">
      <c r="A22" t="s">
        <v>599</v>
      </c>
      <c r="B22">
        <f>ROW()</f>
        <v>22</v>
      </c>
      <c r="C22" t="s">
        <v>105</v>
      </c>
      <c r="D22" t="s">
        <v>582</v>
      </c>
      <c r="E22" s="165"/>
      <c r="F22" s="136"/>
      <c r="G22" s="149"/>
      <c r="H22" s="147">
        <f>IF(E22=0,H16+H19,0)</f>
        <v>0</v>
      </c>
      <c r="I22" s="149"/>
      <c r="J22" s="149"/>
    </row>
    <row r="23" spans="1:10" x14ac:dyDescent="0.45">
      <c r="A23" t="s">
        <v>599</v>
      </c>
      <c r="B23">
        <f>ROW()</f>
        <v>23</v>
      </c>
      <c r="C23" t="s">
        <v>105</v>
      </c>
      <c r="D23" t="s">
        <v>583</v>
      </c>
      <c r="E23" s="157"/>
      <c r="F23" s="157"/>
      <c r="G23" s="147">
        <f>E23+F23</f>
        <v>0</v>
      </c>
      <c r="H23" s="147">
        <f>IF(E23=0,H17+H20,0)</f>
        <v>0</v>
      </c>
      <c r="I23" s="147">
        <f>IF(F23=0,I17+I20+I14,0)</f>
        <v>0</v>
      </c>
      <c r="J23" s="147">
        <f>H23+I23</f>
        <v>0</v>
      </c>
    </row>
    <row r="24" spans="1:10" x14ac:dyDescent="0.45">
      <c r="A24" t="s">
        <v>599</v>
      </c>
      <c r="B24">
        <f>ROW()</f>
        <v>24</v>
      </c>
      <c r="C24" t="s">
        <v>105</v>
      </c>
      <c r="D24" t="s">
        <v>584</v>
      </c>
      <c r="E24" s="170">
        <f>SUM(E22:E23)</f>
        <v>0</v>
      </c>
      <c r="F24" s="136"/>
      <c r="G24" s="149"/>
      <c r="H24" s="147">
        <f>IF(E24=0,H18+H21,0)</f>
        <v>0</v>
      </c>
      <c r="I24" s="149"/>
      <c r="J24" s="149"/>
    </row>
    <row r="25" spans="1:10" x14ac:dyDescent="0.45">
      <c r="A25" t="s">
        <v>599</v>
      </c>
      <c r="B25">
        <f>ROW()</f>
        <v>25</v>
      </c>
      <c r="C25" t="s">
        <v>601</v>
      </c>
      <c r="D25" t="s">
        <v>582</v>
      </c>
      <c r="E25" s="136"/>
      <c r="F25" s="136"/>
      <c r="G25" s="149"/>
      <c r="H25" s="165"/>
      <c r="I25" s="149"/>
      <c r="J25" s="149"/>
    </row>
    <row r="26" spans="1:10" x14ac:dyDescent="0.45">
      <c r="A26" t="s">
        <v>599</v>
      </c>
      <c r="B26">
        <f>ROW()</f>
        <v>26</v>
      </c>
      <c r="C26" t="s">
        <v>601</v>
      </c>
      <c r="D26" t="s">
        <v>583</v>
      </c>
      <c r="E26" s="136"/>
      <c r="F26" s="136"/>
      <c r="G26" s="149"/>
      <c r="H26" s="165"/>
      <c r="I26" s="165"/>
      <c r="J26" s="147">
        <f>H26+I26</f>
        <v>0</v>
      </c>
    </row>
    <row r="27" spans="1:10" x14ac:dyDescent="0.45">
      <c r="A27" t="s">
        <v>599</v>
      </c>
      <c r="B27">
        <f>ROW()</f>
        <v>27</v>
      </c>
      <c r="C27" t="s">
        <v>601</v>
      </c>
      <c r="D27" t="s">
        <v>584</v>
      </c>
      <c r="E27" s="136"/>
      <c r="F27" s="136"/>
      <c r="G27" s="149"/>
      <c r="H27" s="147">
        <f>SUM(H25:H26)</f>
        <v>0</v>
      </c>
      <c r="I27" s="149"/>
      <c r="J27" s="149"/>
    </row>
    <row r="28" spans="1:10" x14ac:dyDescent="0.45">
      <c r="A28" t="s">
        <v>599</v>
      </c>
      <c r="B28">
        <f>ROW()</f>
        <v>28</v>
      </c>
      <c r="C28" t="s">
        <v>110</v>
      </c>
      <c r="D28" t="s">
        <v>582</v>
      </c>
      <c r="E28" s="136"/>
      <c r="F28" s="136"/>
      <c r="G28" s="149"/>
      <c r="H28" s="165">
        <v>0</v>
      </c>
      <c r="I28" s="149"/>
      <c r="J28" s="149"/>
    </row>
    <row r="29" spans="1:10" x14ac:dyDescent="0.45">
      <c r="A29" t="s">
        <v>599</v>
      </c>
      <c r="B29">
        <f>ROW()</f>
        <v>29</v>
      </c>
      <c r="C29" t="s">
        <v>110</v>
      </c>
      <c r="D29" t="s">
        <v>583</v>
      </c>
      <c r="E29" s="136"/>
      <c r="F29" s="136"/>
      <c r="G29" s="149"/>
      <c r="H29" s="165"/>
      <c r="I29" s="165"/>
      <c r="J29" s="147">
        <f>H29+I29</f>
        <v>0</v>
      </c>
    </row>
    <row r="30" spans="1:10" x14ac:dyDescent="0.45">
      <c r="A30" t="s">
        <v>599</v>
      </c>
      <c r="B30">
        <f>ROW()</f>
        <v>30</v>
      </c>
      <c r="C30" t="s">
        <v>110</v>
      </c>
      <c r="D30" t="s">
        <v>584</v>
      </c>
      <c r="E30" s="136"/>
      <c r="F30" s="136"/>
      <c r="G30" s="149"/>
      <c r="H30" s="147">
        <f>SUM(H28:H29)</f>
        <v>0</v>
      </c>
      <c r="I30" s="149"/>
      <c r="J30" s="149"/>
    </row>
    <row r="31" spans="1:10" x14ac:dyDescent="0.45">
      <c r="A31" t="s">
        <v>599</v>
      </c>
      <c r="B31">
        <f>ROW()</f>
        <v>31</v>
      </c>
      <c r="C31" t="s">
        <v>111</v>
      </c>
      <c r="D31" t="s">
        <v>582</v>
      </c>
      <c r="E31" s="136"/>
      <c r="F31" s="136"/>
      <c r="G31" s="149"/>
      <c r="H31" s="165"/>
      <c r="I31" s="149"/>
      <c r="J31" s="149"/>
    </row>
    <row r="32" spans="1:10" ht="15" customHeight="1" x14ac:dyDescent="0.45">
      <c r="A32" t="s">
        <v>599</v>
      </c>
      <c r="B32">
        <f>ROW()</f>
        <v>32</v>
      </c>
      <c r="C32" t="s">
        <v>111</v>
      </c>
      <c r="D32" t="s">
        <v>583</v>
      </c>
      <c r="E32" s="136"/>
      <c r="F32" s="136"/>
      <c r="G32" s="149"/>
      <c r="H32" s="165"/>
      <c r="I32" s="165"/>
      <c r="J32" s="147">
        <f>H32+I32</f>
        <v>0</v>
      </c>
    </row>
    <row r="33" spans="1:10" ht="13.9" customHeight="1" x14ac:dyDescent="0.45">
      <c r="A33" t="s">
        <v>599</v>
      </c>
      <c r="B33">
        <f>ROW()</f>
        <v>33</v>
      </c>
      <c r="C33" t="s">
        <v>111</v>
      </c>
      <c r="D33" t="s">
        <v>584</v>
      </c>
      <c r="E33" s="136"/>
      <c r="F33" s="136"/>
      <c r="G33" s="149"/>
      <c r="H33" s="147">
        <f>SUM(H31:H32)</f>
        <v>0</v>
      </c>
      <c r="I33" s="149"/>
      <c r="J33" s="149"/>
    </row>
    <row r="34" spans="1:10" ht="13.9" customHeight="1" x14ac:dyDescent="0.45">
      <c r="A34" t="s">
        <v>599</v>
      </c>
      <c r="B34">
        <f>ROW()</f>
        <v>34</v>
      </c>
      <c r="C34" t="s">
        <v>109</v>
      </c>
      <c r="D34" t="s">
        <v>582</v>
      </c>
      <c r="E34" s="68"/>
      <c r="F34" s="136"/>
      <c r="G34" s="149"/>
      <c r="H34" s="147">
        <f>IF(E34=0,H28+H31,0)</f>
        <v>0</v>
      </c>
      <c r="I34" s="149"/>
      <c r="J34" s="149"/>
    </row>
    <row r="35" spans="1:10" ht="13.9" customHeight="1" x14ac:dyDescent="0.45">
      <c r="A35" t="s">
        <v>599</v>
      </c>
      <c r="B35">
        <f>ROW()</f>
        <v>35</v>
      </c>
      <c r="C35" t="s">
        <v>109</v>
      </c>
      <c r="D35" t="s">
        <v>583</v>
      </c>
      <c r="E35" s="157"/>
      <c r="F35" s="157"/>
      <c r="G35" s="147">
        <f>E35+F35</f>
        <v>0</v>
      </c>
      <c r="H35" s="147">
        <f>IF(E35=0,H29+H32,0)</f>
        <v>0</v>
      </c>
      <c r="I35" s="147">
        <f>IF(F35=0,I26+I29+I32,0)</f>
        <v>0</v>
      </c>
      <c r="J35" s="147">
        <f>H35+I35</f>
        <v>0</v>
      </c>
    </row>
    <row r="36" spans="1:10" ht="13.9" customHeight="1" x14ac:dyDescent="0.45">
      <c r="A36" t="s">
        <v>599</v>
      </c>
      <c r="B36">
        <f>ROW()</f>
        <v>36</v>
      </c>
      <c r="C36" t="s">
        <v>109</v>
      </c>
      <c r="D36" t="s">
        <v>584</v>
      </c>
      <c r="E36" s="170">
        <f>SUM(E34:E35)</f>
        <v>0</v>
      </c>
      <c r="F36" s="136"/>
      <c r="G36" s="149"/>
      <c r="H36" s="147">
        <f>IF(E36=0,H30+H33,0)</f>
        <v>0</v>
      </c>
      <c r="I36" s="149"/>
      <c r="J36" s="149"/>
    </row>
    <row r="37" spans="1:10" x14ac:dyDescent="0.45">
      <c r="A37" t="s">
        <v>599</v>
      </c>
      <c r="B37">
        <f>ROW()</f>
        <v>37</v>
      </c>
      <c r="C37" s="64" t="s">
        <v>602</v>
      </c>
      <c r="E37" s="170">
        <f>E10+E22+E34</f>
        <v>0</v>
      </c>
      <c r="F37" s="136"/>
      <c r="G37" s="149"/>
      <c r="H37" s="147"/>
      <c r="I37" s="149"/>
      <c r="J37" s="149"/>
    </row>
    <row r="38" spans="1:10" x14ac:dyDescent="0.45">
      <c r="A38" t="s">
        <v>599</v>
      </c>
      <c r="B38">
        <f>ROW()</f>
        <v>38</v>
      </c>
      <c r="C38" s="64" t="s">
        <v>603</v>
      </c>
      <c r="E38" s="170">
        <f>E11+E23+E35</f>
        <v>0</v>
      </c>
      <c r="F38" s="170">
        <f>F11+F23+F35</f>
        <v>0</v>
      </c>
      <c r="G38" s="170">
        <f>E38+F38</f>
        <v>0</v>
      </c>
      <c r="H38" s="147">
        <f>IF(E38=0,SUM(H5,H8,H14,H17,H20,H23,H26,H29,H32),0)</f>
        <v>0</v>
      </c>
      <c r="I38" s="147">
        <f>IF(F38=0,I11+I23+I35,0)</f>
        <v>0</v>
      </c>
      <c r="J38" s="147">
        <f>H38+I38</f>
        <v>0</v>
      </c>
    </row>
    <row r="39" spans="1:10" x14ac:dyDescent="0.45">
      <c r="A39" t="s">
        <v>599</v>
      </c>
      <c r="B39">
        <f>ROW()</f>
        <v>39</v>
      </c>
      <c r="C39" s="64" t="s">
        <v>113</v>
      </c>
      <c r="E39" s="170">
        <f>E38+E37</f>
        <v>0</v>
      </c>
      <c r="F39" s="136"/>
      <c r="G39" s="149"/>
      <c r="H39" s="147"/>
      <c r="I39" s="149"/>
      <c r="J39" s="149"/>
    </row>
    <row r="42" spans="1:10" ht="21" x14ac:dyDescent="0.65">
      <c r="A42" s="1" t="s">
        <v>604</v>
      </c>
    </row>
    <row r="43" spans="1:10" ht="30" customHeight="1" x14ac:dyDescent="0.45">
      <c r="A43" s="3" t="s">
        <v>56</v>
      </c>
      <c r="B43" s="3" t="s">
        <v>57</v>
      </c>
      <c r="C43" s="3" t="s">
        <v>1102</v>
      </c>
      <c r="D43" s="3" t="s">
        <v>1103</v>
      </c>
      <c r="E43" s="3" t="s">
        <v>481</v>
      </c>
    </row>
    <row r="44" spans="1:10" x14ac:dyDescent="0.45">
      <c r="A44" t="s">
        <v>604</v>
      </c>
      <c r="B44">
        <f>ROW()</f>
        <v>44</v>
      </c>
      <c r="C44" s="64" t="s">
        <v>476</v>
      </c>
      <c r="D44" t="s">
        <v>582</v>
      </c>
      <c r="E44" s="68"/>
    </row>
    <row r="45" spans="1:10" x14ac:dyDescent="0.45">
      <c r="A45" t="s">
        <v>604</v>
      </c>
      <c r="B45">
        <f>ROW()</f>
        <v>45</v>
      </c>
      <c r="C45" t="s">
        <v>476</v>
      </c>
      <c r="D45" t="s">
        <v>583</v>
      </c>
      <c r="E45" s="68"/>
    </row>
    <row r="46" spans="1:10" x14ac:dyDescent="0.45">
      <c r="A46" t="s">
        <v>604</v>
      </c>
      <c r="B46">
        <f>ROW()</f>
        <v>46</v>
      </c>
      <c r="C46" t="s">
        <v>476</v>
      </c>
      <c r="D46" s="64" t="s">
        <v>584</v>
      </c>
      <c r="E46" s="87">
        <f>SUM(E44:E45)</f>
        <v>0</v>
      </c>
    </row>
    <row r="49" spans="1:14" ht="21" x14ac:dyDescent="0.65">
      <c r="A49" s="1" t="s">
        <v>605</v>
      </c>
    </row>
    <row r="50" spans="1:14" ht="94.5" customHeight="1" x14ac:dyDescent="0.45">
      <c r="A50" s="3" t="s">
        <v>56</v>
      </c>
      <c r="B50" s="3" t="s">
        <v>57</v>
      </c>
      <c r="C50" s="3" t="s">
        <v>1102</v>
      </c>
      <c r="D50" s="3" t="s">
        <v>1103</v>
      </c>
      <c r="E50" s="3" t="s">
        <v>592</v>
      </c>
      <c r="F50" s="3" t="s">
        <v>1012</v>
      </c>
      <c r="G50" s="3" t="s">
        <v>1013</v>
      </c>
      <c r="H50" s="3" t="s">
        <v>593</v>
      </c>
      <c r="I50" s="3" t="s">
        <v>1014</v>
      </c>
      <c r="J50" s="3" t="s">
        <v>1015</v>
      </c>
      <c r="K50" s="3" t="s">
        <v>1016</v>
      </c>
      <c r="L50" s="3" t="s">
        <v>1017</v>
      </c>
      <c r="M50" s="3" t="s">
        <v>1018</v>
      </c>
      <c r="N50" s="3" t="s">
        <v>1019</v>
      </c>
    </row>
    <row r="51" spans="1:14" ht="17.25" customHeight="1" x14ac:dyDescent="0.45">
      <c r="A51" t="s">
        <v>605</v>
      </c>
      <c r="B51">
        <f>ROW()</f>
        <v>51</v>
      </c>
      <c r="C51" s="47" t="s">
        <v>1109</v>
      </c>
      <c r="D51" s="47" t="s">
        <v>592</v>
      </c>
      <c r="E51" s="168"/>
      <c r="F51" s="168"/>
      <c r="G51" s="168"/>
      <c r="H51" s="168"/>
      <c r="I51" s="68"/>
      <c r="J51" s="68"/>
      <c r="K51" s="68"/>
      <c r="L51" s="68"/>
      <c r="M51" s="68"/>
      <c r="N51" s="68"/>
    </row>
    <row r="52" spans="1:14" ht="18.75" customHeight="1" x14ac:dyDescent="0.45">
      <c r="A52" t="s">
        <v>605</v>
      </c>
      <c r="B52">
        <f>ROW()</f>
        <v>52</v>
      </c>
      <c r="C52" t="s">
        <v>1109</v>
      </c>
      <c r="D52" t="s">
        <v>1110</v>
      </c>
      <c r="E52" s="168"/>
      <c r="F52" s="168"/>
      <c r="G52" s="168"/>
      <c r="H52" s="168"/>
      <c r="I52" s="68"/>
      <c r="J52" s="68"/>
      <c r="K52" s="68"/>
      <c r="L52" s="68"/>
      <c r="M52" s="68" t="str">
        <f t="shared" ref="M52:N61" si="0">IF(L52&lt;&gt;"",J52-L52,"")</f>
        <v/>
      </c>
      <c r="N52" s="68" t="str">
        <f t="shared" si="0"/>
        <v/>
      </c>
    </row>
    <row r="53" spans="1:14" x14ac:dyDescent="0.45">
      <c r="A53" t="s">
        <v>605</v>
      </c>
      <c r="B53">
        <f>ROW()</f>
        <v>53</v>
      </c>
      <c r="C53" t="s">
        <v>1109</v>
      </c>
      <c r="D53" t="s">
        <v>1111</v>
      </c>
      <c r="E53" s="168"/>
      <c r="F53" s="168"/>
      <c r="G53" s="168"/>
      <c r="H53" s="168"/>
      <c r="I53" s="68"/>
      <c r="J53" s="68"/>
      <c r="K53" s="68"/>
      <c r="L53" s="68"/>
      <c r="M53" s="68" t="str">
        <f t="shared" si="0"/>
        <v/>
      </c>
      <c r="N53" s="68" t="str">
        <f t="shared" si="0"/>
        <v/>
      </c>
    </row>
    <row r="54" spans="1:14" x14ac:dyDescent="0.45">
      <c r="A54" t="s">
        <v>605</v>
      </c>
      <c r="B54">
        <f>ROW()</f>
        <v>54</v>
      </c>
      <c r="C54" t="s">
        <v>1109</v>
      </c>
      <c r="D54" t="s">
        <v>593</v>
      </c>
      <c r="E54" s="168"/>
      <c r="F54" s="168"/>
      <c r="G54" s="168"/>
      <c r="H54" s="168"/>
      <c r="I54" s="68"/>
      <c r="J54" s="68"/>
      <c r="K54" s="68"/>
      <c r="L54" s="68"/>
      <c r="M54" s="68" t="str">
        <f t="shared" si="0"/>
        <v/>
      </c>
      <c r="N54" s="68" t="str">
        <f t="shared" si="0"/>
        <v/>
      </c>
    </row>
    <row r="55" spans="1:14" x14ac:dyDescent="0.45">
      <c r="A55" t="s">
        <v>605</v>
      </c>
      <c r="B55">
        <f>ROW()</f>
        <v>55</v>
      </c>
      <c r="C55" t="s">
        <v>1112</v>
      </c>
      <c r="D55" s="47" t="s">
        <v>592</v>
      </c>
      <c r="E55" s="168"/>
      <c r="F55" s="168"/>
      <c r="G55" s="168"/>
      <c r="H55" s="168"/>
      <c r="I55" s="68"/>
      <c r="J55" s="68"/>
      <c r="K55" s="68"/>
      <c r="L55" s="68"/>
      <c r="M55" s="68" t="str">
        <f t="shared" si="0"/>
        <v/>
      </c>
      <c r="N55" s="68" t="str">
        <f t="shared" si="0"/>
        <v/>
      </c>
    </row>
    <row r="56" spans="1:14" x14ac:dyDescent="0.45">
      <c r="A56" t="s">
        <v>605</v>
      </c>
      <c r="B56">
        <f>ROW()</f>
        <v>56</v>
      </c>
      <c r="C56" t="s">
        <v>1112</v>
      </c>
      <c r="D56" t="s">
        <v>1110</v>
      </c>
      <c r="E56" s="168"/>
      <c r="F56" s="168"/>
      <c r="G56" s="168"/>
      <c r="H56" s="168"/>
      <c r="I56" s="68"/>
      <c r="J56" s="68"/>
      <c r="K56" s="68"/>
      <c r="L56" s="68"/>
      <c r="M56" s="68" t="str">
        <f t="shared" si="0"/>
        <v/>
      </c>
      <c r="N56" s="68" t="str">
        <f t="shared" si="0"/>
        <v/>
      </c>
    </row>
    <row r="57" spans="1:14" x14ac:dyDescent="0.45">
      <c r="A57" t="s">
        <v>605</v>
      </c>
      <c r="B57">
        <f>ROW()</f>
        <v>57</v>
      </c>
      <c r="C57" t="s">
        <v>1112</v>
      </c>
      <c r="D57" t="s">
        <v>1111</v>
      </c>
      <c r="E57" s="168"/>
      <c r="F57" s="168"/>
      <c r="G57" s="168"/>
      <c r="H57" s="168"/>
      <c r="I57" s="68"/>
      <c r="J57" s="68"/>
      <c r="K57" s="68"/>
      <c r="L57" s="68"/>
      <c r="M57" s="68" t="str">
        <f t="shared" si="0"/>
        <v/>
      </c>
      <c r="N57" s="68" t="str">
        <f t="shared" si="0"/>
        <v/>
      </c>
    </row>
    <row r="58" spans="1:14" x14ac:dyDescent="0.45">
      <c r="A58" t="s">
        <v>605</v>
      </c>
      <c r="B58">
        <f>ROW()</f>
        <v>58</v>
      </c>
      <c r="C58" t="s">
        <v>1112</v>
      </c>
      <c r="D58" t="s">
        <v>593</v>
      </c>
      <c r="E58" s="168"/>
      <c r="F58" s="168"/>
      <c r="G58" s="168"/>
      <c r="H58" s="168"/>
      <c r="I58" s="68"/>
      <c r="J58" s="68"/>
      <c r="K58" s="68"/>
      <c r="L58" s="68"/>
      <c r="M58" s="68" t="str">
        <f t="shared" si="0"/>
        <v/>
      </c>
      <c r="N58" s="68" t="str">
        <f t="shared" si="0"/>
        <v/>
      </c>
    </row>
    <row r="59" spans="1:14" x14ac:dyDescent="0.45">
      <c r="A59" t="s">
        <v>605</v>
      </c>
      <c r="B59">
        <f>ROW()</f>
        <v>59</v>
      </c>
      <c r="C59" t="s">
        <v>1113</v>
      </c>
      <c r="D59" s="47" t="s">
        <v>592</v>
      </c>
      <c r="E59" s="168"/>
      <c r="F59" s="168"/>
      <c r="G59" s="168"/>
      <c r="H59" s="168"/>
      <c r="I59" s="68"/>
      <c r="J59" s="68"/>
      <c r="K59" s="68"/>
      <c r="L59" s="68"/>
      <c r="M59" s="68" t="str">
        <f t="shared" si="0"/>
        <v/>
      </c>
      <c r="N59" s="68" t="str">
        <f t="shared" si="0"/>
        <v/>
      </c>
    </row>
    <row r="60" spans="1:14" x14ac:dyDescent="0.45">
      <c r="A60" t="s">
        <v>605</v>
      </c>
      <c r="B60">
        <f>ROW()</f>
        <v>60</v>
      </c>
      <c r="C60" t="s">
        <v>1113</v>
      </c>
      <c r="D60" t="s">
        <v>1110</v>
      </c>
      <c r="E60" s="168"/>
      <c r="F60" s="168"/>
      <c r="G60" s="168"/>
      <c r="H60" s="168"/>
      <c r="I60" s="68"/>
      <c r="J60" s="68"/>
      <c r="K60" s="68"/>
      <c r="L60" s="68"/>
      <c r="M60" s="68" t="str">
        <f t="shared" si="0"/>
        <v/>
      </c>
      <c r="N60" s="68" t="str">
        <f t="shared" si="0"/>
        <v/>
      </c>
    </row>
    <row r="61" spans="1:14" x14ac:dyDescent="0.45">
      <c r="A61" t="s">
        <v>605</v>
      </c>
      <c r="B61">
        <f>ROW()</f>
        <v>61</v>
      </c>
      <c r="C61" t="s">
        <v>1113</v>
      </c>
      <c r="D61" t="s">
        <v>1111</v>
      </c>
      <c r="E61" s="168"/>
      <c r="F61" s="168"/>
      <c r="G61" s="168"/>
      <c r="H61" s="168"/>
      <c r="I61" s="68"/>
      <c r="J61" s="68"/>
      <c r="K61" s="68"/>
      <c r="L61" s="68"/>
      <c r="M61" s="68" t="str">
        <f t="shared" si="0"/>
        <v/>
      </c>
      <c r="N61" s="68" t="str">
        <f t="shared" si="0"/>
        <v/>
      </c>
    </row>
    <row r="62" spans="1:14" x14ac:dyDescent="0.45">
      <c r="A62" t="s">
        <v>605</v>
      </c>
      <c r="B62">
        <f>ROW()</f>
        <v>62</v>
      </c>
      <c r="C62" t="s">
        <v>1113</v>
      </c>
      <c r="D62" t="s">
        <v>593</v>
      </c>
      <c r="E62" s="168"/>
      <c r="F62" s="168"/>
      <c r="G62" s="168"/>
      <c r="H62" s="168"/>
      <c r="I62" s="68"/>
      <c r="J62" s="68"/>
      <c r="K62" s="68"/>
      <c r="L62" s="68"/>
      <c r="M62" s="68" t="str">
        <f>IF(L62&lt;&gt;"",J62-L62,"")</f>
        <v/>
      </c>
      <c r="N62" s="68" t="str">
        <f>IF(M62&lt;&gt;"",K62-M62,"")</f>
        <v/>
      </c>
    </row>
    <row r="63" spans="1:14" ht="21" x14ac:dyDescent="0.65">
      <c r="A63" s="1"/>
    </row>
    <row r="64" spans="1:14" x14ac:dyDescent="0.45">
      <c r="A64" s="129" t="s">
        <v>606</v>
      </c>
    </row>
    <row r="65" spans="1:1" x14ac:dyDescent="0.45">
      <c r="A65" s="129" t="s">
        <v>859</v>
      </c>
    </row>
  </sheetData>
  <phoneticPr fontId="35" type="noConversion"/>
  <pageMargins left="0.7" right="0.7" top="0.75" bottom="0.75" header="0.3" footer="0.3"/>
  <pageSetup paperSize="9" scale="40" fitToHeight="0" orientation="landscape"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9E31-4CA5-4307-83DD-7878784FB7E0}">
  <sheetPr codeName="Sheet12">
    <pageSetUpPr fitToPage="1"/>
  </sheetPr>
  <dimension ref="A1:H49"/>
  <sheetViews>
    <sheetView zoomScale="85" zoomScaleNormal="85" workbookViewId="0"/>
  </sheetViews>
  <sheetFormatPr defaultRowHeight="14.25" x14ac:dyDescent="0.45"/>
  <cols>
    <col min="1" max="1" width="42.73046875" customWidth="1"/>
    <col min="2" max="2" width="7" customWidth="1"/>
    <col min="3" max="3" width="9.1328125" customWidth="1"/>
    <col min="4" max="4" width="32.3984375" customWidth="1"/>
    <col min="5" max="5" width="26.86328125" customWidth="1"/>
    <col min="6" max="6" width="21.59765625" customWidth="1"/>
    <col min="7" max="7" width="2.86328125" customWidth="1"/>
    <col min="9" max="9" width="1.265625" customWidth="1"/>
  </cols>
  <sheetData>
    <row r="1" spans="1:6" ht="23.25" x14ac:dyDescent="0.45">
      <c r="A1" s="142" t="s">
        <v>1027</v>
      </c>
    </row>
    <row r="2" spans="1:6" ht="21" x14ac:dyDescent="0.65">
      <c r="A2" s="1" t="s">
        <v>747</v>
      </c>
    </row>
    <row r="3" spans="1:6" ht="30" customHeight="1" x14ac:dyDescent="0.45">
      <c r="A3" s="3" t="s">
        <v>56</v>
      </c>
      <c r="B3" s="3" t="s">
        <v>57</v>
      </c>
      <c r="C3" s="3" t="s">
        <v>144</v>
      </c>
      <c r="D3" s="3" t="s">
        <v>1102</v>
      </c>
      <c r="E3" s="3" t="s">
        <v>1103</v>
      </c>
      <c r="F3" s="8" t="s">
        <v>481</v>
      </c>
    </row>
    <row r="4" spans="1:6" x14ac:dyDescent="0.45">
      <c r="A4" s="48" t="s">
        <v>747</v>
      </c>
      <c r="B4" s="48">
        <f>ROW()</f>
        <v>4</v>
      </c>
      <c r="C4" s="48"/>
      <c r="D4" s="48" t="s">
        <v>71</v>
      </c>
      <c r="E4" s="48" t="s">
        <v>72</v>
      </c>
      <c r="F4" s="68"/>
    </row>
    <row r="5" spans="1:6" x14ac:dyDescent="0.45">
      <c r="A5" s="48" t="s">
        <v>747</v>
      </c>
      <c r="B5" s="48">
        <f>ROW()</f>
        <v>5</v>
      </c>
      <c r="C5" s="48"/>
      <c r="D5" s="48" t="s">
        <v>71</v>
      </c>
      <c r="E5" s="48" t="s">
        <v>669</v>
      </c>
      <c r="F5" s="68"/>
    </row>
    <row r="6" spans="1:6" x14ac:dyDescent="0.45">
      <c r="A6" s="48" t="s">
        <v>747</v>
      </c>
      <c r="B6" s="48">
        <f>ROW()</f>
        <v>6</v>
      </c>
      <c r="C6" s="48"/>
      <c r="D6" s="48" t="s">
        <v>71</v>
      </c>
      <c r="E6" s="48" t="s">
        <v>791</v>
      </c>
      <c r="F6" s="68"/>
    </row>
    <row r="7" spans="1:6" x14ac:dyDescent="0.45">
      <c r="A7" s="48" t="s">
        <v>747</v>
      </c>
      <c r="B7" s="48">
        <f>ROW()</f>
        <v>7</v>
      </c>
      <c r="C7" s="48"/>
      <c r="D7" s="48" t="s">
        <v>71</v>
      </c>
      <c r="E7" s="48" t="s">
        <v>643</v>
      </c>
      <c r="F7" s="68"/>
    </row>
    <row r="8" spans="1:6" ht="14.65" customHeight="1" x14ac:dyDescent="0.45">
      <c r="A8" s="48" t="s">
        <v>747</v>
      </c>
      <c r="B8" s="48">
        <f>ROW()</f>
        <v>8</v>
      </c>
      <c r="C8" s="48"/>
      <c r="D8" s="187" t="s">
        <v>71</v>
      </c>
      <c r="E8" s="48"/>
      <c r="F8" s="151">
        <f>SUM(F4:F6)</f>
        <v>0</v>
      </c>
    </row>
    <row r="9" spans="1:6" x14ac:dyDescent="0.45">
      <c r="A9" s="48" t="s">
        <v>747</v>
      </c>
      <c r="B9" s="48">
        <f>ROW()</f>
        <v>9</v>
      </c>
      <c r="C9" s="48"/>
      <c r="D9" s="48" t="s">
        <v>74</v>
      </c>
      <c r="E9" s="48" t="s">
        <v>75</v>
      </c>
      <c r="F9" s="68"/>
    </row>
    <row r="10" spans="1:6" x14ac:dyDescent="0.45">
      <c r="A10" s="48" t="s">
        <v>747</v>
      </c>
      <c r="B10" s="48">
        <f>ROW()</f>
        <v>10</v>
      </c>
      <c r="C10" s="48"/>
      <c r="D10" s="48" t="s">
        <v>74</v>
      </c>
      <c r="E10" s="48" t="s">
        <v>76</v>
      </c>
      <c r="F10" s="68"/>
    </row>
    <row r="11" spans="1:6" x14ac:dyDescent="0.45">
      <c r="A11" s="48" t="s">
        <v>747</v>
      </c>
      <c r="B11" s="48">
        <f>ROW()</f>
        <v>11</v>
      </c>
      <c r="C11" s="48"/>
      <c r="D11" s="48" t="s">
        <v>74</v>
      </c>
      <c r="E11" s="48" t="s">
        <v>643</v>
      </c>
      <c r="F11" s="68"/>
    </row>
    <row r="12" spans="1:6" x14ac:dyDescent="0.45">
      <c r="A12" s="48" t="s">
        <v>747</v>
      </c>
      <c r="B12" s="48">
        <f>ROW()</f>
        <v>12</v>
      </c>
      <c r="C12" s="48"/>
      <c r="D12" s="187" t="s">
        <v>74</v>
      </c>
      <c r="E12" s="48"/>
      <c r="F12" s="151">
        <f>SUM(F9:F10)</f>
        <v>0</v>
      </c>
    </row>
    <row r="13" spans="1:6" x14ac:dyDescent="0.45">
      <c r="A13" s="48" t="s">
        <v>747</v>
      </c>
      <c r="B13" s="48">
        <f>ROW()</f>
        <v>13</v>
      </c>
      <c r="C13" s="48"/>
      <c r="D13" s="48" t="s">
        <v>97</v>
      </c>
      <c r="E13" s="48" t="s">
        <v>77</v>
      </c>
      <c r="F13" s="68"/>
    </row>
    <row r="14" spans="1:6" x14ac:dyDescent="0.45">
      <c r="A14" s="48" t="s">
        <v>747</v>
      </c>
      <c r="B14" s="48">
        <f>ROW()</f>
        <v>14</v>
      </c>
      <c r="C14" s="48"/>
      <c r="D14" s="48" t="s">
        <v>97</v>
      </c>
      <c r="E14" s="48" t="s">
        <v>78</v>
      </c>
      <c r="F14" s="68"/>
    </row>
    <row r="15" spans="1:6" x14ac:dyDescent="0.45">
      <c r="A15" s="48" t="s">
        <v>747</v>
      </c>
      <c r="B15" s="48">
        <f>ROW()</f>
        <v>15</v>
      </c>
      <c r="C15" s="48"/>
      <c r="D15" s="48" t="s">
        <v>97</v>
      </c>
      <c r="E15" s="48" t="s">
        <v>79</v>
      </c>
      <c r="F15" s="68"/>
    </row>
    <row r="16" spans="1:6" x14ac:dyDescent="0.45">
      <c r="A16" s="48" t="s">
        <v>747</v>
      </c>
      <c r="B16" s="48">
        <f>ROW()</f>
        <v>16</v>
      </c>
      <c r="C16" s="48"/>
      <c r="D16" s="48" t="s">
        <v>97</v>
      </c>
      <c r="E16" s="48" t="s">
        <v>643</v>
      </c>
      <c r="F16" s="68"/>
    </row>
    <row r="17" spans="1:6" x14ac:dyDescent="0.45">
      <c r="A17" s="48" t="s">
        <v>747</v>
      </c>
      <c r="B17" s="48">
        <f>ROW()</f>
        <v>17</v>
      </c>
      <c r="C17" s="48"/>
      <c r="D17" s="187" t="s">
        <v>97</v>
      </c>
      <c r="E17" s="48"/>
      <c r="F17" s="151">
        <f>SUM(F13:F15)</f>
        <v>0</v>
      </c>
    </row>
    <row r="18" spans="1:6" x14ac:dyDescent="0.45">
      <c r="A18" s="48" t="s">
        <v>747</v>
      </c>
      <c r="B18" s="48">
        <f>ROW()</f>
        <v>18</v>
      </c>
      <c r="C18" s="48"/>
      <c r="D18" s="48" t="s">
        <v>80</v>
      </c>
      <c r="E18" s="48" t="s">
        <v>81</v>
      </c>
      <c r="F18" s="68"/>
    </row>
    <row r="19" spans="1:6" x14ac:dyDescent="0.45">
      <c r="A19" s="48" t="s">
        <v>747</v>
      </c>
      <c r="B19" s="48">
        <f>ROW()</f>
        <v>19</v>
      </c>
      <c r="C19" s="48"/>
      <c r="D19" s="48" t="s">
        <v>80</v>
      </c>
      <c r="E19" s="48" t="s">
        <v>82</v>
      </c>
      <c r="F19" s="68"/>
    </row>
    <row r="20" spans="1:6" x14ac:dyDescent="0.45">
      <c r="A20" s="48" t="s">
        <v>747</v>
      </c>
      <c r="B20" s="48">
        <f>ROW()</f>
        <v>20</v>
      </c>
      <c r="C20" s="48"/>
      <c r="D20" s="48" t="s">
        <v>80</v>
      </c>
      <c r="E20" s="48" t="s">
        <v>83</v>
      </c>
      <c r="F20" s="68"/>
    </row>
    <row r="21" spans="1:6" x14ac:dyDescent="0.45">
      <c r="A21" s="48" t="s">
        <v>747</v>
      </c>
      <c r="B21" s="48">
        <f>ROW()</f>
        <v>21</v>
      </c>
      <c r="C21" s="48"/>
      <c r="D21" s="48" t="s">
        <v>80</v>
      </c>
      <c r="E21" s="48" t="s">
        <v>84</v>
      </c>
      <c r="F21" s="68"/>
    </row>
    <row r="22" spans="1:6" x14ac:dyDescent="0.45">
      <c r="A22" s="48" t="s">
        <v>747</v>
      </c>
      <c r="B22" s="48">
        <f>ROW()</f>
        <v>22</v>
      </c>
      <c r="C22" s="48"/>
      <c r="D22" s="48" t="s">
        <v>80</v>
      </c>
      <c r="E22" s="48" t="s">
        <v>643</v>
      </c>
      <c r="F22" s="68"/>
    </row>
    <row r="23" spans="1:6" x14ac:dyDescent="0.45">
      <c r="A23" s="48" t="s">
        <v>747</v>
      </c>
      <c r="B23" s="48">
        <f>ROW()</f>
        <v>23</v>
      </c>
      <c r="C23" s="48"/>
      <c r="D23" s="187" t="s">
        <v>80</v>
      </c>
      <c r="E23" s="48"/>
      <c r="F23" s="151">
        <f>SUM(F18:F21)</f>
        <v>0</v>
      </c>
    </row>
    <row r="24" spans="1:6" x14ac:dyDescent="0.45">
      <c r="A24" s="48" t="s">
        <v>747</v>
      </c>
      <c r="B24" s="48">
        <f>ROW()</f>
        <v>24</v>
      </c>
      <c r="C24" s="48"/>
      <c r="D24" s="48" t="s">
        <v>85</v>
      </c>
      <c r="E24" s="48" t="s">
        <v>643</v>
      </c>
      <c r="F24" s="172"/>
    </row>
    <row r="25" spans="1:6" x14ac:dyDescent="0.45">
      <c r="A25" s="48" t="s">
        <v>747</v>
      </c>
      <c r="B25" s="48">
        <f>ROW()</f>
        <v>25</v>
      </c>
      <c r="C25" s="48"/>
      <c r="D25" s="48" t="s">
        <v>85</v>
      </c>
      <c r="E25" s="48"/>
      <c r="F25" s="68"/>
    </row>
    <row r="26" spans="1:6" x14ac:dyDescent="0.45">
      <c r="A26" s="48" t="s">
        <v>747</v>
      </c>
      <c r="B26" s="48">
        <f>ROW()</f>
        <v>26</v>
      </c>
      <c r="C26" s="48"/>
      <c r="D26" s="187" t="s">
        <v>86</v>
      </c>
      <c r="E26" s="53"/>
      <c r="F26" s="151">
        <f>IF((F7+F11+F16+F22+F24)=0,F8+F12+F17+F23+F25,F7+F11+F16+F22+F24)</f>
        <v>0</v>
      </c>
    </row>
    <row r="27" spans="1:6" x14ac:dyDescent="0.45">
      <c r="A27" s="48" t="s">
        <v>747</v>
      </c>
      <c r="B27" s="48">
        <f>ROW()</f>
        <v>27</v>
      </c>
      <c r="C27" s="48"/>
      <c r="D27" s="48" t="s">
        <v>668</v>
      </c>
      <c r="E27" s="48" t="s">
        <v>88</v>
      </c>
      <c r="F27" s="68"/>
    </row>
    <row r="28" spans="1:6" x14ac:dyDescent="0.45">
      <c r="A28" s="48" t="s">
        <v>747</v>
      </c>
      <c r="B28" s="48">
        <f>ROW()</f>
        <v>28</v>
      </c>
      <c r="C28" s="48"/>
      <c r="D28" s="48" t="s">
        <v>668</v>
      </c>
      <c r="E28" s="48" t="s">
        <v>89</v>
      </c>
      <c r="F28" s="68"/>
    </row>
    <row r="29" spans="1:6" x14ac:dyDescent="0.45">
      <c r="A29" s="48" t="s">
        <v>747</v>
      </c>
      <c r="B29" s="48">
        <f>ROW()</f>
        <v>29</v>
      </c>
      <c r="C29" s="48"/>
      <c r="D29" s="48" t="s">
        <v>668</v>
      </c>
      <c r="E29" s="48" t="s">
        <v>643</v>
      </c>
      <c r="F29" s="68"/>
    </row>
    <row r="30" spans="1:6" x14ac:dyDescent="0.45">
      <c r="A30" s="48" t="s">
        <v>747</v>
      </c>
      <c r="B30" s="48">
        <f>ROW()</f>
        <v>30</v>
      </c>
      <c r="C30" s="48"/>
      <c r="D30" s="187" t="s">
        <v>644</v>
      </c>
      <c r="E30" s="48"/>
      <c r="F30" s="151">
        <f>IF(F29=0,SUM(F27:F28),F29)</f>
        <v>0</v>
      </c>
    </row>
    <row r="31" spans="1:6" x14ac:dyDescent="0.45">
      <c r="A31" s="48" t="s">
        <v>747</v>
      </c>
      <c r="B31" s="48">
        <f>ROW()</f>
        <v>31</v>
      </c>
      <c r="C31" s="48"/>
      <c r="D31" s="187" t="s">
        <v>90</v>
      </c>
      <c r="E31" s="48"/>
      <c r="F31" s="151">
        <f>F26+F30</f>
        <v>0</v>
      </c>
    </row>
    <row r="32" spans="1:6" x14ac:dyDescent="0.45">
      <c r="A32" s="48" t="s">
        <v>747</v>
      </c>
      <c r="B32" s="48">
        <f>ROW()</f>
        <v>32</v>
      </c>
      <c r="C32" s="48" t="s">
        <v>462</v>
      </c>
      <c r="D32" s="48" t="s">
        <v>90</v>
      </c>
      <c r="E32" s="48" t="s">
        <v>1007</v>
      </c>
      <c r="F32" s="68"/>
    </row>
    <row r="33" spans="1:8" x14ac:dyDescent="0.45">
      <c r="A33" s="48" t="s">
        <v>747</v>
      </c>
      <c r="B33" s="48">
        <f>ROW()</f>
        <v>33</v>
      </c>
      <c r="C33" s="48" t="s">
        <v>466</v>
      </c>
      <c r="D33" s="187" t="s">
        <v>90</v>
      </c>
      <c r="E33" s="48" t="s">
        <v>674</v>
      </c>
      <c r="F33" s="146">
        <f>F44</f>
        <v>0</v>
      </c>
    </row>
    <row r="34" spans="1:8" x14ac:dyDescent="0.45">
      <c r="A34" s="48" t="s">
        <v>747</v>
      </c>
      <c r="B34" s="48">
        <f>ROW()</f>
        <v>34</v>
      </c>
      <c r="C34" s="48"/>
      <c r="D34" s="187" t="s">
        <v>1130</v>
      </c>
      <c r="E34" s="48"/>
      <c r="F34" s="151">
        <f>F31+F32-F33</f>
        <v>0</v>
      </c>
      <c r="H34" s="63" t="s">
        <v>642</v>
      </c>
    </row>
    <row r="37" spans="1:8" ht="21" x14ac:dyDescent="0.65">
      <c r="A37" s="1" t="s">
        <v>647</v>
      </c>
    </row>
    <row r="38" spans="1:8" ht="30" customHeight="1" x14ac:dyDescent="0.45">
      <c r="A38" s="3" t="s">
        <v>56</v>
      </c>
      <c r="B38" s="3" t="s">
        <v>57</v>
      </c>
      <c r="C38" s="3" t="s">
        <v>144</v>
      </c>
      <c r="D38" s="3" t="s">
        <v>1102</v>
      </c>
      <c r="E38" s="3" t="s">
        <v>1103</v>
      </c>
      <c r="F38" s="8" t="s">
        <v>481</v>
      </c>
    </row>
    <row r="39" spans="1:8" x14ac:dyDescent="0.45">
      <c r="A39" s="48" t="s">
        <v>647</v>
      </c>
      <c r="B39" s="48">
        <f>ROW()</f>
        <v>39</v>
      </c>
      <c r="C39" s="48"/>
      <c r="D39" s="48" t="s">
        <v>645</v>
      </c>
      <c r="E39" s="48"/>
      <c r="F39" s="68"/>
    </row>
    <row r="40" spans="1:8" x14ac:dyDescent="0.45">
      <c r="A40" s="48" t="s">
        <v>647</v>
      </c>
      <c r="B40" s="48">
        <f>ROW()</f>
        <v>40</v>
      </c>
      <c r="C40" s="48"/>
      <c r="D40" s="48" t="s">
        <v>74</v>
      </c>
      <c r="E40" s="48"/>
      <c r="F40" s="68"/>
    </row>
    <row r="41" spans="1:8" x14ac:dyDescent="0.45">
      <c r="A41" s="48" t="s">
        <v>647</v>
      </c>
      <c r="B41" s="48">
        <f>ROW()</f>
        <v>41</v>
      </c>
      <c r="C41" s="48"/>
      <c r="D41" s="48" t="s">
        <v>97</v>
      </c>
      <c r="E41" s="53"/>
      <c r="F41" s="68"/>
    </row>
    <row r="42" spans="1:8" x14ac:dyDescent="0.45">
      <c r="A42" s="48" t="s">
        <v>647</v>
      </c>
      <c r="B42" s="48">
        <f>ROW()</f>
        <v>42</v>
      </c>
      <c r="C42" s="48"/>
      <c r="D42" s="48" t="s">
        <v>80</v>
      </c>
      <c r="E42" s="48"/>
      <c r="F42" s="68"/>
    </row>
    <row r="43" spans="1:8" x14ac:dyDescent="0.45">
      <c r="A43" s="48" t="s">
        <v>647</v>
      </c>
      <c r="B43" s="48">
        <f>ROW()</f>
        <v>43</v>
      </c>
      <c r="C43" s="48"/>
      <c r="D43" s="48" t="s">
        <v>98</v>
      </c>
      <c r="E43" s="48"/>
      <c r="F43" s="68"/>
    </row>
    <row r="44" spans="1:8" x14ac:dyDescent="0.45">
      <c r="A44" s="48" t="s">
        <v>647</v>
      </c>
      <c r="B44" s="48">
        <f>ROW()</f>
        <v>44</v>
      </c>
      <c r="C44" s="48"/>
      <c r="D44" s="187" t="s">
        <v>99</v>
      </c>
      <c r="E44" s="48"/>
      <c r="F44" s="146">
        <f>SUM(F39:F43)</f>
        <v>0</v>
      </c>
    </row>
    <row r="45" spans="1:8" x14ac:dyDescent="0.45">
      <c r="A45" s="48"/>
    </row>
    <row r="47" spans="1:8" ht="21" x14ac:dyDescent="0.65">
      <c r="A47" s="1" t="s">
        <v>648</v>
      </c>
    </row>
    <row r="48" spans="1:8" ht="30" customHeight="1" x14ac:dyDescent="0.45">
      <c r="A48" s="3" t="s">
        <v>56</v>
      </c>
      <c r="B48" s="3" t="s">
        <v>57</v>
      </c>
      <c r="C48" s="3" t="s">
        <v>144</v>
      </c>
      <c r="D48" s="3" t="s">
        <v>1102</v>
      </c>
      <c r="E48" s="3" t="s">
        <v>1103</v>
      </c>
      <c r="F48" s="8" t="s">
        <v>481</v>
      </c>
    </row>
    <row r="49" spans="1:6" x14ac:dyDescent="0.45">
      <c r="A49" s="48" t="s">
        <v>648</v>
      </c>
      <c r="B49" s="48">
        <f>ROW()</f>
        <v>49</v>
      </c>
      <c r="C49" s="48"/>
      <c r="D49" s="48" t="s">
        <v>664</v>
      </c>
      <c r="E49" s="48"/>
      <c r="F49" s="145"/>
    </row>
  </sheetData>
  <pageMargins left="0.70866141732283472" right="0.70866141732283472" top="0.74803149606299213" bottom="0.74803149606299213" header="0.31496062992125984" footer="0.31496062992125984"/>
  <pageSetup paperSize="9" scale="85" fitToHeight="0" orientation="landscape" r:id="rId1"/>
  <rowBreaks count="1" manualBreakCount="1">
    <brk id="36" max="8" man="1"/>
  </rowBreaks>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CBB26-1624-4F6F-87B1-84838C7E4CFF}">
  <sheetPr codeName="Sheet13">
    <pageSetUpPr fitToPage="1"/>
  </sheetPr>
  <dimension ref="A1:M60"/>
  <sheetViews>
    <sheetView zoomScale="85" zoomScaleNormal="85" workbookViewId="0"/>
  </sheetViews>
  <sheetFormatPr defaultRowHeight="14.25" x14ac:dyDescent="0.45"/>
  <cols>
    <col min="1" max="1" width="39.3984375" customWidth="1"/>
    <col min="2" max="2" width="7.265625" customWidth="1"/>
    <col min="3" max="3" width="32.265625" customWidth="1"/>
    <col min="4" max="4" width="28.86328125" customWidth="1"/>
    <col min="5" max="5" width="28.265625" customWidth="1"/>
    <col min="6" max="6" width="23.73046875" customWidth="1"/>
    <col min="7" max="7" width="17.86328125" customWidth="1"/>
    <col min="8" max="8" width="2.265625" customWidth="1"/>
    <col min="9" max="9" width="56.86328125" bestFit="1" customWidth="1"/>
    <col min="15" max="15" width="2.73046875" customWidth="1"/>
  </cols>
  <sheetData>
    <row r="1" spans="1:13" ht="23.25" x14ac:dyDescent="0.45">
      <c r="A1" s="142" t="s">
        <v>1128</v>
      </c>
    </row>
    <row r="2" spans="1:13" ht="21" x14ac:dyDescent="0.65">
      <c r="A2" s="1" t="s">
        <v>678</v>
      </c>
      <c r="I2" s="49"/>
    </row>
    <row r="3" spans="1:13" ht="30" customHeight="1" x14ac:dyDescent="0.45">
      <c r="A3" s="196" t="s">
        <v>56</v>
      </c>
      <c r="B3" s="196" t="s">
        <v>57</v>
      </c>
      <c r="C3" s="196" t="s">
        <v>1102</v>
      </c>
      <c r="D3" s="196" t="s">
        <v>1103</v>
      </c>
      <c r="E3" s="195" t="s">
        <v>1153</v>
      </c>
      <c r="F3" s="3" t="s">
        <v>658</v>
      </c>
      <c r="G3" s="4" t="s">
        <v>659</v>
      </c>
      <c r="I3" s="49"/>
    </row>
    <row r="4" spans="1:13" x14ac:dyDescent="0.45">
      <c r="A4" t="s">
        <v>678</v>
      </c>
      <c r="B4">
        <f>ROW()</f>
        <v>4</v>
      </c>
      <c r="C4" t="s">
        <v>649</v>
      </c>
      <c r="D4" t="s">
        <v>654</v>
      </c>
      <c r="E4" s="68"/>
      <c r="F4" s="68"/>
      <c r="G4" s="173"/>
      <c r="I4" s="49" t="s">
        <v>1133</v>
      </c>
      <c r="J4" s="49"/>
      <c r="K4" s="49"/>
      <c r="L4" s="49"/>
      <c r="M4" s="49"/>
    </row>
    <row r="5" spans="1:13" x14ac:dyDescent="0.45">
      <c r="A5" t="s">
        <v>678</v>
      </c>
      <c r="B5">
        <f>ROW()</f>
        <v>5</v>
      </c>
      <c r="C5" t="s">
        <v>649</v>
      </c>
      <c r="D5" t="s">
        <v>665</v>
      </c>
      <c r="E5" s="68"/>
      <c r="F5" s="68"/>
      <c r="G5" s="173"/>
      <c r="I5" s="49" t="s">
        <v>1133</v>
      </c>
      <c r="J5" s="49"/>
      <c r="K5" s="49"/>
      <c r="L5" s="49"/>
      <c r="M5" s="49"/>
    </row>
    <row r="6" spans="1:13" x14ac:dyDescent="0.45">
      <c r="A6" t="s">
        <v>678</v>
      </c>
      <c r="B6">
        <f>ROW()</f>
        <v>6</v>
      </c>
      <c r="C6" t="s">
        <v>649</v>
      </c>
      <c r="D6" t="s">
        <v>655</v>
      </c>
      <c r="E6" s="68"/>
      <c r="F6" s="68"/>
      <c r="G6" s="173"/>
      <c r="I6" s="49" t="s">
        <v>1133</v>
      </c>
      <c r="J6" s="49"/>
      <c r="K6" s="49"/>
      <c r="L6" s="49"/>
      <c r="M6" s="49"/>
    </row>
    <row r="7" spans="1:13" x14ac:dyDescent="0.45">
      <c r="A7" t="s">
        <v>678</v>
      </c>
      <c r="B7">
        <f>ROW()</f>
        <v>7</v>
      </c>
      <c r="C7" s="64" t="s">
        <v>656</v>
      </c>
      <c r="E7" s="147">
        <f>SUM(E4:E6)</f>
        <v>0</v>
      </c>
      <c r="F7" s="147">
        <f>SUM(F4:F6)</f>
        <v>0</v>
      </c>
      <c r="G7" s="147">
        <f>IF(E7=0,0,(F7-E7)/E7)</f>
        <v>0</v>
      </c>
      <c r="I7" s="49" t="s">
        <v>660</v>
      </c>
      <c r="J7" s="49"/>
      <c r="K7" s="49"/>
      <c r="L7" s="49"/>
      <c r="M7" s="49"/>
    </row>
    <row r="8" spans="1:13" x14ac:dyDescent="0.45">
      <c r="A8" t="s">
        <v>678</v>
      </c>
      <c r="B8">
        <f>ROW()</f>
        <v>8</v>
      </c>
      <c r="C8" t="s">
        <v>1134</v>
      </c>
      <c r="D8" t="s">
        <v>1139</v>
      </c>
      <c r="E8" s="174"/>
      <c r="F8" s="174"/>
      <c r="G8" s="173"/>
      <c r="I8" s="49" t="s">
        <v>661</v>
      </c>
      <c r="J8" s="49"/>
      <c r="K8" s="49"/>
      <c r="L8" s="49"/>
      <c r="M8" s="49"/>
    </row>
    <row r="9" spans="1:13" x14ac:dyDescent="0.45">
      <c r="A9" t="s">
        <v>678</v>
      </c>
      <c r="B9">
        <f>ROW()</f>
        <v>9</v>
      </c>
      <c r="C9" t="s">
        <v>1134</v>
      </c>
      <c r="D9" t="s">
        <v>657</v>
      </c>
      <c r="E9" s="174"/>
      <c r="F9" s="174"/>
      <c r="G9" s="173"/>
      <c r="I9" s="49" t="s">
        <v>662</v>
      </c>
      <c r="J9" s="49"/>
      <c r="K9" s="49"/>
      <c r="L9" s="49"/>
      <c r="M9" s="49"/>
    </row>
    <row r="10" spans="1:13" x14ac:dyDescent="0.45">
      <c r="I10" s="49"/>
    </row>
    <row r="11" spans="1:13" x14ac:dyDescent="0.45">
      <c r="I11" s="49"/>
    </row>
    <row r="12" spans="1:13" ht="21" x14ac:dyDescent="0.65">
      <c r="A12" s="1" t="s">
        <v>679</v>
      </c>
    </row>
    <row r="13" spans="1:13" ht="30" customHeight="1" x14ac:dyDescent="0.45">
      <c r="A13" s="3" t="s">
        <v>56</v>
      </c>
      <c r="B13" s="3" t="s">
        <v>57</v>
      </c>
      <c r="C13" s="3" t="s">
        <v>1102</v>
      </c>
      <c r="D13" s="3" t="s">
        <v>1103</v>
      </c>
      <c r="E13" s="5" t="s">
        <v>1154</v>
      </c>
      <c r="F13" s="5" t="s">
        <v>658</v>
      </c>
      <c r="G13" s="4" t="s">
        <v>659</v>
      </c>
    </row>
    <row r="14" spans="1:13" x14ac:dyDescent="0.45">
      <c r="A14" t="s">
        <v>679</v>
      </c>
      <c r="B14">
        <f>ROW()</f>
        <v>14</v>
      </c>
      <c r="C14" t="s">
        <v>666</v>
      </c>
      <c r="D14" t="s">
        <v>72</v>
      </c>
      <c r="E14" s="68"/>
      <c r="F14" s="87">
        <f>'S6.Actual Expenditure Capex'!F4</f>
        <v>0</v>
      </c>
      <c r="G14" s="175">
        <f>IF(E14=0,0,(F14-E14)/E14)</f>
        <v>0</v>
      </c>
    </row>
    <row r="15" spans="1:13" x14ac:dyDescent="0.45">
      <c r="A15" t="s">
        <v>679</v>
      </c>
      <c r="B15">
        <f>ROW()</f>
        <v>15</v>
      </c>
      <c r="C15" t="s">
        <v>666</v>
      </c>
      <c r="D15" t="s">
        <v>669</v>
      </c>
      <c r="E15" s="68"/>
      <c r="F15" s="87">
        <f>'S6.Actual Expenditure Capex'!F5</f>
        <v>0</v>
      </c>
      <c r="G15" s="175">
        <f t="shared" ref="G15:G35" si="0">IF(E15=0,0,(F15-E15)/E15)</f>
        <v>0</v>
      </c>
    </row>
    <row r="16" spans="1:13" x14ac:dyDescent="0.45">
      <c r="A16" t="s">
        <v>679</v>
      </c>
      <c r="B16">
        <f>ROW()</f>
        <v>16</v>
      </c>
      <c r="C16" t="s">
        <v>666</v>
      </c>
      <c r="D16" t="s">
        <v>670</v>
      </c>
      <c r="E16" s="68"/>
      <c r="F16" s="87">
        <f>'S6.Actual Expenditure Capex'!F6</f>
        <v>0</v>
      </c>
      <c r="G16" s="175">
        <f t="shared" si="0"/>
        <v>0</v>
      </c>
    </row>
    <row r="17" spans="1:7" x14ac:dyDescent="0.45">
      <c r="A17" t="s">
        <v>679</v>
      </c>
      <c r="B17">
        <f>ROW()</f>
        <v>17</v>
      </c>
      <c r="C17" s="64" t="s">
        <v>666</v>
      </c>
      <c r="E17" s="87">
        <f>SUM(E14:E16)</f>
        <v>0</v>
      </c>
      <c r="F17" s="87">
        <f>MAX('S6.Actual Expenditure Capex'!F7,SUM(F14:F16))</f>
        <v>0</v>
      </c>
      <c r="G17" s="175">
        <f t="shared" si="0"/>
        <v>0</v>
      </c>
    </row>
    <row r="18" spans="1:7" x14ac:dyDescent="0.45">
      <c r="A18" t="s">
        <v>679</v>
      </c>
      <c r="B18">
        <f>ROW()</f>
        <v>18</v>
      </c>
      <c r="C18" t="s">
        <v>74</v>
      </c>
      <c r="D18" t="s">
        <v>75</v>
      </c>
      <c r="E18" s="68"/>
      <c r="F18" s="87">
        <v>0</v>
      </c>
      <c r="G18" s="175">
        <f t="shared" si="0"/>
        <v>0</v>
      </c>
    </row>
    <row r="19" spans="1:7" x14ac:dyDescent="0.45">
      <c r="A19" t="s">
        <v>679</v>
      </c>
      <c r="B19">
        <f>ROW()</f>
        <v>19</v>
      </c>
      <c r="C19" t="s">
        <v>74</v>
      </c>
      <c r="D19" t="s">
        <v>76</v>
      </c>
      <c r="E19" s="68"/>
      <c r="F19" s="87">
        <v>0</v>
      </c>
      <c r="G19" s="175">
        <f t="shared" si="0"/>
        <v>0</v>
      </c>
    </row>
    <row r="20" spans="1:7" x14ac:dyDescent="0.45">
      <c r="A20" t="s">
        <v>679</v>
      </c>
      <c r="B20">
        <f>ROW()</f>
        <v>20</v>
      </c>
      <c r="C20" s="64" t="s">
        <v>74</v>
      </c>
      <c r="E20" s="87">
        <f>SUM(E18:E19)</f>
        <v>0</v>
      </c>
      <c r="F20" s="87">
        <f>MAX('S6.Actual Expenditure Capex'!F11,SUM(F18:F19))</f>
        <v>0</v>
      </c>
      <c r="G20" s="175">
        <f t="shared" si="0"/>
        <v>0</v>
      </c>
    </row>
    <row r="21" spans="1:7" x14ac:dyDescent="0.45">
      <c r="A21" t="s">
        <v>679</v>
      </c>
      <c r="B21">
        <f>ROW()</f>
        <v>21</v>
      </c>
      <c r="C21" t="s">
        <v>97</v>
      </c>
      <c r="D21" t="s">
        <v>77</v>
      </c>
      <c r="E21" s="68"/>
      <c r="F21" s="87">
        <v>0</v>
      </c>
      <c r="G21" s="175">
        <f t="shared" si="0"/>
        <v>0</v>
      </c>
    </row>
    <row r="22" spans="1:7" x14ac:dyDescent="0.45">
      <c r="A22" t="s">
        <v>679</v>
      </c>
      <c r="B22">
        <f>ROW()</f>
        <v>22</v>
      </c>
      <c r="C22" t="s">
        <v>97</v>
      </c>
      <c r="D22" t="s">
        <v>78</v>
      </c>
      <c r="E22" s="68"/>
      <c r="F22" s="87">
        <v>0</v>
      </c>
      <c r="G22" s="175">
        <f t="shared" si="0"/>
        <v>0</v>
      </c>
    </row>
    <row r="23" spans="1:7" x14ac:dyDescent="0.45">
      <c r="A23" t="s">
        <v>679</v>
      </c>
      <c r="B23">
        <f>ROW()</f>
        <v>23</v>
      </c>
      <c r="C23" t="s">
        <v>97</v>
      </c>
      <c r="D23" t="s">
        <v>79</v>
      </c>
      <c r="E23" s="68"/>
      <c r="F23" s="87">
        <v>0</v>
      </c>
      <c r="G23" s="175">
        <f t="shared" si="0"/>
        <v>0</v>
      </c>
    </row>
    <row r="24" spans="1:7" x14ac:dyDescent="0.45">
      <c r="A24" t="s">
        <v>679</v>
      </c>
      <c r="B24">
        <f>ROW()</f>
        <v>24</v>
      </c>
      <c r="C24" s="64" t="s">
        <v>97</v>
      </c>
      <c r="E24" s="87">
        <f>SUM(E21:E23)</f>
        <v>0</v>
      </c>
      <c r="F24" s="87">
        <f>MAX('S6.Actual Expenditure Capex'!F16,SUM(F21:F23))</f>
        <v>0</v>
      </c>
      <c r="G24" s="175">
        <f t="shared" si="0"/>
        <v>0</v>
      </c>
    </row>
    <row r="25" spans="1:7" x14ac:dyDescent="0.45">
      <c r="A25" t="s">
        <v>679</v>
      </c>
      <c r="B25">
        <f>ROW()</f>
        <v>25</v>
      </c>
      <c r="C25" t="s">
        <v>80</v>
      </c>
      <c r="D25" t="s">
        <v>671</v>
      </c>
      <c r="E25" s="68"/>
      <c r="F25" s="87">
        <v>0</v>
      </c>
      <c r="G25" s="175">
        <f t="shared" si="0"/>
        <v>0</v>
      </c>
    </row>
    <row r="26" spans="1:7" x14ac:dyDescent="0.45">
      <c r="A26" t="s">
        <v>679</v>
      </c>
      <c r="B26">
        <f>ROW()</f>
        <v>26</v>
      </c>
      <c r="C26" t="s">
        <v>80</v>
      </c>
      <c r="D26" t="s">
        <v>82</v>
      </c>
      <c r="E26" s="68"/>
      <c r="F26" s="87">
        <v>0</v>
      </c>
      <c r="G26" s="175">
        <f t="shared" si="0"/>
        <v>0</v>
      </c>
    </row>
    <row r="27" spans="1:7" x14ac:dyDescent="0.45">
      <c r="A27" t="s">
        <v>679</v>
      </c>
      <c r="B27">
        <f>ROW()</f>
        <v>27</v>
      </c>
      <c r="C27" t="s">
        <v>80</v>
      </c>
      <c r="D27" t="s">
        <v>83</v>
      </c>
      <c r="E27" s="68"/>
      <c r="F27" s="87">
        <v>0</v>
      </c>
      <c r="G27" s="175">
        <f t="shared" si="0"/>
        <v>0</v>
      </c>
    </row>
    <row r="28" spans="1:7" x14ac:dyDescent="0.45">
      <c r="A28" t="s">
        <v>679</v>
      </c>
      <c r="B28">
        <f>ROW()</f>
        <v>28</v>
      </c>
      <c r="C28" t="s">
        <v>80</v>
      </c>
      <c r="D28" t="s">
        <v>672</v>
      </c>
      <c r="E28" s="68"/>
      <c r="F28" s="87">
        <v>0</v>
      </c>
      <c r="G28" s="175">
        <f t="shared" si="0"/>
        <v>0</v>
      </c>
    </row>
    <row r="29" spans="1:7" x14ac:dyDescent="0.45">
      <c r="A29" t="s">
        <v>679</v>
      </c>
      <c r="B29">
        <f>ROW()</f>
        <v>29</v>
      </c>
      <c r="C29" s="64" t="s">
        <v>80</v>
      </c>
      <c r="E29" s="87">
        <f>SUM(E25:E28)</f>
        <v>0</v>
      </c>
      <c r="F29" s="87">
        <f>MAX('S6.Actual Expenditure Capex'!F22,SUM(F25:F28))</f>
        <v>0</v>
      </c>
      <c r="G29" s="175">
        <f t="shared" si="0"/>
        <v>0</v>
      </c>
    </row>
    <row r="30" spans="1:7" x14ac:dyDescent="0.45">
      <c r="A30" t="s">
        <v>679</v>
      </c>
      <c r="B30">
        <f>ROW()</f>
        <v>30</v>
      </c>
      <c r="C30" t="s">
        <v>98</v>
      </c>
      <c r="D30" t="s">
        <v>98</v>
      </c>
      <c r="E30" s="68"/>
      <c r="F30" s="87">
        <v>0</v>
      </c>
      <c r="G30" s="175">
        <f t="shared" si="0"/>
        <v>0</v>
      </c>
    </row>
    <row r="31" spans="1:7" x14ac:dyDescent="0.45">
      <c r="A31" t="s">
        <v>679</v>
      </c>
      <c r="B31">
        <f>ROW()</f>
        <v>31</v>
      </c>
      <c r="C31" s="64" t="s">
        <v>667</v>
      </c>
      <c r="E31" s="87">
        <f>E17+E20+E24+E29+E30</f>
        <v>0</v>
      </c>
      <c r="F31" s="147">
        <f>F17+F20+F24+F29+F30</f>
        <v>0</v>
      </c>
      <c r="G31" s="175">
        <f t="shared" si="0"/>
        <v>0</v>
      </c>
    </row>
    <row r="32" spans="1:7" x14ac:dyDescent="0.45">
      <c r="A32" t="s">
        <v>679</v>
      </c>
      <c r="B32">
        <f>ROW()</f>
        <v>32</v>
      </c>
      <c r="C32" t="s">
        <v>668</v>
      </c>
      <c r="D32" t="s">
        <v>88</v>
      </c>
      <c r="E32" s="68"/>
      <c r="F32" s="87">
        <v>0</v>
      </c>
      <c r="G32" s="175">
        <f t="shared" si="0"/>
        <v>0</v>
      </c>
    </row>
    <row r="33" spans="1:7" x14ac:dyDescent="0.45">
      <c r="A33" t="s">
        <v>679</v>
      </c>
      <c r="B33">
        <f>ROW()</f>
        <v>33</v>
      </c>
      <c r="C33" t="s">
        <v>668</v>
      </c>
      <c r="D33" t="s">
        <v>89</v>
      </c>
      <c r="E33" s="68"/>
      <c r="F33" s="87">
        <v>0</v>
      </c>
      <c r="G33" s="175">
        <f t="shared" si="0"/>
        <v>0</v>
      </c>
    </row>
    <row r="34" spans="1:7" x14ac:dyDescent="0.45">
      <c r="A34" t="s">
        <v>679</v>
      </c>
      <c r="B34">
        <f>ROW()</f>
        <v>34</v>
      </c>
      <c r="C34" s="64" t="s">
        <v>644</v>
      </c>
      <c r="E34" s="87">
        <f>SUM(E32:E33)</f>
        <v>0</v>
      </c>
      <c r="F34" s="87">
        <f>SUM(F32:F33)</f>
        <v>0</v>
      </c>
      <c r="G34" s="175">
        <f t="shared" si="0"/>
        <v>0</v>
      </c>
    </row>
    <row r="35" spans="1:7" x14ac:dyDescent="0.45">
      <c r="A35" t="s">
        <v>679</v>
      </c>
      <c r="B35">
        <f>ROW()</f>
        <v>35</v>
      </c>
      <c r="C35" s="64" t="s">
        <v>644</v>
      </c>
      <c r="E35" s="87">
        <f>E31+E34</f>
        <v>0</v>
      </c>
      <c r="F35" s="147">
        <f t="shared" ref="F35" si="1">F31+F34</f>
        <v>0</v>
      </c>
      <c r="G35" s="175">
        <f t="shared" si="0"/>
        <v>0</v>
      </c>
    </row>
    <row r="38" spans="1:7" ht="21" x14ac:dyDescent="0.65">
      <c r="A38" s="1" t="s">
        <v>680</v>
      </c>
    </row>
    <row r="39" spans="1:7" ht="30" customHeight="1" x14ac:dyDescent="0.45">
      <c r="A39" s="3" t="s">
        <v>56</v>
      </c>
      <c r="B39" s="3" t="s">
        <v>57</v>
      </c>
      <c r="C39" s="3" t="s">
        <v>1102</v>
      </c>
      <c r="D39" s="3" t="s">
        <v>1103</v>
      </c>
      <c r="E39" s="5" t="s">
        <v>857</v>
      </c>
      <c r="F39" s="5" t="s">
        <v>658</v>
      </c>
      <c r="G39" s="4" t="s">
        <v>659</v>
      </c>
    </row>
    <row r="40" spans="1:7" x14ac:dyDescent="0.45">
      <c r="A40" t="s">
        <v>680</v>
      </c>
      <c r="B40">
        <f>ROW()</f>
        <v>40</v>
      </c>
      <c r="C40" t="s">
        <v>101</v>
      </c>
      <c r="D40" t="s">
        <v>595</v>
      </c>
      <c r="E40" s="68"/>
      <c r="F40" s="87">
        <v>0</v>
      </c>
      <c r="G40" s="175">
        <f>IF(E40=0,0,(F40-E40)/E40)</f>
        <v>0</v>
      </c>
    </row>
    <row r="41" spans="1:7" x14ac:dyDescent="0.45">
      <c r="A41" t="s">
        <v>680</v>
      </c>
      <c r="B41">
        <f>ROW()</f>
        <v>41</v>
      </c>
      <c r="C41" t="s">
        <v>101</v>
      </c>
      <c r="D41" t="s">
        <v>103</v>
      </c>
      <c r="E41" s="68"/>
      <c r="F41" s="87">
        <v>0</v>
      </c>
      <c r="G41" s="175">
        <f t="shared" ref="G41:G51" si="2">IF(E41=0,0,(F41-E41)/E41)</f>
        <v>0</v>
      </c>
    </row>
    <row r="42" spans="1:7" x14ac:dyDescent="0.45">
      <c r="A42" t="s">
        <v>680</v>
      </c>
      <c r="B42">
        <f>ROW()</f>
        <v>42</v>
      </c>
      <c r="C42" s="64" t="s">
        <v>104</v>
      </c>
      <c r="E42" s="87">
        <f>SUM(E40:E41)</f>
        <v>0</v>
      </c>
      <c r="F42" s="87">
        <f>MAX('S5.Actual Expenditure Opex'!E6,SUM(F40:F41))</f>
        <v>0</v>
      </c>
      <c r="G42" s="175">
        <f t="shared" si="2"/>
        <v>0</v>
      </c>
    </row>
    <row r="43" spans="1:7" x14ac:dyDescent="0.45">
      <c r="A43" t="s">
        <v>680</v>
      </c>
      <c r="B43">
        <f>ROW()</f>
        <v>43</v>
      </c>
      <c r="C43" s="64" t="s">
        <v>105</v>
      </c>
      <c r="D43" t="s">
        <v>600</v>
      </c>
      <c r="E43" s="68"/>
      <c r="F43" s="87">
        <v>0</v>
      </c>
      <c r="G43" s="175">
        <f t="shared" si="2"/>
        <v>0</v>
      </c>
    </row>
    <row r="44" spans="1:7" x14ac:dyDescent="0.45">
      <c r="A44" t="s">
        <v>680</v>
      </c>
      <c r="B44">
        <f>ROW()</f>
        <v>44</v>
      </c>
      <c r="C44" t="s">
        <v>105</v>
      </c>
      <c r="D44" t="s">
        <v>106</v>
      </c>
      <c r="E44" s="68"/>
      <c r="F44" s="87">
        <v>0</v>
      </c>
      <c r="G44" s="175">
        <f t="shared" si="2"/>
        <v>0</v>
      </c>
    </row>
    <row r="45" spans="1:7" x14ac:dyDescent="0.45">
      <c r="A45" t="s">
        <v>680</v>
      </c>
      <c r="B45">
        <f>ROW()</f>
        <v>45</v>
      </c>
      <c r="C45" t="s">
        <v>105</v>
      </c>
      <c r="D45" t="s">
        <v>107</v>
      </c>
      <c r="E45" s="68"/>
      <c r="F45" s="87">
        <v>0</v>
      </c>
      <c r="G45" s="175">
        <f t="shared" si="2"/>
        <v>0</v>
      </c>
    </row>
    <row r="46" spans="1:7" x14ac:dyDescent="0.45">
      <c r="A46" t="s">
        <v>680</v>
      </c>
      <c r="B46">
        <f>ROW()</f>
        <v>46</v>
      </c>
      <c r="C46" s="64" t="s">
        <v>108</v>
      </c>
      <c r="E46" s="87">
        <f>SUM(E43:E45)</f>
        <v>0</v>
      </c>
      <c r="F46" s="87">
        <f>MAX(SUM(F43:F45),'S5.Actual Expenditure Opex'!E11)</f>
        <v>0</v>
      </c>
      <c r="G46" s="175">
        <f t="shared" si="2"/>
        <v>0</v>
      </c>
    </row>
    <row r="47" spans="1:7" x14ac:dyDescent="0.45">
      <c r="A47" t="s">
        <v>680</v>
      </c>
      <c r="B47">
        <f>ROW()</f>
        <v>47</v>
      </c>
      <c r="C47" t="s">
        <v>109</v>
      </c>
      <c r="D47" t="s">
        <v>601</v>
      </c>
      <c r="E47" s="68"/>
      <c r="F47" s="87">
        <v>0</v>
      </c>
      <c r="G47" s="175">
        <f t="shared" si="2"/>
        <v>0</v>
      </c>
    </row>
    <row r="48" spans="1:7" x14ac:dyDescent="0.45">
      <c r="A48" t="s">
        <v>680</v>
      </c>
      <c r="B48">
        <f>ROW()</f>
        <v>48</v>
      </c>
      <c r="C48" t="s">
        <v>109</v>
      </c>
      <c r="D48" t="s">
        <v>110</v>
      </c>
      <c r="E48" s="68"/>
      <c r="F48" s="87">
        <v>0</v>
      </c>
      <c r="G48" s="175">
        <f t="shared" si="2"/>
        <v>0</v>
      </c>
    </row>
    <row r="49" spans="1:7" x14ac:dyDescent="0.45">
      <c r="A49" t="s">
        <v>680</v>
      </c>
      <c r="B49">
        <f>ROW()</f>
        <v>49</v>
      </c>
      <c r="C49" t="s">
        <v>109</v>
      </c>
      <c r="D49" t="s">
        <v>111</v>
      </c>
      <c r="E49" s="68"/>
      <c r="F49" s="87">
        <v>0</v>
      </c>
      <c r="G49" s="175">
        <f t="shared" si="2"/>
        <v>0</v>
      </c>
    </row>
    <row r="50" spans="1:7" x14ac:dyDescent="0.45">
      <c r="A50" t="s">
        <v>680</v>
      </c>
      <c r="B50">
        <f>ROW()</f>
        <v>50</v>
      </c>
      <c r="C50" s="64" t="s">
        <v>112</v>
      </c>
      <c r="E50" s="87">
        <f>SUM(E47:E49)</f>
        <v>0</v>
      </c>
      <c r="F50" s="87">
        <f>MAX(SUM(F47:F49),'S5.Actual Expenditure Opex'!E16)</f>
        <v>0</v>
      </c>
      <c r="G50" s="175">
        <f t="shared" si="2"/>
        <v>0</v>
      </c>
    </row>
    <row r="51" spans="1:7" x14ac:dyDescent="0.45">
      <c r="A51" t="s">
        <v>680</v>
      </c>
      <c r="B51">
        <f>ROW()</f>
        <v>51</v>
      </c>
      <c r="C51" s="64" t="s">
        <v>113</v>
      </c>
      <c r="E51" s="87">
        <f>E50+E46+E42</f>
        <v>0</v>
      </c>
      <c r="F51" s="151">
        <f t="shared" ref="F51" si="3">F42+F46+F50</f>
        <v>0</v>
      </c>
      <c r="G51" s="175">
        <f t="shared" si="2"/>
        <v>0</v>
      </c>
    </row>
    <row r="54" spans="1:7" ht="21" x14ac:dyDescent="0.65">
      <c r="A54" s="1" t="s">
        <v>785</v>
      </c>
    </row>
    <row r="55" spans="1:7" ht="30" customHeight="1" x14ac:dyDescent="0.45">
      <c r="A55" s="3" t="s">
        <v>56</v>
      </c>
      <c r="B55" s="3" t="s">
        <v>57</v>
      </c>
      <c r="C55" s="3" t="s">
        <v>1102</v>
      </c>
      <c r="D55" s="3" t="s">
        <v>1103</v>
      </c>
      <c r="E55" s="5" t="s">
        <v>857</v>
      </c>
      <c r="F55" s="5" t="s">
        <v>658</v>
      </c>
      <c r="G55" s="4" t="s">
        <v>659</v>
      </c>
    </row>
    <row r="56" spans="1:7" x14ac:dyDescent="0.45">
      <c r="A56" t="s">
        <v>785</v>
      </c>
      <c r="B56">
        <f>ROW()</f>
        <v>56</v>
      </c>
      <c r="C56" t="s">
        <v>663</v>
      </c>
      <c r="D56" t="s">
        <v>664</v>
      </c>
      <c r="E56" s="157"/>
      <c r="F56" s="147">
        <f>'S5.Actual Expenditure Opex'!E23</f>
        <v>0</v>
      </c>
      <c r="G56" s="175">
        <f>IF(E56=0,0,(F56-E56)/E56)</f>
        <v>0</v>
      </c>
    </row>
    <row r="57" spans="1:7" x14ac:dyDescent="0.45">
      <c r="A57" t="s">
        <v>785</v>
      </c>
      <c r="B57">
        <f>ROW()</f>
        <v>57</v>
      </c>
      <c r="C57" t="s">
        <v>663</v>
      </c>
      <c r="D57" t="s">
        <v>1135</v>
      </c>
      <c r="E57" s="68"/>
      <c r="F57" s="147">
        <f>'S5.Actual Expenditure Opex'!E24</f>
        <v>0</v>
      </c>
      <c r="G57" s="175">
        <f t="shared" ref="G57" si="4">IF(E57=0,0,(F57-E57)/E57)</f>
        <v>0</v>
      </c>
    </row>
    <row r="59" spans="1:7" x14ac:dyDescent="0.45">
      <c r="A59" s="52" t="s">
        <v>1005</v>
      </c>
    </row>
    <row r="60" spans="1:7" x14ac:dyDescent="0.45">
      <c r="A60" s="52" t="s">
        <v>1006</v>
      </c>
    </row>
  </sheetData>
  <pageMargins left="0.70866141732283472" right="0.70866141732283472" top="0.74803149606299213" bottom="0.74803149606299213" header="0.31496062992125984" footer="0.31496062992125984"/>
  <pageSetup paperSize="9" scale="55" fitToHeight="0" orientation="landscape" r:id="rId1"/>
  <rowBreaks count="1" manualBreakCount="1">
    <brk id="53" max="8" man="1"/>
  </rowBreaks>
  <tableParts count="4">
    <tablePart r:id="rId2"/>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BAF1-EA62-4D31-8DE0-D6F847FBB034}">
  <sheetPr codeName="Sheet14">
    <pageSetUpPr fitToPage="1"/>
  </sheetPr>
  <dimension ref="A1:M47"/>
  <sheetViews>
    <sheetView zoomScale="85" zoomScaleNormal="85" zoomScaleSheetLayoutView="85" workbookViewId="0"/>
  </sheetViews>
  <sheetFormatPr defaultRowHeight="14.25" x14ac:dyDescent="0.45"/>
  <cols>
    <col min="1" max="1" width="58.265625" customWidth="1"/>
    <col min="2" max="2" width="7" customWidth="1"/>
    <col min="3" max="3" width="15" customWidth="1"/>
    <col min="4" max="4" width="39.59765625" customWidth="1"/>
    <col min="5" max="6" width="24.59765625" customWidth="1"/>
    <col min="7" max="7" width="27" customWidth="1"/>
    <col min="8" max="8" width="22.86328125" customWidth="1"/>
    <col min="9" max="9" width="17.73046875" customWidth="1"/>
    <col min="10" max="10" width="21" customWidth="1"/>
    <col min="11" max="11" width="25.86328125" customWidth="1"/>
    <col min="12" max="12" width="18.265625" customWidth="1"/>
    <col min="13" max="13" width="16.265625" customWidth="1"/>
    <col min="14" max="14" width="2.3984375" customWidth="1"/>
    <col min="15" max="15" width="8.59765625" customWidth="1"/>
    <col min="16" max="16" width="4.59765625" customWidth="1"/>
  </cols>
  <sheetData>
    <row r="1" spans="1:13" ht="23.25" x14ac:dyDescent="0.45">
      <c r="A1" s="142" t="s">
        <v>1028</v>
      </c>
    </row>
    <row r="2" spans="1:13" ht="21" x14ac:dyDescent="0.65">
      <c r="A2" s="1" t="s">
        <v>748</v>
      </c>
    </row>
    <row r="3" spans="1:13" ht="56.65" customHeight="1" x14ac:dyDescent="0.45">
      <c r="A3" s="3" t="s">
        <v>56</v>
      </c>
      <c r="B3" s="3" t="s">
        <v>57</v>
      </c>
      <c r="C3" s="3" t="s">
        <v>144</v>
      </c>
      <c r="D3" s="3" t="s">
        <v>1102</v>
      </c>
      <c r="E3" s="3" t="s">
        <v>1103</v>
      </c>
      <c r="F3" s="3" t="s">
        <v>866</v>
      </c>
      <c r="G3" s="3" t="s">
        <v>867</v>
      </c>
      <c r="H3" s="3" t="s">
        <v>868</v>
      </c>
      <c r="I3" s="3" t="s">
        <v>607</v>
      </c>
      <c r="J3" s="3" t="s">
        <v>608</v>
      </c>
      <c r="K3" s="3" t="s">
        <v>609</v>
      </c>
      <c r="L3" s="3" t="s">
        <v>610</v>
      </c>
      <c r="M3" s="3" t="s">
        <v>1140</v>
      </c>
    </row>
    <row r="4" spans="1:13" x14ac:dyDescent="0.45">
      <c r="A4" t="s">
        <v>748</v>
      </c>
      <c r="B4">
        <f>ROW()</f>
        <v>4</v>
      </c>
      <c r="C4" t="s">
        <v>611</v>
      </c>
      <c r="D4" s="138"/>
      <c r="F4" s="137"/>
      <c r="G4" s="137"/>
      <c r="H4" s="138"/>
      <c r="I4" s="138"/>
      <c r="J4" s="139"/>
      <c r="K4" s="140"/>
      <c r="L4" s="140"/>
      <c r="M4" s="140"/>
    </row>
    <row r="5" spans="1:13" x14ac:dyDescent="0.45">
      <c r="A5" t="s">
        <v>748</v>
      </c>
      <c r="B5">
        <f>ROW()</f>
        <v>5</v>
      </c>
      <c r="C5" t="s">
        <v>611</v>
      </c>
      <c r="D5" s="138"/>
      <c r="F5" s="137"/>
      <c r="G5" s="137"/>
      <c r="H5" s="138"/>
      <c r="I5" s="138"/>
      <c r="J5" s="139"/>
      <c r="K5" s="140"/>
      <c r="L5" s="140"/>
      <c r="M5" s="140"/>
    </row>
    <row r="6" spans="1:13" x14ac:dyDescent="0.45">
      <c r="A6" t="s">
        <v>748</v>
      </c>
      <c r="B6">
        <f>ROW()</f>
        <v>6</v>
      </c>
      <c r="C6" t="s">
        <v>611</v>
      </c>
      <c r="D6" s="138"/>
      <c r="F6" s="137"/>
      <c r="G6" s="137"/>
      <c r="H6" s="138"/>
      <c r="I6" s="138"/>
      <c r="J6" s="139"/>
      <c r="K6" s="140"/>
      <c r="L6" s="140"/>
      <c r="M6" s="140"/>
    </row>
    <row r="7" spans="1:13" x14ac:dyDescent="0.45">
      <c r="A7" t="s">
        <v>748</v>
      </c>
      <c r="B7">
        <f>ROW()</f>
        <v>7</v>
      </c>
      <c r="C7" t="s">
        <v>611</v>
      </c>
      <c r="D7" s="138"/>
      <c r="F7" s="137"/>
      <c r="G7" s="137"/>
      <c r="H7" s="138"/>
      <c r="I7" s="138"/>
      <c r="J7" s="139"/>
      <c r="K7" s="140"/>
      <c r="L7" s="140"/>
      <c r="M7" s="140"/>
    </row>
    <row r="8" spans="1:13" x14ac:dyDescent="0.45">
      <c r="A8" t="s">
        <v>748</v>
      </c>
      <c r="B8">
        <f>ROW()</f>
        <v>8</v>
      </c>
      <c r="C8" t="s">
        <v>611</v>
      </c>
      <c r="D8" s="138"/>
      <c r="F8" s="137"/>
      <c r="G8" s="137"/>
      <c r="H8" s="138"/>
      <c r="I8" s="138"/>
      <c r="J8" s="139"/>
      <c r="K8" s="140"/>
      <c r="L8" s="140"/>
      <c r="M8" s="140"/>
    </row>
    <row r="9" spans="1:13" x14ac:dyDescent="0.45">
      <c r="A9" t="s">
        <v>748</v>
      </c>
      <c r="B9">
        <f>ROW()</f>
        <v>9</v>
      </c>
      <c r="C9" t="s">
        <v>611</v>
      </c>
      <c r="D9" s="138"/>
      <c r="F9" s="137"/>
      <c r="G9" s="137"/>
      <c r="H9" s="138"/>
      <c r="I9" s="138"/>
      <c r="J9" s="139"/>
      <c r="K9" s="140"/>
      <c r="L9" s="140"/>
      <c r="M9" s="140"/>
    </row>
    <row r="10" spans="1:13" x14ac:dyDescent="0.45">
      <c r="A10" t="s">
        <v>748</v>
      </c>
      <c r="B10">
        <f>ROW()</f>
        <v>10</v>
      </c>
      <c r="D10" t="s">
        <v>99</v>
      </c>
      <c r="F10" s="136"/>
      <c r="G10" s="136"/>
      <c r="H10" s="136"/>
      <c r="I10" s="136"/>
      <c r="J10" s="136"/>
      <c r="K10" s="87">
        <f>SUM(K4:K9)</f>
        <v>0</v>
      </c>
      <c r="L10" s="87">
        <f>SUM(L4:L9)</f>
        <v>0</v>
      </c>
      <c r="M10" s="87">
        <f>SUM(M4:M9)</f>
        <v>0</v>
      </c>
    </row>
    <row r="11" spans="1:13" x14ac:dyDescent="0.45">
      <c r="F11" s="136"/>
      <c r="G11" s="136"/>
      <c r="H11" s="136"/>
      <c r="I11" s="136"/>
      <c r="J11" s="136"/>
      <c r="K11" s="87"/>
      <c r="L11" s="87"/>
      <c r="M11" s="87"/>
    </row>
    <row r="13" spans="1:13" ht="21" x14ac:dyDescent="0.65">
      <c r="A13" s="1" t="s">
        <v>787</v>
      </c>
    </row>
    <row r="14" spans="1:13" ht="30" customHeight="1" x14ac:dyDescent="0.45">
      <c r="A14" s="3" t="s">
        <v>56</v>
      </c>
      <c r="B14" s="3" t="s">
        <v>57</v>
      </c>
      <c r="C14" s="3" t="s">
        <v>144</v>
      </c>
      <c r="D14" s="3" t="s">
        <v>1102</v>
      </c>
      <c r="E14" s="3" t="s">
        <v>1103</v>
      </c>
      <c r="F14" s="8" t="s">
        <v>612</v>
      </c>
      <c r="G14" s="3" t="s">
        <v>504</v>
      </c>
      <c r="I14" s="49"/>
    </row>
    <row r="15" spans="1:13" x14ac:dyDescent="0.45">
      <c r="A15" t="s">
        <v>787</v>
      </c>
      <c r="B15">
        <f>ROW()</f>
        <v>15</v>
      </c>
      <c r="D15" s="178" t="s">
        <v>1132</v>
      </c>
      <c r="F15" s="146">
        <f>L10+M10</f>
        <v>0</v>
      </c>
      <c r="G15" s="136"/>
      <c r="I15" s="49" t="str" cm="1">
        <f t="array" aca="1" ref="I15" ca="1">"from row "&amp;CELL("row",D10)</f>
        <v>from row 10</v>
      </c>
    </row>
    <row r="16" spans="1:13" x14ac:dyDescent="0.45">
      <c r="A16" t="s">
        <v>787</v>
      </c>
      <c r="B16">
        <f>ROW()</f>
        <v>16</v>
      </c>
      <c r="D16" s="176" t="s">
        <v>613</v>
      </c>
      <c r="F16" s="68"/>
      <c r="G16" s="136"/>
      <c r="I16" s="49"/>
    </row>
    <row r="17" spans="1:10" x14ac:dyDescent="0.45">
      <c r="A17" t="s">
        <v>787</v>
      </c>
      <c r="B17">
        <f>ROW()</f>
        <v>17</v>
      </c>
      <c r="D17" s="157" t="s">
        <v>614</v>
      </c>
      <c r="F17" s="136"/>
      <c r="G17" s="131">
        <v>0.28999999999999998</v>
      </c>
    </row>
    <row r="18" spans="1:10" x14ac:dyDescent="0.45">
      <c r="A18" t="s">
        <v>787</v>
      </c>
      <c r="B18">
        <f>ROW()</f>
        <v>18</v>
      </c>
      <c r="D18" s="157" t="s">
        <v>615</v>
      </c>
      <c r="F18" s="68"/>
      <c r="G18" s="136"/>
    </row>
    <row r="19" spans="1:10" x14ac:dyDescent="0.45">
      <c r="A19" t="s">
        <v>787</v>
      </c>
      <c r="B19">
        <f>ROW()</f>
        <v>19</v>
      </c>
      <c r="D19" s="157" t="s">
        <v>616</v>
      </c>
      <c r="F19" s="166"/>
      <c r="G19" s="177" t="str">
        <f>IF(F16&lt;&gt;0,G17*F18/F16,"not defined")</f>
        <v>not defined</v>
      </c>
    </row>
    <row r="22" spans="1:10" ht="21" x14ac:dyDescent="0.65">
      <c r="A22" s="1" t="s">
        <v>1126</v>
      </c>
      <c r="F22" s="53"/>
    </row>
    <row r="23" spans="1:10" ht="30" customHeight="1" x14ac:dyDescent="0.45">
      <c r="A23" s="3" t="s">
        <v>56</v>
      </c>
      <c r="B23" s="3" t="s">
        <v>57</v>
      </c>
      <c r="C23" s="3" t="s">
        <v>144</v>
      </c>
      <c r="D23" s="3" t="s">
        <v>1102</v>
      </c>
      <c r="E23" s="3" t="s">
        <v>1103</v>
      </c>
      <c r="F23" s="3" t="s">
        <v>612</v>
      </c>
      <c r="H23" s="49"/>
    </row>
    <row r="24" spans="1:10" x14ac:dyDescent="0.45">
      <c r="A24" t="s">
        <v>1126</v>
      </c>
      <c r="B24" s="48">
        <f>ROW()</f>
        <v>24</v>
      </c>
      <c r="C24" s="48"/>
      <c r="D24" s="179" t="s">
        <v>471</v>
      </c>
      <c r="E24" s="53"/>
      <c r="F24" s="146">
        <f>IF(G19="not defined",0,MAX(G19*F15,0))</f>
        <v>0</v>
      </c>
      <c r="H24" s="49" t="s">
        <v>503</v>
      </c>
    </row>
    <row r="25" spans="1:10" x14ac:dyDescent="0.45">
      <c r="J25" s="49"/>
    </row>
    <row r="26" spans="1:10" x14ac:dyDescent="0.45">
      <c r="J26" s="49"/>
    </row>
    <row r="27" spans="1:10" ht="21" x14ac:dyDescent="0.65">
      <c r="A27" s="1" t="s">
        <v>617</v>
      </c>
      <c r="J27" s="49"/>
    </row>
    <row r="28" spans="1:10" ht="30" customHeight="1" x14ac:dyDescent="0.45">
      <c r="A28" s="3" t="s">
        <v>56</v>
      </c>
      <c r="B28" s="3" t="s">
        <v>57</v>
      </c>
      <c r="C28" s="3" t="s">
        <v>144</v>
      </c>
      <c r="D28" s="3" t="s">
        <v>1102</v>
      </c>
      <c r="E28" s="3" t="s">
        <v>1103</v>
      </c>
      <c r="F28" s="7" t="s">
        <v>481</v>
      </c>
      <c r="I28" s="49"/>
    </row>
    <row r="29" spans="1:10" x14ac:dyDescent="0.45">
      <c r="A29" t="s">
        <v>617</v>
      </c>
      <c r="B29">
        <f>ROW()</f>
        <v>29</v>
      </c>
      <c r="D29" s="64" t="s">
        <v>544</v>
      </c>
      <c r="F29" s="146">
        <f>'S4.RAB Value Rolled Forward'!J4</f>
        <v>0</v>
      </c>
      <c r="H29" s="49"/>
    </row>
    <row r="30" spans="1:10" x14ac:dyDescent="0.45">
      <c r="A30" t="s">
        <v>617</v>
      </c>
      <c r="B30">
        <f>ROW()</f>
        <v>30</v>
      </c>
      <c r="D30" t="s">
        <v>618</v>
      </c>
      <c r="F30" s="68"/>
    </row>
    <row r="31" spans="1:10" x14ac:dyDescent="0.45">
      <c r="A31" t="s">
        <v>617</v>
      </c>
      <c r="B31">
        <f>ROW()</f>
        <v>31</v>
      </c>
      <c r="D31" t="s">
        <v>619</v>
      </c>
      <c r="F31" s="131">
        <f>G17</f>
        <v>0.28999999999999998</v>
      </c>
    </row>
    <row r="32" spans="1:10" x14ac:dyDescent="0.45">
      <c r="A32" t="s">
        <v>617</v>
      </c>
      <c r="B32">
        <f>ROW()</f>
        <v>32</v>
      </c>
      <c r="D32" t="s">
        <v>620</v>
      </c>
      <c r="F32" s="153"/>
    </row>
    <row r="33" spans="1:6" x14ac:dyDescent="0.45">
      <c r="A33" t="s">
        <v>617</v>
      </c>
      <c r="B33">
        <f>ROW()</f>
        <v>33</v>
      </c>
      <c r="D33" t="s">
        <v>621</v>
      </c>
      <c r="F33" s="87">
        <v>12</v>
      </c>
    </row>
    <row r="34" spans="1:6" x14ac:dyDescent="0.45">
      <c r="B34">
        <f>ROW()</f>
        <v>34</v>
      </c>
      <c r="D34" s="64" t="s">
        <v>500</v>
      </c>
      <c r="F34" s="87">
        <f>(F29-F30)*F31*F32*F33/12</f>
        <v>0</v>
      </c>
    </row>
    <row r="37" spans="1:6" ht="21" x14ac:dyDescent="0.65">
      <c r="A37" s="1" t="s">
        <v>622</v>
      </c>
    </row>
    <row r="38" spans="1:6" ht="30" customHeight="1" x14ac:dyDescent="0.45">
      <c r="A38" s="3" t="s">
        <v>56</v>
      </c>
      <c r="B38" s="3" t="s">
        <v>57</v>
      </c>
      <c r="C38" s="3" t="s">
        <v>144</v>
      </c>
      <c r="D38" s="3" t="s">
        <v>1102</v>
      </c>
      <c r="E38" s="3" t="s">
        <v>1103</v>
      </c>
      <c r="F38" s="7" t="s">
        <v>481</v>
      </c>
    </row>
    <row r="39" spans="1:6" x14ac:dyDescent="0.45">
      <c r="A39" t="s">
        <v>622</v>
      </c>
      <c r="B39">
        <f>ROW()</f>
        <v>39</v>
      </c>
      <c r="C39" t="s">
        <v>623</v>
      </c>
      <c r="F39" s="171">
        <v>1E-3</v>
      </c>
    </row>
    <row r="40" spans="1:6" x14ac:dyDescent="0.45">
      <c r="A40" t="s">
        <v>622</v>
      </c>
      <c r="B40">
        <f>ROW()</f>
        <v>40</v>
      </c>
      <c r="C40" t="s">
        <v>624</v>
      </c>
      <c r="D40" t="s">
        <v>625</v>
      </c>
      <c r="F40" s="180">
        <f>AVERAGE(F43,F46)</f>
        <v>0</v>
      </c>
    </row>
    <row r="41" spans="1:6" x14ac:dyDescent="0.45">
      <c r="A41" t="s">
        <v>622</v>
      </c>
      <c r="B41" s="188">
        <f>ROW()</f>
        <v>41</v>
      </c>
      <c r="C41" t="s">
        <v>1156</v>
      </c>
      <c r="D41" s="188" t="s">
        <v>1148</v>
      </c>
      <c r="F41" s="180">
        <f>'S4.RAB Value Rolled Forward'!G16</f>
        <v>0</v>
      </c>
    </row>
    <row r="42" spans="1:6" x14ac:dyDescent="0.45">
      <c r="A42" t="s">
        <v>622</v>
      </c>
      <c r="B42" s="188">
        <f>ROW()</f>
        <v>42</v>
      </c>
      <c r="D42" t="s">
        <v>626</v>
      </c>
      <c r="F42" s="180">
        <f>'S4.RAB Value Rolled Forward'!F114</f>
        <v>0</v>
      </c>
    </row>
    <row r="43" spans="1:6" x14ac:dyDescent="0.45">
      <c r="A43" t="s">
        <v>622</v>
      </c>
      <c r="B43" s="188">
        <f>ROW()</f>
        <v>43</v>
      </c>
      <c r="D43" t="s">
        <v>629</v>
      </c>
      <c r="F43" s="180">
        <f>SUM(F41:F42)</f>
        <v>0</v>
      </c>
    </row>
    <row r="44" spans="1:6" x14ac:dyDescent="0.45">
      <c r="A44" t="s">
        <v>622</v>
      </c>
      <c r="B44" s="188">
        <f>ROW()</f>
        <v>44</v>
      </c>
      <c r="C44" t="s">
        <v>1157</v>
      </c>
      <c r="D44" s="188" t="s">
        <v>627</v>
      </c>
      <c r="F44" s="180">
        <f>'S4.RAB Value Rolled Forward'!G29</f>
        <v>0</v>
      </c>
    </row>
    <row r="45" spans="1:6" ht="14.65" customHeight="1" x14ac:dyDescent="0.45">
      <c r="A45" t="s">
        <v>622</v>
      </c>
      <c r="B45" s="188">
        <f>ROW()</f>
        <v>45</v>
      </c>
      <c r="D45" t="s">
        <v>628</v>
      </c>
      <c r="F45" s="180">
        <f>'S4.RAB Value Rolled Forward'!M114</f>
        <v>0</v>
      </c>
    </row>
    <row r="46" spans="1:6" x14ac:dyDescent="0.45">
      <c r="A46" t="s">
        <v>622</v>
      </c>
      <c r="B46" s="188">
        <f>ROW()</f>
        <v>46</v>
      </c>
      <c r="D46" t="s">
        <v>630</v>
      </c>
      <c r="F46" s="180">
        <f>SUM(F44:F45)</f>
        <v>0</v>
      </c>
    </row>
    <row r="47" spans="1:6" x14ac:dyDescent="0.45">
      <c r="A47" t="s">
        <v>622</v>
      </c>
      <c r="B47" s="188">
        <f>ROW()</f>
        <v>47</v>
      </c>
      <c r="D47" s="64" t="s">
        <v>631</v>
      </c>
      <c r="F47" s="87">
        <f>F39*F40</f>
        <v>0</v>
      </c>
    </row>
  </sheetData>
  <dataValidations disablePrompts="1" count="1">
    <dataValidation allowBlank="1" showInputMessage="1" showErrorMessage="1" prompt="Please enter text" sqref="F4:J11 L4:M9" xr:uid="{BAE81F3F-C2C8-4405-89E0-5CCD84AAFF15}"/>
  </dataValidations>
  <pageMargins left="0.70866141732283472" right="0.70866141732283472" top="0.74803149606299213" bottom="0.74803149606299213" header="0.31496062992125984" footer="0.31496062992125984"/>
  <pageSetup paperSize="9" scale="39" fitToHeight="0" orientation="landscape" r:id="rId1"/>
  <tableParts count="5">
    <tablePart r:id="rId2"/>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823E-D2C6-4573-9288-4FA5978C326B}">
  <sheetPr codeName="Sheet15">
    <pageSetUpPr fitToPage="1"/>
  </sheetPr>
  <dimension ref="A1:K66"/>
  <sheetViews>
    <sheetView zoomScale="85" zoomScaleNormal="85" zoomScaleSheetLayoutView="85" workbookViewId="0"/>
  </sheetViews>
  <sheetFormatPr defaultRowHeight="14.25" x14ac:dyDescent="0.45"/>
  <cols>
    <col min="1" max="1" width="55.3984375" customWidth="1"/>
    <col min="2" max="2" width="11" customWidth="1"/>
    <col min="3" max="3" width="36.3984375" customWidth="1"/>
    <col min="4" max="4" width="69.86328125" customWidth="1"/>
    <col min="5" max="5" width="16" customWidth="1"/>
    <col min="6" max="6" width="26.73046875" customWidth="1"/>
    <col min="7" max="7" width="27.59765625" bestFit="1" customWidth="1"/>
    <col min="10" max="10" width="2.3984375" customWidth="1"/>
    <col min="14" max="14" width="9.3984375" customWidth="1"/>
  </cols>
  <sheetData>
    <row r="1" spans="1:9" ht="23.25" x14ac:dyDescent="0.45">
      <c r="A1" s="142" t="s">
        <v>1029</v>
      </c>
    </row>
    <row r="2" spans="1:9" ht="21" x14ac:dyDescent="0.65">
      <c r="A2" s="1" t="s">
        <v>788</v>
      </c>
    </row>
    <row r="3" spans="1:9" ht="30" customHeight="1" x14ac:dyDescent="0.45">
      <c r="A3" s="3" t="s">
        <v>56</v>
      </c>
      <c r="B3" s="3" t="s">
        <v>57</v>
      </c>
      <c r="C3" s="3" t="s">
        <v>1102</v>
      </c>
      <c r="D3" s="3" t="s">
        <v>1103</v>
      </c>
      <c r="E3" s="6" t="s">
        <v>481</v>
      </c>
      <c r="G3" s="49"/>
    </row>
    <row r="4" spans="1:9" ht="15.75" customHeight="1" x14ac:dyDescent="0.45">
      <c r="A4" t="s">
        <v>788</v>
      </c>
      <c r="B4">
        <f>ROW()</f>
        <v>4</v>
      </c>
      <c r="C4" t="s">
        <v>465</v>
      </c>
      <c r="E4" s="87">
        <f t="shared" ref="E4" si="0">F44</f>
        <v>0</v>
      </c>
      <c r="G4" s="49" t="s">
        <v>790</v>
      </c>
    </row>
    <row r="5" spans="1:9" ht="27.75" customHeight="1" x14ac:dyDescent="0.45">
      <c r="A5" t="s">
        <v>788</v>
      </c>
      <c r="B5">
        <f>ROW()</f>
        <v>5</v>
      </c>
      <c r="C5" t="s">
        <v>465</v>
      </c>
      <c r="D5" s="47" t="s">
        <v>673</v>
      </c>
      <c r="E5" s="68"/>
      <c r="G5" s="49"/>
    </row>
    <row r="6" spans="1:9" x14ac:dyDescent="0.45">
      <c r="A6" t="s">
        <v>788</v>
      </c>
      <c r="B6">
        <f>ROW()</f>
        <v>6</v>
      </c>
      <c r="C6" t="s">
        <v>1146</v>
      </c>
      <c r="E6" s="68"/>
      <c r="G6" s="49"/>
    </row>
    <row r="7" spans="1:9" x14ac:dyDescent="0.45">
      <c r="G7" s="49"/>
    </row>
    <row r="8" spans="1:9" x14ac:dyDescent="0.45">
      <c r="H8" s="49"/>
    </row>
    <row r="9" spans="1:9" ht="21" x14ac:dyDescent="0.65">
      <c r="A9" s="1" t="s">
        <v>788</v>
      </c>
      <c r="H9" s="49"/>
    </row>
    <row r="10" spans="1:9" ht="30" customHeight="1" x14ac:dyDescent="0.45">
      <c r="A10" s="3" t="s">
        <v>56</v>
      </c>
      <c r="B10" s="3" t="s">
        <v>57</v>
      </c>
      <c r="C10" s="3" t="s">
        <v>1102</v>
      </c>
      <c r="D10" s="3" t="s">
        <v>1103</v>
      </c>
      <c r="E10" s="6" t="s">
        <v>481</v>
      </c>
      <c r="G10" s="49"/>
    </row>
    <row r="11" spans="1:9" x14ac:dyDescent="0.45">
      <c r="A11" t="s">
        <v>788</v>
      </c>
      <c r="B11">
        <f>ROW()</f>
        <v>11</v>
      </c>
      <c r="C11" t="s">
        <v>101</v>
      </c>
      <c r="D11" t="s">
        <v>595</v>
      </c>
      <c r="E11" s="181">
        <f>SUMIF($E$49:$E$63,D11,$F$49:$F$63)</f>
        <v>0</v>
      </c>
    </row>
    <row r="12" spans="1:9" x14ac:dyDescent="0.45">
      <c r="A12" t="s">
        <v>788</v>
      </c>
      <c r="B12">
        <f>ROW()</f>
        <v>12</v>
      </c>
      <c r="C12" t="s">
        <v>101</v>
      </c>
      <c r="D12" t="s">
        <v>103</v>
      </c>
      <c r="E12" s="181">
        <f t="shared" ref="E12:E15" si="1">SUMIF($E$49:$E$63,D12,$F$49:$F$63)</f>
        <v>0</v>
      </c>
      <c r="G12" s="49" t="str">
        <f t="shared" ref="G12:G21" si="2">"From rows "&amp;ROW($E$49)&amp;" to "&amp;ROW($E$63)&amp;" below"</f>
        <v>From rows 49 to 63 below</v>
      </c>
    </row>
    <row r="13" spans="1:9" x14ac:dyDescent="0.45">
      <c r="A13" t="s">
        <v>788</v>
      </c>
      <c r="B13">
        <f>ROW()</f>
        <v>13</v>
      </c>
      <c r="C13" t="s">
        <v>101</v>
      </c>
      <c r="D13" s="47" t="s">
        <v>101</v>
      </c>
      <c r="E13" s="181">
        <f>IF(E11+E12=0, SUMIF($E$49:$E$64,C13,$F$49:$F$64), E11+E12)</f>
        <v>0</v>
      </c>
      <c r="G13" s="49" t="str">
        <f t="shared" si="2"/>
        <v>From rows 49 to 63 below</v>
      </c>
    </row>
    <row r="14" spans="1:9" x14ac:dyDescent="0.45">
      <c r="A14" t="s">
        <v>788</v>
      </c>
      <c r="B14">
        <f>ROW()</f>
        <v>14</v>
      </c>
      <c r="C14" t="s">
        <v>105</v>
      </c>
      <c r="D14" t="s">
        <v>600</v>
      </c>
      <c r="E14" s="181">
        <f t="shared" si="1"/>
        <v>0</v>
      </c>
      <c r="G14" s="49" t="str">
        <f t="shared" si="2"/>
        <v>From rows 49 to 63 below</v>
      </c>
    </row>
    <row r="15" spans="1:9" x14ac:dyDescent="0.45">
      <c r="A15" t="s">
        <v>788</v>
      </c>
      <c r="B15">
        <f>ROW()</f>
        <v>15</v>
      </c>
      <c r="C15" t="s">
        <v>105</v>
      </c>
      <c r="D15" s="47" t="s">
        <v>106</v>
      </c>
      <c r="E15" s="181">
        <f t="shared" si="1"/>
        <v>0</v>
      </c>
      <c r="G15" s="49" t="str">
        <f t="shared" si="2"/>
        <v>From rows 49 to 63 below</v>
      </c>
      <c r="I15" s="47"/>
    </row>
    <row r="16" spans="1:9" x14ac:dyDescent="0.45">
      <c r="A16" t="s">
        <v>788</v>
      </c>
      <c r="B16">
        <f>ROW()</f>
        <v>16</v>
      </c>
      <c r="C16" t="s">
        <v>105</v>
      </c>
      <c r="D16" t="s">
        <v>107</v>
      </c>
      <c r="E16" s="181">
        <f>SUMIF($E$49:$E$63,D16,$F$49:$F$63)</f>
        <v>0</v>
      </c>
      <c r="G16" s="49" t="str">
        <f t="shared" si="2"/>
        <v>From rows 49 to 63 below</v>
      </c>
    </row>
    <row r="17" spans="1:7" x14ac:dyDescent="0.45">
      <c r="A17" t="s">
        <v>788</v>
      </c>
      <c r="B17">
        <f>ROW()</f>
        <v>17</v>
      </c>
      <c r="C17" t="s">
        <v>105</v>
      </c>
      <c r="D17" s="47"/>
      <c r="E17" s="181">
        <f>IF(E14+E15+E16=0, SUMIF($E$49:$E$64,C17,$F$49:$F$64), E14+E15+E16)</f>
        <v>0</v>
      </c>
      <c r="G17" s="49" t="str">
        <f t="shared" si="2"/>
        <v>From rows 49 to 63 below</v>
      </c>
    </row>
    <row r="18" spans="1:7" x14ac:dyDescent="0.45">
      <c r="A18" t="s">
        <v>788</v>
      </c>
      <c r="B18">
        <f>ROW()</f>
        <v>18</v>
      </c>
      <c r="C18" t="s">
        <v>109</v>
      </c>
      <c r="D18" t="s">
        <v>601</v>
      </c>
      <c r="E18" s="181">
        <f t="shared" ref="E18:E25" si="3">SUMIF($E$49:$E$63,D18,$F$49:$F$63)</f>
        <v>0</v>
      </c>
      <c r="G18" s="49" t="str">
        <f t="shared" si="2"/>
        <v>From rows 49 to 63 below</v>
      </c>
    </row>
    <row r="19" spans="1:7" x14ac:dyDescent="0.45">
      <c r="A19" t="s">
        <v>788</v>
      </c>
      <c r="B19">
        <f>ROW()</f>
        <v>19</v>
      </c>
      <c r="C19" t="s">
        <v>109</v>
      </c>
      <c r="D19" t="s">
        <v>110</v>
      </c>
      <c r="E19" s="181">
        <f t="shared" si="3"/>
        <v>0</v>
      </c>
      <c r="G19" s="49" t="str">
        <f t="shared" si="2"/>
        <v>From rows 49 to 63 below</v>
      </c>
    </row>
    <row r="20" spans="1:7" x14ac:dyDescent="0.45">
      <c r="A20" t="s">
        <v>788</v>
      </c>
      <c r="B20">
        <f>ROW()</f>
        <v>20</v>
      </c>
      <c r="C20" t="s">
        <v>109</v>
      </c>
      <c r="D20" s="47" t="s">
        <v>111</v>
      </c>
      <c r="E20" s="181">
        <f t="shared" si="3"/>
        <v>0</v>
      </c>
      <c r="G20" s="49" t="str">
        <f t="shared" si="2"/>
        <v>From rows 49 to 63 below</v>
      </c>
    </row>
    <row r="21" spans="1:7" x14ac:dyDescent="0.45">
      <c r="A21" t="s">
        <v>788</v>
      </c>
      <c r="B21">
        <f>ROW()</f>
        <v>21</v>
      </c>
      <c r="C21" t="s">
        <v>109</v>
      </c>
      <c r="E21" s="181">
        <f>IF(E18+E19+E20=0, SUMIF($E$49:$E$64,C21,$F$49:$F$64), E18+E19+E20)</f>
        <v>0</v>
      </c>
      <c r="G21" s="49" t="str">
        <f t="shared" si="2"/>
        <v>From rows 49 to 63 below</v>
      </c>
    </row>
    <row r="22" spans="1:7" x14ac:dyDescent="0.45">
      <c r="A22" t="s">
        <v>788</v>
      </c>
      <c r="B22">
        <f>ROW()</f>
        <v>22</v>
      </c>
      <c r="C22" s="64" t="s">
        <v>1131</v>
      </c>
      <c r="E22" s="181">
        <f>E13+E17+E21</f>
        <v>0</v>
      </c>
      <c r="G22" s="49"/>
    </row>
    <row r="23" spans="1:7" x14ac:dyDescent="0.45">
      <c r="A23" t="s">
        <v>788</v>
      </c>
      <c r="B23">
        <f>ROW()</f>
        <v>23</v>
      </c>
      <c r="C23" t="s">
        <v>538</v>
      </c>
      <c r="D23" t="s">
        <v>71</v>
      </c>
      <c r="E23" s="181">
        <f t="shared" si="3"/>
        <v>0</v>
      </c>
      <c r="G23" s="49" t="str">
        <f>"From rows "&amp;ROW($E$49)&amp;" to "&amp;ROW($E$63)&amp;" below"</f>
        <v>From rows 49 to 63 below</v>
      </c>
    </row>
    <row r="24" spans="1:7" x14ac:dyDescent="0.45">
      <c r="A24" t="s">
        <v>788</v>
      </c>
      <c r="B24">
        <f>ROW()</f>
        <v>24</v>
      </c>
      <c r="C24" t="s">
        <v>538</v>
      </c>
      <c r="D24" s="47" t="s">
        <v>74</v>
      </c>
      <c r="E24" s="181">
        <f t="shared" si="3"/>
        <v>0</v>
      </c>
      <c r="G24" s="49" t="str">
        <f>"From rows "&amp;ROW($E$49)&amp;" to "&amp;ROW($E$63)&amp;" below"</f>
        <v>From rows 49 to 63 below</v>
      </c>
    </row>
    <row r="25" spans="1:7" x14ac:dyDescent="0.45">
      <c r="A25" t="s">
        <v>788</v>
      </c>
      <c r="B25">
        <f>ROW()</f>
        <v>25</v>
      </c>
      <c r="C25" t="s">
        <v>538</v>
      </c>
      <c r="D25" t="s">
        <v>97</v>
      </c>
      <c r="E25" s="181">
        <f t="shared" si="3"/>
        <v>0</v>
      </c>
      <c r="G25" s="49" t="str">
        <f>"From rows "&amp;ROW($E$49)&amp;" to "&amp;ROW($E$63)&amp;" below"</f>
        <v>From rows 49 to 63 below</v>
      </c>
    </row>
    <row r="26" spans="1:7" x14ac:dyDescent="0.45">
      <c r="A26" t="s">
        <v>788</v>
      </c>
      <c r="B26">
        <f>ROW()</f>
        <v>26</v>
      </c>
      <c r="C26" t="s">
        <v>538</v>
      </c>
      <c r="D26" s="47" t="s">
        <v>80</v>
      </c>
      <c r="E26" s="181">
        <f>SUMIF($E$49:$E$63,D26,$F$49:$F$63)</f>
        <v>0</v>
      </c>
      <c r="G26" s="49" t="str">
        <f>"From rows "&amp;ROW($E$49)&amp;" to "&amp;ROW($E$63)&amp;" below"</f>
        <v>From rows 49 to 63 below</v>
      </c>
    </row>
    <row r="27" spans="1:7" x14ac:dyDescent="0.45">
      <c r="A27" t="s">
        <v>788</v>
      </c>
      <c r="B27">
        <f>ROW()</f>
        <v>27</v>
      </c>
      <c r="C27" t="s">
        <v>538</v>
      </c>
      <c r="D27" t="s">
        <v>98</v>
      </c>
      <c r="E27" s="181">
        <f>SUMIF($E$49:$E$63,D27,$F$49:$F$63)</f>
        <v>0</v>
      </c>
      <c r="G27" s="49" t="str">
        <f>"From rows "&amp;ROW($E$49)&amp;" to "&amp;ROW($E$63)&amp;" below"</f>
        <v>From rows 49 to 63 below</v>
      </c>
    </row>
    <row r="28" spans="1:7" x14ac:dyDescent="0.45">
      <c r="A28" t="s">
        <v>788</v>
      </c>
      <c r="B28">
        <f>ROW()</f>
        <v>28</v>
      </c>
      <c r="C28" s="64" t="s">
        <v>86</v>
      </c>
      <c r="D28" s="47"/>
      <c r="E28" s="181">
        <f>SUM(E23:E27)</f>
        <v>0</v>
      </c>
      <c r="G28" s="49"/>
    </row>
    <row r="29" spans="1:7" x14ac:dyDescent="0.45">
      <c r="A29" t="s">
        <v>788</v>
      </c>
      <c r="B29">
        <f>ROW()</f>
        <v>29</v>
      </c>
      <c r="C29" t="s">
        <v>644</v>
      </c>
      <c r="E29" s="181">
        <f>SUMIF($E$49:$E$63,D29,$F$49:$F$63)</f>
        <v>0</v>
      </c>
      <c r="G29" s="49" t="str">
        <f>"From rows "&amp;ROW($E$49)&amp;" to "&amp;ROW($E$63)&amp;" below"</f>
        <v>From rows 49 to 63 below</v>
      </c>
    </row>
    <row r="30" spans="1:7" x14ac:dyDescent="0.45">
      <c r="A30" t="s">
        <v>788</v>
      </c>
      <c r="B30">
        <f>ROW()</f>
        <v>30</v>
      </c>
      <c r="C30" s="64" t="s">
        <v>90</v>
      </c>
      <c r="D30" s="47"/>
      <c r="E30" s="181">
        <f>E28+E29</f>
        <v>0</v>
      </c>
      <c r="G30" s="49"/>
    </row>
    <row r="31" spans="1:7" x14ac:dyDescent="0.45">
      <c r="A31" t="s">
        <v>788</v>
      </c>
      <c r="B31">
        <f>ROW()</f>
        <v>31</v>
      </c>
      <c r="C31" t="s">
        <v>538</v>
      </c>
      <c r="D31" t="s">
        <v>1007</v>
      </c>
      <c r="E31" s="68"/>
      <c r="G31" s="49"/>
    </row>
    <row r="32" spans="1:7" x14ac:dyDescent="0.45">
      <c r="A32" t="s">
        <v>788</v>
      </c>
      <c r="B32">
        <f>ROW()</f>
        <v>32</v>
      </c>
      <c r="C32" t="s">
        <v>538</v>
      </c>
      <c r="D32" t="s">
        <v>674</v>
      </c>
      <c r="E32" s="68"/>
    </row>
    <row r="33" spans="1:11" x14ac:dyDescent="0.45">
      <c r="A33" t="s">
        <v>788</v>
      </c>
      <c r="B33">
        <f>ROW()</f>
        <v>33</v>
      </c>
      <c r="C33" s="64" t="s">
        <v>1130</v>
      </c>
      <c r="D33" s="47"/>
      <c r="E33" s="87">
        <f>E30+E31-E32</f>
        <v>0</v>
      </c>
    </row>
    <row r="34" spans="1:11" x14ac:dyDescent="0.45">
      <c r="A34" t="s">
        <v>788</v>
      </c>
      <c r="B34">
        <f>ROW()</f>
        <v>34</v>
      </c>
      <c r="C34" s="64" t="s">
        <v>675</v>
      </c>
      <c r="E34" s="147">
        <f>E22+E33</f>
        <v>0</v>
      </c>
    </row>
    <row r="35" spans="1:11" x14ac:dyDescent="0.45">
      <c r="A35" t="s">
        <v>788</v>
      </c>
      <c r="B35">
        <f>ROW()</f>
        <v>35</v>
      </c>
      <c r="C35" t="s">
        <v>676</v>
      </c>
      <c r="E35" s="68"/>
    </row>
    <row r="38" spans="1:11" ht="21" x14ac:dyDescent="0.65">
      <c r="A38" s="1" t="s">
        <v>681</v>
      </c>
    </row>
    <row r="39" spans="1:11" ht="56.65" customHeight="1" x14ac:dyDescent="0.45">
      <c r="A39" s="3" t="s">
        <v>56</v>
      </c>
      <c r="B39" s="3" t="s">
        <v>57</v>
      </c>
      <c r="C39" s="3" t="s">
        <v>1106</v>
      </c>
      <c r="D39" s="3" t="s">
        <v>1103</v>
      </c>
      <c r="E39" s="3" t="s">
        <v>677</v>
      </c>
      <c r="F39" s="3" t="s">
        <v>922</v>
      </c>
      <c r="K39" s="128" t="s">
        <v>1152</v>
      </c>
    </row>
    <row r="40" spans="1:11" x14ac:dyDescent="0.45">
      <c r="A40" t="s">
        <v>681</v>
      </c>
      <c r="B40">
        <f>ROW()</f>
        <v>40</v>
      </c>
      <c r="C40" s="157"/>
      <c r="D40" s="157"/>
      <c r="E40" s="157"/>
      <c r="F40" s="68"/>
      <c r="K40" s="51" t="s">
        <v>595</v>
      </c>
    </row>
    <row r="41" spans="1:11" x14ac:dyDescent="0.45">
      <c r="A41" t="s">
        <v>681</v>
      </c>
      <c r="B41">
        <f>ROW()</f>
        <v>41</v>
      </c>
      <c r="C41" s="157"/>
      <c r="D41" s="157"/>
      <c r="E41" s="157"/>
      <c r="F41" s="157"/>
      <c r="K41" s="51" t="s">
        <v>103</v>
      </c>
    </row>
    <row r="42" spans="1:11" x14ac:dyDescent="0.45">
      <c r="A42" t="s">
        <v>681</v>
      </c>
      <c r="B42">
        <f>ROW()</f>
        <v>42</v>
      </c>
      <c r="C42" s="157"/>
      <c r="D42" s="157"/>
      <c r="E42" s="157"/>
      <c r="F42" s="157"/>
      <c r="K42" s="51" t="s">
        <v>101</v>
      </c>
    </row>
    <row r="43" spans="1:11" x14ac:dyDescent="0.45">
      <c r="A43" t="s">
        <v>681</v>
      </c>
      <c r="B43">
        <f>ROW()</f>
        <v>43</v>
      </c>
      <c r="C43" s="157"/>
      <c r="D43" s="157"/>
      <c r="E43" s="157"/>
      <c r="F43" s="157"/>
      <c r="K43" s="51" t="s">
        <v>600</v>
      </c>
    </row>
    <row r="44" spans="1:11" x14ac:dyDescent="0.45">
      <c r="A44" t="s">
        <v>681</v>
      </c>
      <c r="B44">
        <f>ROW()</f>
        <v>44</v>
      </c>
      <c r="C44" s="64" t="s">
        <v>682</v>
      </c>
      <c r="D44" s="136"/>
      <c r="E44" s="136"/>
      <c r="F44" s="87">
        <f>SUM(F40:F43)</f>
        <v>0</v>
      </c>
      <c r="K44" s="51" t="s">
        <v>106</v>
      </c>
    </row>
    <row r="45" spans="1:11" x14ac:dyDescent="0.45">
      <c r="K45" s="51" t="s">
        <v>107</v>
      </c>
    </row>
    <row r="46" spans="1:11" x14ac:dyDescent="0.45">
      <c r="K46" s="51" t="s">
        <v>105</v>
      </c>
    </row>
    <row r="47" spans="1:11" ht="21" x14ac:dyDescent="0.65">
      <c r="A47" s="1" t="s">
        <v>685</v>
      </c>
      <c r="K47" s="51" t="s">
        <v>601</v>
      </c>
    </row>
    <row r="48" spans="1:11" ht="37.9" customHeight="1" x14ac:dyDescent="0.45">
      <c r="A48" s="3" t="s">
        <v>56</v>
      </c>
      <c r="B48" s="3" t="s">
        <v>57</v>
      </c>
      <c r="C48" s="3" t="s">
        <v>1106</v>
      </c>
      <c r="D48" s="3" t="s">
        <v>1103</v>
      </c>
      <c r="E48" s="3" t="s">
        <v>683</v>
      </c>
      <c r="F48" s="3" t="s">
        <v>684</v>
      </c>
      <c r="K48" s="51" t="s">
        <v>110</v>
      </c>
    </row>
    <row r="49" spans="1:11" x14ac:dyDescent="0.45">
      <c r="A49" t="s">
        <v>685</v>
      </c>
      <c r="B49">
        <f t="shared" ref="B49:B63" si="4">+ROW()</f>
        <v>49</v>
      </c>
      <c r="C49" s="157"/>
      <c r="D49" s="157"/>
      <c r="E49" s="157"/>
      <c r="F49" s="68"/>
      <c r="K49" s="51" t="s">
        <v>111</v>
      </c>
    </row>
    <row r="50" spans="1:11" x14ac:dyDescent="0.45">
      <c r="A50" t="s">
        <v>685</v>
      </c>
      <c r="B50">
        <f t="shared" si="4"/>
        <v>50</v>
      </c>
      <c r="C50" s="157"/>
      <c r="D50" s="157"/>
      <c r="E50" s="157"/>
      <c r="F50" s="68"/>
      <c r="K50" s="51" t="s">
        <v>109</v>
      </c>
    </row>
    <row r="51" spans="1:11" x14ac:dyDescent="0.45">
      <c r="A51" t="s">
        <v>685</v>
      </c>
      <c r="B51">
        <f t="shared" si="4"/>
        <v>51</v>
      </c>
      <c r="C51" s="157"/>
      <c r="D51" s="157"/>
      <c r="E51" s="157"/>
      <c r="F51" s="68"/>
      <c r="K51" s="51" t="s">
        <v>71</v>
      </c>
    </row>
    <row r="52" spans="1:11" x14ac:dyDescent="0.45">
      <c r="A52" t="s">
        <v>685</v>
      </c>
      <c r="B52">
        <f t="shared" si="4"/>
        <v>52</v>
      </c>
      <c r="C52" s="157"/>
      <c r="D52" s="157"/>
      <c r="E52" s="157"/>
      <c r="F52" s="68"/>
      <c r="K52" s="51" t="s">
        <v>74</v>
      </c>
    </row>
    <row r="53" spans="1:11" x14ac:dyDescent="0.45">
      <c r="A53" t="s">
        <v>685</v>
      </c>
      <c r="B53">
        <f t="shared" si="4"/>
        <v>53</v>
      </c>
      <c r="C53" s="157"/>
      <c r="D53" s="157"/>
      <c r="E53" s="157"/>
      <c r="F53" s="68"/>
      <c r="K53" s="51" t="s">
        <v>97</v>
      </c>
    </row>
    <row r="54" spans="1:11" x14ac:dyDescent="0.45">
      <c r="A54" t="s">
        <v>685</v>
      </c>
      <c r="B54">
        <f t="shared" si="4"/>
        <v>54</v>
      </c>
      <c r="C54" s="157"/>
      <c r="D54" s="157"/>
      <c r="E54" s="157"/>
      <c r="F54" s="68"/>
      <c r="K54" s="51" t="s">
        <v>80</v>
      </c>
    </row>
    <row r="55" spans="1:11" x14ac:dyDescent="0.45">
      <c r="A55" t="s">
        <v>685</v>
      </c>
      <c r="B55">
        <f t="shared" si="4"/>
        <v>55</v>
      </c>
      <c r="C55" s="157"/>
      <c r="D55" s="157"/>
      <c r="E55" s="157"/>
      <c r="F55" s="68"/>
      <c r="K55" s="51" t="s">
        <v>98</v>
      </c>
    </row>
    <row r="56" spans="1:11" x14ac:dyDescent="0.45">
      <c r="A56" t="s">
        <v>685</v>
      </c>
      <c r="B56">
        <f t="shared" si="4"/>
        <v>56</v>
      </c>
      <c r="C56" s="157"/>
      <c r="D56" s="157"/>
      <c r="E56" s="157"/>
      <c r="F56" s="157"/>
      <c r="K56" s="51" t="s">
        <v>644</v>
      </c>
    </row>
    <row r="57" spans="1:11" x14ac:dyDescent="0.45">
      <c r="A57" t="s">
        <v>685</v>
      </c>
      <c r="B57">
        <f t="shared" si="4"/>
        <v>57</v>
      </c>
      <c r="C57" s="157"/>
      <c r="D57" s="157"/>
      <c r="E57" s="157"/>
      <c r="F57" s="157"/>
    </row>
    <row r="58" spans="1:11" x14ac:dyDescent="0.45">
      <c r="A58" t="s">
        <v>685</v>
      </c>
      <c r="B58">
        <f t="shared" si="4"/>
        <v>58</v>
      </c>
      <c r="C58" s="157"/>
      <c r="D58" s="157"/>
      <c r="E58" s="157"/>
      <c r="F58" s="157"/>
    </row>
    <row r="59" spans="1:11" x14ac:dyDescent="0.45">
      <c r="A59" t="s">
        <v>685</v>
      </c>
      <c r="B59">
        <f t="shared" si="4"/>
        <v>59</v>
      </c>
      <c r="C59" s="157"/>
      <c r="D59" s="157"/>
      <c r="E59" s="157"/>
      <c r="F59" s="157"/>
    </row>
    <row r="60" spans="1:11" x14ac:dyDescent="0.45">
      <c r="A60" t="s">
        <v>685</v>
      </c>
      <c r="B60">
        <f t="shared" si="4"/>
        <v>60</v>
      </c>
      <c r="C60" s="157"/>
      <c r="D60" s="157"/>
      <c r="E60" s="157"/>
      <c r="F60" s="157"/>
    </row>
    <row r="61" spans="1:11" x14ac:dyDescent="0.45">
      <c r="A61" t="s">
        <v>685</v>
      </c>
      <c r="B61">
        <f t="shared" si="4"/>
        <v>61</v>
      </c>
      <c r="C61" s="157"/>
      <c r="D61" s="157"/>
      <c r="E61" s="157"/>
      <c r="F61" s="157"/>
    </row>
    <row r="62" spans="1:11" x14ac:dyDescent="0.45">
      <c r="A62" t="s">
        <v>685</v>
      </c>
      <c r="B62">
        <f t="shared" si="4"/>
        <v>62</v>
      </c>
      <c r="C62" s="157"/>
      <c r="D62" s="157"/>
      <c r="E62" s="157"/>
      <c r="F62" s="157"/>
    </row>
    <row r="63" spans="1:11" x14ac:dyDescent="0.45">
      <c r="A63" t="s">
        <v>685</v>
      </c>
      <c r="B63">
        <f t="shared" si="4"/>
        <v>63</v>
      </c>
      <c r="C63" s="157"/>
      <c r="D63" s="157"/>
      <c r="E63" s="157"/>
      <c r="F63" s="157"/>
    </row>
    <row r="64" spans="1:11" x14ac:dyDescent="0.45">
      <c r="A64" t="s">
        <v>685</v>
      </c>
      <c r="B64">
        <f>+ROW()</f>
        <v>64</v>
      </c>
      <c r="C64" s="64" t="s">
        <v>682</v>
      </c>
      <c r="D64" s="136"/>
      <c r="E64" s="136"/>
      <c r="F64" s="87">
        <f>SUM(F49:F63)</f>
        <v>0</v>
      </c>
    </row>
    <row r="66" spans="1:1" x14ac:dyDescent="0.45">
      <c r="A66" s="52" t="s">
        <v>1004</v>
      </c>
    </row>
  </sheetData>
  <phoneticPr fontId="35" type="noConversion"/>
  <dataValidations count="1">
    <dataValidation type="list" allowBlank="1" showInputMessage="1" showErrorMessage="1" sqref="D56:D63 E49:E63" xr:uid="{6E0CA853-D601-49C9-88A3-3065CD3B1DB2}">
      <formula1>$K$40:$K$56</formula1>
    </dataValidation>
  </dataValidations>
  <pageMargins left="0.70866141732283472" right="0.70866141732283472" top="0.74803149606299213" bottom="0.74803149606299213" header="0.31496062992125984" footer="0.31496062992125984"/>
  <pageSetup paperSize="9" scale="53" fitToHeight="0" orientation="landscape" r:id="rId1"/>
  <rowBreaks count="1" manualBreakCount="1">
    <brk id="45" max="16383" man="1"/>
  </rowBreaks>
  <tableParts count="4">
    <tablePart r:id="rId2"/>
    <tablePart r:id="rId3"/>
    <tablePart r:id="rId4"/>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D38D3-DD82-4186-A2ED-77EB073E0C2D}">
  <sheetPr codeName="Sheet16">
    <pageSetUpPr fitToPage="1"/>
  </sheetPr>
  <dimension ref="A1:AR43"/>
  <sheetViews>
    <sheetView zoomScale="85" zoomScaleNormal="85" workbookViewId="0"/>
  </sheetViews>
  <sheetFormatPr defaultRowHeight="14.25" x14ac:dyDescent="0.45"/>
  <cols>
    <col min="1" max="1" width="28.265625" customWidth="1"/>
    <col min="3" max="3" width="14.73046875" customWidth="1"/>
    <col min="4" max="4" width="23.265625" customWidth="1"/>
    <col min="5" max="5" width="31.59765625" customWidth="1"/>
    <col min="6" max="6" width="18" customWidth="1"/>
    <col min="7" max="7" width="21.59765625" customWidth="1"/>
    <col min="8" max="8" width="20.73046875" customWidth="1"/>
    <col min="9" max="9" width="21.86328125" customWidth="1"/>
    <col min="10" max="10" width="23.86328125" customWidth="1"/>
    <col min="11" max="11" width="13.73046875" customWidth="1"/>
    <col min="12" max="12" width="18.73046875" customWidth="1"/>
    <col min="13" max="13" width="18.1328125" customWidth="1"/>
    <col min="14" max="14" width="18.86328125" customWidth="1"/>
    <col min="15" max="15" width="18.1328125" customWidth="1"/>
    <col min="16" max="16" width="18.73046875" customWidth="1"/>
    <col min="17" max="17" width="14.86328125" customWidth="1"/>
    <col min="18" max="18" width="23.73046875" customWidth="1"/>
    <col min="19" max="19" width="38.1328125" customWidth="1"/>
    <col min="20" max="20" width="27.1328125" customWidth="1"/>
    <col min="21" max="21" width="14.73046875" customWidth="1"/>
    <col min="22" max="22" width="14.86328125" customWidth="1"/>
    <col min="23" max="23" width="15" customWidth="1"/>
    <col min="24" max="40" width="16.3984375" customWidth="1"/>
    <col min="41" max="42" width="24.59765625" customWidth="1"/>
    <col min="43" max="43" width="5.1328125" customWidth="1"/>
  </cols>
  <sheetData>
    <row r="1" spans="1:44" ht="23.25" x14ac:dyDescent="0.45">
      <c r="A1" s="142" t="s">
        <v>1030</v>
      </c>
    </row>
    <row r="2" spans="1:44" ht="21" x14ac:dyDescent="0.65">
      <c r="A2" s="1" t="s">
        <v>786</v>
      </c>
    </row>
    <row r="3" spans="1:44" ht="75.599999999999994" customHeight="1" x14ac:dyDescent="0.45">
      <c r="A3" s="3" t="s">
        <v>56</v>
      </c>
      <c r="B3" s="3" t="s">
        <v>57</v>
      </c>
      <c r="C3" s="3" t="s">
        <v>144</v>
      </c>
      <c r="D3" s="3" t="s">
        <v>1102</v>
      </c>
      <c r="E3" s="3" t="s">
        <v>1103</v>
      </c>
      <c r="F3" s="3" t="s">
        <v>1107</v>
      </c>
      <c r="G3" s="3" t="s">
        <v>1108</v>
      </c>
      <c r="H3" s="3" t="s">
        <v>923</v>
      </c>
      <c r="I3" s="3" t="s">
        <v>924</v>
      </c>
      <c r="J3" s="3" t="s">
        <v>1149</v>
      </c>
      <c r="K3" s="3" t="s">
        <v>705</v>
      </c>
      <c r="L3" s="4" t="s">
        <v>925</v>
      </c>
      <c r="M3" s="4" t="s">
        <v>926</v>
      </c>
      <c r="N3" s="4" t="s">
        <v>927</v>
      </c>
      <c r="O3" s="4" t="s">
        <v>928</v>
      </c>
      <c r="P3" s="4" t="s">
        <v>929</v>
      </c>
      <c r="Q3" s="4" t="s">
        <v>1141</v>
      </c>
      <c r="R3" s="4" t="s">
        <v>1151</v>
      </c>
      <c r="S3" s="4" t="s">
        <v>930</v>
      </c>
      <c r="T3" s="3" t="s">
        <v>931</v>
      </c>
      <c r="U3" s="3" t="s">
        <v>932</v>
      </c>
      <c r="V3" s="3" t="s">
        <v>933</v>
      </c>
      <c r="W3" s="3" t="s">
        <v>934</v>
      </c>
      <c r="X3" s="3" t="s">
        <v>935</v>
      </c>
      <c r="Y3" s="3" t="s">
        <v>936</v>
      </c>
      <c r="Z3" s="3" t="s">
        <v>937</v>
      </c>
      <c r="AA3" s="3" t="s">
        <v>938</v>
      </c>
      <c r="AB3" s="3" t="s">
        <v>939</v>
      </c>
      <c r="AC3" s="3" t="s">
        <v>940</v>
      </c>
      <c r="AD3" s="3" t="s">
        <v>941</v>
      </c>
      <c r="AE3" s="3" t="s">
        <v>942</v>
      </c>
      <c r="AF3" s="3" t="s">
        <v>943</v>
      </c>
      <c r="AG3" s="3" t="s">
        <v>944</v>
      </c>
      <c r="AH3" s="3" t="s">
        <v>945</v>
      </c>
      <c r="AI3" s="3" t="s">
        <v>946</v>
      </c>
      <c r="AJ3" s="3" t="s">
        <v>947</v>
      </c>
      <c r="AK3" s="3" t="s">
        <v>948</v>
      </c>
      <c r="AL3" s="3" t="s">
        <v>949</v>
      </c>
      <c r="AM3" s="3" t="s">
        <v>950</v>
      </c>
      <c r="AN3" s="3" t="s">
        <v>951</v>
      </c>
      <c r="AO3" s="3" t="s">
        <v>952</v>
      </c>
      <c r="AP3" s="3" t="s">
        <v>953</v>
      </c>
      <c r="AR3" s="128" t="s">
        <v>1002</v>
      </c>
    </row>
    <row r="4" spans="1:44" x14ac:dyDescent="0.45">
      <c r="A4" t="s">
        <v>786</v>
      </c>
      <c r="B4">
        <f>ROW()</f>
        <v>4</v>
      </c>
      <c r="C4" t="s">
        <v>686</v>
      </c>
      <c r="D4" t="s">
        <v>555</v>
      </c>
      <c r="E4" t="s">
        <v>689</v>
      </c>
      <c r="G4" t="s">
        <v>690</v>
      </c>
      <c r="H4" s="68"/>
      <c r="I4" s="87">
        <f t="shared" ref="I4:I43" si="0">J4-H4</f>
        <v>0</v>
      </c>
      <c r="J4" s="68"/>
      <c r="K4" s="68"/>
      <c r="L4" s="194"/>
      <c r="M4" s="194"/>
      <c r="N4" s="194"/>
      <c r="O4" s="194"/>
      <c r="P4" s="194"/>
      <c r="Q4" s="68"/>
      <c r="R4" s="68"/>
      <c r="S4" s="140"/>
      <c r="T4" s="68"/>
      <c r="U4" s="68"/>
      <c r="V4" s="68"/>
      <c r="W4" s="68"/>
      <c r="X4" s="68"/>
      <c r="Y4" s="68"/>
      <c r="Z4" s="68"/>
      <c r="AA4" s="68"/>
      <c r="AB4" s="68"/>
      <c r="AC4" s="68"/>
      <c r="AD4" s="68"/>
      <c r="AE4" s="68"/>
      <c r="AF4" s="68"/>
      <c r="AG4" s="68"/>
      <c r="AH4" s="68"/>
      <c r="AI4" s="68"/>
      <c r="AJ4" s="68"/>
      <c r="AK4" s="68"/>
      <c r="AL4" s="68"/>
      <c r="AM4" s="68"/>
      <c r="AN4" s="68"/>
      <c r="AO4" s="68"/>
      <c r="AP4" s="157"/>
      <c r="AR4" s="51">
        <v>1</v>
      </c>
    </row>
    <row r="5" spans="1:44" x14ac:dyDescent="0.45">
      <c r="A5" t="s">
        <v>786</v>
      </c>
      <c r="B5">
        <f>ROW()</f>
        <v>5</v>
      </c>
      <c r="C5" s="64" t="s">
        <v>686</v>
      </c>
      <c r="D5" s="64" t="s">
        <v>555</v>
      </c>
      <c r="E5" t="s">
        <v>691</v>
      </c>
      <c r="G5" t="s">
        <v>692</v>
      </c>
      <c r="H5" s="68"/>
      <c r="I5" s="87">
        <f t="shared" si="0"/>
        <v>0</v>
      </c>
      <c r="J5" s="68"/>
      <c r="K5" s="68"/>
      <c r="L5" s="194"/>
      <c r="M5" s="194"/>
      <c r="N5" s="194"/>
      <c r="O5" s="194"/>
      <c r="P5" s="194"/>
      <c r="Q5" s="68"/>
      <c r="R5" s="68"/>
      <c r="S5" s="140"/>
      <c r="T5" s="68"/>
      <c r="U5" s="68"/>
      <c r="V5" s="68"/>
      <c r="W5" s="68"/>
      <c r="X5" s="68"/>
      <c r="Y5" s="68"/>
      <c r="Z5" s="68"/>
      <c r="AA5" s="68"/>
      <c r="AB5" s="68"/>
      <c r="AC5" s="68"/>
      <c r="AD5" s="68"/>
      <c r="AE5" s="68"/>
      <c r="AF5" s="68"/>
      <c r="AG5" s="68"/>
      <c r="AH5" s="68"/>
      <c r="AI5" s="68"/>
      <c r="AJ5" s="68"/>
      <c r="AK5" s="68"/>
      <c r="AL5" s="68"/>
      <c r="AM5" s="68"/>
      <c r="AN5" s="68"/>
      <c r="AO5" s="68"/>
      <c r="AP5" s="157"/>
      <c r="AR5" s="51">
        <v>2</v>
      </c>
    </row>
    <row r="6" spans="1:44" x14ac:dyDescent="0.45">
      <c r="A6" t="s">
        <v>786</v>
      </c>
      <c r="B6">
        <f>ROW()</f>
        <v>6</v>
      </c>
      <c r="C6" s="64" t="s">
        <v>686</v>
      </c>
      <c r="D6" s="64" t="s">
        <v>555</v>
      </c>
      <c r="E6" t="s">
        <v>693</v>
      </c>
      <c r="G6" t="s">
        <v>692</v>
      </c>
      <c r="H6" s="68"/>
      <c r="I6" s="87">
        <f t="shared" si="0"/>
        <v>0</v>
      </c>
      <c r="J6" s="68"/>
      <c r="K6" s="68"/>
      <c r="L6" s="194"/>
      <c r="M6" s="194"/>
      <c r="N6" s="194"/>
      <c r="O6" s="194"/>
      <c r="P6" s="194"/>
      <c r="Q6" s="68"/>
      <c r="R6" s="68"/>
      <c r="S6" s="140"/>
      <c r="T6" s="68"/>
      <c r="U6" s="68"/>
      <c r="V6" s="68"/>
      <c r="W6" s="68"/>
      <c r="X6" s="68"/>
      <c r="Y6" s="68"/>
      <c r="Z6" s="68"/>
      <c r="AA6" s="68"/>
      <c r="AB6" s="68"/>
      <c r="AC6" s="68"/>
      <c r="AD6" s="68"/>
      <c r="AE6" s="68"/>
      <c r="AF6" s="68"/>
      <c r="AG6" s="68"/>
      <c r="AH6" s="68"/>
      <c r="AI6" s="68"/>
      <c r="AJ6" s="68"/>
      <c r="AK6" s="68"/>
      <c r="AL6" s="68"/>
      <c r="AM6" s="68"/>
      <c r="AN6" s="68"/>
      <c r="AO6" s="68"/>
      <c r="AP6" s="157"/>
      <c r="AR6" s="51">
        <v>3</v>
      </c>
    </row>
    <row r="7" spans="1:44" x14ac:dyDescent="0.45">
      <c r="A7" t="s">
        <v>786</v>
      </c>
      <c r="B7">
        <f>ROW()</f>
        <v>7</v>
      </c>
      <c r="C7" s="64" t="s">
        <v>686</v>
      </c>
      <c r="D7" s="64" t="s">
        <v>555</v>
      </c>
      <c r="E7" t="s">
        <v>694</v>
      </c>
      <c r="F7" t="s">
        <v>695</v>
      </c>
      <c r="G7" t="s">
        <v>690</v>
      </c>
      <c r="H7" s="68"/>
      <c r="I7" s="87">
        <f t="shared" si="0"/>
        <v>0</v>
      </c>
      <c r="J7" s="68"/>
      <c r="K7" s="68"/>
      <c r="L7" s="194"/>
      <c r="M7" s="194"/>
      <c r="N7" s="194"/>
      <c r="O7" s="194"/>
      <c r="P7" s="194"/>
      <c r="Q7" s="68"/>
      <c r="R7" s="68"/>
      <c r="S7" s="140"/>
      <c r="T7" s="68"/>
      <c r="U7" s="68"/>
      <c r="V7" s="68"/>
      <c r="W7" s="68"/>
      <c r="X7" s="68"/>
      <c r="Y7" s="68"/>
      <c r="Z7" s="68"/>
      <c r="AA7" s="68"/>
      <c r="AB7" s="68"/>
      <c r="AC7" s="68"/>
      <c r="AD7" s="68"/>
      <c r="AE7" s="68"/>
      <c r="AF7" s="68"/>
      <c r="AG7" s="68"/>
      <c r="AH7" s="68"/>
      <c r="AI7" s="68"/>
      <c r="AJ7" s="68"/>
      <c r="AK7" s="68"/>
      <c r="AL7" s="68"/>
      <c r="AM7" s="68"/>
      <c r="AN7" s="68"/>
      <c r="AO7" s="68"/>
      <c r="AP7" s="157"/>
      <c r="AR7" s="51">
        <v>4</v>
      </c>
    </row>
    <row r="8" spans="1:44" x14ac:dyDescent="0.45">
      <c r="A8" t="s">
        <v>786</v>
      </c>
      <c r="B8">
        <f>ROW()</f>
        <v>8</v>
      </c>
      <c r="C8" s="64" t="s">
        <v>686</v>
      </c>
      <c r="D8" s="64" t="s">
        <v>555</v>
      </c>
      <c r="E8" t="s">
        <v>694</v>
      </c>
      <c r="F8" t="s">
        <v>696</v>
      </c>
      <c r="G8" t="s">
        <v>690</v>
      </c>
      <c r="H8" s="68"/>
      <c r="I8" s="87">
        <f t="shared" si="0"/>
        <v>0</v>
      </c>
      <c r="J8" s="68"/>
      <c r="K8" s="68"/>
      <c r="L8" s="194"/>
      <c r="M8" s="194"/>
      <c r="N8" s="194"/>
      <c r="O8" s="194"/>
      <c r="P8" s="194"/>
      <c r="Q8" s="68"/>
      <c r="R8" s="68"/>
      <c r="S8" s="140"/>
      <c r="T8" s="68"/>
      <c r="U8" s="68"/>
      <c r="V8" s="68"/>
      <c r="W8" s="68"/>
      <c r="X8" s="68"/>
      <c r="Y8" s="68"/>
      <c r="Z8" s="68"/>
      <c r="AA8" s="68"/>
      <c r="AB8" s="68"/>
      <c r="AC8" s="68"/>
      <c r="AD8" s="68"/>
      <c r="AE8" s="68"/>
      <c r="AF8" s="68"/>
      <c r="AG8" s="68"/>
      <c r="AH8" s="68"/>
      <c r="AI8" s="68"/>
      <c r="AJ8" s="68"/>
      <c r="AK8" s="68"/>
      <c r="AL8" s="68"/>
      <c r="AM8" s="68"/>
      <c r="AN8" s="68"/>
      <c r="AO8" s="68"/>
      <c r="AP8" s="157"/>
      <c r="AR8" s="51" t="s">
        <v>66</v>
      </c>
    </row>
    <row r="9" spans="1:44" x14ac:dyDescent="0.45">
      <c r="A9" t="s">
        <v>786</v>
      </c>
      <c r="B9">
        <f>ROW()</f>
        <v>9</v>
      </c>
      <c r="C9" s="64" t="s">
        <v>686</v>
      </c>
      <c r="D9" s="64" t="s">
        <v>555</v>
      </c>
      <c r="E9" t="s">
        <v>697</v>
      </c>
      <c r="F9" t="s">
        <v>695</v>
      </c>
      <c r="G9" t="s">
        <v>690</v>
      </c>
      <c r="H9" s="68"/>
      <c r="I9" s="87">
        <f t="shared" si="0"/>
        <v>0</v>
      </c>
      <c r="J9" s="68"/>
      <c r="K9" s="68"/>
      <c r="L9" s="194"/>
      <c r="M9" s="194"/>
      <c r="N9" s="194"/>
      <c r="O9" s="194"/>
      <c r="P9" s="194"/>
      <c r="Q9" s="68"/>
      <c r="R9" s="68"/>
      <c r="S9" s="140"/>
      <c r="T9" s="68"/>
      <c r="U9" s="68"/>
      <c r="V9" s="68"/>
      <c r="W9" s="68"/>
      <c r="X9" s="68"/>
      <c r="Y9" s="68"/>
      <c r="Z9" s="68"/>
      <c r="AA9" s="68"/>
      <c r="AB9" s="68"/>
      <c r="AC9" s="68"/>
      <c r="AD9" s="68"/>
      <c r="AE9" s="68"/>
      <c r="AF9" s="68"/>
      <c r="AG9" s="68"/>
      <c r="AH9" s="68"/>
      <c r="AI9" s="68"/>
      <c r="AJ9" s="68"/>
      <c r="AK9" s="68"/>
      <c r="AL9" s="68"/>
      <c r="AM9" s="68"/>
      <c r="AN9" s="68"/>
      <c r="AO9" s="68"/>
      <c r="AP9" s="157"/>
      <c r="AR9" s="51" t="s">
        <v>1003</v>
      </c>
    </row>
    <row r="10" spans="1:44" x14ac:dyDescent="0.45">
      <c r="A10" t="s">
        <v>786</v>
      </c>
      <c r="B10">
        <f>ROW()</f>
        <v>10</v>
      </c>
      <c r="C10" s="64" t="s">
        <v>686</v>
      </c>
      <c r="D10" s="64" t="s">
        <v>555</v>
      </c>
      <c r="E10" t="s">
        <v>697</v>
      </c>
      <c r="F10" t="s">
        <v>696</v>
      </c>
      <c r="G10" t="s">
        <v>690</v>
      </c>
      <c r="H10" s="68"/>
      <c r="I10" s="87">
        <f t="shared" si="0"/>
        <v>0</v>
      </c>
      <c r="J10" s="68"/>
      <c r="K10" s="68"/>
      <c r="L10" s="194"/>
      <c r="M10" s="194"/>
      <c r="N10" s="194"/>
      <c r="O10" s="194"/>
      <c r="P10" s="194"/>
      <c r="Q10" s="68"/>
      <c r="R10" s="68"/>
      <c r="S10" s="140"/>
      <c r="T10" s="68"/>
      <c r="U10" s="68"/>
      <c r="V10" s="68"/>
      <c r="W10" s="68"/>
      <c r="X10" s="68"/>
      <c r="Y10" s="68"/>
      <c r="Z10" s="68"/>
      <c r="AA10" s="68"/>
      <c r="AB10" s="68"/>
      <c r="AC10" s="68"/>
      <c r="AD10" s="68"/>
      <c r="AE10" s="68"/>
      <c r="AF10" s="68"/>
      <c r="AG10" s="68"/>
      <c r="AH10" s="68"/>
      <c r="AI10" s="68"/>
      <c r="AJ10" s="68"/>
      <c r="AK10" s="68"/>
      <c r="AL10" s="68"/>
      <c r="AM10" s="68"/>
      <c r="AN10" s="68"/>
      <c r="AO10" s="68"/>
      <c r="AP10" s="157"/>
    </row>
    <row r="11" spans="1:44" x14ac:dyDescent="0.45">
      <c r="A11" t="s">
        <v>786</v>
      </c>
      <c r="B11">
        <f>ROW()</f>
        <v>11</v>
      </c>
      <c r="C11" s="64" t="s">
        <v>686</v>
      </c>
      <c r="D11" s="64" t="s">
        <v>555</v>
      </c>
      <c r="E11" t="s">
        <v>698</v>
      </c>
      <c r="F11" t="s">
        <v>695</v>
      </c>
      <c r="G11" t="s">
        <v>690</v>
      </c>
      <c r="H11" s="68"/>
      <c r="I11" s="87">
        <f t="shared" si="0"/>
        <v>0</v>
      </c>
      <c r="J11" s="68"/>
      <c r="K11" s="68"/>
      <c r="L11" s="194"/>
      <c r="M11" s="194"/>
      <c r="N11" s="194"/>
      <c r="O11" s="194"/>
      <c r="P11" s="194"/>
      <c r="Q11" s="68"/>
      <c r="R11" s="68"/>
      <c r="S11" s="140"/>
      <c r="T11" s="68"/>
      <c r="U11" s="68"/>
      <c r="V11" s="68"/>
      <c r="W11" s="68"/>
      <c r="X11" s="68"/>
      <c r="Y11" s="68"/>
      <c r="Z11" s="68"/>
      <c r="AA11" s="68"/>
      <c r="AB11" s="68"/>
      <c r="AC11" s="68"/>
      <c r="AD11" s="68"/>
      <c r="AE11" s="68"/>
      <c r="AF11" s="68"/>
      <c r="AG11" s="68"/>
      <c r="AH11" s="68"/>
      <c r="AI11" s="68"/>
      <c r="AJ11" s="68"/>
      <c r="AK11" s="68"/>
      <c r="AL11" s="68"/>
      <c r="AM11" s="68"/>
      <c r="AN11" s="68"/>
      <c r="AO11" s="68"/>
      <c r="AP11" s="157"/>
    </row>
    <row r="12" spans="1:44" x14ac:dyDescent="0.45">
      <c r="A12" t="s">
        <v>786</v>
      </c>
      <c r="B12">
        <f>ROW()</f>
        <v>12</v>
      </c>
      <c r="C12" s="64" t="s">
        <v>686</v>
      </c>
      <c r="D12" s="64" t="s">
        <v>555</v>
      </c>
      <c r="E12" t="s">
        <v>698</v>
      </c>
      <c r="F12" t="s">
        <v>696</v>
      </c>
      <c r="G12" t="s">
        <v>690</v>
      </c>
      <c r="H12" s="68"/>
      <c r="I12" s="87">
        <f t="shared" si="0"/>
        <v>0</v>
      </c>
      <c r="J12" s="68"/>
      <c r="K12" s="68"/>
      <c r="L12" s="194"/>
      <c r="M12" s="194"/>
      <c r="N12" s="194"/>
      <c r="O12" s="194"/>
      <c r="P12" s="194"/>
      <c r="Q12" s="68"/>
      <c r="R12" s="68"/>
      <c r="S12" s="140"/>
      <c r="T12" s="68"/>
      <c r="U12" s="68"/>
      <c r="V12" s="68"/>
      <c r="W12" s="68"/>
      <c r="X12" s="68"/>
      <c r="Y12" s="68"/>
      <c r="Z12" s="68"/>
      <c r="AA12" s="68"/>
      <c r="AB12" s="68"/>
      <c r="AC12" s="68"/>
      <c r="AD12" s="68"/>
      <c r="AE12" s="68"/>
      <c r="AF12" s="68"/>
      <c r="AG12" s="68"/>
      <c r="AH12" s="68"/>
      <c r="AI12" s="68"/>
      <c r="AJ12" s="68"/>
      <c r="AK12" s="68"/>
      <c r="AL12" s="68"/>
      <c r="AM12" s="68"/>
      <c r="AN12" s="68"/>
      <c r="AO12" s="68"/>
      <c r="AP12" s="157"/>
    </row>
    <row r="13" spans="1:44" x14ac:dyDescent="0.45">
      <c r="A13" t="s">
        <v>786</v>
      </c>
      <c r="B13">
        <f>ROW()</f>
        <v>13</v>
      </c>
      <c r="C13" s="64" t="s">
        <v>686</v>
      </c>
      <c r="D13" s="64" t="s">
        <v>555</v>
      </c>
      <c r="E13" t="s">
        <v>699</v>
      </c>
      <c r="G13" t="s">
        <v>692</v>
      </c>
      <c r="H13" s="68"/>
      <c r="I13" s="87">
        <f t="shared" si="0"/>
        <v>0</v>
      </c>
      <c r="J13" s="68"/>
      <c r="K13" s="68"/>
      <c r="L13" s="194"/>
      <c r="M13" s="194"/>
      <c r="N13" s="194"/>
      <c r="O13" s="194"/>
      <c r="P13" s="194"/>
      <c r="Q13" s="68"/>
      <c r="R13" s="68"/>
      <c r="S13" s="140"/>
      <c r="T13" s="68"/>
      <c r="U13" s="68"/>
      <c r="V13" s="68"/>
      <c r="W13" s="68"/>
      <c r="X13" s="68"/>
      <c r="Y13" s="68"/>
      <c r="Z13" s="68"/>
      <c r="AA13" s="68"/>
      <c r="AB13" s="68"/>
      <c r="AC13" s="68"/>
      <c r="AD13" s="68"/>
      <c r="AE13" s="68"/>
      <c r="AF13" s="68"/>
      <c r="AG13" s="68"/>
      <c r="AH13" s="68"/>
      <c r="AI13" s="68"/>
      <c r="AJ13" s="68"/>
      <c r="AK13" s="68"/>
      <c r="AL13" s="68"/>
      <c r="AM13" s="68"/>
      <c r="AN13" s="68"/>
      <c r="AO13" s="68"/>
      <c r="AP13" s="157"/>
    </row>
    <row r="14" spans="1:44" x14ac:dyDescent="0.45">
      <c r="A14" t="s">
        <v>786</v>
      </c>
      <c r="B14">
        <f>ROW()</f>
        <v>14</v>
      </c>
      <c r="C14" s="64" t="s">
        <v>686</v>
      </c>
      <c r="D14" s="64" t="s">
        <v>555</v>
      </c>
      <c r="E14" t="s">
        <v>560</v>
      </c>
      <c r="G14" t="s">
        <v>692</v>
      </c>
      <c r="H14" s="68"/>
      <c r="I14" s="87">
        <f t="shared" si="0"/>
        <v>0</v>
      </c>
      <c r="J14" s="68"/>
      <c r="K14" s="68"/>
      <c r="L14" s="194"/>
      <c r="M14" s="194"/>
      <c r="N14" s="194"/>
      <c r="O14" s="194"/>
      <c r="P14" s="194"/>
      <c r="Q14" s="68"/>
      <c r="R14" s="68"/>
      <c r="S14" s="140"/>
      <c r="T14" s="68"/>
      <c r="U14" s="68"/>
      <c r="V14" s="68"/>
      <c r="W14" s="68"/>
      <c r="X14" s="68"/>
      <c r="Y14" s="68"/>
      <c r="Z14" s="68"/>
      <c r="AA14" s="68"/>
      <c r="AB14" s="68"/>
      <c r="AC14" s="68"/>
      <c r="AD14" s="68"/>
      <c r="AE14" s="68"/>
      <c r="AF14" s="68"/>
      <c r="AG14" s="68"/>
      <c r="AH14" s="68"/>
      <c r="AI14" s="68"/>
      <c r="AJ14" s="68"/>
      <c r="AK14" s="68"/>
      <c r="AL14" s="68"/>
      <c r="AM14" s="68"/>
      <c r="AN14" s="68"/>
      <c r="AO14" s="68"/>
      <c r="AP14" s="157"/>
    </row>
    <row r="15" spans="1:44" x14ac:dyDescent="0.45">
      <c r="A15" t="s">
        <v>786</v>
      </c>
      <c r="B15">
        <f>ROW()</f>
        <v>15</v>
      </c>
      <c r="C15" s="64" t="s">
        <v>686</v>
      </c>
      <c r="D15" s="64" t="s">
        <v>568</v>
      </c>
      <c r="H15" s="68"/>
      <c r="I15" s="87">
        <f t="shared" si="0"/>
        <v>0</v>
      </c>
      <c r="J15" s="68"/>
      <c r="K15" s="68"/>
      <c r="L15" s="68"/>
      <c r="M15" s="68"/>
      <c r="N15" s="68"/>
      <c r="O15" s="68"/>
      <c r="P15" s="68"/>
      <c r="Q15" s="68"/>
      <c r="R15" s="68"/>
      <c r="S15" s="140"/>
      <c r="T15" s="68"/>
      <c r="U15" s="68"/>
      <c r="V15" s="68"/>
      <c r="W15" s="68"/>
      <c r="X15" s="68"/>
      <c r="Y15" s="68"/>
      <c r="Z15" s="68"/>
      <c r="AA15" s="68"/>
      <c r="AB15" s="68"/>
      <c r="AC15" s="68"/>
      <c r="AD15" s="68"/>
      <c r="AE15" s="68"/>
      <c r="AF15" s="68"/>
      <c r="AG15" s="68"/>
      <c r="AH15" s="68"/>
      <c r="AI15" s="68"/>
      <c r="AJ15" s="68"/>
      <c r="AK15" s="68"/>
      <c r="AL15" s="68"/>
      <c r="AM15" s="68"/>
      <c r="AN15" s="68"/>
      <c r="AO15" s="68"/>
      <c r="AP15" s="157"/>
    </row>
    <row r="16" spans="1:44" x14ac:dyDescent="0.45">
      <c r="A16" t="s">
        <v>786</v>
      </c>
      <c r="B16">
        <f>ROW()</f>
        <v>16</v>
      </c>
      <c r="C16" s="64" t="s">
        <v>686</v>
      </c>
      <c r="D16" s="64" t="s">
        <v>568</v>
      </c>
      <c r="E16" t="s">
        <v>569</v>
      </c>
      <c r="H16" s="68"/>
      <c r="I16" s="87">
        <f t="shared" si="0"/>
        <v>0</v>
      </c>
      <c r="J16" s="68"/>
      <c r="K16" s="68"/>
      <c r="L16" s="194"/>
      <c r="M16" s="194"/>
      <c r="N16" s="194"/>
      <c r="O16" s="194"/>
      <c r="P16" s="194"/>
      <c r="Q16" s="182"/>
      <c r="R16" s="68"/>
      <c r="S16" s="140"/>
      <c r="T16" s="68"/>
      <c r="U16" s="68"/>
      <c r="V16" s="68"/>
      <c r="W16" s="68"/>
      <c r="X16" s="68"/>
      <c r="Y16" s="68"/>
      <c r="Z16" s="68"/>
      <c r="AA16" s="68"/>
      <c r="AB16" s="68"/>
      <c r="AC16" s="68"/>
      <c r="AD16" s="68"/>
      <c r="AE16" s="68"/>
      <c r="AF16" s="68"/>
      <c r="AG16" s="68"/>
      <c r="AH16" s="68"/>
      <c r="AI16" s="68"/>
      <c r="AJ16" s="68"/>
      <c r="AK16" s="68"/>
      <c r="AL16" s="68"/>
      <c r="AM16" s="68"/>
      <c r="AN16" s="68"/>
      <c r="AO16" s="68"/>
      <c r="AP16" s="157"/>
    </row>
    <row r="17" spans="1:42" x14ac:dyDescent="0.45">
      <c r="A17" t="s">
        <v>786</v>
      </c>
      <c r="B17">
        <f>ROW()</f>
        <v>17</v>
      </c>
      <c r="C17" s="64" t="s">
        <v>686</v>
      </c>
      <c r="D17" s="64" t="s">
        <v>568</v>
      </c>
      <c r="E17" t="s">
        <v>700</v>
      </c>
      <c r="G17" t="s">
        <v>692</v>
      </c>
      <c r="H17" s="68"/>
      <c r="I17" s="87">
        <f t="shared" si="0"/>
        <v>0</v>
      </c>
      <c r="J17" s="68"/>
      <c r="K17" s="68"/>
      <c r="L17" s="194"/>
      <c r="M17" s="194"/>
      <c r="N17" s="194"/>
      <c r="O17" s="194"/>
      <c r="P17" s="194"/>
      <c r="Q17" s="68"/>
      <c r="R17" s="68"/>
      <c r="S17" s="140"/>
      <c r="T17" s="68"/>
      <c r="U17" s="68"/>
      <c r="V17" s="68"/>
      <c r="W17" s="68"/>
      <c r="X17" s="68"/>
      <c r="Y17" s="68"/>
      <c r="Z17" s="68"/>
      <c r="AA17" s="68"/>
      <c r="AB17" s="68"/>
      <c r="AC17" s="68"/>
      <c r="AD17" s="68"/>
      <c r="AE17" s="68"/>
      <c r="AF17" s="68"/>
      <c r="AG17" s="68"/>
      <c r="AH17" s="68"/>
      <c r="AI17" s="68"/>
      <c r="AJ17" s="68"/>
      <c r="AK17" s="68"/>
      <c r="AL17" s="68"/>
      <c r="AM17" s="68"/>
      <c r="AN17" s="68"/>
      <c r="AO17" s="68"/>
      <c r="AP17" s="157"/>
    </row>
    <row r="18" spans="1:42" x14ac:dyDescent="0.45">
      <c r="A18" t="s">
        <v>786</v>
      </c>
      <c r="B18">
        <f>ROW()</f>
        <v>18</v>
      </c>
      <c r="C18" s="64" t="s">
        <v>686</v>
      </c>
      <c r="D18" s="64" t="s">
        <v>565</v>
      </c>
      <c r="H18" s="68"/>
      <c r="I18" s="87">
        <f t="shared" si="0"/>
        <v>0</v>
      </c>
      <c r="J18" s="68"/>
      <c r="K18" s="68"/>
      <c r="L18" s="68"/>
      <c r="M18" s="68"/>
      <c r="N18" s="68"/>
      <c r="O18" s="68"/>
      <c r="P18" s="68"/>
      <c r="Q18" s="182"/>
      <c r="R18" s="68"/>
      <c r="S18" s="140"/>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row>
    <row r="19" spans="1:42" x14ac:dyDescent="0.45">
      <c r="A19" t="s">
        <v>786</v>
      </c>
      <c r="B19">
        <f>ROW()</f>
        <v>19</v>
      </c>
      <c r="C19" s="64" t="s">
        <v>686</v>
      </c>
      <c r="D19" s="64" t="s">
        <v>565</v>
      </c>
      <c r="E19" t="s">
        <v>560</v>
      </c>
      <c r="G19" t="s">
        <v>692</v>
      </c>
      <c r="H19" s="68"/>
      <c r="I19" s="87">
        <f t="shared" si="0"/>
        <v>0</v>
      </c>
      <c r="J19" s="68"/>
      <c r="K19" s="68"/>
      <c r="L19" s="194"/>
      <c r="M19" s="194"/>
      <c r="N19" s="194"/>
      <c r="O19" s="194"/>
      <c r="P19" s="194"/>
      <c r="Q19" s="68"/>
      <c r="R19" s="68"/>
      <c r="S19" s="140"/>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row>
    <row r="20" spans="1:42" x14ac:dyDescent="0.45">
      <c r="A20" t="s">
        <v>786</v>
      </c>
      <c r="B20">
        <f>ROW()</f>
        <v>20</v>
      </c>
      <c r="C20" s="64" t="s">
        <v>686</v>
      </c>
      <c r="D20" s="64" t="s">
        <v>565</v>
      </c>
      <c r="E20" t="s">
        <v>701</v>
      </c>
      <c r="G20" t="s">
        <v>692</v>
      </c>
      <c r="H20" s="68"/>
      <c r="I20" s="87">
        <f t="shared" si="0"/>
        <v>0</v>
      </c>
      <c r="J20" s="68"/>
      <c r="K20" s="68"/>
      <c r="L20" s="194"/>
      <c r="M20" s="194"/>
      <c r="N20" s="194"/>
      <c r="O20" s="194"/>
      <c r="P20" s="194"/>
      <c r="Q20" s="68"/>
      <c r="R20" s="68"/>
      <c r="S20" s="140"/>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row>
    <row r="21" spans="1:42" x14ac:dyDescent="0.45">
      <c r="A21" t="s">
        <v>786</v>
      </c>
      <c r="B21">
        <f>ROW()</f>
        <v>21</v>
      </c>
      <c r="C21" s="64" t="s">
        <v>686</v>
      </c>
      <c r="D21" s="64" t="s">
        <v>565</v>
      </c>
      <c r="E21" t="s">
        <v>561</v>
      </c>
      <c r="H21" s="68"/>
      <c r="I21" s="87">
        <f t="shared" si="0"/>
        <v>0</v>
      </c>
      <c r="J21" s="68"/>
      <c r="K21" s="68"/>
      <c r="L21" s="194"/>
      <c r="M21" s="194"/>
      <c r="N21" s="194"/>
      <c r="O21" s="194"/>
      <c r="P21" s="194"/>
      <c r="Q21" s="68"/>
      <c r="R21" s="68"/>
      <c r="S21" s="140"/>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row>
    <row r="22" spans="1:42" x14ac:dyDescent="0.45">
      <c r="A22" t="s">
        <v>786</v>
      </c>
      <c r="B22">
        <f>ROW()</f>
        <v>22</v>
      </c>
      <c r="C22" s="64" t="s">
        <v>686</v>
      </c>
      <c r="D22" s="64" t="s">
        <v>565</v>
      </c>
      <c r="E22" t="s">
        <v>702</v>
      </c>
      <c r="G22" t="s">
        <v>692</v>
      </c>
      <c r="H22" s="68"/>
      <c r="I22" s="87">
        <f t="shared" si="0"/>
        <v>0</v>
      </c>
      <c r="J22" s="68"/>
      <c r="K22" s="68"/>
      <c r="L22" s="194"/>
      <c r="M22" s="194"/>
      <c r="N22" s="194"/>
      <c r="O22" s="194"/>
      <c r="P22" s="194"/>
      <c r="Q22" s="182"/>
      <c r="R22" s="68"/>
      <c r="S22" s="140"/>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row>
    <row r="23" spans="1:42" x14ac:dyDescent="0.45">
      <c r="A23" t="s">
        <v>786</v>
      </c>
      <c r="B23">
        <f>ROW()</f>
        <v>23</v>
      </c>
      <c r="C23" s="64" t="s">
        <v>686</v>
      </c>
      <c r="D23" s="64" t="s">
        <v>565</v>
      </c>
      <c r="E23" t="s">
        <v>703</v>
      </c>
      <c r="G23" t="s">
        <v>692</v>
      </c>
      <c r="H23" s="68"/>
      <c r="I23" s="87">
        <f t="shared" si="0"/>
        <v>0</v>
      </c>
      <c r="J23" s="68"/>
      <c r="K23" s="68"/>
      <c r="L23" s="194"/>
      <c r="M23" s="194"/>
      <c r="N23" s="194"/>
      <c r="O23" s="194"/>
      <c r="P23" s="194"/>
      <c r="Q23" s="182"/>
      <c r="R23" s="68"/>
      <c r="S23" s="140"/>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row>
    <row r="24" spans="1:42" x14ac:dyDescent="0.45">
      <c r="A24" t="s">
        <v>786</v>
      </c>
      <c r="B24">
        <f>ROW()</f>
        <v>24</v>
      </c>
      <c r="C24" s="64" t="s">
        <v>686</v>
      </c>
      <c r="D24" s="64" t="s">
        <v>565</v>
      </c>
      <c r="E24" t="s">
        <v>704</v>
      </c>
      <c r="G24" t="s">
        <v>692</v>
      </c>
      <c r="H24" s="68"/>
      <c r="I24" s="87">
        <f t="shared" si="0"/>
        <v>0</v>
      </c>
      <c r="J24" s="68"/>
      <c r="K24" s="68"/>
      <c r="L24" s="194"/>
      <c r="M24" s="194"/>
      <c r="N24" s="194"/>
      <c r="O24" s="194"/>
      <c r="P24" s="194"/>
      <c r="Q24" s="68"/>
      <c r="R24" s="68"/>
      <c r="S24" s="140"/>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row>
    <row r="25" spans="1:42" x14ac:dyDescent="0.45">
      <c r="A25" t="s">
        <v>786</v>
      </c>
      <c r="B25">
        <f>ROW()</f>
        <v>25</v>
      </c>
      <c r="C25" s="64" t="s">
        <v>706</v>
      </c>
      <c r="D25" s="64" t="s">
        <v>687</v>
      </c>
      <c r="E25" s="56" t="s">
        <v>1150</v>
      </c>
      <c r="G25" t="s">
        <v>692</v>
      </c>
      <c r="H25" s="68"/>
      <c r="I25" s="87">
        <f t="shared" si="0"/>
        <v>0</v>
      </c>
      <c r="J25" s="68"/>
      <c r="K25" s="68"/>
      <c r="L25" s="194"/>
      <c r="M25" s="194"/>
      <c r="N25" s="194"/>
      <c r="O25" s="194"/>
      <c r="P25" s="194"/>
      <c r="Q25" s="68"/>
      <c r="R25" s="68"/>
      <c r="S25" s="140"/>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row>
    <row r="26" spans="1:42" x14ac:dyDescent="0.45">
      <c r="A26" t="s">
        <v>786</v>
      </c>
      <c r="B26">
        <f>ROW()</f>
        <v>26</v>
      </c>
      <c r="C26" s="64" t="s">
        <v>706</v>
      </c>
      <c r="D26" s="64" t="s">
        <v>687</v>
      </c>
      <c r="E26" s="56" t="s">
        <v>1150</v>
      </c>
      <c r="G26" t="s">
        <v>692</v>
      </c>
      <c r="H26" s="68"/>
      <c r="I26" s="87">
        <f t="shared" si="0"/>
        <v>0</v>
      </c>
      <c r="J26" s="68"/>
      <c r="K26" s="68"/>
      <c r="L26" s="194"/>
      <c r="M26" s="194"/>
      <c r="N26" s="194"/>
      <c r="O26" s="194"/>
      <c r="P26" s="194"/>
      <c r="Q26" s="68"/>
      <c r="R26" s="68"/>
      <c r="S26" s="140"/>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row>
    <row r="27" spans="1:42" x14ac:dyDescent="0.45">
      <c r="A27" t="s">
        <v>786</v>
      </c>
      <c r="B27">
        <f>ROW()</f>
        <v>27</v>
      </c>
      <c r="C27" s="64" t="s">
        <v>706</v>
      </c>
      <c r="D27" s="64" t="s">
        <v>687</v>
      </c>
      <c r="E27" s="56" t="s">
        <v>1150</v>
      </c>
      <c r="G27" t="s">
        <v>692</v>
      </c>
      <c r="H27" s="68"/>
      <c r="I27" s="87">
        <f t="shared" si="0"/>
        <v>0</v>
      </c>
      <c r="J27" s="68"/>
      <c r="K27" s="68"/>
      <c r="L27" s="194"/>
      <c r="M27" s="194"/>
      <c r="N27" s="194"/>
      <c r="O27" s="194"/>
      <c r="P27" s="194"/>
      <c r="Q27" s="68"/>
      <c r="R27" s="68"/>
      <c r="S27" s="140"/>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row>
    <row r="28" spans="1:42" x14ac:dyDescent="0.45">
      <c r="A28" t="s">
        <v>786</v>
      </c>
      <c r="B28">
        <f>ROW()</f>
        <v>28</v>
      </c>
      <c r="C28" s="64" t="s">
        <v>706</v>
      </c>
      <c r="D28" s="64" t="s">
        <v>687</v>
      </c>
      <c r="E28" s="56" t="s">
        <v>1150</v>
      </c>
      <c r="G28" t="s">
        <v>692</v>
      </c>
      <c r="H28" s="68"/>
      <c r="I28" s="87">
        <f t="shared" si="0"/>
        <v>0</v>
      </c>
      <c r="J28" s="68"/>
      <c r="K28" s="68"/>
      <c r="L28" s="194"/>
      <c r="M28" s="194"/>
      <c r="N28" s="194"/>
      <c r="O28" s="194"/>
      <c r="P28" s="194"/>
      <c r="Q28" s="68"/>
      <c r="R28" s="68"/>
      <c r="S28" s="140"/>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row>
    <row r="29" spans="1:42" x14ac:dyDescent="0.45">
      <c r="A29" t="s">
        <v>786</v>
      </c>
      <c r="B29">
        <f>ROW()</f>
        <v>29</v>
      </c>
      <c r="C29" s="64" t="s">
        <v>706</v>
      </c>
      <c r="D29" s="64" t="s">
        <v>687</v>
      </c>
      <c r="E29" s="56" t="s">
        <v>1150</v>
      </c>
      <c r="G29" t="s">
        <v>692</v>
      </c>
      <c r="H29" s="68"/>
      <c r="I29" s="87">
        <f t="shared" si="0"/>
        <v>0</v>
      </c>
      <c r="J29" s="68"/>
      <c r="K29" s="68"/>
      <c r="L29" s="194"/>
      <c r="M29" s="194"/>
      <c r="N29" s="194"/>
      <c r="O29" s="194"/>
      <c r="P29" s="194"/>
      <c r="Q29" s="68"/>
      <c r="R29" s="68"/>
      <c r="S29" s="140"/>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row>
    <row r="30" spans="1:42" x14ac:dyDescent="0.45">
      <c r="A30" t="s">
        <v>786</v>
      </c>
      <c r="B30">
        <f>ROW()</f>
        <v>30</v>
      </c>
      <c r="C30" s="64" t="s">
        <v>706</v>
      </c>
      <c r="D30" s="64" t="s">
        <v>687</v>
      </c>
      <c r="E30" s="56" t="s">
        <v>1150</v>
      </c>
      <c r="G30" t="s">
        <v>692</v>
      </c>
      <c r="H30" s="68"/>
      <c r="I30" s="87">
        <f t="shared" si="0"/>
        <v>0</v>
      </c>
      <c r="J30" s="68"/>
      <c r="K30" s="68"/>
      <c r="L30" s="194"/>
      <c r="M30" s="194"/>
      <c r="N30" s="194"/>
      <c r="O30" s="194"/>
      <c r="P30" s="194"/>
      <c r="Q30" s="68"/>
      <c r="R30" s="68"/>
      <c r="S30" s="140"/>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row>
    <row r="31" spans="1:42" x14ac:dyDescent="0.45">
      <c r="A31" t="s">
        <v>786</v>
      </c>
      <c r="B31">
        <f>ROW()</f>
        <v>31</v>
      </c>
      <c r="C31" s="64" t="s">
        <v>706</v>
      </c>
      <c r="D31" s="64" t="s">
        <v>688</v>
      </c>
      <c r="E31" s="56" t="s">
        <v>1150</v>
      </c>
      <c r="G31" t="s">
        <v>692</v>
      </c>
      <c r="H31" s="68"/>
      <c r="I31" s="87">
        <f t="shared" si="0"/>
        <v>0</v>
      </c>
      <c r="J31" s="68"/>
      <c r="K31" s="68"/>
      <c r="L31" s="194"/>
      <c r="M31" s="194"/>
      <c r="N31" s="194"/>
      <c r="O31" s="194"/>
      <c r="P31" s="194"/>
      <c r="Q31" s="68"/>
      <c r="R31" s="68"/>
      <c r="S31" s="140"/>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row>
    <row r="32" spans="1:42" x14ac:dyDescent="0.45">
      <c r="A32" t="s">
        <v>786</v>
      </c>
      <c r="B32">
        <f>ROW()</f>
        <v>32</v>
      </c>
      <c r="C32" s="64" t="s">
        <v>706</v>
      </c>
      <c r="D32" s="64" t="s">
        <v>688</v>
      </c>
      <c r="E32" s="56" t="s">
        <v>1150</v>
      </c>
      <c r="G32" t="s">
        <v>692</v>
      </c>
      <c r="H32" s="68"/>
      <c r="I32" s="87">
        <f t="shared" si="0"/>
        <v>0</v>
      </c>
      <c r="J32" s="68"/>
      <c r="K32" s="68"/>
      <c r="L32" s="194"/>
      <c r="M32" s="194"/>
      <c r="N32" s="194"/>
      <c r="O32" s="194"/>
      <c r="P32" s="194"/>
      <c r="Q32" s="68"/>
      <c r="R32" s="68"/>
      <c r="S32" s="140"/>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row>
    <row r="33" spans="1:42" x14ac:dyDescent="0.45">
      <c r="A33" t="s">
        <v>786</v>
      </c>
      <c r="B33">
        <f>ROW()</f>
        <v>33</v>
      </c>
      <c r="C33" s="64" t="s">
        <v>706</v>
      </c>
      <c r="D33" s="64" t="s">
        <v>688</v>
      </c>
      <c r="E33" s="56" t="s">
        <v>1150</v>
      </c>
      <c r="G33" t="s">
        <v>692</v>
      </c>
      <c r="H33" s="68"/>
      <c r="I33" s="87">
        <f t="shared" si="0"/>
        <v>0</v>
      </c>
      <c r="J33" s="68"/>
      <c r="K33" s="68"/>
      <c r="L33" s="194"/>
      <c r="M33" s="194"/>
      <c r="N33" s="194"/>
      <c r="O33" s="194"/>
      <c r="P33" s="194"/>
      <c r="Q33" s="68"/>
      <c r="R33" s="68"/>
      <c r="S33" s="140"/>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row>
    <row r="34" spans="1:42" x14ac:dyDescent="0.45">
      <c r="A34" t="s">
        <v>786</v>
      </c>
      <c r="B34">
        <f>ROW()</f>
        <v>34</v>
      </c>
      <c r="C34" s="64" t="s">
        <v>706</v>
      </c>
      <c r="D34" s="64" t="s">
        <v>688</v>
      </c>
      <c r="E34" s="56" t="s">
        <v>1150</v>
      </c>
      <c r="G34" t="s">
        <v>692</v>
      </c>
      <c r="H34" s="68"/>
      <c r="I34" s="87">
        <f t="shared" si="0"/>
        <v>0</v>
      </c>
      <c r="J34" s="68"/>
      <c r="K34" s="68"/>
      <c r="L34" s="194"/>
      <c r="M34" s="194"/>
      <c r="N34" s="194"/>
      <c r="O34" s="194"/>
      <c r="P34" s="194"/>
      <c r="Q34" s="68"/>
      <c r="R34" s="68"/>
      <c r="S34" s="140"/>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row>
    <row r="35" spans="1:42" x14ac:dyDescent="0.45">
      <c r="A35" t="s">
        <v>786</v>
      </c>
      <c r="B35">
        <f>ROW()</f>
        <v>35</v>
      </c>
      <c r="C35" s="64" t="s">
        <v>706</v>
      </c>
      <c r="D35" s="64" t="s">
        <v>688</v>
      </c>
      <c r="E35" s="56" t="s">
        <v>1150</v>
      </c>
      <c r="G35" t="s">
        <v>692</v>
      </c>
      <c r="H35" s="68"/>
      <c r="I35" s="87">
        <f t="shared" si="0"/>
        <v>0</v>
      </c>
      <c r="J35" s="68"/>
      <c r="K35" s="68"/>
      <c r="L35" s="194"/>
      <c r="M35" s="194"/>
      <c r="N35" s="194"/>
      <c r="O35" s="194"/>
      <c r="P35" s="194"/>
      <c r="Q35" s="68"/>
      <c r="R35" s="68"/>
      <c r="S35" s="140"/>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row>
    <row r="36" spans="1:42" x14ac:dyDescent="0.45">
      <c r="A36" t="s">
        <v>786</v>
      </c>
      <c r="B36">
        <f>ROW()</f>
        <v>36</v>
      </c>
      <c r="C36" s="64" t="s">
        <v>706</v>
      </c>
      <c r="D36" s="64" t="s">
        <v>688</v>
      </c>
      <c r="E36" s="56" t="s">
        <v>1150</v>
      </c>
      <c r="G36" t="s">
        <v>692</v>
      </c>
      <c r="H36" s="68"/>
      <c r="I36" s="87">
        <f t="shared" si="0"/>
        <v>0</v>
      </c>
      <c r="J36" s="68"/>
      <c r="K36" s="68"/>
      <c r="L36" s="194"/>
      <c r="M36" s="194"/>
      <c r="N36" s="194"/>
      <c r="O36" s="194"/>
      <c r="P36" s="194"/>
      <c r="Q36" s="68"/>
      <c r="R36" s="68"/>
      <c r="S36" s="140"/>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row>
    <row r="37" spans="1:42" x14ac:dyDescent="0.45">
      <c r="A37" t="s">
        <v>786</v>
      </c>
      <c r="B37">
        <f>ROW()</f>
        <v>37</v>
      </c>
      <c r="C37" s="64" t="s">
        <v>706</v>
      </c>
      <c r="D37" s="64" t="s">
        <v>688</v>
      </c>
      <c r="E37" s="56" t="s">
        <v>1150</v>
      </c>
      <c r="G37" t="s">
        <v>692</v>
      </c>
      <c r="H37" s="68"/>
      <c r="I37" s="87">
        <f t="shared" si="0"/>
        <v>0</v>
      </c>
      <c r="J37" s="68"/>
      <c r="K37" s="68"/>
      <c r="L37" s="194"/>
      <c r="M37" s="194"/>
      <c r="N37" s="194"/>
      <c r="O37" s="194"/>
      <c r="P37" s="194"/>
      <c r="Q37" s="68"/>
      <c r="R37" s="68"/>
      <c r="S37" s="140"/>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row>
    <row r="38" spans="1:42" x14ac:dyDescent="0.45">
      <c r="A38" t="s">
        <v>786</v>
      </c>
      <c r="B38">
        <f>ROW()</f>
        <v>38</v>
      </c>
      <c r="C38" s="64" t="s">
        <v>706</v>
      </c>
      <c r="D38" s="64" t="s">
        <v>688</v>
      </c>
      <c r="E38" s="56" t="s">
        <v>1150</v>
      </c>
      <c r="G38" t="s">
        <v>692</v>
      </c>
      <c r="H38" s="68"/>
      <c r="I38" s="87">
        <f t="shared" si="0"/>
        <v>0</v>
      </c>
      <c r="J38" s="68"/>
      <c r="K38" s="68"/>
      <c r="L38" s="194"/>
      <c r="M38" s="194"/>
      <c r="N38" s="194"/>
      <c r="O38" s="194"/>
      <c r="P38" s="194"/>
      <c r="Q38" s="68"/>
      <c r="R38" s="68"/>
      <c r="S38" s="140"/>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row>
    <row r="39" spans="1:42" x14ac:dyDescent="0.45">
      <c r="A39" t="s">
        <v>786</v>
      </c>
      <c r="B39">
        <f>ROW()</f>
        <v>39</v>
      </c>
      <c r="C39" s="64" t="s">
        <v>706</v>
      </c>
      <c r="D39" s="64" t="s">
        <v>688</v>
      </c>
      <c r="E39" s="56" t="s">
        <v>1150</v>
      </c>
      <c r="G39" t="s">
        <v>692</v>
      </c>
      <c r="H39" s="68"/>
      <c r="I39" s="87">
        <f t="shared" si="0"/>
        <v>0</v>
      </c>
      <c r="J39" s="68"/>
      <c r="K39" s="68"/>
      <c r="L39" s="194"/>
      <c r="M39" s="194"/>
      <c r="N39" s="194"/>
      <c r="O39" s="194"/>
      <c r="P39" s="194"/>
      <c r="Q39" s="68"/>
      <c r="R39" s="68"/>
      <c r="S39" s="140"/>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row>
    <row r="40" spans="1:42" x14ac:dyDescent="0.45">
      <c r="A40" t="s">
        <v>786</v>
      </c>
      <c r="B40">
        <f>ROW()</f>
        <v>40</v>
      </c>
      <c r="C40" s="64" t="s">
        <v>706</v>
      </c>
      <c r="D40" s="64" t="s">
        <v>688</v>
      </c>
      <c r="E40" s="56" t="s">
        <v>1150</v>
      </c>
      <c r="G40" t="s">
        <v>692</v>
      </c>
      <c r="H40" s="68"/>
      <c r="I40" s="87">
        <f t="shared" si="0"/>
        <v>0</v>
      </c>
      <c r="J40" s="68"/>
      <c r="K40" s="68"/>
      <c r="L40" s="194"/>
      <c r="M40" s="194"/>
      <c r="N40" s="194"/>
      <c r="O40" s="194"/>
      <c r="P40" s="194"/>
      <c r="Q40" s="68"/>
      <c r="R40" s="68"/>
      <c r="S40" s="140"/>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row>
    <row r="41" spans="1:42" x14ac:dyDescent="0.45">
      <c r="A41" t="s">
        <v>786</v>
      </c>
      <c r="B41">
        <f>ROW()</f>
        <v>41</v>
      </c>
      <c r="C41" s="64" t="s">
        <v>706</v>
      </c>
      <c r="D41" s="64" t="s">
        <v>688</v>
      </c>
      <c r="E41" s="56" t="s">
        <v>1150</v>
      </c>
      <c r="G41" t="s">
        <v>692</v>
      </c>
      <c r="H41" s="68"/>
      <c r="I41" s="87">
        <f t="shared" si="0"/>
        <v>0</v>
      </c>
      <c r="J41" s="68"/>
      <c r="K41" s="68"/>
      <c r="L41" s="194"/>
      <c r="M41" s="194"/>
      <c r="N41" s="194"/>
      <c r="O41" s="194"/>
      <c r="P41" s="194"/>
      <c r="Q41" s="68"/>
      <c r="R41" s="68"/>
      <c r="S41" s="140"/>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row>
    <row r="42" spans="1:42" x14ac:dyDescent="0.45">
      <c r="A42" t="s">
        <v>786</v>
      </c>
      <c r="B42">
        <f>ROW()</f>
        <v>42</v>
      </c>
      <c r="C42" s="64" t="s">
        <v>706</v>
      </c>
      <c r="D42" s="64" t="s">
        <v>688</v>
      </c>
      <c r="E42" s="56" t="s">
        <v>1150</v>
      </c>
      <c r="G42" t="s">
        <v>692</v>
      </c>
      <c r="H42" s="68"/>
      <c r="I42" s="87">
        <f t="shared" si="0"/>
        <v>0</v>
      </c>
      <c r="J42" s="68"/>
      <c r="K42" s="68"/>
      <c r="L42" s="194"/>
      <c r="M42" s="194"/>
      <c r="N42" s="194"/>
      <c r="O42" s="194"/>
      <c r="P42" s="194"/>
      <c r="Q42" s="68"/>
      <c r="R42" s="68"/>
      <c r="S42" s="140"/>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row>
    <row r="43" spans="1:42" x14ac:dyDescent="0.45">
      <c r="A43" t="s">
        <v>786</v>
      </c>
      <c r="B43">
        <f>ROW()</f>
        <v>43</v>
      </c>
      <c r="C43" s="64" t="s">
        <v>706</v>
      </c>
      <c r="D43" s="64" t="s">
        <v>688</v>
      </c>
      <c r="E43" s="56" t="s">
        <v>1150</v>
      </c>
      <c r="G43" t="s">
        <v>692</v>
      </c>
      <c r="H43" s="68"/>
      <c r="I43" s="87">
        <f t="shared" si="0"/>
        <v>0</v>
      </c>
      <c r="J43" s="68"/>
      <c r="K43" s="68"/>
      <c r="L43" s="194"/>
      <c r="M43" s="194"/>
      <c r="N43" s="194"/>
      <c r="O43" s="194"/>
      <c r="P43" s="194"/>
      <c r="Q43" s="68"/>
      <c r="R43" s="68"/>
      <c r="S43" s="140"/>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row>
  </sheetData>
  <phoneticPr fontId="35" type="noConversion"/>
  <dataValidations count="1">
    <dataValidation type="list" allowBlank="1" showInputMessage="1" showErrorMessage="1" sqref="AP4:AP17 Q4:Q43 K4:K43" xr:uid="{25BC1812-4F77-47BE-BF29-831C474F900F}">
      <formula1>$AR$4:$AR$9</formula1>
    </dataValidation>
  </dataValidations>
  <pageMargins left="0.7" right="0.7" top="0.75" bottom="0.75" header="0.3" footer="0.3"/>
  <pageSetup paperSize="9" scale="16" fitToHeight="0" orientation="landscape" r:id="rId1"/>
  <colBreaks count="1" manualBreakCount="1">
    <brk id="19" max="44" man="1"/>
  </col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52052-581B-4DC1-BD45-3654DA5FEF1F}">
  <sheetPr codeName="Sheet17">
    <pageSetUpPr fitToPage="1"/>
  </sheetPr>
  <dimension ref="A1:J110"/>
  <sheetViews>
    <sheetView zoomScale="85" zoomScaleNormal="85" workbookViewId="0"/>
  </sheetViews>
  <sheetFormatPr defaultRowHeight="14.25" x14ac:dyDescent="0.45"/>
  <cols>
    <col min="1" max="1" width="38.265625" customWidth="1"/>
    <col min="2" max="2" width="7.265625" customWidth="1"/>
    <col min="3" max="3" width="52.1328125" customWidth="1"/>
    <col min="4" max="4" width="36.3984375" customWidth="1"/>
    <col min="5" max="5" width="29" customWidth="1"/>
    <col min="6" max="6" width="23.1328125" customWidth="1"/>
    <col min="7" max="8" width="21.3984375" customWidth="1"/>
    <col min="9" max="9" width="21.73046875" customWidth="1"/>
    <col min="10" max="10" width="22.1328125" customWidth="1"/>
    <col min="11" max="11" width="2.3984375" customWidth="1"/>
  </cols>
  <sheetData>
    <row r="1" spans="1:10" ht="23.25" x14ac:dyDescent="0.45">
      <c r="A1" s="142" t="s">
        <v>1031</v>
      </c>
    </row>
    <row r="2" spans="1:10" ht="21" x14ac:dyDescent="0.65">
      <c r="A2" s="1" t="s">
        <v>749</v>
      </c>
    </row>
    <row r="3" spans="1:10" ht="94.5" customHeight="1" x14ac:dyDescent="0.45">
      <c r="A3" s="3" t="s">
        <v>56</v>
      </c>
      <c r="B3" s="3" t="s">
        <v>57</v>
      </c>
      <c r="C3" s="3" t="s">
        <v>1102</v>
      </c>
      <c r="D3" s="3" t="s">
        <v>1103</v>
      </c>
      <c r="E3" s="3" t="s">
        <v>954</v>
      </c>
      <c r="F3" s="3" t="s">
        <v>955</v>
      </c>
      <c r="G3" s="3" t="s">
        <v>956</v>
      </c>
      <c r="H3" s="3" t="s">
        <v>957</v>
      </c>
      <c r="I3" s="3" t="s">
        <v>958</v>
      </c>
      <c r="J3" s="3" t="s">
        <v>959</v>
      </c>
    </row>
    <row r="4" spans="1:10" s="48" customFormat="1" x14ac:dyDescent="0.45">
      <c r="A4" s="64" t="s">
        <v>749</v>
      </c>
      <c r="B4" s="48">
        <f>ROW()</f>
        <v>4</v>
      </c>
      <c r="C4" s="48" t="s">
        <v>71</v>
      </c>
      <c r="D4" s="48" t="s">
        <v>72</v>
      </c>
      <c r="E4" s="145"/>
      <c r="F4" s="145"/>
      <c r="G4" s="145"/>
      <c r="H4" s="145"/>
      <c r="I4" s="144"/>
      <c r="J4" s="144"/>
    </row>
    <row r="5" spans="1:10" x14ac:dyDescent="0.45">
      <c r="A5" s="64" t="s">
        <v>749</v>
      </c>
      <c r="B5" s="48">
        <f>ROW()</f>
        <v>5</v>
      </c>
      <c r="C5" s="48" t="s">
        <v>71</v>
      </c>
      <c r="D5" s="48" t="s">
        <v>73</v>
      </c>
      <c r="E5" s="145"/>
      <c r="F5" s="145"/>
      <c r="G5" s="145"/>
      <c r="H5" s="145"/>
      <c r="I5" s="144"/>
      <c r="J5" s="144"/>
    </row>
    <row r="6" spans="1:10" x14ac:dyDescent="0.45">
      <c r="A6" s="64" t="s">
        <v>749</v>
      </c>
      <c r="B6" s="48">
        <f>ROW()</f>
        <v>6</v>
      </c>
      <c r="C6" s="48" t="s">
        <v>71</v>
      </c>
      <c r="D6" s="48" t="s">
        <v>791</v>
      </c>
      <c r="E6" s="145"/>
      <c r="F6" s="145"/>
      <c r="G6" s="145"/>
      <c r="H6" s="145"/>
      <c r="I6" s="144"/>
      <c r="J6" s="144"/>
    </row>
    <row r="7" spans="1:10" x14ac:dyDescent="0.45">
      <c r="A7" s="64" t="s">
        <v>749</v>
      </c>
      <c r="B7" s="48">
        <f>ROW()</f>
        <v>7</v>
      </c>
      <c r="C7" s="187" t="s">
        <v>71</v>
      </c>
      <c r="D7" s="54" t="s">
        <v>100</v>
      </c>
      <c r="E7" s="145"/>
      <c r="F7" s="145"/>
      <c r="G7" s="145"/>
      <c r="H7" s="145"/>
      <c r="I7" s="144"/>
      <c r="J7" s="144"/>
    </row>
    <row r="8" spans="1:10" x14ac:dyDescent="0.45">
      <c r="A8" s="64" t="s">
        <v>749</v>
      </c>
      <c r="B8" s="48">
        <f>ROW()</f>
        <v>8</v>
      </c>
      <c r="C8" s="187" t="s">
        <v>71</v>
      </c>
      <c r="D8" s="48"/>
      <c r="E8" s="151">
        <f>IF(SUM(E4:E6)=0,E7,SUM(E4:E6))</f>
        <v>0</v>
      </c>
      <c r="F8" s="151">
        <f t="shared" ref="F8:J8" si="0">IF(SUM(F4:F6)=0,F7,SUM(F4:F6))</f>
        <v>0</v>
      </c>
      <c r="G8" s="151">
        <f t="shared" si="0"/>
        <v>0</v>
      </c>
      <c r="H8" s="151">
        <f t="shared" si="0"/>
        <v>0</v>
      </c>
      <c r="I8" s="151">
        <f t="shared" si="0"/>
        <v>0</v>
      </c>
      <c r="J8" s="151">
        <f t="shared" si="0"/>
        <v>0</v>
      </c>
    </row>
    <row r="9" spans="1:10" x14ac:dyDescent="0.45">
      <c r="A9" s="64" t="s">
        <v>749</v>
      </c>
      <c r="B9" s="48">
        <f>ROW()</f>
        <v>9</v>
      </c>
      <c r="C9" s="48" t="s">
        <v>74</v>
      </c>
      <c r="D9" s="48" t="s">
        <v>75</v>
      </c>
      <c r="E9" s="145"/>
      <c r="F9" s="145"/>
      <c r="G9" s="145"/>
      <c r="H9" s="145"/>
      <c r="I9" s="144"/>
      <c r="J9" s="144"/>
    </row>
    <row r="10" spans="1:10" x14ac:dyDescent="0.45">
      <c r="A10" s="64" t="s">
        <v>749</v>
      </c>
      <c r="B10" s="48">
        <f>ROW()</f>
        <v>10</v>
      </c>
      <c r="C10" s="48" t="s">
        <v>74</v>
      </c>
      <c r="D10" s="48" t="s">
        <v>76</v>
      </c>
      <c r="E10" s="145"/>
      <c r="F10" s="145"/>
      <c r="G10" s="145"/>
      <c r="H10" s="145"/>
      <c r="I10" s="144"/>
      <c r="J10" s="144"/>
    </row>
    <row r="11" spans="1:10" x14ac:dyDescent="0.45">
      <c r="A11" s="64" t="s">
        <v>749</v>
      </c>
      <c r="B11" s="48">
        <f>ROW()</f>
        <v>11</v>
      </c>
      <c r="C11" s="187" t="s">
        <v>74</v>
      </c>
      <c r="D11" s="54" t="s">
        <v>100</v>
      </c>
      <c r="E11" s="145"/>
      <c r="F11" s="145"/>
      <c r="G11" s="145"/>
      <c r="H11" s="145"/>
      <c r="I11" s="144"/>
      <c r="J11" s="144"/>
    </row>
    <row r="12" spans="1:10" x14ac:dyDescent="0.45">
      <c r="A12" s="64" t="s">
        <v>749</v>
      </c>
      <c r="B12" s="48">
        <f>ROW()</f>
        <v>12</v>
      </c>
      <c r="C12" s="187" t="s">
        <v>74</v>
      </c>
      <c r="D12" s="48"/>
      <c r="E12" s="151">
        <f>IF(SUM(E9:E10)=0,E11,SUM(E9:E10))</f>
        <v>0</v>
      </c>
      <c r="F12" s="151">
        <f t="shared" ref="F12:J12" si="1">IF(SUM(F9:F10)=0,F11,SUM(F9:F10))</f>
        <v>0</v>
      </c>
      <c r="G12" s="151">
        <f t="shared" si="1"/>
        <v>0</v>
      </c>
      <c r="H12" s="151">
        <f t="shared" si="1"/>
        <v>0</v>
      </c>
      <c r="I12" s="151">
        <f t="shared" si="1"/>
        <v>0</v>
      </c>
      <c r="J12" s="151">
        <f t="shared" si="1"/>
        <v>0</v>
      </c>
    </row>
    <row r="13" spans="1:10" x14ac:dyDescent="0.45">
      <c r="A13" s="64" t="s">
        <v>749</v>
      </c>
      <c r="B13" s="48">
        <f>ROW()</f>
        <v>13</v>
      </c>
      <c r="C13" s="48" t="s">
        <v>97</v>
      </c>
      <c r="D13" s="48" t="s">
        <v>77</v>
      </c>
      <c r="E13" s="145"/>
      <c r="F13" s="145"/>
      <c r="G13" s="145"/>
      <c r="H13" s="145"/>
      <c r="I13" s="144"/>
      <c r="J13" s="144"/>
    </row>
    <row r="14" spans="1:10" x14ac:dyDescent="0.45">
      <c r="A14" s="64" t="s">
        <v>749</v>
      </c>
      <c r="B14" s="48">
        <f>ROW()</f>
        <v>14</v>
      </c>
      <c r="C14" s="48" t="s">
        <v>97</v>
      </c>
      <c r="D14" s="48" t="s">
        <v>78</v>
      </c>
      <c r="E14" s="145"/>
      <c r="F14" s="145"/>
      <c r="G14" s="145"/>
      <c r="H14" s="145"/>
      <c r="I14" s="144"/>
      <c r="J14" s="144"/>
    </row>
    <row r="15" spans="1:10" x14ac:dyDescent="0.45">
      <c r="A15" s="64" t="s">
        <v>749</v>
      </c>
      <c r="B15" s="48">
        <f>ROW()</f>
        <v>15</v>
      </c>
      <c r="C15" s="48" t="s">
        <v>97</v>
      </c>
      <c r="D15" s="48" t="s">
        <v>79</v>
      </c>
      <c r="E15" s="145"/>
      <c r="F15" s="145"/>
      <c r="G15" s="145"/>
      <c r="H15" s="145"/>
      <c r="I15" s="144"/>
      <c r="J15" s="144"/>
    </row>
    <row r="16" spans="1:10" x14ac:dyDescent="0.45">
      <c r="A16" s="64" t="s">
        <v>749</v>
      </c>
      <c r="B16" s="48">
        <f>ROW()</f>
        <v>16</v>
      </c>
      <c r="C16" s="187" t="s">
        <v>97</v>
      </c>
      <c r="D16" s="54" t="s">
        <v>100</v>
      </c>
      <c r="E16" s="145"/>
      <c r="F16" s="145"/>
      <c r="G16" s="145"/>
      <c r="H16" s="145"/>
      <c r="I16" s="144"/>
      <c r="J16" s="144"/>
    </row>
    <row r="17" spans="1:10" x14ac:dyDescent="0.45">
      <c r="A17" s="64" t="s">
        <v>749</v>
      </c>
      <c r="B17" s="48">
        <f>ROW()</f>
        <v>17</v>
      </c>
      <c r="C17" s="187" t="s">
        <v>97</v>
      </c>
      <c r="D17" s="48"/>
      <c r="E17" s="151">
        <f>IF(SUM(E13:E15)=0,E16,SUM(E13:E15))</f>
        <v>0</v>
      </c>
      <c r="F17" s="151">
        <f t="shared" ref="F17:J17" si="2">IF(SUM(F13:F15)=0,F16,SUM(F13:F15))</f>
        <v>0</v>
      </c>
      <c r="G17" s="151">
        <f t="shared" si="2"/>
        <v>0</v>
      </c>
      <c r="H17" s="151">
        <f t="shared" si="2"/>
        <v>0</v>
      </c>
      <c r="I17" s="151">
        <f t="shared" si="2"/>
        <v>0</v>
      </c>
      <c r="J17" s="151">
        <f t="shared" si="2"/>
        <v>0</v>
      </c>
    </row>
    <row r="18" spans="1:10" x14ac:dyDescent="0.45">
      <c r="A18" s="64" t="s">
        <v>749</v>
      </c>
      <c r="B18" s="48">
        <f>ROW()</f>
        <v>18</v>
      </c>
      <c r="C18" s="48" t="s">
        <v>80</v>
      </c>
      <c r="D18" s="48" t="s">
        <v>81</v>
      </c>
      <c r="E18" s="145"/>
      <c r="F18" s="145"/>
      <c r="G18" s="145"/>
      <c r="H18" s="145"/>
      <c r="I18" s="144"/>
      <c r="J18" s="144"/>
    </row>
    <row r="19" spans="1:10" x14ac:dyDescent="0.45">
      <c r="A19" s="64" t="s">
        <v>749</v>
      </c>
      <c r="B19" s="48">
        <f>ROW()</f>
        <v>19</v>
      </c>
      <c r="C19" s="48" t="s">
        <v>80</v>
      </c>
      <c r="D19" s="48" t="s">
        <v>82</v>
      </c>
      <c r="E19" s="145"/>
      <c r="F19" s="145"/>
      <c r="G19" s="145"/>
      <c r="H19" s="145"/>
      <c r="I19" s="144"/>
      <c r="J19" s="144"/>
    </row>
    <row r="20" spans="1:10" x14ac:dyDescent="0.45">
      <c r="A20" s="64" t="s">
        <v>749</v>
      </c>
      <c r="B20" s="48">
        <f>ROW()</f>
        <v>20</v>
      </c>
      <c r="C20" s="48" t="s">
        <v>80</v>
      </c>
      <c r="D20" s="48" t="s">
        <v>83</v>
      </c>
      <c r="E20" s="145"/>
      <c r="F20" s="145"/>
      <c r="G20" s="145"/>
      <c r="H20" s="145"/>
      <c r="I20" s="144"/>
      <c r="J20" s="144"/>
    </row>
    <row r="21" spans="1:10" x14ac:dyDescent="0.45">
      <c r="A21" s="64" t="s">
        <v>749</v>
      </c>
      <c r="B21" s="48">
        <f>ROW()</f>
        <v>21</v>
      </c>
      <c r="C21" s="48" t="s">
        <v>80</v>
      </c>
      <c r="D21" s="48" t="s">
        <v>84</v>
      </c>
      <c r="E21" s="145"/>
      <c r="F21" s="145"/>
      <c r="G21" s="145"/>
      <c r="H21" s="145"/>
      <c r="I21" s="144"/>
      <c r="J21" s="144"/>
    </row>
    <row r="22" spans="1:10" x14ac:dyDescent="0.45">
      <c r="A22" s="64" t="s">
        <v>749</v>
      </c>
      <c r="B22" s="48">
        <f>ROW()</f>
        <v>22</v>
      </c>
      <c r="C22" s="187" t="s">
        <v>80</v>
      </c>
      <c r="D22" s="54" t="s">
        <v>100</v>
      </c>
      <c r="E22" s="145"/>
      <c r="F22" s="145"/>
      <c r="G22" s="145"/>
      <c r="H22" s="145"/>
      <c r="I22" s="144"/>
      <c r="J22" s="144"/>
    </row>
    <row r="23" spans="1:10" x14ac:dyDescent="0.45">
      <c r="A23" s="64" t="s">
        <v>749</v>
      </c>
      <c r="B23" s="48">
        <f>ROW()</f>
        <v>23</v>
      </c>
      <c r="C23" s="187" t="s">
        <v>80</v>
      </c>
      <c r="D23" s="48"/>
      <c r="E23" s="151">
        <f>IF(SUM(E18:E21)=0,E22,SUM(E18:E21))</f>
        <v>0</v>
      </c>
      <c r="F23" s="151">
        <f t="shared" ref="F23:J23" si="3">IF(SUM(F18:F21)=0,F22,SUM(F18:F21))</f>
        <v>0</v>
      </c>
      <c r="G23" s="151">
        <f t="shared" si="3"/>
        <v>0</v>
      </c>
      <c r="H23" s="151">
        <f t="shared" si="3"/>
        <v>0</v>
      </c>
      <c r="I23" s="151">
        <f t="shared" si="3"/>
        <v>0</v>
      </c>
      <c r="J23" s="151">
        <f t="shared" si="3"/>
        <v>0</v>
      </c>
    </row>
    <row r="24" spans="1:10" x14ac:dyDescent="0.45">
      <c r="A24" s="64" t="s">
        <v>749</v>
      </c>
      <c r="B24" s="48">
        <f>ROW()</f>
        <v>24</v>
      </c>
      <c r="C24" s="48" t="s">
        <v>85</v>
      </c>
      <c r="D24" s="48"/>
      <c r="E24" s="145"/>
      <c r="F24" s="145"/>
      <c r="G24" s="145"/>
      <c r="H24" s="145"/>
      <c r="I24" s="144"/>
      <c r="J24" s="144"/>
    </row>
    <row r="25" spans="1:10" x14ac:dyDescent="0.45">
      <c r="A25" s="64" t="s">
        <v>749</v>
      </c>
      <c r="B25" s="48">
        <f>ROW()</f>
        <v>25</v>
      </c>
      <c r="C25" s="187" t="s">
        <v>86</v>
      </c>
      <c r="D25" s="53"/>
      <c r="E25" s="151">
        <f>E8+E12+E17+E23+E24</f>
        <v>0</v>
      </c>
      <c r="F25" s="151">
        <f t="shared" ref="F25:J25" si="4">F8+F12+F17+F23+F24</f>
        <v>0</v>
      </c>
      <c r="G25" s="151">
        <f t="shared" si="4"/>
        <v>0</v>
      </c>
      <c r="H25" s="151">
        <f t="shared" si="4"/>
        <v>0</v>
      </c>
      <c r="I25" s="151">
        <f t="shared" si="4"/>
        <v>0</v>
      </c>
      <c r="J25" s="151">
        <f t="shared" si="4"/>
        <v>0</v>
      </c>
    </row>
    <row r="26" spans="1:10" x14ac:dyDescent="0.45">
      <c r="A26" s="64" t="s">
        <v>749</v>
      </c>
      <c r="B26" s="48">
        <f>ROW()</f>
        <v>26</v>
      </c>
      <c r="C26" s="187" t="s">
        <v>87</v>
      </c>
      <c r="D26" s="48" t="s">
        <v>88</v>
      </c>
      <c r="E26" s="145"/>
      <c r="F26" s="145"/>
      <c r="G26" s="145"/>
      <c r="H26" s="145"/>
      <c r="I26" s="144"/>
      <c r="J26" s="144"/>
    </row>
    <row r="27" spans="1:10" x14ac:dyDescent="0.45">
      <c r="A27" s="64" t="s">
        <v>749</v>
      </c>
      <c r="B27" s="48">
        <f>ROW()</f>
        <v>27</v>
      </c>
      <c r="C27" s="48" t="s">
        <v>87</v>
      </c>
      <c r="D27" s="48" t="s">
        <v>89</v>
      </c>
      <c r="E27" s="145"/>
      <c r="F27" s="145"/>
      <c r="G27" s="145"/>
      <c r="H27" s="145"/>
      <c r="I27" s="144"/>
      <c r="J27" s="144"/>
    </row>
    <row r="28" spans="1:10" x14ac:dyDescent="0.45">
      <c r="A28" s="64" t="s">
        <v>749</v>
      </c>
      <c r="B28" s="48">
        <f>ROW()</f>
        <v>28</v>
      </c>
      <c r="C28" s="187" t="s">
        <v>87</v>
      </c>
      <c r="D28" s="54" t="s">
        <v>100</v>
      </c>
      <c r="E28" s="145"/>
      <c r="F28" s="145"/>
      <c r="G28" s="145"/>
      <c r="H28" s="145"/>
      <c r="I28" s="144"/>
      <c r="J28" s="144"/>
    </row>
    <row r="29" spans="1:10" x14ac:dyDescent="0.45">
      <c r="A29" s="64" t="s">
        <v>749</v>
      </c>
      <c r="B29" s="48">
        <f>ROW()</f>
        <v>29</v>
      </c>
      <c r="C29" s="187" t="s">
        <v>87</v>
      </c>
      <c r="D29" s="48"/>
      <c r="E29" s="151">
        <f>IF(SUM(E26:E27)=0,E28,SUM(E26:E27))</f>
        <v>0</v>
      </c>
      <c r="F29" s="151">
        <f t="shared" ref="F29:J29" si="5">IF(SUM(F26:F27)=0,F28,SUM(F26:F27))</f>
        <v>0</v>
      </c>
      <c r="G29" s="151">
        <f t="shared" si="5"/>
        <v>0</v>
      </c>
      <c r="H29" s="151">
        <f t="shared" si="5"/>
        <v>0</v>
      </c>
      <c r="I29" s="151">
        <f t="shared" si="5"/>
        <v>0</v>
      </c>
      <c r="J29" s="151">
        <f t="shared" si="5"/>
        <v>0</v>
      </c>
    </row>
    <row r="30" spans="1:10" x14ac:dyDescent="0.45">
      <c r="A30" s="64" t="s">
        <v>749</v>
      </c>
      <c r="B30" s="48">
        <f>ROW()</f>
        <v>30</v>
      </c>
      <c r="C30" s="187" t="s">
        <v>90</v>
      </c>
      <c r="D30" s="48"/>
      <c r="E30" s="151">
        <f t="shared" ref="E30:J30" si="6">E25+E29</f>
        <v>0</v>
      </c>
      <c r="F30" s="151">
        <f t="shared" si="6"/>
        <v>0</v>
      </c>
      <c r="G30" s="151">
        <f t="shared" si="6"/>
        <v>0</v>
      </c>
      <c r="H30" s="151">
        <f t="shared" si="6"/>
        <v>0</v>
      </c>
      <c r="I30" s="151">
        <f t="shared" si="6"/>
        <v>0</v>
      </c>
      <c r="J30" s="151">
        <f t="shared" si="6"/>
        <v>0</v>
      </c>
    </row>
    <row r="31" spans="1:10" x14ac:dyDescent="0.45">
      <c r="A31" s="64" t="s">
        <v>749</v>
      </c>
      <c r="B31" s="48">
        <f>ROW()</f>
        <v>31</v>
      </c>
      <c r="C31" s="48" t="s">
        <v>91</v>
      </c>
      <c r="D31" s="48" t="s">
        <v>1125</v>
      </c>
      <c r="E31" s="145"/>
      <c r="F31" s="145"/>
      <c r="G31" s="145"/>
      <c r="H31" s="145"/>
      <c r="I31" s="144"/>
      <c r="J31" s="144"/>
    </row>
    <row r="32" spans="1:10" x14ac:dyDescent="0.45">
      <c r="A32" s="64" t="s">
        <v>749</v>
      </c>
      <c r="B32" s="48">
        <f>ROW()</f>
        <v>32</v>
      </c>
      <c r="C32" s="48" t="s">
        <v>91</v>
      </c>
      <c r="D32" s="48" t="s">
        <v>92</v>
      </c>
      <c r="E32" s="145"/>
      <c r="F32" s="145"/>
      <c r="G32" s="145"/>
      <c r="H32" s="145"/>
      <c r="I32" s="144"/>
      <c r="J32" s="144"/>
    </row>
    <row r="33" spans="1:10" x14ac:dyDescent="0.45">
      <c r="A33" s="64" t="s">
        <v>749</v>
      </c>
      <c r="B33" s="48">
        <f>ROW()</f>
        <v>33</v>
      </c>
      <c r="C33" s="187" t="s">
        <v>792</v>
      </c>
      <c r="D33" s="48"/>
      <c r="E33" s="151">
        <f t="shared" ref="E33:J33" si="7">E30+E31-E32</f>
        <v>0</v>
      </c>
      <c r="F33" s="151">
        <f t="shared" si="7"/>
        <v>0</v>
      </c>
      <c r="G33" s="151">
        <f t="shared" si="7"/>
        <v>0</v>
      </c>
      <c r="H33" s="151">
        <f t="shared" si="7"/>
        <v>0</v>
      </c>
      <c r="I33" s="151">
        <f t="shared" si="7"/>
        <v>0</v>
      </c>
      <c r="J33" s="151">
        <f t="shared" si="7"/>
        <v>0</v>
      </c>
    </row>
    <row r="34" spans="1:10" x14ac:dyDescent="0.45">
      <c r="A34" s="64" t="s">
        <v>749</v>
      </c>
      <c r="B34" s="48">
        <f>ROW()</f>
        <v>34</v>
      </c>
      <c r="C34" s="48" t="s">
        <v>93</v>
      </c>
      <c r="D34" s="48"/>
      <c r="E34" s="145"/>
      <c r="F34" s="145"/>
      <c r="G34" s="145"/>
      <c r="H34" s="145"/>
      <c r="I34" s="144"/>
      <c r="J34" s="144"/>
    </row>
    <row r="35" spans="1:10" x14ac:dyDescent="0.45">
      <c r="A35" s="64" t="s">
        <v>749</v>
      </c>
      <c r="B35" s="48">
        <f>ROW()</f>
        <v>35</v>
      </c>
      <c r="C35" s="48" t="s">
        <v>94</v>
      </c>
      <c r="D35" s="48" t="s">
        <v>664</v>
      </c>
      <c r="E35" s="172"/>
      <c r="F35" s="172"/>
      <c r="G35" s="172"/>
      <c r="H35" s="172"/>
      <c r="I35" s="183"/>
      <c r="J35" s="183"/>
    </row>
    <row r="38" spans="1:10" ht="21" x14ac:dyDescent="0.65">
      <c r="A38" s="1" t="s">
        <v>749</v>
      </c>
    </row>
    <row r="39" spans="1:10" ht="94.5" customHeight="1" x14ac:dyDescent="0.45">
      <c r="A39" s="3" t="s">
        <v>56</v>
      </c>
      <c r="B39" s="3" t="s">
        <v>57</v>
      </c>
      <c r="C39" s="3" t="s">
        <v>1102</v>
      </c>
      <c r="D39" s="3" t="s">
        <v>1103</v>
      </c>
      <c r="E39" s="3" t="s">
        <v>960</v>
      </c>
      <c r="F39" s="3" t="s">
        <v>961</v>
      </c>
      <c r="G39" s="3" t="s">
        <v>962</v>
      </c>
      <c r="H39" s="3" t="s">
        <v>963</v>
      </c>
      <c r="I39" s="3" t="s">
        <v>964</v>
      </c>
      <c r="J39" s="3" t="s">
        <v>965</v>
      </c>
    </row>
    <row r="40" spans="1:10" x14ac:dyDescent="0.45">
      <c r="A40" s="64" t="s">
        <v>749</v>
      </c>
      <c r="B40" s="48">
        <f>ROW()</f>
        <v>40</v>
      </c>
      <c r="C40" s="48" t="s">
        <v>71</v>
      </c>
      <c r="D40" s="48" t="s">
        <v>72</v>
      </c>
      <c r="E40" s="145"/>
      <c r="F40" s="145"/>
      <c r="G40" s="145"/>
      <c r="H40" s="145"/>
      <c r="I40" s="144"/>
      <c r="J40" s="144"/>
    </row>
    <row r="41" spans="1:10" x14ac:dyDescent="0.45">
      <c r="A41" s="64" t="s">
        <v>749</v>
      </c>
      <c r="B41" s="48">
        <f>ROW()</f>
        <v>41</v>
      </c>
      <c r="C41" s="48" t="s">
        <v>71</v>
      </c>
      <c r="D41" s="48" t="s">
        <v>73</v>
      </c>
      <c r="E41" s="145"/>
      <c r="F41" s="145"/>
      <c r="G41" s="145"/>
      <c r="H41" s="145"/>
      <c r="I41" s="144"/>
      <c r="J41" s="144"/>
    </row>
    <row r="42" spans="1:10" x14ac:dyDescent="0.45">
      <c r="A42" s="64" t="s">
        <v>749</v>
      </c>
      <c r="B42" s="48">
        <f>ROW()</f>
        <v>42</v>
      </c>
      <c r="C42" s="48" t="s">
        <v>71</v>
      </c>
      <c r="D42" s="48" t="s">
        <v>791</v>
      </c>
      <c r="E42" s="145"/>
      <c r="F42" s="145"/>
      <c r="G42" s="145"/>
      <c r="H42" s="145"/>
      <c r="I42" s="144"/>
      <c r="J42" s="144"/>
    </row>
    <row r="43" spans="1:10" x14ac:dyDescent="0.45">
      <c r="A43" s="64" t="s">
        <v>749</v>
      </c>
      <c r="B43" s="48">
        <f>ROW()</f>
        <v>43</v>
      </c>
      <c r="C43" s="187" t="s">
        <v>71</v>
      </c>
      <c r="D43" s="54" t="s">
        <v>100</v>
      </c>
      <c r="E43" s="145"/>
      <c r="F43" s="145"/>
      <c r="G43" s="145"/>
      <c r="H43" s="145"/>
      <c r="I43" s="144"/>
      <c r="J43" s="144"/>
    </row>
    <row r="44" spans="1:10" x14ac:dyDescent="0.45">
      <c r="A44" s="64" t="s">
        <v>749</v>
      </c>
      <c r="B44" s="48">
        <f>ROW()</f>
        <v>44</v>
      </c>
      <c r="C44" s="187" t="s">
        <v>71</v>
      </c>
      <c r="D44" s="48"/>
      <c r="E44" s="147">
        <f>IF(SUM(E40:E42)=0,E43,SUM(E40:E42))</f>
        <v>0</v>
      </c>
      <c r="F44" s="147">
        <f t="shared" ref="F44:J44" si="8">IF(SUM(F40:F42)=0,F43,SUM(F40:F42))</f>
        <v>0</v>
      </c>
      <c r="G44" s="147">
        <f t="shared" si="8"/>
        <v>0</v>
      </c>
      <c r="H44" s="147">
        <f t="shared" si="8"/>
        <v>0</v>
      </c>
      <c r="I44" s="147">
        <f t="shared" si="8"/>
        <v>0</v>
      </c>
      <c r="J44" s="147">
        <f t="shared" si="8"/>
        <v>0</v>
      </c>
    </row>
    <row r="45" spans="1:10" x14ac:dyDescent="0.45">
      <c r="A45" s="64" t="s">
        <v>749</v>
      </c>
      <c r="B45" s="48">
        <f>ROW()</f>
        <v>45</v>
      </c>
      <c r="C45" s="48" t="s">
        <v>74</v>
      </c>
      <c r="D45" s="48" t="s">
        <v>75</v>
      </c>
      <c r="E45" s="145"/>
      <c r="F45" s="145"/>
      <c r="G45" s="145"/>
      <c r="H45" s="145"/>
      <c r="I45" s="144"/>
      <c r="J45" s="144"/>
    </row>
    <row r="46" spans="1:10" x14ac:dyDescent="0.45">
      <c r="A46" s="64" t="s">
        <v>749</v>
      </c>
      <c r="B46" s="48">
        <f>ROW()</f>
        <v>46</v>
      </c>
      <c r="C46" s="48" t="s">
        <v>74</v>
      </c>
      <c r="D46" s="48" t="s">
        <v>76</v>
      </c>
      <c r="E46" s="145"/>
      <c r="F46" s="145"/>
      <c r="G46" s="145"/>
      <c r="H46" s="145"/>
      <c r="I46" s="144"/>
      <c r="J46" s="144"/>
    </row>
    <row r="47" spans="1:10" x14ac:dyDescent="0.45">
      <c r="A47" s="64" t="s">
        <v>749</v>
      </c>
      <c r="B47" s="48">
        <f>ROW()</f>
        <v>47</v>
      </c>
      <c r="C47" s="187" t="s">
        <v>74</v>
      </c>
      <c r="D47" s="54" t="s">
        <v>100</v>
      </c>
      <c r="E47" s="145"/>
      <c r="F47" s="145"/>
      <c r="G47" s="145"/>
      <c r="H47" s="145"/>
      <c r="I47" s="144"/>
      <c r="J47" s="144"/>
    </row>
    <row r="48" spans="1:10" x14ac:dyDescent="0.45">
      <c r="A48" s="64" t="s">
        <v>749</v>
      </c>
      <c r="B48" s="48">
        <f>ROW()</f>
        <v>48</v>
      </c>
      <c r="C48" s="187" t="s">
        <v>74</v>
      </c>
      <c r="D48" s="48"/>
      <c r="E48" s="147">
        <f>IF(SUM(E45:E46)=0,E47,SUM(E45:E46))</f>
        <v>0</v>
      </c>
      <c r="F48" s="147">
        <f>IF(SUM(F45:F46)=0,F47,SUM(F45:F46))</f>
        <v>0</v>
      </c>
      <c r="G48" s="147">
        <f>IF(SUM(G45:G46)=0,G47,SUM(G45:G46))</f>
        <v>0</v>
      </c>
      <c r="H48" s="147">
        <f t="shared" ref="H48:J48" si="9">IF(SUM(H45:H46)=0,H47,SUM(H45:H46))</f>
        <v>0</v>
      </c>
      <c r="I48" s="147">
        <f t="shared" si="9"/>
        <v>0</v>
      </c>
      <c r="J48" s="147">
        <f t="shared" si="9"/>
        <v>0</v>
      </c>
    </row>
    <row r="49" spans="1:10" x14ac:dyDescent="0.45">
      <c r="A49" s="64" t="s">
        <v>749</v>
      </c>
      <c r="B49" s="48">
        <f>ROW()</f>
        <v>49</v>
      </c>
      <c r="C49" s="48" t="s">
        <v>97</v>
      </c>
      <c r="D49" s="48" t="s">
        <v>77</v>
      </c>
      <c r="E49" s="145"/>
      <c r="F49" s="145"/>
      <c r="G49" s="145"/>
      <c r="H49" s="145"/>
      <c r="I49" s="144"/>
      <c r="J49" s="144"/>
    </row>
    <row r="50" spans="1:10" x14ac:dyDescent="0.45">
      <c r="A50" s="64" t="s">
        <v>749</v>
      </c>
      <c r="B50" s="48">
        <f>ROW()</f>
        <v>50</v>
      </c>
      <c r="C50" s="48" t="s">
        <v>97</v>
      </c>
      <c r="D50" s="48" t="s">
        <v>78</v>
      </c>
      <c r="E50" s="145"/>
      <c r="F50" s="145"/>
      <c r="G50" s="145"/>
      <c r="H50" s="145"/>
      <c r="I50" s="144"/>
      <c r="J50" s="144"/>
    </row>
    <row r="51" spans="1:10" x14ac:dyDescent="0.45">
      <c r="A51" s="64" t="s">
        <v>749</v>
      </c>
      <c r="B51" s="48">
        <f>ROW()</f>
        <v>51</v>
      </c>
      <c r="C51" s="48" t="s">
        <v>97</v>
      </c>
      <c r="D51" s="48" t="s">
        <v>79</v>
      </c>
      <c r="E51" s="145"/>
      <c r="F51" s="145"/>
      <c r="G51" s="145"/>
      <c r="H51" s="145"/>
      <c r="I51" s="144"/>
      <c r="J51" s="144"/>
    </row>
    <row r="52" spans="1:10" x14ac:dyDescent="0.45">
      <c r="A52" s="64" t="s">
        <v>749</v>
      </c>
      <c r="B52" s="48">
        <f>ROW()</f>
        <v>52</v>
      </c>
      <c r="C52" s="187" t="s">
        <v>97</v>
      </c>
      <c r="D52" s="54" t="s">
        <v>100</v>
      </c>
      <c r="E52" s="145"/>
      <c r="F52" s="145"/>
      <c r="G52" s="145"/>
      <c r="H52" s="145"/>
      <c r="I52" s="144"/>
      <c r="J52" s="144"/>
    </row>
    <row r="53" spans="1:10" x14ac:dyDescent="0.45">
      <c r="A53" s="64" t="s">
        <v>749</v>
      </c>
      <c r="B53" s="48">
        <f>ROW()</f>
        <v>53</v>
      </c>
      <c r="C53" s="187" t="s">
        <v>97</v>
      </c>
      <c r="D53" s="48"/>
      <c r="E53" s="147">
        <f>IF(SUM(E49:E51)=0,E52,SUM(E49:E51))</f>
        <v>0</v>
      </c>
      <c r="F53" s="147">
        <f t="shared" ref="F53:J53" si="10">IF(SUM(F49:F51)=0,F52,SUM(F49:F51))</f>
        <v>0</v>
      </c>
      <c r="G53" s="147">
        <f t="shared" si="10"/>
        <v>0</v>
      </c>
      <c r="H53" s="147">
        <f t="shared" si="10"/>
        <v>0</v>
      </c>
      <c r="I53" s="147">
        <f t="shared" si="10"/>
        <v>0</v>
      </c>
      <c r="J53" s="147">
        <f t="shared" si="10"/>
        <v>0</v>
      </c>
    </row>
    <row r="54" spans="1:10" x14ac:dyDescent="0.45">
      <c r="A54" s="64" t="s">
        <v>749</v>
      </c>
      <c r="B54" s="48">
        <f>ROW()</f>
        <v>54</v>
      </c>
      <c r="C54" s="48" t="s">
        <v>80</v>
      </c>
      <c r="D54" s="48" t="s">
        <v>81</v>
      </c>
      <c r="E54" s="145"/>
      <c r="F54" s="145"/>
      <c r="G54" s="145"/>
      <c r="H54" s="145"/>
      <c r="I54" s="144"/>
      <c r="J54" s="144"/>
    </row>
    <row r="55" spans="1:10" x14ac:dyDescent="0.45">
      <c r="A55" s="64" t="s">
        <v>749</v>
      </c>
      <c r="B55" s="48">
        <f>ROW()</f>
        <v>55</v>
      </c>
      <c r="C55" s="48" t="s">
        <v>80</v>
      </c>
      <c r="D55" s="48" t="s">
        <v>82</v>
      </c>
      <c r="E55" s="145"/>
      <c r="F55" s="145"/>
      <c r="G55" s="145"/>
      <c r="H55" s="145"/>
      <c r="I55" s="144"/>
      <c r="J55" s="144"/>
    </row>
    <row r="56" spans="1:10" x14ac:dyDescent="0.45">
      <c r="A56" s="64" t="s">
        <v>749</v>
      </c>
      <c r="B56" s="48">
        <f>ROW()</f>
        <v>56</v>
      </c>
      <c r="C56" s="48" t="s">
        <v>80</v>
      </c>
      <c r="D56" s="48" t="s">
        <v>95</v>
      </c>
      <c r="E56" s="145"/>
      <c r="F56" s="145"/>
      <c r="G56" s="145"/>
      <c r="H56" s="145"/>
      <c r="I56" s="144"/>
      <c r="J56" s="144"/>
    </row>
    <row r="57" spans="1:10" x14ac:dyDescent="0.45">
      <c r="A57" s="64" t="s">
        <v>749</v>
      </c>
      <c r="B57" s="48">
        <f>ROW()</f>
        <v>57</v>
      </c>
      <c r="C57" s="48" t="s">
        <v>80</v>
      </c>
      <c r="D57" s="48" t="s">
        <v>84</v>
      </c>
      <c r="E57" s="145"/>
      <c r="F57" s="145"/>
      <c r="G57" s="145"/>
      <c r="H57" s="145"/>
      <c r="I57" s="144"/>
      <c r="J57" s="144"/>
    </row>
    <row r="58" spans="1:10" x14ac:dyDescent="0.45">
      <c r="A58" s="64" t="s">
        <v>749</v>
      </c>
      <c r="B58" s="48">
        <f>ROW()</f>
        <v>58</v>
      </c>
      <c r="C58" s="187" t="s">
        <v>80</v>
      </c>
      <c r="D58" s="54" t="s">
        <v>100</v>
      </c>
      <c r="E58" s="145"/>
      <c r="F58" s="145"/>
      <c r="G58" s="145"/>
      <c r="H58" s="145"/>
      <c r="I58" s="144"/>
      <c r="J58" s="144"/>
    </row>
    <row r="59" spans="1:10" x14ac:dyDescent="0.45">
      <c r="A59" s="64" t="s">
        <v>749</v>
      </c>
      <c r="B59" s="48">
        <f>ROW()</f>
        <v>59</v>
      </c>
      <c r="C59" s="187" t="s">
        <v>80</v>
      </c>
      <c r="D59" s="48"/>
      <c r="E59" s="147">
        <f>IF(SUM(E54:E57)=0,E58,SUM(E54:E57))</f>
        <v>0</v>
      </c>
      <c r="F59" s="147">
        <f>IF(SUM(F54:F57)=0,F58,SUM(F54:F57))</f>
        <v>0</v>
      </c>
      <c r="G59" s="147">
        <f t="shared" ref="G59:J59" si="11">IF(SUM(G54:G57)=0,G58,SUM(G54:G57))</f>
        <v>0</v>
      </c>
      <c r="H59" s="147">
        <f t="shared" si="11"/>
        <v>0</v>
      </c>
      <c r="I59" s="147">
        <f t="shared" si="11"/>
        <v>0</v>
      </c>
      <c r="J59" s="147">
        <f t="shared" si="11"/>
        <v>0</v>
      </c>
    </row>
    <row r="60" spans="1:10" x14ac:dyDescent="0.45">
      <c r="A60" s="64" t="s">
        <v>749</v>
      </c>
      <c r="B60" s="48">
        <f>ROW()</f>
        <v>60</v>
      </c>
      <c r="C60" s="48" t="s">
        <v>85</v>
      </c>
      <c r="D60" s="48"/>
      <c r="E60" s="145"/>
      <c r="F60" s="145"/>
      <c r="G60" s="145"/>
      <c r="H60" s="145"/>
      <c r="I60" s="144"/>
      <c r="J60" s="144"/>
    </row>
    <row r="61" spans="1:10" x14ac:dyDescent="0.45">
      <c r="A61" s="64" t="s">
        <v>749</v>
      </c>
      <c r="B61" s="48">
        <f>ROW()</f>
        <v>61</v>
      </c>
      <c r="C61" s="187" t="s">
        <v>86</v>
      </c>
      <c r="D61" s="48"/>
      <c r="E61" s="147">
        <f>E44+E48+E53+E59+E60</f>
        <v>0</v>
      </c>
      <c r="F61" s="147">
        <f t="shared" ref="F61:J61" si="12">F44+F48+F53+F59+F60</f>
        <v>0</v>
      </c>
      <c r="G61" s="147">
        <f t="shared" si="12"/>
        <v>0</v>
      </c>
      <c r="H61" s="147">
        <f t="shared" si="12"/>
        <v>0</v>
      </c>
      <c r="I61" s="147">
        <f t="shared" si="12"/>
        <v>0</v>
      </c>
      <c r="J61" s="147">
        <f t="shared" si="12"/>
        <v>0</v>
      </c>
    </row>
    <row r="62" spans="1:10" x14ac:dyDescent="0.45">
      <c r="A62" s="64" t="s">
        <v>749</v>
      </c>
      <c r="B62" s="48">
        <f>ROW()</f>
        <v>62</v>
      </c>
      <c r="C62" s="48" t="s">
        <v>87</v>
      </c>
      <c r="D62" s="48" t="s">
        <v>88</v>
      </c>
      <c r="E62" s="145"/>
      <c r="F62" s="145"/>
      <c r="G62" s="145"/>
      <c r="H62" s="145"/>
      <c r="I62" s="144"/>
      <c r="J62" s="144"/>
    </row>
    <row r="63" spans="1:10" x14ac:dyDescent="0.45">
      <c r="A63" s="64" t="s">
        <v>749</v>
      </c>
      <c r="B63" s="48">
        <f>ROW()</f>
        <v>63</v>
      </c>
      <c r="C63" s="48" t="s">
        <v>87</v>
      </c>
      <c r="D63" s="48" t="s">
        <v>89</v>
      </c>
      <c r="E63" s="145"/>
      <c r="F63" s="145"/>
      <c r="G63" s="145"/>
      <c r="H63" s="145"/>
      <c r="I63" s="144"/>
      <c r="J63" s="144"/>
    </row>
    <row r="64" spans="1:10" x14ac:dyDescent="0.45">
      <c r="A64" s="64" t="s">
        <v>749</v>
      </c>
      <c r="B64" s="48">
        <f>ROW()</f>
        <v>64</v>
      </c>
      <c r="C64" s="48" t="s">
        <v>87</v>
      </c>
      <c r="D64" s="54" t="s">
        <v>100</v>
      </c>
      <c r="E64" s="145"/>
      <c r="F64" s="145"/>
      <c r="G64" s="145"/>
      <c r="H64" s="145"/>
      <c r="I64" s="144"/>
      <c r="J64" s="144"/>
    </row>
    <row r="65" spans="1:10" x14ac:dyDescent="0.45">
      <c r="A65" s="64" t="s">
        <v>749</v>
      </c>
      <c r="B65" s="48">
        <f>ROW()</f>
        <v>65</v>
      </c>
      <c r="C65" s="187" t="s">
        <v>87</v>
      </c>
      <c r="D65" s="48"/>
      <c r="E65" s="147">
        <f>IF(SUM(E62:E64)=0,E64,SUM(E62:E64))</f>
        <v>0</v>
      </c>
      <c r="F65" s="147">
        <f>IF(SUM(F62:F64)=0,F64,SUM(F62:F64))</f>
        <v>0</v>
      </c>
      <c r="G65" s="147">
        <f>IF(SUM(G62:G64)=0,G64,SUM(G62:G64))</f>
        <v>0</v>
      </c>
      <c r="H65" s="147">
        <f>IF(SUM(H62:H64)=0,H64,SUM(H62:H64))</f>
        <v>0</v>
      </c>
      <c r="I65" s="147">
        <f t="shared" ref="I65:J65" si="13">IF(SUM(I62:I63)=0,I63,SUM(I62:I63))</f>
        <v>0</v>
      </c>
      <c r="J65" s="147">
        <f t="shared" si="13"/>
        <v>0</v>
      </c>
    </row>
    <row r="66" spans="1:10" x14ac:dyDescent="0.45">
      <c r="A66" s="64" t="s">
        <v>749</v>
      </c>
      <c r="B66" s="48">
        <f>ROW()</f>
        <v>66</v>
      </c>
      <c r="C66" s="187" t="s">
        <v>90</v>
      </c>
      <c r="D66" s="48"/>
      <c r="E66" s="147">
        <f>IF(SUM(E61:E64)=0,E64,SUM(E61:E64))</f>
        <v>0</v>
      </c>
      <c r="F66" s="147">
        <f>IF(SUM(F61:F64)=0,F64,SUM(F61:F64))</f>
        <v>0</v>
      </c>
      <c r="G66" s="147">
        <f>IF(SUM(G61:G64)=0,G64,SUM(G61:G64))</f>
        <v>0</v>
      </c>
      <c r="H66" s="147">
        <f>IF(SUM(H61:H64)=0,H64,SUM(H61:H64))</f>
        <v>0</v>
      </c>
      <c r="I66" s="147">
        <f>IF(SUM(I61:I63)=0,I63,SUM(I61:I63))</f>
        <v>0</v>
      </c>
      <c r="J66" s="147">
        <f>IF(SUM(J61:J63)=0,J63,SUM(J61:J63))</f>
        <v>0</v>
      </c>
    </row>
    <row r="67" spans="1:10" x14ac:dyDescent="0.45">
      <c r="A67" s="64" t="s">
        <v>749</v>
      </c>
      <c r="B67" s="48">
        <f>ROW()</f>
        <v>67</v>
      </c>
      <c r="C67" s="48" t="s">
        <v>90</v>
      </c>
      <c r="D67" s="48" t="s">
        <v>1125</v>
      </c>
      <c r="E67" s="165"/>
      <c r="F67" s="165"/>
      <c r="G67" s="165"/>
      <c r="H67" s="165"/>
      <c r="I67" s="139"/>
      <c r="J67" s="139"/>
    </row>
    <row r="68" spans="1:10" x14ac:dyDescent="0.45">
      <c r="A68" s="64" t="s">
        <v>749</v>
      </c>
      <c r="B68" s="48">
        <f>ROW()</f>
        <v>68</v>
      </c>
      <c r="C68" s="48" t="s">
        <v>90</v>
      </c>
      <c r="D68" s="48" t="s">
        <v>92</v>
      </c>
      <c r="E68" s="147">
        <f>E110</f>
        <v>0</v>
      </c>
      <c r="F68" s="147">
        <f t="shared" ref="F68:J68" si="14">F110</f>
        <v>0</v>
      </c>
      <c r="G68" s="147">
        <f t="shared" si="14"/>
        <v>0</v>
      </c>
      <c r="H68" s="147">
        <f t="shared" si="14"/>
        <v>0</v>
      </c>
      <c r="I68" s="147">
        <f t="shared" si="14"/>
        <v>0</v>
      </c>
      <c r="J68" s="147">
        <f t="shared" si="14"/>
        <v>0</v>
      </c>
    </row>
    <row r="69" spans="1:10" x14ac:dyDescent="0.45">
      <c r="A69" s="64" t="s">
        <v>749</v>
      </c>
      <c r="B69" s="48">
        <f>ROW()</f>
        <v>69</v>
      </c>
      <c r="C69" s="187" t="s">
        <v>96</v>
      </c>
      <c r="D69" s="48"/>
      <c r="E69" s="147">
        <f>E66+E57-E68</f>
        <v>0</v>
      </c>
      <c r="F69" s="147">
        <f t="shared" ref="F69:J69" si="15">F66+F57-F68</f>
        <v>0</v>
      </c>
      <c r="G69" s="147">
        <f t="shared" si="15"/>
        <v>0</v>
      </c>
      <c r="H69" s="147">
        <f t="shared" si="15"/>
        <v>0</v>
      </c>
      <c r="I69" s="147">
        <f t="shared" si="15"/>
        <v>0</v>
      </c>
      <c r="J69" s="147">
        <f t="shared" si="15"/>
        <v>0</v>
      </c>
    </row>
    <row r="70" spans="1:10" x14ac:dyDescent="0.45">
      <c r="A70" s="64" t="s">
        <v>749</v>
      </c>
      <c r="B70" s="48">
        <f>ROW()</f>
        <v>70</v>
      </c>
      <c r="C70" s="48" t="s">
        <v>93</v>
      </c>
      <c r="D70" s="48"/>
      <c r="E70" s="145"/>
      <c r="F70" s="145"/>
      <c r="G70" s="145"/>
      <c r="H70" s="145"/>
      <c r="I70" s="144"/>
      <c r="J70" s="144"/>
    </row>
    <row r="73" spans="1:10" ht="21" x14ac:dyDescent="0.65">
      <c r="A73" s="1" t="s">
        <v>749</v>
      </c>
    </row>
    <row r="74" spans="1:10" ht="113.45" customHeight="1" x14ac:dyDescent="0.45">
      <c r="A74" s="3" t="s">
        <v>56</v>
      </c>
      <c r="B74" s="3" t="s">
        <v>57</v>
      </c>
      <c r="C74" s="3" t="s">
        <v>1102</v>
      </c>
      <c r="D74" s="3" t="s">
        <v>1103</v>
      </c>
      <c r="E74" s="3" t="s">
        <v>966</v>
      </c>
      <c r="F74" s="3" t="s">
        <v>967</v>
      </c>
      <c r="G74" s="3" t="s">
        <v>968</v>
      </c>
      <c r="H74" s="3" t="s">
        <v>969</v>
      </c>
      <c r="I74" s="3" t="s">
        <v>970</v>
      </c>
      <c r="J74" s="3" t="s">
        <v>971</v>
      </c>
    </row>
    <row r="75" spans="1:10" x14ac:dyDescent="0.45">
      <c r="A75" t="s">
        <v>749</v>
      </c>
      <c r="B75" s="48">
        <f>ROW()</f>
        <v>75</v>
      </c>
      <c r="C75" s="48" t="s">
        <v>71</v>
      </c>
      <c r="D75" s="48" t="s">
        <v>72</v>
      </c>
      <c r="E75" s="147">
        <f>E4-E40</f>
        <v>0</v>
      </c>
      <c r="F75" s="147">
        <f t="shared" ref="F75:J75" si="16">F4-F40</f>
        <v>0</v>
      </c>
      <c r="G75" s="147">
        <f t="shared" si="16"/>
        <v>0</v>
      </c>
      <c r="H75" s="147">
        <f t="shared" si="16"/>
        <v>0</v>
      </c>
      <c r="I75" s="147">
        <f t="shared" si="16"/>
        <v>0</v>
      </c>
      <c r="J75" s="147">
        <f t="shared" si="16"/>
        <v>0</v>
      </c>
    </row>
    <row r="76" spans="1:10" x14ac:dyDescent="0.45">
      <c r="A76" t="s">
        <v>749</v>
      </c>
      <c r="B76" s="48">
        <f>ROW()</f>
        <v>76</v>
      </c>
      <c r="C76" s="48" t="s">
        <v>71</v>
      </c>
      <c r="D76" s="48" t="s">
        <v>73</v>
      </c>
      <c r="E76" s="147">
        <f>E5-E41</f>
        <v>0</v>
      </c>
      <c r="F76" s="147">
        <f t="shared" ref="F76:J76" si="17">F5-F41</f>
        <v>0</v>
      </c>
      <c r="G76" s="147">
        <f t="shared" si="17"/>
        <v>0</v>
      </c>
      <c r="H76" s="147">
        <f t="shared" si="17"/>
        <v>0</v>
      </c>
      <c r="I76" s="147">
        <f t="shared" si="17"/>
        <v>0</v>
      </c>
      <c r="J76" s="147">
        <f t="shared" si="17"/>
        <v>0</v>
      </c>
    </row>
    <row r="77" spans="1:10" x14ac:dyDescent="0.45">
      <c r="A77" t="s">
        <v>749</v>
      </c>
      <c r="B77" s="48">
        <f>ROW()</f>
        <v>77</v>
      </c>
      <c r="C77" s="48" t="s">
        <v>71</v>
      </c>
      <c r="D77" s="48" t="s">
        <v>791</v>
      </c>
      <c r="E77" s="147">
        <f>E6-E42</f>
        <v>0</v>
      </c>
      <c r="F77" s="147">
        <f t="shared" ref="F77:J77" si="18">F6-F42</f>
        <v>0</v>
      </c>
      <c r="G77" s="147">
        <f t="shared" si="18"/>
        <v>0</v>
      </c>
      <c r="H77" s="147">
        <f t="shared" si="18"/>
        <v>0</v>
      </c>
      <c r="I77" s="147">
        <f t="shared" si="18"/>
        <v>0</v>
      </c>
      <c r="J77" s="147">
        <f t="shared" si="18"/>
        <v>0</v>
      </c>
    </row>
    <row r="78" spans="1:10" x14ac:dyDescent="0.45">
      <c r="A78" t="s">
        <v>749</v>
      </c>
      <c r="B78" s="48">
        <f>ROW()</f>
        <v>78</v>
      </c>
      <c r="C78" s="187" t="s">
        <v>71</v>
      </c>
      <c r="D78" s="48"/>
      <c r="E78" s="147">
        <f>E8-E44</f>
        <v>0</v>
      </c>
      <c r="F78" s="147">
        <f t="shared" ref="F78:J78" si="19">F8-F44</f>
        <v>0</v>
      </c>
      <c r="G78" s="147">
        <f t="shared" si="19"/>
        <v>0</v>
      </c>
      <c r="H78" s="147">
        <f t="shared" si="19"/>
        <v>0</v>
      </c>
      <c r="I78" s="147">
        <f t="shared" si="19"/>
        <v>0</v>
      </c>
      <c r="J78" s="147">
        <f t="shared" si="19"/>
        <v>0</v>
      </c>
    </row>
    <row r="79" spans="1:10" x14ac:dyDescent="0.45">
      <c r="A79" t="s">
        <v>749</v>
      </c>
      <c r="B79" s="48">
        <f>ROW()</f>
        <v>79</v>
      </c>
      <c r="C79" s="48" t="s">
        <v>74</v>
      </c>
      <c r="D79" s="48" t="s">
        <v>75</v>
      </c>
      <c r="E79" s="147">
        <f>E9-E45</f>
        <v>0</v>
      </c>
      <c r="F79" s="147">
        <f t="shared" ref="F79:J79" si="20">F9-F45</f>
        <v>0</v>
      </c>
      <c r="G79" s="147">
        <f t="shared" si="20"/>
        <v>0</v>
      </c>
      <c r="H79" s="147">
        <f t="shared" si="20"/>
        <v>0</v>
      </c>
      <c r="I79" s="147">
        <f t="shared" si="20"/>
        <v>0</v>
      </c>
      <c r="J79" s="147">
        <f t="shared" si="20"/>
        <v>0</v>
      </c>
    </row>
    <row r="80" spans="1:10" x14ac:dyDescent="0.45">
      <c r="A80" t="s">
        <v>749</v>
      </c>
      <c r="B80" s="48">
        <f>ROW()</f>
        <v>80</v>
      </c>
      <c r="C80" s="48" t="s">
        <v>74</v>
      </c>
      <c r="D80" s="48" t="s">
        <v>76</v>
      </c>
      <c r="E80" s="147">
        <f>E10-E46</f>
        <v>0</v>
      </c>
      <c r="F80" s="147">
        <f t="shared" ref="F80:J80" si="21">F10-F46</f>
        <v>0</v>
      </c>
      <c r="G80" s="147">
        <f t="shared" si="21"/>
        <v>0</v>
      </c>
      <c r="H80" s="147">
        <f t="shared" si="21"/>
        <v>0</v>
      </c>
      <c r="I80" s="147">
        <f t="shared" si="21"/>
        <v>0</v>
      </c>
      <c r="J80" s="147">
        <f t="shared" si="21"/>
        <v>0</v>
      </c>
    </row>
    <row r="81" spans="1:10" x14ac:dyDescent="0.45">
      <c r="A81" t="s">
        <v>749</v>
      </c>
      <c r="B81" s="48">
        <f>ROW()</f>
        <v>81</v>
      </c>
      <c r="C81" s="187" t="s">
        <v>74</v>
      </c>
      <c r="D81" s="48"/>
      <c r="E81" s="147">
        <f>E12-E48</f>
        <v>0</v>
      </c>
      <c r="F81" s="147">
        <f t="shared" ref="F81:J81" si="22">F12-F48</f>
        <v>0</v>
      </c>
      <c r="G81" s="147">
        <f t="shared" si="22"/>
        <v>0</v>
      </c>
      <c r="H81" s="147">
        <f t="shared" si="22"/>
        <v>0</v>
      </c>
      <c r="I81" s="147">
        <f t="shared" si="22"/>
        <v>0</v>
      </c>
      <c r="J81" s="147">
        <f t="shared" si="22"/>
        <v>0</v>
      </c>
    </row>
    <row r="82" spans="1:10" x14ac:dyDescent="0.45">
      <c r="A82" t="s">
        <v>749</v>
      </c>
      <c r="B82" s="48">
        <f>ROW()</f>
        <v>82</v>
      </c>
      <c r="C82" s="48" t="s">
        <v>97</v>
      </c>
      <c r="D82" s="48" t="s">
        <v>77</v>
      </c>
      <c r="E82" s="147">
        <f>E13-E49</f>
        <v>0</v>
      </c>
      <c r="F82" s="147">
        <f t="shared" ref="F82:J82" si="23">F13-F49</f>
        <v>0</v>
      </c>
      <c r="G82" s="147">
        <f t="shared" si="23"/>
        <v>0</v>
      </c>
      <c r="H82" s="147">
        <f t="shared" si="23"/>
        <v>0</v>
      </c>
      <c r="I82" s="147">
        <f t="shared" si="23"/>
        <v>0</v>
      </c>
      <c r="J82" s="147">
        <f t="shared" si="23"/>
        <v>0</v>
      </c>
    </row>
    <row r="83" spans="1:10" x14ac:dyDescent="0.45">
      <c r="A83" t="s">
        <v>749</v>
      </c>
      <c r="B83" s="48">
        <f>ROW()</f>
        <v>83</v>
      </c>
      <c r="C83" s="48" t="s">
        <v>97</v>
      </c>
      <c r="D83" s="48" t="s">
        <v>78</v>
      </c>
      <c r="E83" s="147">
        <f>E14-E50</f>
        <v>0</v>
      </c>
      <c r="F83" s="147">
        <f t="shared" ref="F83:J83" si="24">F14-F50</f>
        <v>0</v>
      </c>
      <c r="G83" s="147">
        <f t="shared" si="24"/>
        <v>0</v>
      </c>
      <c r="H83" s="147">
        <f t="shared" si="24"/>
        <v>0</v>
      </c>
      <c r="I83" s="147">
        <f t="shared" si="24"/>
        <v>0</v>
      </c>
      <c r="J83" s="147">
        <f t="shared" si="24"/>
        <v>0</v>
      </c>
    </row>
    <row r="84" spans="1:10" x14ac:dyDescent="0.45">
      <c r="A84" t="s">
        <v>749</v>
      </c>
      <c r="B84" s="48">
        <f>ROW()</f>
        <v>84</v>
      </c>
      <c r="C84" s="48" t="s">
        <v>97</v>
      </c>
      <c r="D84" s="48" t="s">
        <v>79</v>
      </c>
      <c r="E84" s="147">
        <f>E15-E51</f>
        <v>0</v>
      </c>
      <c r="F84" s="147">
        <f t="shared" ref="F84:J84" si="25">F15-F51</f>
        <v>0</v>
      </c>
      <c r="G84" s="147">
        <f t="shared" si="25"/>
        <v>0</v>
      </c>
      <c r="H84" s="147">
        <f t="shared" si="25"/>
        <v>0</v>
      </c>
      <c r="I84" s="147">
        <f t="shared" si="25"/>
        <v>0</v>
      </c>
      <c r="J84" s="147">
        <f t="shared" si="25"/>
        <v>0</v>
      </c>
    </row>
    <row r="85" spans="1:10" x14ac:dyDescent="0.45">
      <c r="A85" t="s">
        <v>749</v>
      </c>
      <c r="B85" s="48">
        <f>ROW()</f>
        <v>85</v>
      </c>
      <c r="C85" s="187" t="s">
        <v>97</v>
      </c>
      <c r="D85" s="48"/>
      <c r="E85" s="147">
        <f>E17-E53</f>
        <v>0</v>
      </c>
      <c r="F85" s="147">
        <f t="shared" ref="F85:J85" si="26">F17-F53</f>
        <v>0</v>
      </c>
      <c r="G85" s="147">
        <f t="shared" si="26"/>
        <v>0</v>
      </c>
      <c r="H85" s="147">
        <f t="shared" si="26"/>
        <v>0</v>
      </c>
      <c r="I85" s="147">
        <f t="shared" si="26"/>
        <v>0</v>
      </c>
      <c r="J85" s="147">
        <f t="shared" si="26"/>
        <v>0</v>
      </c>
    </row>
    <row r="86" spans="1:10" x14ac:dyDescent="0.45">
      <c r="A86" t="s">
        <v>749</v>
      </c>
      <c r="B86" s="48">
        <f>ROW()</f>
        <v>86</v>
      </c>
      <c r="C86" s="48" t="s">
        <v>80</v>
      </c>
      <c r="D86" s="48" t="s">
        <v>81</v>
      </c>
      <c r="E86" s="147">
        <f>E18-E54</f>
        <v>0</v>
      </c>
      <c r="F86" s="147">
        <f t="shared" ref="F86:J86" si="27">F18-F54</f>
        <v>0</v>
      </c>
      <c r="G86" s="147">
        <f t="shared" si="27"/>
        <v>0</v>
      </c>
      <c r="H86" s="147">
        <f t="shared" si="27"/>
        <v>0</v>
      </c>
      <c r="I86" s="147">
        <f t="shared" si="27"/>
        <v>0</v>
      </c>
      <c r="J86" s="147">
        <f t="shared" si="27"/>
        <v>0</v>
      </c>
    </row>
    <row r="87" spans="1:10" x14ac:dyDescent="0.45">
      <c r="A87" t="s">
        <v>749</v>
      </c>
      <c r="B87" s="48">
        <f>ROW()</f>
        <v>87</v>
      </c>
      <c r="C87" s="48" t="s">
        <v>80</v>
      </c>
      <c r="D87" s="48" t="s">
        <v>82</v>
      </c>
      <c r="E87" s="147">
        <f>E19-E55</f>
        <v>0</v>
      </c>
      <c r="F87" s="147">
        <f t="shared" ref="F87:J87" si="28">F19-F55</f>
        <v>0</v>
      </c>
      <c r="G87" s="147">
        <f t="shared" si="28"/>
        <v>0</v>
      </c>
      <c r="H87" s="147">
        <f t="shared" si="28"/>
        <v>0</v>
      </c>
      <c r="I87" s="147">
        <f t="shared" si="28"/>
        <v>0</v>
      </c>
      <c r="J87" s="147">
        <f t="shared" si="28"/>
        <v>0</v>
      </c>
    </row>
    <row r="88" spans="1:10" x14ac:dyDescent="0.45">
      <c r="A88" t="s">
        <v>749</v>
      </c>
      <c r="B88" s="48">
        <f>ROW()</f>
        <v>88</v>
      </c>
      <c r="C88" s="48" t="s">
        <v>80</v>
      </c>
      <c r="D88" s="48" t="s">
        <v>95</v>
      </c>
      <c r="E88" s="147">
        <f>E20-E56</f>
        <v>0</v>
      </c>
      <c r="F88" s="147">
        <f t="shared" ref="F88:J88" si="29">F20-F56</f>
        <v>0</v>
      </c>
      <c r="G88" s="147">
        <f t="shared" si="29"/>
        <v>0</v>
      </c>
      <c r="H88" s="147">
        <f t="shared" si="29"/>
        <v>0</v>
      </c>
      <c r="I88" s="147">
        <f t="shared" si="29"/>
        <v>0</v>
      </c>
      <c r="J88" s="147">
        <f t="shared" si="29"/>
        <v>0</v>
      </c>
    </row>
    <row r="89" spans="1:10" x14ac:dyDescent="0.45">
      <c r="A89" t="s">
        <v>749</v>
      </c>
      <c r="B89" s="48">
        <f>ROW()</f>
        <v>89</v>
      </c>
      <c r="C89" s="48" t="s">
        <v>80</v>
      </c>
      <c r="D89" s="48" t="s">
        <v>84</v>
      </c>
      <c r="E89" s="147">
        <f>E21-E57</f>
        <v>0</v>
      </c>
      <c r="F89" s="147">
        <f t="shared" ref="F89:J89" si="30">F21-F57</f>
        <v>0</v>
      </c>
      <c r="G89" s="147">
        <f t="shared" si="30"/>
        <v>0</v>
      </c>
      <c r="H89" s="147">
        <f t="shared" si="30"/>
        <v>0</v>
      </c>
      <c r="I89" s="147">
        <f t="shared" si="30"/>
        <v>0</v>
      </c>
      <c r="J89" s="147">
        <f t="shared" si="30"/>
        <v>0</v>
      </c>
    </row>
    <row r="90" spans="1:10" x14ac:dyDescent="0.45">
      <c r="A90" t="s">
        <v>749</v>
      </c>
      <c r="B90" s="48">
        <f>ROW()</f>
        <v>90</v>
      </c>
      <c r="C90" s="187" t="s">
        <v>80</v>
      </c>
      <c r="D90" s="48"/>
      <c r="E90" s="147">
        <f>E23-E59</f>
        <v>0</v>
      </c>
      <c r="F90" s="147">
        <f t="shared" ref="F90:J90" si="31">F23-F59</f>
        <v>0</v>
      </c>
      <c r="G90" s="147">
        <f t="shared" si="31"/>
        <v>0</v>
      </c>
      <c r="H90" s="147">
        <f t="shared" si="31"/>
        <v>0</v>
      </c>
      <c r="I90" s="147">
        <f t="shared" si="31"/>
        <v>0</v>
      </c>
      <c r="J90" s="147">
        <f t="shared" si="31"/>
        <v>0</v>
      </c>
    </row>
    <row r="91" spans="1:10" x14ac:dyDescent="0.45">
      <c r="A91" t="s">
        <v>749</v>
      </c>
      <c r="B91" s="48">
        <f>ROW()</f>
        <v>91</v>
      </c>
      <c r="C91" s="48" t="s">
        <v>85</v>
      </c>
      <c r="D91" s="48"/>
      <c r="E91" s="147">
        <f>E24-E60</f>
        <v>0</v>
      </c>
      <c r="F91" s="147">
        <f t="shared" ref="F91:J91" si="32">F24-F60</f>
        <v>0</v>
      </c>
      <c r="G91" s="147">
        <f t="shared" si="32"/>
        <v>0</v>
      </c>
      <c r="H91" s="147">
        <f t="shared" si="32"/>
        <v>0</v>
      </c>
      <c r="I91" s="147">
        <f t="shared" si="32"/>
        <v>0</v>
      </c>
      <c r="J91" s="147">
        <f t="shared" si="32"/>
        <v>0</v>
      </c>
    </row>
    <row r="92" spans="1:10" x14ac:dyDescent="0.45">
      <c r="A92" t="s">
        <v>749</v>
      </c>
      <c r="B92" s="48">
        <f>ROW()</f>
        <v>92</v>
      </c>
      <c r="C92" s="187" t="s">
        <v>86</v>
      </c>
      <c r="D92" s="48"/>
      <c r="E92" s="147">
        <f>E25-E61</f>
        <v>0</v>
      </c>
      <c r="F92" s="147">
        <f t="shared" ref="F92:J92" si="33">F25-F61</f>
        <v>0</v>
      </c>
      <c r="G92" s="147">
        <f t="shared" si="33"/>
        <v>0</v>
      </c>
      <c r="H92" s="147">
        <f t="shared" si="33"/>
        <v>0</v>
      </c>
      <c r="I92" s="147">
        <f t="shared" si="33"/>
        <v>0</v>
      </c>
      <c r="J92" s="147">
        <f t="shared" si="33"/>
        <v>0</v>
      </c>
    </row>
    <row r="93" spans="1:10" x14ac:dyDescent="0.45">
      <c r="A93" t="s">
        <v>749</v>
      </c>
      <c r="B93" s="48">
        <f>ROW()</f>
        <v>93</v>
      </c>
      <c r="C93" s="48" t="s">
        <v>87</v>
      </c>
      <c r="D93" s="48" t="s">
        <v>88</v>
      </c>
      <c r="E93" s="147">
        <f>E26-E62</f>
        <v>0</v>
      </c>
      <c r="F93" s="147">
        <f t="shared" ref="F93:J93" si="34">F26-F62</f>
        <v>0</v>
      </c>
      <c r="G93" s="147">
        <f t="shared" si="34"/>
        <v>0</v>
      </c>
      <c r="H93" s="147">
        <f t="shared" si="34"/>
        <v>0</v>
      </c>
      <c r="I93" s="147">
        <f t="shared" si="34"/>
        <v>0</v>
      </c>
      <c r="J93" s="147">
        <f t="shared" si="34"/>
        <v>0</v>
      </c>
    </row>
    <row r="94" spans="1:10" x14ac:dyDescent="0.45">
      <c r="A94" t="s">
        <v>749</v>
      </c>
      <c r="B94" s="48">
        <f>ROW()</f>
        <v>94</v>
      </c>
      <c r="C94" s="48" t="s">
        <v>87</v>
      </c>
      <c r="D94" s="48" t="s">
        <v>89</v>
      </c>
      <c r="E94" s="147">
        <f>E27-E63</f>
        <v>0</v>
      </c>
      <c r="F94" s="147">
        <f t="shared" ref="F94:J94" si="35">F27-F63</f>
        <v>0</v>
      </c>
      <c r="G94" s="147">
        <f t="shared" si="35"/>
        <v>0</v>
      </c>
      <c r="H94" s="147">
        <f t="shared" si="35"/>
        <v>0</v>
      </c>
      <c r="I94" s="147">
        <f t="shared" si="35"/>
        <v>0</v>
      </c>
      <c r="J94" s="147">
        <f t="shared" si="35"/>
        <v>0</v>
      </c>
    </row>
    <row r="95" spans="1:10" x14ac:dyDescent="0.45">
      <c r="A95" t="s">
        <v>749</v>
      </c>
      <c r="B95" s="48">
        <f>ROW()</f>
        <v>95</v>
      </c>
      <c r="C95" s="187" t="s">
        <v>87</v>
      </c>
      <c r="D95" s="48"/>
      <c r="E95" s="147">
        <f t="shared" ref="E95:E100" si="36">E29-E65</f>
        <v>0</v>
      </c>
      <c r="F95" s="147">
        <f t="shared" ref="F95:J95" si="37">F29-F65</f>
        <v>0</v>
      </c>
      <c r="G95" s="147">
        <f t="shared" si="37"/>
        <v>0</v>
      </c>
      <c r="H95" s="147">
        <f t="shared" si="37"/>
        <v>0</v>
      </c>
      <c r="I95" s="147">
        <f t="shared" si="37"/>
        <v>0</v>
      </c>
      <c r="J95" s="147">
        <f t="shared" si="37"/>
        <v>0</v>
      </c>
    </row>
    <row r="96" spans="1:10" x14ac:dyDescent="0.45">
      <c r="A96" t="s">
        <v>749</v>
      </c>
      <c r="B96" s="48">
        <f>ROW()</f>
        <v>96</v>
      </c>
      <c r="C96" s="187" t="s">
        <v>90</v>
      </c>
      <c r="D96" s="48"/>
      <c r="E96" s="147">
        <f t="shared" si="36"/>
        <v>0</v>
      </c>
      <c r="F96" s="147">
        <f t="shared" ref="F96:J96" si="38">F30-F66</f>
        <v>0</v>
      </c>
      <c r="G96" s="147">
        <f t="shared" si="38"/>
        <v>0</v>
      </c>
      <c r="H96" s="147">
        <f t="shared" si="38"/>
        <v>0</v>
      </c>
      <c r="I96" s="147">
        <f t="shared" si="38"/>
        <v>0</v>
      </c>
      <c r="J96" s="147">
        <f t="shared" si="38"/>
        <v>0</v>
      </c>
    </row>
    <row r="97" spans="1:10" x14ac:dyDescent="0.45">
      <c r="A97" t="s">
        <v>749</v>
      </c>
      <c r="B97" s="48">
        <f>ROW()</f>
        <v>97</v>
      </c>
      <c r="C97" s="48" t="s">
        <v>90</v>
      </c>
      <c r="D97" s="48" t="s">
        <v>1125</v>
      </c>
      <c r="E97" s="147">
        <f t="shared" si="36"/>
        <v>0</v>
      </c>
      <c r="F97" s="147">
        <f t="shared" ref="F97:J97" si="39">F31-F67</f>
        <v>0</v>
      </c>
      <c r="G97" s="147">
        <f t="shared" si="39"/>
        <v>0</v>
      </c>
      <c r="H97" s="147">
        <f t="shared" si="39"/>
        <v>0</v>
      </c>
      <c r="I97" s="147">
        <f t="shared" si="39"/>
        <v>0</v>
      </c>
      <c r="J97" s="147">
        <f t="shared" si="39"/>
        <v>0</v>
      </c>
    </row>
    <row r="98" spans="1:10" x14ac:dyDescent="0.45">
      <c r="A98" t="s">
        <v>749</v>
      </c>
      <c r="B98" s="48">
        <f>ROW()</f>
        <v>98</v>
      </c>
      <c r="C98" s="48" t="s">
        <v>90</v>
      </c>
      <c r="D98" s="48" t="s">
        <v>92</v>
      </c>
      <c r="E98" s="147">
        <f t="shared" si="36"/>
        <v>0</v>
      </c>
      <c r="F98" s="147">
        <f t="shared" ref="F98:J98" si="40">F32-F68</f>
        <v>0</v>
      </c>
      <c r="G98" s="147">
        <f t="shared" si="40"/>
        <v>0</v>
      </c>
      <c r="H98" s="147">
        <f t="shared" si="40"/>
        <v>0</v>
      </c>
      <c r="I98" s="147">
        <f t="shared" si="40"/>
        <v>0</v>
      </c>
      <c r="J98" s="147">
        <f t="shared" si="40"/>
        <v>0</v>
      </c>
    </row>
    <row r="99" spans="1:10" x14ac:dyDescent="0.45">
      <c r="A99" t="s">
        <v>749</v>
      </c>
      <c r="B99" s="48">
        <f>ROW()</f>
        <v>99</v>
      </c>
      <c r="C99" s="187" t="s">
        <v>96</v>
      </c>
      <c r="D99" s="48"/>
      <c r="E99" s="147">
        <f t="shared" si="36"/>
        <v>0</v>
      </c>
      <c r="F99" s="147">
        <f t="shared" ref="F99:J99" si="41">F33-F69</f>
        <v>0</v>
      </c>
      <c r="G99" s="147">
        <f t="shared" si="41"/>
        <v>0</v>
      </c>
      <c r="H99" s="147">
        <f t="shared" si="41"/>
        <v>0</v>
      </c>
      <c r="I99" s="147">
        <f t="shared" si="41"/>
        <v>0</v>
      </c>
      <c r="J99" s="147">
        <f t="shared" si="41"/>
        <v>0</v>
      </c>
    </row>
    <row r="100" spans="1:10" x14ac:dyDescent="0.45">
      <c r="A100" t="s">
        <v>749</v>
      </c>
      <c r="B100" s="48">
        <f>ROW()</f>
        <v>100</v>
      </c>
      <c r="C100" s="48" t="s">
        <v>93</v>
      </c>
      <c r="D100" s="48"/>
      <c r="E100" s="147">
        <f t="shared" si="36"/>
        <v>0</v>
      </c>
      <c r="F100" s="147">
        <f t="shared" ref="F100:J100" si="42">F34-F70</f>
        <v>0</v>
      </c>
      <c r="G100" s="147">
        <f t="shared" si="42"/>
        <v>0</v>
      </c>
      <c r="H100" s="147">
        <f t="shared" si="42"/>
        <v>0</v>
      </c>
      <c r="I100" s="147">
        <f t="shared" si="42"/>
        <v>0</v>
      </c>
      <c r="J100" s="147">
        <f t="shared" si="42"/>
        <v>0</v>
      </c>
    </row>
    <row r="103" spans="1:10" ht="21" x14ac:dyDescent="0.65">
      <c r="A103" s="1" t="s">
        <v>750</v>
      </c>
    </row>
    <row r="104" spans="1:10" ht="94.5" customHeight="1" x14ac:dyDescent="0.45">
      <c r="A104" s="3" t="s">
        <v>56</v>
      </c>
      <c r="B104" s="3" t="s">
        <v>57</v>
      </c>
      <c r="C104" s="3" t="s">
        <v>1102</v>
      </c>
      <c r="D104" s="3" t="s">
        <v>1103</v>
      </c>
      <c r="E104" s="3" t="s">
        <v>960</v>
      </c>
      <c r="F104" s="3" t="s">
        <v>961</v>
      </c>
      <c r="G104" s="3" t="s">
        <v>962</v>
      </c>
      <c r="H104" s="3" t="s">
        <v>957</v>
      </c>
      <c r="I104" s="3" t="s">
        <v>964</v>
      </c>
      <c r="J104" s="3" t="s">
        <v>965</v>
      </c>
    </row>
    <row r="105" spans="1:10" x14ac:dyDescent="0.45">
      <c r="A105" t="s">
        <v>750</v>
      </c>
      <c r="B105" s="48">
        <f>ROW()</f>
        <v>105</v>
      </c>
      <c r="C105" s="48" t="s">
        <v>71</v>
      </c>
      <c r="D105" s="48"/>
      <c r="E105" s="145"/>
      <c r="F105" s="145"/>
      <c r="G105" s="145"/>
      <c r="H105" s="145"/>
      <c r="I105" s="144"/>
      <c r="J105" s="144"/>
    </row>
    <row r="106" spans="1:10" x14ac:dyDescent="0.45">
      <c r="A106" t="s">
        <v>750</v>
      </c>
      <c r="B106" s="48">
        <f>ROW()</f>
        <v>106</v>
      </c>
      <c r="C106" s="48" t="s">
        <v>74</v>
      </c>
      <c r="D106" s="48"/>
      <c r="E106" s="145"/>
      <c r="F106" s="145"/>
      <c r="G106" s="145"/>
      <c r="H106" s="145"/>
      <c r="I106" s="144"/>
      <c r="J106" s="144"/>
    </row>
    <row r="107" spans="1:10" x14ac:dyDescent="0.45">
      <c r="A107" t="s">
        <v>750</v>
      </c>
      <c r="B107" s="48">
        <f>ROW()</f>
        <v>107</v>
      </c>
      <c r="C107" s="48" t="s">
        <v>97</v>
      </c>
      <c r="D107" s="48"/>
      <c r="E107" s="145"/>
      <c r="F107" s="145"/>
      <c r="G107" s="145"/>
      <c r="H107" s="145"/>
      <c r="I107" s="144"/>
      <c r="J107" s="144"/>
    </row>
    <row r="108" spans="1:10" x14ac:dyDescent="0.45">
      <c r="A108" t="s">
        <v>750</v>
      </c>
      <c r="B108" s="48">
        <f>ROW()</f>
        <v>108</v>
      </c>
      <c r="C108" s="48" t="s">
        <v>80</v>
      </c>
      <c r="D108" s="48"/>
      <c r="E108" s="145"/>
      <c r="F108" s="145"/>
      <c r="G108" s="145"/>
      <c r="H108" s="145"/>
      <c r="I108" s="144"/>
      <c r="J108" s="144"/>
    </row>
    <row r="109" spans="1:10" x14ac:dyDescent="0.45">
      <c r="A109" t="s">
        <v>750</v>
      </c>
      <c r="B109" s="48">
        <f>ROW()</f>
        <v>109</v>
      </c>
      <c r="C109" s="48" t="s">
        <v>98</v>
      </c>
      <c r="D109" s="48"/>
      <c r="E109" s="145"/>
      <c r="F109" s="145"/>
      <c r="G109" s="145"/>
      <c r="H109" s="145"/>
      <c r="I109" s="144"/>
      <c r="J109" s="144"/>
    </row>
    <row r="110" spans="1:10" x14ac:dyDescent="0.45">
      <c r="A110" t="s">
        <v>750</v>
      </c>
      <c r="B110" s="48">
        <f>ROW()</f>
        <v>110</v>
      </c>
      <c r="C110" s="187" t="s">
        <v>99</v>
      </c>
      <c r="D110" s="48"/>
      <c r="E110" s="146">
        <f t="shared" ref="E110" si="43">SUM(E105:E109)</f>
        <v>0</v>
      </c>
      <c r="F110" s="146">
        <f t="shared" ref="F110" si="44">SUM(F105:F109)</f>
        <v>0</v>
      </c>
      <c r="G110" s="146">
        <f t="shared" ref="G110" si="45">SUM(G105:G109)</f>
        <v>0</v>
      </c>
      <c r="H110" s="146">
        <f t="shared" ref="H110" si="46">SUM(H105:H109)</f>
        <v>0</v>
      </c>
      <c r="I110" s="146">
        <f t="shared" ref="I110" si="47">SUM(I105:I109)</f>
        <v>0</v>
      </c>
      <c r="J110" s="146">
        <f t="shared" ref="J110" si="48">SUM(J105:J109)</f>
        <v>0</v>
      </c>
    </row>
  </sheetData>
  <pageMargins left="0.70866141732283472" right="0.70866141732283472" top="0.74803149606299213" bottom="0.74803149606299213" header="0.31496062992125984" footer="0.31496062992125984"/>
  <pageSetup paperSize="9" scale="47" fitToHeight="0" orientation="landscape" r:id="rId1"/>
  <rowBreaks count="2" manualBreakCount="2">
    <brk id="36" max="10" man="1"/>
    <brk id="71" max="10" man="1"/>
  </rowBreaks>
  <ignoredErrors>
    <ignoredError sqref="E78:E100" calculatedColumn="1"/>
  </ignoredErrors>
  <tableParts count="4">
    <tablePart r:id="rId2"/>
    <tablePart r:id="rId3"/>
    <tablePart r:id="rId4"/>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3F6B-2983-4B23-91FD-3CEA905F4454}">
  <sheetPr codeName="Sheet18">
    <pageSetUpPr fitToPage="1"/>
  </sheetPr>
  <dimension ref="A1:J55"/>
  <sheetViews>
    <sheetView zoomScale="85" zoomScaleNormal="85" workbookViewId="0"/>
  </sheetViews>
  <sheetFormatPr defaultRowHeight="14.25" x14ac:dyDescent="0.45"/>
  <cols>
    <col min="1" max="1" width="38.265625" customWidth="1"/>
    <col min="2" max="2" width="7.265625" customWidth="1"/>
    <col min="3" max="3" width="47.3984375" bestFit="1" customWidth="1"/>
    <col min="4" max="4" width="36.86328125" customWidth="1"/>
    <col min="5" max="10" width="20.59765625" customWidth="1"/>
    <col min="11" max="11" width="2.73046875" customWidth="1"/>
  </cols>
  <sheetData>
    <row r="1" spans="1:10" ht="23.25" x14ac:dyDescent="0.45">
      <c r="A1" s="142" t="s">
        <v>1032</v>
      </c>
    </row>
    <row r="2" spans="1:10" ht="21" x14ac:dyDescent="0.65">
      <c r="A2" s="1" t="s">
        <v>789</v>
      </c>
    </row>
    <row r="3" spans="1:10" ht="94.5" customHeight="1" x14ac:dyDescent="0.45">
      <c r="A3" s="3" t="s">
        <v>56</v>
      </c>
      <c r="B3" s="3" t="s">
        <v>57</v>
      </c>
      <c r="C3" s="3" t="s">
        <v>1102</v>
      </c>
      <c r="D3" s="3" t="s">
        <v>1103</v>
      </c>
      <c r="E3" s="3" t="s">
        <v>954</v>
      </c>
      <c r="F3" s="3" t="s">
        <v>955</v>
      </c>
      <c r="G3" s="3" t="s">
        <v>956</v>
      </c>
      <c r="H3" s="3" t="s">
        <v>957</v>
      </c>
      <c r="I3" s="3" t="s">
        <v>958</v>
      </c>
      <c r="J3" s="3" t="s">
        <v>959</v>
      </c>
    </row>
    <row r="4" spans="1:10" s="48" customFormat="1" x14ac:dyDescent="0.45">
      <c r="A4" t="s">
        <v>789</v>
      </c>
      <c r="B4" s="48">
        <f>ROW()</f>
        <v>4</v>
      </c>
      <c r="C4" s="48" t="s">
        <v>101</v>
      </c>
      <c r="D4" s="48" t="s">
        <v>102</v>
      </c>
      <c r="E4" s="145"/>
      <c r="F4" s="145"/>
      <c r="G4" s="145"/>
      <c r="H4" s="145"/>
      <c r="I4" s="144"/>
      <c r="J4" s="144"/>
    </row>
    <row r="5" spans="1:10" x14ac:dyDescent="0.45">
      <c r="A5" t="s">
        <v>789</v>
      </c>
      <c r="B5" s="48">
        <f>ROW()</f>
        <v>5</v>
      </c>
      <c r="C5" s="48" t="s">
        <v>101</v>
      </c>
      <c r="D5" s="48" t="s">
        <v>103</v>
      </c>
      <c r="E5" s="145"/>
      <c r="F5" s="145"/>
      <c r="G5" s="145"/>
      <c r="H5" s="145"/>
      <c r="I5" s="144"/>
      <c r="J5" s="144"/>
    </row>
    <row r="6" spans="1:10" x14ac:dyDescent="0.45">
      <c r="A6" t="s">
        <v>789</v>
      </c>
      <c r="B6" s="48">
        <f>ROW()</f>
        <v>6</v>
      </c>
      <c r="C6" s="187" t="s">
        <v>101</v>
      </c>
      <c r="D6" s="54" t="s">
        <v>115</v>
      </c>
      <c r="E6" s="145"/>
      <c r="F6" s="145"/>
      <c r="G6" s="145"/>
      <c r="H6" s="145"/>
      <c r="I6" s="144"/>
      <c r="J6" s="144"/>
    </row>
    <row r="7" spans="1:10" x14ac:dyDescent="0.45">
      <c r="A7" t="s">
        <v>789</v>
      </c>
      <c r="B7" s="48">
        <f>ROW()</f>
        <v>7</v>
      </c>
      <c r="C7" s="187" t="s">
        <v>104</v>
      </c>
      <c r="D7" s="48"/>
      <c r="E7" s="147">
        <f>IF(SUM(E4:E5)=0,E6,SUM(E4:E5))</f>
        <v>0</v>
      </c>
      <c r="F7" s="147">
        <f t="shared" ref="F7:J7" si="0">IF(SUM(F4:F5)=0,F6,SUM(F4:F5))</f>
        <v>0</v>
      </c>
      <c r="G7" s="147">
        <f t="shared" si="0"/>
        <v>0</v>
      </c>
      <c r="H7" s="147">
        <f t="shared" si="0"/>
        <v>0</v>
      </c>
      <c r="I7" s="147">
        <f t="shared" si="0"/>
        <v>0</v>
      </c>
      <c r="J7" s="147">
        <f t="shared" si="0"/>
        <v>0</v>
      </c>
    </row>
    <row r="8" spans="1:10" x14ac:dyDescent="0.45">
      <c r="A8" t="s">
        <v>789</v>
      </c>
      <c r="B8" s="48">
        <f>ROW()</f>
        <v>8</v>
      </c>
      <c r="C8" s="48" t="s">
        <v>105</v>
      </c>
      <c r="D8" s="48" t="s">
        <v>600</v>
      </c>
      <c r="E8" s="145"/>
      <c r="F8" s="145"/>
      <c r="G8" s="145"/>
      <c r="H8" s="145"/>
      <c r="I8" s="144"/>
      <c r="J8" s="144"/>
    </row>
    <row r="9" spans="1:10" x14ac:dyDescent="0.45">
      <c r="A9" t="s">
        <v>789</v>
      </c>
      <c r="B9" s="48">
        <f>ROW()</f>
        <v>9</v>
      </c>
      <c r="C9" s="48" t="s">
        <v>105</v>
      </c>
      <c r="D9" s="48" t="s">
        <v>106</v>
      </c>
      <c r="E9" s="145"/>
      <c r="F9" s="145"/>
      <c r="G9" s="145"/>
      <c r="H9" s="145"/>
      <c r="I9" s="144"/>
      <c r="J9" s="144"/>
    </row>
    <row r="10" spans="1:10" x14ac:dyDescent="0.45">
      <c r="A10" t="s">
        <v>789</v>
      </c>
      <c r="B10" s="48">
        <f>ROW()</f>
        <v>10</v>
      </c>
      <c r="C10" s="48" t="s">
        <v>105</v>
      </c>
      <c r="D10" s="48" t="s">
        <v>107</v>
      </c>
      <c r="E10" s="145"/>
      <c r="F10" s="145"/>
      <c r="G10" s="145"/>
      <c r="H10" s="145"/>
      <c r="I10" s="144"/>
      <c r="J10" s="144"/>
    </row>
    <row r="11" spans="1:10" x14ac:dyDescent="0.45">
      <c r="A11" t="s">
        <v>789</v>
      </c>
      <c r="B11" s="48">
        <f>ROW()</f>
        <v>11</v>
      </c>
      <c r="C11" s="187" t="s">
        <v>105</v>
      </c>
      <c r="D11" s="54" t="s">
        <v>115</v>
      </c>
      <c r="E11" s="145"/>
      <c r="F11" s="145"/>
      <c r="G11" s="145"/>
      <c r="H11" s="145"/>
      <c r="I11" s="144"/>
      <c r="J11" s="144"/>
    </row>
    <row r="12" spans="1:10" x14ac:dyDescent="0.45">
      <c r="A12" t="s">
        <v>789</v>
      </c>
      <c r="B12" s="48">
        <f>ROW()</f>
        <v>12</v>
      </c>
      <c r="C12" s="187" t="s">
        <v>108</v>
      </c>
      <c r="D12" s="48"/>
      <c r="E12" s="147">
        <f>IF(SUM(E8:E10)=0,E11,SUM(E8:E10))</f>
        <v>0</v>
      </c>
      <c r="F12" s="147">
        <f t="shared" ref="F12:J12" si="1">IF(SUM(F8:F10)=0,F11,SUM(F8:F10))</f>
        <v>0</v>
      </c>
      <c r="G12" s="147">
        <f t="shared" si="1"/>
        <v>0</v>
      </c>
      <c r="H12" s="147">
        <f t="shared" si="1"/>
        <v>0</v>
      </c>
      <c r="I12" s="147">
        <f t="shared" si="1"/>
        <v>0</v>
      </c>
      <c r="J12" s="147">
        <f t="shared" si="1"/>
        <v>0</v>
      </c>
    </row>
    <row r="13" spans="1:10" x14ac:dyDescent="0.45">
      <c r="A13" t="s">
        <v>789</v>
      </c>
      <c r="B13" s="48">
        <f>ROW()</f>
        <v>13</v>
      </c>
      <c r="C13" s="48" t="s">
        <v>109</v>
      </c>
      <c r="D13" s="48" t="s">
        <v>601</v>
      </c>
      <c r="E13" s="145"/>
      <c r="F13" s="145"/>
      <c r="G13" s="145"/>
      <c r="H13" s="145"/>
      <c r="I13" s="144"/>
      <c r="J13" s="144"/>
    </row>
    <row r="14" spans="1:10" x14ac:dyDescent="0.45">
      <c r="A14" t="s">
        <v>789</v>
      </c>
      <c r="B14" s="48">
        <f>ROW()</f>
        <v>14</v>
      </c>
      <c r="C14" s="48" t="s">
        <v>109</v>
      </c>
      <c r="D14" s="48" t="s">
        <v>110</v>
      </c>
      <c r="E14" s="145"/>
      <c r="F14" s="145"/>
      <c r="G14" s="145"/>
      <c r="H14" s="145"/>
      <c r="I14" s="144"/>
      <c r="J14" s="144"/>
    </row>
    <row r="15" spans="1:10" x14ac:dyDescent="0.45">
      <c r="A15" t="s">
        <v>789</v>
      </c>
      <c r="B15" s="48">
        <f>ROW()</f>
        <v>15</v>
      </c>
      <c r="C15" s="48" t="s">
        <v>109</v>
      </c>
      <c r="D15" s="48" t="s">
        <v>111</v>
      </c>
      <c r="E15" s="145"/>
      <c r="F15" s="145"/>
      <c r="G15" s="145"/>
      <c r="H15" s="145"/>
      <c r="I15" s="144"/>
      <c r="J15" s="144"/>
    </row>
    <row r="16" spans="1:10" x14ac:dyDescent="0.45">
      <c r="A16" t="s">
        <v>789</v>
      </c>
      <c r="B16" s="48">
        <f>ROW()</f>
        <v>16</v>
      </c>
      <c r="C16" s="187" t="s">
        <v>109</v>
      </c>
      <c r="D16" s="54" t="s">
        <v>115</v>
      </c>
      <c r="E16" s="145"/>
      <c r="F16" s="145"/>
      <c r="G16" s="145"/>
      <c r="H16" s="145"/>
      <c r="I16" s="144"/>
      <c r="J16" s="144"/>
    </row>
    <row r="17" spans="1:10" x14ac:dyDescent="0.45">
      <c r="A17" t="s">
        <v>789</v>
      </c>
      <c r="B17" s="48">
        <f>ROW()</f>
        <v>17</v>
      </c>
      <c r="C17" s="187" t="s">
        <v>112</v>
      </c>
      <c r="D17" s="48"/>
      <c r="E17" s="147">
        <f>IF(SUM(E13:E15)=0,E16,SUM(E13:E15))</f>
        <v>0</v>
      </c>
      <c r="F17" s="147">
        <f t="shared" ref="F17:J17" si="2">IF(SUM(F13:F15)=0,F16,SUM(F13:F15))</f>
        <v>0</v>
      </c>
      <c r="G17" s="147">
        <f t="shared" si="2"/>
        <v>0</v>
      </c>
      <c r="H17" s="147">
        <f t="shared" si="2"/>
        <v>0</v>
      </c>
      <c r="I17" s="147">
        <f t="shared" si="2"/>
        <v>0</v>
      </c>
      <c r="J17" s="147">
        <f t="shared" si="2"/>
        <v>0</v>
      </c>
    </row>
    <row r="18" spans="1:10" x14ac:dyDescent="0.45">
      <c r="A18" t="s">
        <v>789</v>
      </c>
      <c r="B18" s="48">
        <f>ROW()</f>
        <v>18</v>
      </c>
      <c r="C18" s="187" t="s">
        <v>113</v>
      </c>
      <c r="D18" s="48"/>
      <c r="E18" s="147">
        <f>E7+E12+E17</f>
        <v>0</v>
      </c>
      <c r="F18" s="147">
        <f t="shared" ref="F18:I18" si="3">F7+F12+F17</f>
        <v>0</v>
      </c>
      <c r="G18" s="147">
        <f t="shared" si="3"/>
        <v>0</v>
      </c>
      <c r="H18" s="147">
        <f t="shared" si="3"/>
        <v>0</v>
      </c>
      <c r="I18" s="147">
        <f t="shared" si="3"/>
        <v>0</v>
      </c>
      <c r="J18" s="147">
        <f>J7+J12+J17</f>
        <v>0</v>
      </c>
    </row>
    <row r="19" spans="1:10" x14ac:dyDescent="0.45">
      <c r="A19" t="s">
        <v>789</v>
      </c>
      <c r="B19" s="48">
        <f>ROW()</f>
        <v>19</v>
      </c>
      <c r="C19" s="48" t="s">
        <v>114</v>
      </c>
      <c r="D19" s="48" t="s">
        <v>664</v>
      </c>
      <c r="E19" s="145"/>
      <c r="F19" s="145"/>
      <c r="G19" s="145"/>
      <c r="H19" s="145"/>
      <c r="I19" s="144"/>
      <c r="J19" s="144"/>
    </row>
    <row r="20" spans="1:10" x14ac:dyDescent="0.45">
      <c r="A20" t="s">
        <v>789</v>
      </c>
      <c r="B20" s="48">
        <f>ROW()</f>
        <v>20</v>
      </c>
      <c r="C20" s="48" t="s">
        <v>114</v>
      </c>
      <c r="D20" s="48" t="s">
        <v>1124</v>
      </c>
      <c r="E20" s="145"/>
      <c r="F20" s="145"/>
      <c r="G20" s="145"/>
      <c r="H20" s="145"/>
      <c r="I20" s="144"/>
      <c r="J20" s="144"/>
    </row>
    <row r="23" spans="1:10" ht="21" x14ac:dyDescent="0.65">
      <c r="A23" s="1" t="s">
        <v>789</v>
      </c>
    </row>
    <row r="24" spans="1:10" ht="94.5" customHeight="1" x14ac:dyDescent="0.45">
      <c r="A24" s="3" t="s">
        <v>56</v>
      </c>
      <c r="B24" s="3" t="s">
        <v>57</v>
      </c>
      <c r="C24" s="3" t="s">
        <v>1102</v>
      </c>
      <c r="D24" s="3" t="s">
        <v>1103</v>
      </c>
      <c r="E24" s="3" t="s">
        <v>954</v>
      </c>
      <c r="F24" s="3" t="s">
        <v>955</v>
      </c>
      <c r="G24" s="3" t="s">
        <v>956</v>
      </c>
      <c r="H24" s="3" t="s">
        <v>957</v>
      </c>
      <c r="I24" s="3" t="s">
        <v>958</v>
      </c>
      <c r="J24" s="3" t="s">
        <v>959</v>
      </c>
    </row>
    <row r="25" spans="1:10" x14ac:dyDescent="0.45">
      <c r="A25" t="s">
        <v>789</v>
      </c>
      <c r="B25" s="48">
        <f>ROW()</f>
        <v>25</v>
      </c>
      <c r="C25" s="48" t="s">
        <v>101</v>
      </c>
      <c r="D25" s="48" t="s">
        <v>102</v>
      </c>
      <c r="E25" s="145"/>
      <c r="F25" s="145"/>
      <c r="G25" s="145"/>
      <c r="H25" s="145"/>
      <c r="I25" s="144"/>
      <c r="J25" s="144"/>
    </row>
    <row r="26" spans="1:10" x14ac:dyDescent="0.45">
      <c r="A26" t="s">
        <v>789</v>
      </c>
      <c r="B26" s="48">
        <f>ROW()</f>
        <v>26</v>
      </c>
      <c r="C26" s="48" t="s">
        <v>101</v>
      </c>
      <c r="D26" s="48" t="s">
        <v>103</v>
      </c>
      <c r="E26" s="145"/>
      <c r="F26" s="145"/>
      <c r="G26" s="145"/>
      <c r="H26" s="145"/>
      <c r="I26" s="144"/>
      <c r="J26" s="144"/>
    </row>
    <row r="27" spans="1:10" x14ac:dyDescent="0.45">
      <c r="A27" t="s">
        <v>789</v>
      </c>
      <c r="B27" s="48">
        <f>ROW()</f>
        <v>27</v>
      </c>
      <c r="C27" s="187" t="s">
        <v>101</v>
      </c>
      <c r="D27" s="54" t="s">
        <v>115</v>
      </c>
      <c r="E27" s="145"/>
      <c r="F27" s="145"/>
      <c r="G27" s="145"/>
      <c r="H27" s="145"/>
      <c r="I27" s="144"/>
      <c r="J27" s="144"/>
    </row>
    <row r="28" spans="1:10" x14ac:dyDescent="0.45">
      <c r="A28" t="s">
        <v>789</v>
      </c>
      <c r="B28" s="48">
        <f>ROW()</f>
        <v>28</v>
      </c>
      <c r="C28" s="187" t="s">
        <v>104</v>
      </c>
      <c r="D28" s="48"/>
      <c r="E28" s="147">
        <f>IF(SUM(E25:E26)=0,E27,SUM(E25:E26))</f>
        <v>0</v>
      </c>
      <c r="F28" s="147">
        <f>IF(SUM(F25:F26)=0,F27,SUM(F25:F26))</f>
        <v>0</v>
      </c>
      <c r="G28" s="147">
        <f t="shared" ref="G28:J28" si="4">IF(SUM(G25:G26)=0,G27,SUM(G25:G26))</f>
        <v>0</v>
      </c>
      <c r="H28" s="147">
        <f t="shared" si="4"/>
        <v>0</v>
      </c>
      <c r="I28" s="147">
        <f>IF(SUM(I25:I26)=0,I27,SUM(I25:I26))</f>
        <v>0</v>
      </c>
      <c r="J28" s="147">
        <f t="shared" si="4"/>
        <v>0</v>
      </c>
    </row>
    <row r="29" spans="1:10" x14ac:dyDescent="0.45">
      <c r="A29" t="s">
        <v>789</v>
      </c>
      <c r="B29" s="48">
        <f>ROW()</f>
        <v>29</v>
      </c>
      <c r="C29" s="48" t="s">
        <v>105</v>
      </c>
      <c r="D29" s="48" t="s">
        <v>600</v>
      </c>
      <c r="E29" s="145"/>
      <c r="F29" s="145"/>
      <c r="G29" s="145"/>
      <c r="H29" s="145"/>
      <c r="I29" s="144"/>
      <c r="J29" s="144"/>
    </row>
    <row r="30" spans="1:10" x14ac:dyDescent="0.45">
      <c r="A30" t="s">
        <v>789</v>
      </c>
      <c r="B30" s="48">
        <f>ROW()</f>
        <v>30</v>
      </c>
      <c r="C30" s="48" t="s">
        <v>105</v>
      </c>
      <c r="D30" s="48" t="s">
        <v>106</v>
      </c>
      <c r="E30" s="145"/>
      <c r="F30" s="145"/>
      <c r="G30" s="145"/>
      <c r="H30" s="145"/>
      <c r="I30" s="144"/>
      <c r="J30" s="144"/>
    </row>
    <row r="31" spans="1:10" x14ac:dyDescent="0.45">
      <c r="A31" t="s">
        <v>789</v>
      </c>
      <c r="B31" s="48">
        <f>ROW()</f>
        <v>31</v>
      </c>
      <c r="C31" s="48" t="s">
        <v>105</v>
      </c>
      <c r="D31" s="48" t="s">
        <v>107</v>
      </c>
      <c r="E31" s="145"/>
      <c r="F31" s="145"/>
      <c r="G31" s="145"/>
      <c r="H31" s="145"/>
      <c r="I31" s="144"/>
      <c r="J31" s="144"/>
    </row>
    <row r="32" spans="1:10" x14ac:dyDescent="0.45">
      <c r="A32" t="s">
        <v>789</v>
      </c>
      <c r="B32" s="48">
        <f>ROW()</f>
        <v>32</v>
      </c>
      <c r="C32" s="187" t="s">
        <v>105</v>
      </c>
      <c r="D32" s="54" t="s">
        <v>115</v>
      </c>
      <c r="E32" s="145"/>
      <c r="F32" s="145"/>
      <c r="G32" s="145"/>
      <c r="H32" s="145"/>
      <c r="I32" s="144"/>
      <c r="J32" s="144"/>
    </row>
    <row r="33" spans="1:10" x14ac:dyDescent="0.45">
      <c r="A33" t="s">
        <v>789</v>
      </c>
      <c r="B33" s="48">
        <f>ROW()</f>
        <v>33</v>
      </c>
      <c r="C33" s="187" t="s">
        <v>108</v>
      </c>
      <c r="D33" s="48"/>
      <c r="E33" s="147">
        <f>IF(SUM(E29:E31)=0,E32,SUM(E29:E31))</f>
        <v>0</v>
      </c>
      <c r="F33" s="147">
        <f t="shared" ref="F33:J33" si="5">IF(SUM(F29:F31)=0,F32,SUM(F29:F31))</f>
        <v>0</v>
      </c>
      <c r="G33" s="147">
        <f t="shared" si="5"/>
        <v>0</v>
      </c>
      <c r="H33" s="147">
        <f t="shared" si="5"/>
        <v>0</v>
      </c>
      <c r="I33" s="147">
        <f t="shared" si="5"/>
        <v>0</v>
      </c>
      <c r="J33" s="147">
        <f t="shared" si="5"/>
        <v>0</v>
      </c>
    </row>
    <row r="34" spans="1:10" x14ac:dyDescent="0.45">
      <c r="A34" t="s">
        <v>789</v>
      </c>
      <c r="B34" s="48">
        <f>ROW()</f>
        <v>34</v>
      </c>
      <c r="C34" s="48" t="s">
        <v>109</v>
      </c>
      <c r="D34" s="48" t="s">
        <v>601</v>
      </c>
      <c r="E34" s="145"/>
      <c r="F34" s="145"/>
      <c r="G34" s="145"/>
      <c r="H34" s="145"/>
      <c r="I34" s="144"/>
      <c r="J34" s="144"/>
    </row>
    <row r="35" spans="1:10" x14ac:dyDescent="0.45">
      <c r="A35" t="s">
        <v>789</v>
      </c>
      <c r="B35" s="48">
        <f>ROW()</f>
        <v>35</v>
      </c>
      <c r="C35" s="48" t="s">
        <v>109</v>
      </c>
      <c r="D35" s="54" t="s">
        <v>110</v>
      </c>
      <c r="E35" s="145"/>
      <c r="F35" s="145"/>
      <c r="G35" s="145"/>
      <c r="H35" s="145"/>
      <c r="I35" s="144"/>
      <c r="J35" s="144"/>
    </row>
    <row r="36" spans="1:10" x14ac:dyDescent="0.45">
      <c r="A36" t="s">
        <v>789</v>
      </c>
      <c r="B36" s="48">
        <f>ROW()</f>
        <v>36</v>
      </c>
      <c r="C36" s="48" t="s">
        <v>109</v>
      </c>
      <c r="D36" s="48" t="s">
        <v>111</v>
      </c>
      <c r="E36" s="145"/>
      <c r="F36" s="145"/>
      <c r="G36" s="145"/>
      <c r="H36" s="145"/>
      <c r="I36" s="144"/>
      <c r="J36" s="144"/>
    </row>
    <row r="37" spans="1:10" x14ac:dyDescent="0.45">
      <c r="A37" t="s">
        <v>789</v>
      </c>
      <c r="B37" s="48">
        <f>ROW()</f>
        <v>37</v>
      </c>
      <c r="C37" s="187" t="s">
        <v>109</v>
      </c>
      <c r="D37" s="54" t="s">
        <v>115</v>
      </c>
      <c r="E37" s="145"/>
      <c r="F37" s="145"/>
      <c r="G37" s="145"/>
      <c r="H37" s="145"/>
      <c r="I37" s="144"/>
      <c r="J37" s="144"/>
    </row>
    <row r="38" spans="1:10" x14ac:dyDescent="0.45">
      <c r="A38" t="s">
        <v>789</v>
      </c>
      <c r="B38" s="48">
        <f>ROW()</f>
        <v>38</v>
      </c>
      <c r="C38" s="187" t="s">
        <v>112</v>
      </c>
      <c r="D38" s="48"/>
      <c r="E38" s="147">
        <f>IF(SUM(E34:E36)=0,E37,SUM(E34:E36))</f>
        <v>0</v>
      </c>
      <c r="F38" s="147">
        <f t="shared" ref="F38:J38" si="6">IF(SUM(F34:F36)=0,F37,SUM(F34:F36))</f>
        <v>0</v>
      </c>
      <c r="G38" s="147">
        <f t="shared" si="6"/>
        <v>0</v>
      </c>
      <c r="H38" s="147">
        <f t="shared" si="6"/>
        <v>0</v>
      </c>
      <c r="I38" s="147">
        <f t="shared" si="6"/>
        <v>0</v>
      </c>
      <c r="J38" s="147">
        <f t="shared" si="6"/>
        <v>0</v>
      </c>
    </row>
    <row r="39" spans="1:10" x14ac:dyDescent="0.45">
      <c r="A39" t="s">
        <v>789</v>
      </c>
      <c r="B39" s="48">
        <f>ROW()</f>
        <v>39</v>
      </c>
      <c r="C39" s="187" t="s">
        <v>113</v>
      </c>
      <c r="D39" s="48"/>
      <c r="E39" s="147">
        <f>E28+E33+E38</f>
        <v>0</v>
      </c>
      <c r="F39" s="147">
        <f t="shared" ref="F39:J39" si="7">F28+F33+F38</f>
        <v>0</v>
      </c>
      <c r="G39" s="147">
        <f t="shared" si="7"/>
        <v>0</v>
      </c>
      <c r="H39" s="147">
        <f t="shared" si="7"/>
        <v>0</v>
      </c>
      <c r="I39" s="147">
        <f t="shared" si="7"/>
        <v>0</v>
      </c>
      <c r="J39" s="147">
        <f t="shared" si="7"/>
        <v>0</v>
      </c>
    </row>
    <row r="40" spans="1:10" x14ac:dyDescent="0.45">
      <c r="B40" s="48"/>
      <c r="C40" s="48"/>
      <c r="D40" s="54"/>
    </row>
    <row r="42" spans="1:10" ht="21" x14ac:dyDescent="0.65">
      <c r="A42" s="1" t="s">
        <v>789</v>
      </c>
    </row>
    <row r="43" spans="1:10" ht="94.5" customHeight="1" x14ac:dyDescent="0.45">
      <c r="A43" s="3" t="s">
        <v>56</v>
      </c>
      <c r="B43" s="3" t="s">
        <v>57</v>
      </c>
      <c r="C43" s="3" t="s">
        <v>1102</v>
      </c>
      <c r="D43" s="3" t="s">
        <v>1103</v>
      </c>
      <c r="E43" s="3" t="s">
        <v>954</v>
      </c>
      <c r="F43" s="3" t="s">
        <v>955</v>
      </c>
      <c r="G43" s="3" t="s">
        <v>956</v>
      </c>
      <c r="H43" s="3" t="s">
        <v>957</v>
      </c>
      <c r="I43" s="3" t="s">
        <v>958</v>
      </c>
      <c r="J43" s="3" t="s">
        <v>959</v>
      </c>
    </row>
    <row r="44" spans="1:10" x14ac:dyDescent="0.45">
      <c r="A44" t="s">
        <v>789</v>
      </c>
      <c r="B44" s="48">
        <f>ROW()</f>
        <v>44</v>
      </c>
      <c r="C44" s="48" t="s">
        <v>101</v>
      </c>
      <c r="D44" s="48" t="s">
        <v>102</v>
      </c>
      <c r="E44" s="147">
        <f>E4-E25</f>
        <v>0</v>
      </c>
      <c r="F44" s="147">
        <f t="shared" ref="F44:J44" si="8">F4-F25</f>
        <v>0</v>
      </c>
      <c r="G44" s="147">
        <f t="shared" si="8"/>
        <v>0</v>
      </c>
      <c r="H44" s="147">
        <f t="shared" si="8"/>
        <v>0</v>
      </c>
      <c r="I44" s="147">
        <f t="shared" si="8"/>
        <v>0</v>
      </c>
      <c r="J44" s="147">
        <f t="shared" si="8"/>
        <v>0</v>
      </c>
    </row>
    <row r="45" spans="1:10" x14ac:dyDescent="0.45">
      <c r="A45" t="s">
        <v>789</v>
      </c>
      <c r="B45" s="48">
        <f>ROW()</f>
        <v>45</v>
      </c>
      <c r="C45" s="48" t="s">
        <v>101</v>
      </c>
      <c r="D45" s="48" t="s">
        <v>103</v>
      </c>
      <c r="E45" s="147">
        <f>E5-E26</f>
        <v>0</v>
      </c>
      <c r="F45" s="147">
        <f t="shared" ref="F45:J45" si="9">F5-F26</f>
        <v>0</v>
      </c>
      <c r="G45" s="147">
        <f t="shared" si="9"/>
        <v>0</v>
      </c>
      <c r="H45" s="147">
        <f t="shared" si="9"/>
        <v>0</v>
      </c>
      <c r="I45" s="147">
        <f t="shared" si="9"/>
        <v>0</v>
      </c>
      <c r="J45" s="147">
        <f t="shared" si="9"/>
        <v>0</v>
      </c>
    </row>
    <row r="46" spans="1:10" x14ac:dyDescent="0.45">
      <c r="A46" t="s">
        <v>789</v>
      </c>
      <c r="B46" s="48">
        <f>ROW()</f>
        <v>46</v>
      </c>
      <c r="C46" s="187" t="s">
        <v>104</v>
      </c>
      <c r="D46" s="48"/>
      <c r="E46" s="147">
        <f>E7-E28</f>
        <v>0</v>
      </c>
      <c r="F46" s="147">
        <f t="shared" ref="F46:J46" si="10">F7-F28</f>
        <v>0</v>
      </c>
      <c r="G46" s="147">
        <f t="shared" si="10"/>
        <v>0</v>
      </c>
      <c r="H46" s="147">
        <f t="shared" si="10"/>
        <v>0</v>
      </c>
      <c r="I46" s="147">
        <f t="shared" si="10"/>
        <v>0</v>
      </c>
      <c r="J46" s="147">
        <f t="shared" si="10"/>
        <v>0</v>
      </c>
    </row>
    <row r="47" spans="1:10" x14ac:dyDescent="0.45">
      <c r="A47" t="s">
        <v>789</v>
      </c>
      <c r="B47" s="48">
        <f>ROW()</f>
        <v>47</v>
      </c>
      <c r="C47" s="48" t="s">
        <v>105</v>
      </c>
      <c r="D47" s="48" t="s">
        <v>600</v>
      </c>
      <c r="E47" s="147">
        <f>E8-E29</f>
        <v>0</v>
      </c>
      <c r="F47" s="147">
        <f t="shared" ref="F47:J47" si="11">F8-F29</f>
        <v>0</v>
      </c>
      <c r="G47" s="147">
        <f t="shared" si="11"/>
        <v>0</v>
      </c>
      <c r="H47" s="147">
        <f t="shared" si="11"/>
        <v>0</v>
      </c>
      <c r="I47" s="147">
        <f t="shared" si="11"/>
        <v>0</v>
      </c>
      <c r="J47" s="147">
        <f t="shared" si="11"/>
        <v>0</v>
      </c>
    </row>
    <row r="48" spans="1:10" x14ac:dyDescent="0.45">
      <c r="A48" t="s">
        <v>789</v>
      </c>
      <c r="B48" s="48">
        <f>ROW()</f>
        <v>48</v>
      </c>
      <c r="C48" s="48" t="s">
        <v>105</v>
      </c>
      <c r="D48" s="48" t="s">
        <v>106</v>
      </c>
      <c r="E48" s="147">
        <f>E9-E30</f>
        <v>0</v>
      </c>
      <c r="F48" s="147">
        <f t="shared" ref="F48:J48" si="12">F9-F30</f>
        <v>0</v>
      </c>
      <c r="G48" s="147">
        <f t="shared" si="12"/>
        <v>0</v>
      </c>
      <c r="H48" s="147">
        <f t="shared" si="12"/>
        <v>0</v>
      </c>
      <c r="I48" s="147">
        <f t="shared" si="12"/>
        <v>0</v>
      </c>
      <c r="J48" s="147">
        <f t="shared" si="12"/>
        <v>0</v>
      </c>
    </row>
    <row r="49" spans="1:10" x14ac:dyDescent="0.45">
      <c r="A49" t="s">
        <v>789</v>
      </c>
      <c r="B49" s="48">
        <f>ROW()</f>
        <v>49</v>
      </c>
      <c r="C49" s="48" t="s">
        <v>105</v>
      </c>
      <c r="D49" s="48" t="s">
        <v>107</v>
      </c>
      <c r="E49" s="147">
        <f>E10-E31</f>
        <v>0</v>
      </c>
      <c r="F49" s="147">
        <f t="shared" ref="F49:J49" si="13">F10-F31</f>
        <v>0</v>
      </c>
      <c r="G49" s="147">
        <f t="shared" si="13"/>
        <v>0</v>
      </c>
      <c r="H49" s="147">
        <f t="shared" si="13"/>
        <v>0</v>
      </c>
      <c r="I49" s="147">
        <f t="shared" si="13"/>
        <v>0</v>
      </c>
      <c r="J49" s="147">
        <f t="shared" si="13"/>
        <v>0</v>
      </c>
    </row>
    <row r="50" spans="1:10" x14ac:dyDescent="0.45">
      <c r="A50" t="s">
        <v>789</v>
      </c>
      <c r="B50" s="48">
        <f>ROW()</f>
        <v>50</v>
      </c>
      <c r="C50" s="187" t="s">
        <v>108</v>
      </c>
      <c r="D50" s="48"/>
      <c r="E50" s="147">
        <f>E12-E33</f>
        <v>0</v>
      </c>
      <c r="F50" s="147">
        <f t="shared" ref="F50:J50" si="14">F12-F33</f>
        <v>0</v>
      </c>
      <c r="G50" s="147">
        <f t="shared" si="14"/>
        <v>0</v>
      </c>
      <c r="H50" s="147">
        <f t="shared" si="14"/>
        <v>0</v>
      </c>
      <c r="I50" s="147">
        <f t="shared" si="14"/>
        <v>0</v>
      </c>
      <c r="J50" s="147">
        <f t="shared" si="14"/>
        <v>0</v>
      </c>
    </row>
    <row r="51" spans="1:10" x14ac:dyDescent="0.45">
      <c r="A51" t="s">
        <v>789</v>
      </c>
      <c r="B51" s="48">
        <f>ROW()</f>
        <v>51</v>
      </c>
      <c r="C51" s="48" t="s">
        <v>109</v>
      </c>
      <c r="D51" s="48" t="s">
        <v>601</v>
      </c>
      <c r="E51" s="147">
        <f>E13-E34</f>
        <v>0</v>
      </c>
      <c r="F51" s="147">
        <f t="shared" ref="F51:J51" si="15">F13-F34</f>
        <v>0</v>
      </c>
      <c r="G51" s="147">
        <f t="shared" si="15"/>
        <v>0</v>
      </c>
      <c r="H51" s="147">
        <f t="shared" si="15"/>
        <v>0</v>
      </c>
      <c r="I51" s="147">
        <f t="shared" si="15"/>
        <v>0</v>
      </c>
      <c r="J51" s="147">
        <f t="shared" si="15"/>
        <v>0</v>
      </c>
    </row>
    <row r="52" spans="1:10" x14ac:dyDescent="0.45">
      <c r="A52" t="s">
        <v>789</v>
      </c>
      <c r="B52" s="48">
        <f>ROW()</f>
        <v>52</v>
      </c>
      <c r="C52" s="48" t="s">
        <v>109</v>
      </c>
      <c r="D52" s="48" t="s">
        <v>110</v>
      </c>
      <c r="E52" s="147">
        <f>E14-E35</f>
        <v>0</v>
      </c>
      <c r="F52" s="147">
        <f t="shared" ref="F52:J52" si="16">F14-F35</f>
        <v>0</v>
      </c>
      <c r="G52" s="147">
        <f t="shared" si="16"/>
        <v>0</v>
      </c>
      <c r="H52" s="147">
        <f t="shared" si="16"/>
        <v>0</v>
      </c>
      <c r="I52" s="147">
        <f t="shared" si="16"/>
        <v>0</v>
      </c>
      <c r="J52" s="147">
        <f t="shared" si="16"/>
        <v>0</v>
      </c>
    </row>
    <row r="53" spans="1:10" x14ac:dyDescent="0.45">
      <c r="A53" t="s">
        <v>789</v>
      </c>
      <c r="B53" s="48">
        <f>ROW()</f>
        <v>53</v>
      </c>
      <c r="C53" s="48" t="s">
        <v>109</v>
      </c>
      <c r="D53" s="48" t="s">
        <v>111</v>
      </c>
      <c r="E53" s="147">
        <f>E15-E36</f>
        <v>0</v>
      </c>
      <c r="F53" s="147">
        <f t="shared" ref="F53:J53" si="17">F15-F36</f>
        <v>0</v>
      </c>
      <c r="G53" s="147">
        <f t="shared" si="17"/>
        <v>0</v>
      </c>
      <c r="H53" s="147">
        <f t="shared" si="17"/>
        <v>0</v>
      </c>
      <c r="I53" s="147">
        <f t="shared" si="17"/>
        <v>0</v>
      </c>
      <c r="J53" s="147">
        <f t="shared" si="17"/>
        <v>0</v>
      </c>
    </row>
    <row r="54" spans="1:10" x14ac:dyDescent="0.45">
      <c r="A54" t="s">
        <v>789</v>
      </c>
      <c r="B54" s="48">
        <f>ROW()</f>
        <v>54</v>
      </c>
      <c r="C54" s="187" t="s">
        <v>112</v>
      </c>
      <c r="D54" s="48"/>
      <c r="E54" s="147">
        <f>E17-E38</f>
        <v>0</v>
      </c>
      <c r="F54" s="147">
        <f t="shared" ref="F54:J54" si="18">F17-F38</f>
        <v>0</v>
      </c>
      <c r="G54" s="147">
        <f t="shared" si="18"/>
        <v>0</v>
      </c>
      <c r="H54" s="147">
        <f t="shared" si="18"/>
        <v>0</v>
      </c>
      <c r="I54" s="147">
        <f t="shared" si="18"/>
        <v>0</v>
      </c>
      <c r="J54" s="147">
        <f t="shared" si="18"/>
        <v>0</v>
      </c>
    </row>
    <row r="55" spans="1:10" x14ac:dyDescent="0.45">
      <c r="A55" t="s">
        <v>789</v>
      </c>
      <c r="B55" s="48">
        <f>ROW()</f>
        <v>55</v>
      </c>
      <c r="C55" s="187" t="s">
        <v>113</v>
      </c>
      <c r="D55" s="48"/>
      <c r="E55" s="147">
        <f>E18-E39</f>
        <v>0</v>
      </c>
      <c r="F55" s="147">
        <f t="shared" ref="F55:J55" si="19">F18-F39</f>
        <v>0</v>
      </c>
      <c r="G55" s="147">
        <f t="shared" si="19"/>
        <v>0</v>
      </c>
      <c r="H55" s="147">
        <f t="shared" si="19"/>
        <v>0</v>
      </c>
      <c r="I55" s="147">
        <f t="shared" si="19"/>
        <v>0</v>
      </c>
      <c r="J55" s="147">
        <f t="shared" si="19"/>
        <v>0</v>
      </c>
    </row>
  </sheetData>
  <pageMargins left="0.70866141732283472" right="0.70866141732283472" top="0.74803149606299213" bottom="0.74803149606299213" header="0.31496062992125984" footer="0.31496062992125984"/>
  <pageSetup paperSize="9" scale="51" fitToHeight="0" orientation="landscape" r:id="rId1"/>
  <rowBreaks count="1" manualBreakCount="1">
    <brk id="40" max="10" man="1"/>
  </rowBreaks>
  <tableParts count="3">
    <tablePart r:id="rId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240F0-6558-49B7-8FFD-CBD87BF85690}">
  <sheetPr codeName="Sheet19">
    <pageSetUpPr fitToPage="1"/>
  </sheetPr>
  <dimension ref="A1:P33"/>
  <sheetViews>
    <sheetView zoomScale="85" zoomScaleNormal="85" zoomScaleSheetLayoutView="115" workbookViewId="0"/>
  </sheetViews>
  <sheetFormatPr defaultRowHeight="14.25" x14ac:dyDescent="0.45"/>
  <cols>
    <col min="1" max="1" width="34.265625" customWidth="1"/>
    <col min="2" max="2" width="7" customWidth="1"/>
    <col min="3" max="3" width="18.265625" customWidth="1"/>
    <col min="4" max="4" width="13.265625" customWidth="1"/>
    <col min="5" max="5" width="23" customWidth="1"/>
    <col min="6" max="6" width="20" customWidth="1"/>
    <col min="7" max="7" width="21.73046875" customWidth="1"/>
    <col min="8" max="8" width="16.73046875" customWidth="1"/>
    <col min="9" max="10" width="19" customWidth="1"/>
    <col min="11" max="11" width="25" customWidth="1"/>
    <col min="12" max="12" width="27.59765625" customWidth="1"/>
    <col min="13" max="13" width="26.73046875" customWidth="1"/>
    <col min="14" max="14" width="15" customWidth="1"/>
    <col min="15" max="15" width="20" customWidth="1"/>
    <col min="16" max="16" width="19.3984375" customWidth="1"/>
    <col min="17" max="17" width="4.1328125" customWidth="1"/>
  </cols>
  <sheetData>
    <row r="1" spans="1:16" ht="23.25" x14ac:dyDescent="0.45">
      <c r="A1" s="142" t="s">
        <v>1033</v>
      </c>
    </row>
    <row r="2" spans="1:16" ht="21" x14ac:dyDescent="0.65">
      <c r="A2" s="1" t="s">
        <v>782</v>
      </c>
    </row>
    <row r="3" spans="1:16" ht="113.45" customHeight="1" x14ac:dyDescent="0.45">
      <c r="A3" s="3" t="s">
        <v>56</v>
      </c>
      <c r="B3" s="3" t="s">
        <v>57</v>
      </c>
      <c r="C3" s="3" t="s">
        <v>1123</v>
      </c>
      <c r="D3" s="3" t="s">
        <v>972</v>
      </c>
      <c r="E3" s="3" t="s">
        <v>973</v>
      </c>
      <c r="F3" s="3" t="s">
        <v>974</v>
      </c>
      <c r="G3" s="3" t="s">
        <v>975</v>
      </c>
      <c r="H3" s="3" t="s">
        <v>976</v>
      </c>
      <c r="I3" s="3" t="s">
        <v>977</v>
      </c>
      <c r="J3" s="3" t="s">
        <v>978</v>
      </c>
      <c r="K3" s="3" t="s">
        <v>116</v>
      </c>
      <c r="L3" s="3" t="s">
        <v>979</v>
      </c>
      <c r="M3" s="3" t="s">
        <v>980</v>
      </c>
      <c r="N3" s="3" t="s">
        <v>117</v>
      </c>
      <c r="O3" s="3" t="s">
        <v>981</v>
      </c>
      <c r="P3" s="3" t="s">
        <v>982</v>
      </c>
    </row>
    <row r="4" spans="1:16" x14ac:dyDescent="0.45">
      <c r="A4" t="s">
        <v>782</v>
      </c>
      <c r="B4">
        <f>ROW()</f>
        <v>4</v>
      </c>
      <c r="C4" t="s">
        <v>118</v>
      </c>
      <c r="D4" s="157"/>
      <c r="E4" s="145"/>
      <c r="F4" s="144"/>
      <c r="G4" s="144"/>
      <c r="H4" s="145"/>
      <c r="I4" s="144"/>
      <c r="J4" s="144"/>
      <c r="K4" s="145"/>
      <c r="L4" s="144"/>
      <c r="M4" s="144"/>
      <c r="N4" s="145"/>
      <c r="O4" s="144"/>
      <c r="P4" s="144"/>
    </row>
    <row r="5" spans="1:16" x14ac:dyDescent="0.45">
      <c r="A5" t="s">
        <v>782</v>
      </c>
      <c r="B5">
        <f>ROW()</f>
        <v>5</v>
      </c>
      <c r="C5" t="s">
        <v>119</v>
      </c>
      <c r="D5" s="157"/>
      <c r="E5" s="145"/>
      <c r="F5" s="144"/>
      <c r="G5" s="144"/>
      <c r="H5" s="145"/>
      <c r="I5" s="144"/>
      <c r="J5" s="144"/>
      <c r="K5" s="145"/>
      <c r="L5" s="144"/>
      <c r="M5" s="144"/>
      <c r="N5" s="145"/>
      <c r="O5" s="144"/>
      <c r="P5" s="144"/>
    </row>
    <row r="6" spans="1:16" x14ac:dyDescent="0.45">
      <c r="A6" t="s">
        <v>782</v>
      </c>
      <c r="B6">
        <f>ROW()</f>
        <v>6</v>
      </c>
      <c r="C6" t="s">
        <v>120</v>
      </c>
      <c r="D6" s="157"/>
      <c r="E6" s="145"/>
      <c r="F6" s="144"/>
      <c r="G6" s="144"/>
      <c r="H6" s="145"/>
      <c r="I6" s="144"/>
      <c r="J6" s="144"/>
      <c r="K6" s="145"/>
      <c r="L6" s="144"/>
      <c r="M6" s="144"/>
      <c r="N6" s="145"/>
      <c r="O6" s="144"/>
      <c r="P6" s="144"/>
    </row>
    <row r="7" spans="1:16" x14ac:dyDescent="0.45">
      <c r="A7" t="s">
        <v>782</v>
      </c>
      <c r="B7">
        <f>ROW()</f>
        <v>7</v>
      </c>
      <c r="C7" t="s">
        <v>121</v>
      </c>
      <c r="D7" s="157"/>
      <c r="E7" s="145"/>
      <c r="F7" s="144"/>
      <c r="G7" s="144"/>
      <c r="H7" s="145"/>
      <c r="I7" s="144"/>
      <c r="J7" s="144"/>
      <c r="K7" s="145"/>
      <c r="L7" s="144"/>
      <c r="M7" s="144"/>
      <c r="N7" s="145"/>
      <c r="O7" s="144"/>
      <c r="P7" s="144"/>
    </row>
    <row r="8" spans="1:16" x14ac:dyDescent="0.45">
      <c r="A8" t="s">
        <v>782</v>
      </c>
      <c r="B8">
        <f>ROW()</f>
        <v>8</v>
      </c>
      <c r="C8" t="s">
        <v>122</v>
      </c>
      <c r="D8" s="157"/>
      <c r="E8" s="145"/>
      <c r="F8" s="144"/>
      <c r="G8" s="144"/>
      <c r="H8" s="145"/>
      <c r="I8" s="144"/>
      <c r="J8" s="144"/>
      <c r="K8" s="145"/>
      <c r="L8" s="144"/>
      <c r="M8" s="144"/>
      <c r="N8" s="145"/>
      <c r="O8" s="144"/>
      <c r="P8" s="144"/>
    </row>
    <row r="9" spans="1:16" x14ac:dyDescent="0.45">
      <c r="A9" t="s">
        <v>782</v>
      </c>
      <c r="B9">
        <f>ROW()</f>
        <v>9</v>
      </c>
      <c r="C9" t="s">
        <v>123</v>
      </c>
      <c r="D9" s="157"/>
      <c r="E9" s="145"/>
      <c r="F9" s="144"/>
      <c r="G9" s="144"/>
      <c r="H9" s="145"/>
      <c r="I9" s="144"/>
      <c r="J9" s="144"/>
      <c r="K9" s="145"/>
      <c r="L9" s="144"/>
      <c r="M9" s="144"/>
      <c r="N9" s="145"/>
      <c r="O9" s="144"/>
      <c r="P9" s="144"/>
    </row>
    <row r="10" spans="1:16" x14ac:dyDescent="0.45">
      <c r="A10" s="48" t="s">
        <v>782</v>
      </c>
      <c r="B10" s="48">
        <f>ROW()</f>
        <v>10</v>
      </c>
      <c r="C10" s="48" t="s">
        <v>124</v>
      </c>
      <c r="D10" s="157"/>
      <c r="E10" s="145"/>
      <c r="F10" s="144"/>
      <c r="G10" s="144"/>
      <c r="H10" s="145"/>
      <c r="I10" s="144"/>
      <c r="J10" s="144"/>
      <c r="K10" s="145"/>
      <c r="L10" s="144"/>
      <c r="M10" s="144"/>
      <c r="N10" s="145"/>
      <c r="O10" s="144"/>
      <c r="P10" s="144"/>
    </row>
    <row r="11" spans="1:16" x14ac:dyDescent="0.45">
      <c r="A11" t="s">
        <v>782</v>
      </c>
      <c r="B11">
        <f>ROW()</f>
        <v>11</v>
      </c>
      <c r="C11" t="s">
        <v>125</v>
      </c>
      <c r="D11" s="157"/>
      <c r="E11" s="145"/>
      <c r="F11" s="144"/>
      <c r="G11" s="144"/>
      <c r="H11" s="145"/>
      <c r="I11" s="144"/>
      <c r="J11" s="144"/>
      <c r="K11" s="145"/>
      <c r="L11" s="144"/>
      <c r="M11" s="144"/>
      <c r="N11" s="145"/>
      <c r="O11" s="144"/>
      <c r="P11" s="144"/>
    </row>
    <row r="12" spans="1:16" x14ac:dyDescent="0.45">
      <c r="A12" t="s">
        <v>782</v>
      </c>
      <c r="B12">
        <f>ROW()</f>
        <v>12</v>
      </c>
      <c r="C12" t="s">
        <v>126</v>
      </c>
      <c r="D12" s="157"/>
      <c r="E12" s="145"/>
      <c r="F12" s="144"/>
      <c r="G12" s="144"/>
      <c r="H12" s="145"/>
      <c r="I12" s="144"/>
      <c r="J12" s="144"/>
      <c r="K12" s="145"/>
      <c r="L12" s="144"/>
      <c r="M12" s="144"/>
      <c r="N12" s="145"/>
      <c r="O12" s="144"/>
      <c r="P12" s="144"/>
    </row>
    <row r="13" spans="1:16" x14ac:dyDescent="0.45">
      <c r="A13" t="s">
        <v>782</v>
      </c>
      <c r="B13">
        <f>ROW()</f>
        <v>13</v>
      </c>
      <c r="C13" t="s">
        <v>127</v>
      </c>
      <c r="D13" s="157"/>
      <c r="E13" s="145"/>
      <c r="F13" s="144"/>
      <c r="G13" s="144"/>
      <c r="H13" s="145"/>
      <c r="I13" s="144"/>
      <c r="J13" s="144"/>
      <c r="K13" s="145"/>
      <c r="L13" s="144"/>
      <c r="M13" s="144"/>
      <c r="N13" s="145"/>
      <c r="O13" s="144"/>
      <c r="P13" s="144"/>
    </row>
    <row r="14" spans="1:16" x14ac:dyDescent="0.45">
      <c r="A14" t="s">
        <v>782</v>
      </c>
      <c r="B14">
        <f>ROW()</f>
        <v>14</v>
      </c>
      <c r="C14" t="s">
        <v>128</v>
      </c>
      <c r="D14" s="157"/>
      <c r="E14" s="145"/>
      <c r="F14" s="144"/>
      <c r="G14" s="144"/>
      <c r="H14" s="145"/>
      <c r="I14" s="144"/>
      <c r="J14" s="144"/>
      <c r="K14" s="145"/>
      <c r="L14" s="144"/>
      <c r="M14" s="144"/>
      <c r="N14" s="145"/>
      <c r="O14" s="144"/>
      <c r="P14" s="144"/>
    </row>
    <row r="15" spans="1:16" x14ac:dyDescent="0.45">
      <c r="A15" t="s">
        <v>782</v>
      </c>
      <c r="B15">
        <f>ROW()</f>
        <v>15</v>
      </c>
      <c r="C15" t="s">
        <v>129</v>
      </c>
      <c r="D15" s="157"/>
      <c r="E15" s="145"/>
      <c r="F15" s="144"/>
      <c r="G15" s="144"/>
      <c r="H15" s="145"/>
      <c r="I15" s="144"/>
      <c r="J15" s="144"/>
      <c r="K15" s="145"/>
      <c r="L15" s="144"/>
      <c r="M15" s="144"/>
      <c r="N15" s="145"/>
      <c r="O15" s="144"/>
      <c r="P15" s="144"/>
    </row>
    <row r="16" spans="1:16" x14ac:dyDescent="0.45">
      <c r="A16" s="48" t="s">
        <v>782</v>
      </c>
      <c r="B16" s="48">
        <f>ROW()</f>
        <v>16</v>
      </c>
      <c r="C16" s="48" t="s">
        <v>130</v>
      </c>
      <c r="D16" s="157"/>
      <c r="E16" s="145"/>
      <c r="F16" s="144"/>
      <c r="G16" s="144"/>
      <c r="H16" s="145"/>
      <c r="I16" s="144"/>
      <c r="J16" s="144"/>
      <c r="K16" s="145"/>
      <c r="L16" s="144"/>
      <c r="M16" s="144"/>
      <c r="N16" s="145"/>
      <c r="O16" s="144"/>
      <c r="P16" s="144"/>
    </row>
    <row r="17" spans="1:16" x14ac:dyDescent="0.45">
      <c r="A17" t="s">
        <v>782</v>
      </c>
      <c r="B17">
        <f>ROW()</f>
        <v>17</v>
      </c>
      <c r="C17" t="s">
        <v>131</v>
      </c>
      <c r="D17" s="157"/>
      <c r="E17" s="145"/>
      <c r="F17" s="144"/>
      <c r="G17" s="144"/>
      <c r="H17" s="145"/>
      <c r="I17" s="144"/>
      <c r="J17" s="144"/>
      <c r="K17" s="145"/>
      <c r="L17" s="144"/>
      <c r="M17" s="144"/>
      <c r="N17" s="145"/>
      <c r="O17" s="144"/>
      <c r="P17" s="144"/>
    </row>
    <row r="18" spans="1:16" x14ac:dyDescent="0.45">
      <c r="A18" t="s">
        <v>782</v>
      </c>
      <c r="B18">
        <f>ROW()</f>
        <v>18</v>
      </c>
      <c r="C18" t="s">
        <v>132</v>
      </c>
      <c r="D18" s="157"/>
      <c r="E18" s="145"/>
      <c r="F18" s="144"/>
      <c r="G18" s="144"/>
      <c r="H18" s="145"/>
      <c r="I18" s="144"/>
      <c r="J18" s="144"/>
      <c r="K18" s="145"/>
      <c r="L18" s="144"/>
      <c r="M18" s="144"/>
      <c r="N18" s="145"/>
      <c r="O18" s="144"/>
      <c r="P18" s="144"/>
    </row>
    <row r="19" spans="1:16" x14ac:dyDescent="0.45">
      <c r="A19" t="s">
        <v>782</v>
      </c>
      <c r="B19">
        <f>ROW()</f>
        <v>19</v>
      </c>
      <c r="C19" t="s">
        <v>133</v>
      </c>
      <c r="D19" s="157"/>
      <c r="E19" s="145"/>
      <c r="F19" s="144"/>
      <c r="G19" s="144"/>
      <c r="H19" s="145"/>
      <c r="I19" s="144"/>
      <c r="J19" s="144"/>
      <c r="K19" s="145"/>
      <c r="L19" s="144"/>
      <c r="M19" s="144"/>
      <c r="N19" s="145"/>
      <c r="O19" s="144"/>
      <c r="P19" s="144"/>
    </row>
    <row r="20" spans="1:16" x14ac:dyDescent="0.45">
      <c r="A20" t="s">
        <v>782</v>
      </c>
      <c r="B20">
        <f>ROW()</f>
        <v>20</v>
      </c>
      <c r="C20" t="s">
        <v>134</v>
      </c>
      <c r="D20" s="157"/>
      <c r="E20" s="145"/>
      <c r="F20" s="144"/>
      <c r="G20" s="144"/>
      <c r="H20" s="145"/>
      <c r="I20" s="144"/>
      <c r="J20" s="144"/>
      <c r="K20" s="145"/>
      <c r="L20" s="144"/>
      <c r="M20" s="144"/>
      <c r="N20" s="145"/>
      <c r="O20" s="144"/>
      <c r="P20" s="144"/>
    </row>
    <row r="21" spans="1:16" x14ac:dyDescent="0.45">
      <c r="A21" t="s">
        <v>782</v>
      </c>
      <c r="B21">
        <f>ROW()</f>
        <v>21</v>
      </c>
      <c r="C21" t="s">
        <v>135</v>
      </c>
      <c r="D21" s="157"/>
      <c r="E21" s="145"/>
      <c r="F21" s="144"/>
      <c r="G21" s="144"/>
      <c r="H21" s="145"/>
      <c r="I21" s="144"/>
      <c r="J21" s="144"/>
      <c r="K21" s="145"/>
      <c r="L21" s="144"/>
      <c r="M21" s="144"/>
      <c r="N21" s="145"/>
      <c r="O21" s="144"/>
      <c r="P21" s="144"/>
    </row>
    <row r="22" spans="1:16" x14ac:dyDescent="0.45">
      <c r="A22" s="48" t="s">
        <v>782</v>
      </c>
      <c r="B22" s="48">
        <f>ROW()</f>
        <v>22</v>
      </c>
      <c r="C22" s="48" t="s">
        <v>136</v>
      </c>
      <c r="D22" s="157"/>
      <c r="E22" s="145"/>
      <c r="F22" s="144"/>
      <c r="G22" s="144"/>
      <c r="H22" s="145"/>
      <c r="I22" s="144"/>
      <c r="J22" s="144"/>
      <c r="K22" s="145"/>
      <c r="L22" s="144"/>
      <c r="M22" s="144"/>
      <c r="N22" s="145"/>
      <c r="O22" s="144"/>
      <c r="P22" s="144"/>
    </row>
    <row r="23" spans="1:16" x14ac:dyDescent="0.45">
      <c r="A23" t="s">
        <v>782</v>
      </c>
      <c r="B23">
        <f>ROW()</f>
        <v>23</v>
      </c>
      <c r="C23" t="s">
        <v>137</v>
      </c>
      <c r="D23" s="157"/>
      <c r="E23" s="145"/>
      <c r="F23" s="144"/>
      <c r="G23" s="144"/>
      <c r="H23" s="145"/>
      <c r="I23" s="144"/>
      <c r="J23" s="144"/>
      <c r="K23" s="145"/>
      <c r="L23" s="144"/>
      <c r="M23" s="144"/>
      <c r="N23" s="145"/>
      <c r="O23" s="144"/>
      <c r="P23" s="144"/>
    </row>
    <row r="24" spans="1:16" x14ac:dyDescent="0.45">
      <c r="A24" t="s">
        <v>782</v>
      </c>
      <c r="B24">
        <f>ROW()</f>
        <v>24</v>
      </c>
      <c r="C24" t="s">
        <v>138</v>
      </c>
      <c r="D24" s="157"/>
      <c r="E24" s="145"/>
      <c r="F24" s="144"/>
      <c r="G24" s="144"/>
      <c r="H24" s="145"/>
      <c r="I24" s="144"/>
      <c r="J24" s="144"/>
      <c r="K24" s="145"/>
      <c r="L24" s="144"/>
      <c r="M24" s="144"/>
      <c r="N24" s="145"/>
      <c r="O24" s="144"/>
      <c r="P24" s="144"/>
    </row>
    <row r="25" spans="1:16" x14ac:dyDescent="0.45">
      <c r="A25" t="s">
        <v>782</v>
      </c>
      <c r="B25">
        <f>ROW()</f>
        <v>25</v>
      </c>
      <c r="C25" t="s">
        <v>139</v>
      </c>
      <c r="D25" s="157"/>
      <c r="E25" s="145"/>
      <c r="F25" s="144"/>
      <c r="G25" s="144"/>
      <c r="H25" s="145"/>
      <c r="I25" s="144"/>
      <c r="J25" s="144"/>
      <c r="K25" s="145"/>
      <c r="L25" s="144"/>
      <c r="M25" s="144"/>
      <c r="N25" s="145"/>
      <c r="O25" s="144"/>
      <c r="P25" s="144"/>
    </row>
    <row r="26" spans="1:16" x14ac:dyDescent="0.45">
      <c r="A26" t="s">
        <v>782</v>
      </c>
      <c r="B26">
        <f>ROW()</f>
        <v>26</v>
      </c>
      <c r="C26" t="s">
        <v>140</v>
      </c>
      <c r="D26" s="157"/>
      <c r="E26" s="145"/>
      <c r="F26" s="144"/>
      <c r="G26" s="144"/>
      <c r="H26" s="145"/>
      <c r="I26" s="144"/>
      <c r="J26" s="144"/>
      <c r="K26" s="145"/>
      <c r="L26" s="144"/>
      <c r="M26" s="144"/>
      <c r="N26" s="145"/>
      <c r="O26" s="144"/>
      <c r="P26" s="144"/>
    </row>
    <row r="27" spans="1:16" x14ac:dyDescent="0.45">
      <c r="A27" t="s">
        <v>782</v>
      </c>
      <c r="B27">
        <f>ROW()</f>
        <v>27</v>
      </c>
      <c r="C27" t="s">
        <v>141</v>
      </c>
      <c r="D27" s="157"/>
      <c r="E27" s="145"/>
      <c r="F27" s="144"/>
      <c r="G27" s="144"/>
      <c r="H27" s="145"/>
      <c r="I27" s="144"/>
      <c r="J27" s="144"/>
      <c r="K27" s="145"/>
      <c r="L27" s="144"/>
      <c r="M27" s="144"/>
      <c r="N27" s="145"/>
      <c r="O27" s="144"/>
      <c r="P27" s="144"/>
    </row>
    <row r="28" spans="1:16" x14ac:dyDescent="0.45">
      <c r="A28" s="48" t="s">
        <v>782</v>
      </c>
      <c r="B28" s="48">
        <f>ROW()</f>
        <v>28</v>
      </c>
      <c r="C28" s="48" t="s">
        <v>142</v>
      </c>
      <c r="D28" s="157"/>
      <c r="E28" s="145"/>
      <c r="F28" s="144"/>
      <c r="G28" s="144"/>
      <c r="H28" s="145"/>
      <c r="I28" s="144"/>
      <c r="J28" s="144"/>
      <c r="K28" s="145"/>
      <c r="L28" s="144"/>
      <c r="M28" s="144"/>
      <c r="N28" s="145"/>
      <c r="O28" s="144"/>
      <c r="P28" s="144"/>
    </row>
    <row r="29" spans="1:16" x14ac:dyDescent="0.45">
      <c r="A29" t="s">
        <v>782</v>
      </c>
      <c r="B29">
        <f>ROW()</f>
        <v>29</v>
      </c>
      <c r="C29" t="s">
        <v>143</v>
      </c>
      <c r="D29" s="145"/>
      <c r="E29" s="145"/>
      <c r="F29" s="144"/>
      <c r="G29" s="144"/>
      <c r="H29" s="145"/>
      <c r="I29" s="144"/>
      <c r="J29" s="144"/>
      <c r="K29" s="145"/>
      <c r="L29" s="144"/>
      <c r="M29" s="144"/>
      <c r="N29" s="145"/>
      <c r="O29" s="144"/>
      <c r="P29" s="144"/>
    </row>
    <row r="30" spans="1:16" x14ac:dyDescent="0.45">
      <c r="A30" t="s">
        <v>782</v>
      </c>
      <c r="B30">
        <f>ROW()</f>
        <v>30</v>
      </c>
      <c r="C30" s="64" t="s">
        <v>99</v>
      </c>
      <c r="D30" s="136"/>
      <c r="E30" s="146">
        <f>SUM(E4:E29)</f>
        <v>0</v>
      </c>
      <c r="F30" s="146">
        <f>SUM(F4:F29)</f>
        <v>0</v>
      </c>
      <c r="G30" s="146">
        <f>SUM(G4:G29)</f>
        <v>0</v>
      </c>
      <c r="H30" s="146">
        <f>SUM(H4:H29)</f>
        <v>0</v>
      </c>
      <c r="I30" s="146">
        <f t="shared" ref="I30:L30" si="0">SUM(I4:I29)</f>
        <v>0</v>
      </c>
      <c r="J30" s="146">
        <f t="shared" si="0"/>
        <v>0</v>
      </c>
      <c r="K30" s="146">
        <f t="shared" si="0"/>
        <v>0</v>
      </c>
      <c r="L30" s="146">
        <f t="shared" si="0"/>
        <v>0</v>
      </c>
      <c r="M30" s="146">
        <f>SUM(M4:M29)</f>
        <v>0</v>
      </c>
      <c r="N30" s="146">
        <f>SUM(N4:N29)</f>
        <v>0</v>
      </c>
      <c r="O30" s="146">
        <f>SUM(O4:O29)</f>
        <v>0</v>
      </c>
      <c r="P30" s="146">
        <f>SUM(P4:P29)</f>
        <v>0</v>
      </c>
    </row>
    <row r="31" spans="1:16" x14ac:dyDescent="0.45">
      <c r="B31" s="143"/>
      <c r="C31" s="143"/>
    </row>
    <row r="33" spans="2:3" x14ac:dyDescent="0.45">
      <c r="B33" s="55"/>
      <c r="C33" s="55"/>
    </row>
  </sheetData>
  <pageMargins left="0.7" right="0.7" top="0.75" bottom="0.75" header="0.3" footer="0.3"/>
  <pageSetup paperSize="9" scale="39" fitToHeight="0"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F766B-ACBE-4048-A3E5-61369C6961DB}">
  <sheetPr codeName="Sheet20">
    <pageSetUpPr fitToPage="1"/>
  </sheetPr>
  <dimension ref="A1:L118"/>
  <sheetViews>
    <sheetView zoomScale="85" zoomScaleNormal="85" zoomScaleSheetLayoutView="85" workbookViewId="0"/>
  </sheetViews>
  <sheetFormatPr defaultRowHeight="14.25" x14ac:dyDescent="0.45"/>
  <cols>
    <col min="1" max="1" width="40.265625" customWidth="1"/>
    <col min="2" max="2" width="7.3984375" customWidth="1"/>
    <col min="3" max="3" width="81.59765625" customWidth="1"/>
    <col min="4" max="4" width="53.73046875" customWidth="1"/>
    <col min="5" max="5" width="25.3984375" customWidth="1"/>
    <col min="6" max="6" width="29.73046875" customWidth="1"/>
    <col min="7" max="11" width="23.73046875" customWidth="1"/>
    <col min="12" max="12" width="3.86328125" customWidth="1"/>
  </cols>
  <sheetData>
    <row r="1" spans="1:11" ht="23.25" x14ac:dyDescent="0.45">
      <c r="A1" s="142" t="s">
        <v>1034</v>
      </c>
    </row>
    <row r="2" spans="1:11" ht="21" x14ac:dyDescent="0.65">
      <c r="A2" s="1" t="s">
        <v>752</v>
      </c>
      <c r="C2" s="64"/>
    </row>
    <row r="3" spans="1:11" ht="75.599999999999994" customHeight="1" x14ac:dyDescent="0.45">
      <c r="A3" s="3" t="s">
        <v>56</v>
      </c>
      <c r="B3" s="3" t="s">
        <v>57</v>
      </c>
      <c r="C3" s="3" t="s">
        <v>144</v>
      </c>
      <c r="D3" s="3" t="s">
        <v>1102</v>
      </c>
      <c r="E3" s="3" t="s">
        <v>1103</v>
      </c>
      <c r="F3" s="3" t="s">
        <v>983</v>
      </c>
      <c r="G3" s="3" t="s">
        <v>984</v>
      </c>
      <c r="H3" s="3" t="s">
        <v>985</v>
      </c>
      <c r="I3" s="3" t="s">
        <v>986</v>
      </c>
      <c r="J3" s="3" t="s">
        <v>987</v>
      </c>
      <c r="K3" s="3" t="s">
        <v>988</v>
      </c>
    </row>
    <row r="4" spans="1:11" x14ac:dyDescent="0.45">
      <c r="A4" t="s">
        <v>752</v>
      </c>
      <c r="B4" s="48">
        <f>ROW()</f>
        <v>4</v>
      </c>
      <c r="C4" s="48" t="s">
        <v>145</v>
      </c>
      <c r="D4" s="157"/>
      <c r="E4" s="48"/>
      <c r="F4" s="144"/>
      <c r="G4" s="144"/>
      <c r="H4" s="144"/>
      <c r="I4" s="144"/>
      <c r="J4" s="139"/>
      <c r="K4" s="139"/>
    </row>
    <row r="5" spans="1:11" x14ac:dyDescent="0.45">
      <c r="A5" t="s">
        <v>752</v>
      </c>
      <c r="B5" s="48">
        <f>ROW()</f>
        <v>5</v>
      </c>
      <c r="C5" s="48" t="s">
        <v>145</v>
      </c>
      <c r="D5" s="157"/>
      <c r="E5" s="48"/>
      <c r="F5" s="144"/>
      <c r="G5" s="144"/>
      <c r="H5" s="144"/>
      <c r="I5" s="144"/>
      <c r="J5" s="139"/>
      <c r="K5" s="139"/>
    </row>
    <row r="6" spans="1:11" x14ac:dyDescent="0.45">
      <c r="A6" t="s">
        <v>752</v>
      </c>
      <c r="B6" s="48">
        <f>ROW()</f>
        <v>6</v>
      </c>
      <c r="C6" s="48" t="s">
        <v>145</v>
      </c>
      <c r="D6" s="157"/>
      <c r="E6" s="48"/>
      <c r="F6" s="144"/>
      <c r="G6" s="144"/>
      <c r="H6" s="144"/>
      <c r="I6" s="144"/>
      <c r="J6" s="139"/>
      <c r="K6" s="139"/>
    </row>
    <row r="7" spans="1:11" x14ac:dyDescent="0.45">
      <c r="A7" t="s">
        <v>752</v>
      </c>
      <c r="B7" s="48">
        <f>ROW()</f>
        <v>7</v>
      </c>
      <c r="C7" s="48" t="s">
        <v>145</v>
      </c>
      <c r="D7" s="157"/>
      <c r="E7" s="48"/>
      <c r="F7" s="144"/>
      <c r="G7" s="144"/>
      <c r="H7" s="144"/>
      <c r="I7" s="144"/>
      <c r="J7" s="139"/>
      <c r="K7" s="139"/>
    </row>
    <row r="8" spans="1:11" x14ac:dyDescent="0.45">
      <c r="A8" t="s">
        <v>752</v>
      </c>
      <c r="B8" s="48">
        <f>ROW()</f>
        <v>8</v>
      </c>
      <c r="C8" s="48" t="s">
        <v>145</v>
      </c>
      <c r="D8" s="157"/>
      <c r="E8" s="48"/>
      <c r="F8" s="144"/>
      <c r="G8" s="144"/>
      <c r="H8" s="144"/>
      <c r="I8" s="144"/>
      <c r="J8" s="139"/>
      <c r="K8" s="139"/>
    </row>
    <row r="9" spans="1:11" x14ac:dyDescent="0.45">
      <c r="A9" t="s">
        <v>752</v>
      </c>
      <c r="B9" s="48">
        <f>ROW()</f>
        <v>9</v>
      </c>
      <c r="C9" s="48" t="s">
        <v>145</v>
      </c>
      <c r="D9" s="157"/>
      <c r="E9" s="48"/>
      <c r="F9" s="144"/>
      <c r="G9" s="144"/>
      <c r="H9" s="144"/>
      <c r="I9" s="144"/>
      <c r="J9" s="139"/>
      <c r="K9" s="139"/>
    </row>
    <row r="10" spans="1:11" x14ac:dyDescent="0.45">
      <c r="A10" t="s">
        <v>752</v>
      </c>
      <c r="B10" s="48">
        <f>ROW()</f>
        <v>10</v>
      </c>
      <c r="C10" s="48" t="s">
        <v>145</v>
      </c>
      <c r="D10" s="157"/>
      <c r="E10" s="48"/>
      <c r="F10" s="144"/>
      <c r="G10" s="144"/>
      <c r="H10" s="144"/>
      <c r="I10" s="144"/>
      <c r="J10" s="139"/>
      <c r="K10" s="139"/>
    </row>
    <row r="11" spans="1:11" x14ac:dyDescent="0.45">
      <c r="A11" t="s">
        <v>752</v>
      </c>
      <c r="B11" s="48">
        <f>ROW()</f>
        <v>11</v>
      </c>
      <c r="C11" s="48" t="s">
        <v>145</v>
      </c>
      <c r="D11" s="157"/>
      <c r="E11" s="48"/>
      <c r="F11" s="144"/>
      <c r="G11" s="144"/>
      <c r="H11" s="144"/>
      <c r="I11" s="144"/>
      <c r="J11" s="139"/>
      <c r="K11" s="139"/>
    </row>
    <row r="12" spans="1:11" x14ac:dyDescent="0.45">
      <c r="A12" t="s">
        <v>752</v>
      </c>
      <c r="B12" s="48">
        <f>ROW()</f>
        <v>12</v>
      </c>
      <c r="C12" s="48" t="s">
        <v>145</v>
      </c>
      <c r="D12" s="157"/>
      <c r="E12" s="48"/>
      <c r="F12" s="144"/>
      <c r="G12" s="144"/>
      <c r="H12" s="144"/>
      <c r="I12" s="144"/>
      <c r="J12" s="139"/>
      <c r="K12" s="139"/>
    </row>
    <row r="13" spans="1:11" x14ac:dyDescent="0.45">
      <c r="A13" t="s">
        <v>752</v>
      </c>
      <c r="B13" s="48">
        <f>ROW()</f>
        <v>13</v>
      </c>
      <c r="C13" s="48" t="s">
        <v>145</v>
      </c>
      <c r="D13" s="157"/>
      <c r="E13" s="48"/>
      <c r="F13" s="144"/>
      <c r="G13" s="144"/>
      <c r="H13" s="144"/>
      <c r="I13" s="144"/>
      <c r="J13" s="139"/>
      <c r="K13" s="139"/>
    </row>
    <row r="14" spans="1:11" x14ac:dyDescent="0.45">
      <c r="A14" t="s">
        <v>752</v>
      </c>
      <c r="B14" s="48">
        <f>ROW()</f>
        <v>14</v>
      </c>
      <c r="C14" s="48" t="s">
        <v>145</v>
      </c>
      <c r="D14" s="141" t="s">
        <v>146</v>
      </c>
      <c r="E14" s="184"/>
      <c r="F14" s="147">
        <f>SUM(F4:F13)</f>
        <v>0</v>
      </c>
      <c r="G14" s="147">
        <f>SUM(G4:G13)</f>
        <v>0</v>
      </c>
      <c r="H14" s="147">
        <f>SUM(H4:H13)</f>
        <v>0</v>
      </c>
      <c r="I14" s="147">
        <f t="shared" ref="I14" si="0">SUM(I4:I13)</f>
        <v>0</v>
      </c>
      <c r="J14" s="147">
        <f>SUM(J4:J13)</f>
        <v>0</v>
      </c>
      <c r="K14" s="147">
        <f>SUM(K4:K13)</f>
        <v>0</v>
      </c>
    </row>
    <row r="15" spans="1:11" x14ac:dyDescent="0.45">
      <c r="A15" t="s">
        <v>752</v>
      </c>
      <c r="B15" s="48">
        <f>ROW()</f>
        <v>15</v>
      </c>
      <c r="C15" s="48" t="s">
        <v>145</v>
      </c>
      <c r="D15" s="184" t="s">
        <v>147</v>
      </c>
      <c r="E15" s="48"/>
      <c r="F15" s="144"/>
      <c r="G15" s="144"/>
      <c r="H15" s="144"/>
      <c r="I15" s="144"/>
      <c r="J15" s="139"/>
      <c r="K15" s="139"/>
    </row>
    <row r="16" spans="1:11" x14ac:dyDescent="0.45">
      <c r="A16" t="s">
        <v>752</v>
      </c>
      <c r="B16" s="48">
        <f>ROW()</f>
        <v>16</v>
      </c>
      <c r="C16" s="48" t="s">
        <v>145</v>
      </c>
      <c r="D16" s="184" t="s">
        <v>148</v>
      </c>
      <c r="E16" s="48"/>
      <c r="F16" s="144"/>
      <c r="G16" s="144"/>
      <c r="H16" s="144"/>
      <c r="I16" s="144"/>
      <c r="J16" s="139"/>
      <c r="K16" s="139"/>
    </row>
    <row r="17" spans="1:11" x14ac:dyDescent="0.45">
      <c r="A17" t="s">
        <v>752</v>
      </c>
      <c r="B17" s="48">
        <f>ROW()</f>
        <v>17</v>
      </c>
      <c r="C17" s="48" t="s">
        <v>145</v>
      </c>
      <c r="D17" s="141" t="s">
        <v>149</v>
      </c>
      <c r="E17" s="184"/>
      <c r="F17" s="147">
        <f t="shared" ref="F17:K17" si="1">F14+F15+F16</f>
        <v>0</v>
      </c>
      <c r="G17" s="147">
        <f t="shared" si="1"/>
        <v>0</v>
      </c>
      <c r="H17" s="147">
        <f t="shared" si="1"/>
        <v>0</v>
      </c>
      <c r="I17" s="147">
        <f t="shared" si="1"/>
        <v>0</v>
      </c>
      <c r="J17" s="147">
        <f t="shared" si="1"/>
        <v>0</v>
      </c>
      <c r="K17" s="147">
        <f t="shared" si="1"/>
        <v>0</v>
      </c>
    </row>
    <row r="18" spans="1:11" x14ac:dyDescent="0.45">
      <c r="A18" t="s">
        <v>752</v>
      </c>
      <c r="B18" s="48">
        <f>ROW()</f>
        <v>18</v>
      </c>
      <c r="C18" s="48" t="s">
        <v>145</v>
      </c>
      <c r="D18" s="184" t="s">
        <v>794</v>
      </c>
      <c r="E18" s="48"/>
      <c r="F18" s="144"/>
      <c r="G18" s="144"/>
      <c r="H18" s="144"/>
      <c r="I18" s="144"/>
      <c r="J18" s="139"/>
      <c r="K18" s="139"/>
    </row>
    <row r="19" spans="1:11" x14ac:dyDescent="0.45">
      <c r="A19" t="s">
        <v>752</v>
      </c>
      <c r="B19" s="48">
        <f>ROW()</f>
        <v>19</v>
      </c>
      <c r="C19" s="48" t="s">
        <v>145</v>
      </c>
      <c r="D19" s="141" t="s">
        <v>795</v>
      </c>
      <c r="E19" s="48"/>
      <c r="F19" s="147" t="str">
        <f>IFERROR(F18/F14,"")</f>
        <v/>
      </c>
      <c r="G19" s="147" t="str">
        <f t="shared" ref="G19:K19" si="2">IFERROR(G18/G14,"")</f>
        <v/>
      </c>
      <c r="H19" s="147" t="str">
        <f t="shared" si="2"/>
        <v/>
      </c>
      <c r="I19" s="147" t="str">
        <f t="shared" si="2"/>
        <v/>
      </c>
      <c r="J19" s="147" t="str">
        <f t="shared" si="2"/>
        <v/>
      </c>
      <c r="K19" s="147" t="str">
        <f t="shared" si="2"/>
        <v/>
      </c>
    </row>
    <row r="20" spans="1:11" x14ac:dyDescent="0.45">
      <c r="A20" t="s">
        <v>752</v>
      </c>
      <c r="B20" s="48">
        <f>ROW()</f>
        <v>20</v>
      </c>
      <c r="C20" s="48" t="s">
        <v>145</v>
      </c>
      <c r="D20" s="141" t="s">
        <v>796</v>
      </c>
      <c r="E20" s="48"/>
      <c r="F20" s="148" t="str">
        <f>IFERROR(F54/F14,"")</f>
        <v/>
      </c>
      <c r="G20" s="148" t="str">
        <f t="shared" ref="G20:K20" si="3">IFERROR(G54/G14,"")</f>
        <v/>
      </c>
      <c r="H20" s="148" t="str">
        <f t="shared" si="3"/>
        <v/>
      </c>
      <c r="I20" s="148" t="str">
        <f t="shared" si="3"/>
        <v/>
      </c>
      <c r="J20" s="148" t="str">
        <f t="shared" si="3"/>
        <v/>
      </c>
      <c r="K20" s="148" t="str">
        <f t="shared" si="3"/>
        <v/>
      </c>
    </row>
    <row r="22" spans="1:11" x14ac:dyDescent="0.45">
      <c r="A22" s="52" t="s">
        <v>793</v>
      </c>
    </row>
    <row r="25" spans="1:11" ht="21" x14ac:dyDescent="0.65">
      <c r="A25" s="1" t="s">
        <v>751</v>
      </c>
    </row>
    <row r="26" spans="1:11" ht="56.65" customHeight="1" x14ac:dyDescent="0.45">
      <c r="A26" s="3" t="s">
        <v>56</v>
      </c>
      <c r="B26" s="3" t="s">
        <v>57</v>
      </c>
      <c r="C26" s="3" t="s">
        <v>144</v>
      </c>
      <c r="D26" s="3" t="s">
        <v>1102</v>
      </c>
      <c r="E26" s="3" t="s">
        <v>1103</v>
      </c>
      <c r="F26" s="3" t="s">
        <v>989</v>
      </c>
      <c r="G26" s="3" t="s">
        <v>990</v>
      </c>
      <c r="H26" s="3" t="s">
        <v>991</v>
      </c>
      <c r="I26" s="3" t="s">
        <v>992</v>
      </c>
      <c r="J26" s="3" t="s">
        <v>993</v>
      </c>
      <c r="K26" s="3" t="s">
        <v>994</v>
      </c>
    </row>
    <row r="27" spans="1:11" x14ac:dyDescent="0.45">
      <c r="A27" t="s">
        <v>751</v>
      </c>
      <c r="B27">
        <f>ROW()</f>
        <v>27</v>
      </c>
      <c r="C27" t="s">
        <v>1001</v>
      </c>
      <c r="D27" s="185" t="s">
        <v>118</v>
      </c>
      <c r="F27" s="139"/>
      <c r="G27" s="139"/>
      <c r="H27" s="139"/>
      <c r="I27" s="139"/>
      <c r="J27" s="139"/>
      <c r="K27" s="139"/>
    </row>
    <row r="28" spans="1:11" x14ac:dyDescent="0.45">
      <c r="A28" t="s">
        <v>751</v>
      </c>
      <c r="B28">
        <f>ROW()</f>
        <v>28</v>
      </c>
      <c r="C28" t="s">
        <v>1001</v>
      </c>
      <c r="D28" s="185" t="s">
        <v>119</v>
      </c>
      <c r="F28" s="139"/>
      <c r="G28" s="139"/>
      <c r="H28" s="139"/>
      <c r="I28" s="139"/>
      <c r="J28" s="139"/>
      <c r="K28" s="139"/>
    </row>
    <row r="29" spans="1:11" x14ac:dyDescent="0.45">
      <c r="A29" t="s">
        <v>751</v>
      </c>
      <c r="B29">
        <f>ROW()</f>
        <v>29</v>
      </c>
      <c r="C29" t="s">
        <v>1001</v>
      </c>
      <c r="D29" s="185" t="s">
        <v>120</v>
      </c>
      <c r="F29" s="139"/>
      <c r="G29" s="139"/>
      <c r="H29" s="139"/>
      <c r="I29" s="139"/>
      <c r="J29" s="139"/>
      <c r="K29" s="139"/>
    </row>
    <row r="30" spans="1:11" x14ac:dyDescent="0.45">
      <c r="A30" t="s">
        <v>751</v>
      </c>
      <c r="B30">
        <f>ROW()</f>
        <v>30</v>
      </c>
      <c r="C30" t="s">
        <v>1001</v>
      </c>
      <c r="D30" s="185" t="s">
        <v>121</v>
      </c>
      <c r="F30" s="139"/>
      <c r="G30" s="139"/>
      <c r="H30" s="139"/>
      <c r="I30" s="139"/>
      <c r="J30" s="139"/>
      <c r="K30" s="139"/>
    </row>
    <row r="31" spans="1:11" x14ac:dyDescent="0.45">
      <c r="A31" t="s">
        <v>751</v>
      </c>
      <c r="B31">
        <f>ROW()</f>
        <v>31</v>
      </c>
      <c r="C31" t="s">
        <v>1001</v>
      </c>
      <c r="D31" s="185" t="s">
        <v>122</v>
      </c>
      <c r="F31" s="139"/>
      <c r="G31" s="139"/>
      <c r="H31" s="139"/>
      <c r="I31" s="139"/>
      <c r="J31" s="139"/>
      <c r="K31" s="139"/>
    </row>
    <row r="32" spans="1:11" x14ac:dyDescent="0.45">
      <c r="A32" t="s">
        <v>751</v>
      </c>
      <c r="B32">
        <f>ROW()</f>
        <v>32</v>
      </c>
      <c r="C32" t="s">
        <v>1001</v>
      </c>
      <c r="D32" s="185" t="s">
        <v>123</v>
      </c>
      <c r="F32" s="139"/>
      <c r="G32" s="139"/>
      <c r="H32" s="139"/>
      <c r="I32" s="139"/>
      <c r="J32" s="139"/>
      <c r="K32" s="139"/>
    </row>
    <row r="33" spans="1:11" x14ac:dyDescent="0.45">
      <c r="A33" t="s">
        <v>751</v>
      </c>
      <c r="B33">
        <f>ROW()</f>
        <v>33</v>
      </c>
      <c r="C33" t="s">
        <v>1001</v>
      </c>
      <c r="D33" s="185" t="s">
        <v>124</v>
      </c>
      <c r="F33" s="139"/>
      <c r="G33" s="139"/>
      <c r="H33" s="139"/>
      <c r="I33" s="139"/>
      <c r="J33" s="139"/>
      <c r="K33" s="139"/>
    </row>
    <row r="34" spans="1:11" x14ac:dyDescent="0.45">
      <c r="A34" t="s">
        <v>751</v>
      </c>
      <c r="B34">
        <f>ROW()</f>
        <v>34</v>
      </c>
      <c r="C34" t="s">
        <v>1001</v>
      </c>
      <c r="D34" s="185" t="s">
        <v>125</v>
      </c>
      <c r="F34" s="139"/>
      <c r="G34" s="139"/>
      <c r="H34" s="139"/>
      <c r="I34" s="139"/>
      <c r="J34" s="139"/>
      <c r="K34" s="139"/>
    </row>
    <row r="35" spans="1:11" x14ac:dyDescent="0.45">
      <c r="A35" t="s">
        <v>751</v>
      </c>
      <c r="B35">
        <f>ROW()</f>
        <v>35</v>
      </c>
      <c r="C35" t="s">
        <v>1001</v>
      </c>
      <c r="D35" s="185" t="s">
        <v>126</v>
      </c>
      <c r="F35" s="139"/>
      <c r="G35" s="139"/>
      <c r="H35" s="139"/>
      <c r="I35" s="139"/>
      <c r="J35" s="139"/>
      <c r="K35" s="139"/>
    </row>
    <row r="36" spans="1:11" x14ac:dyDescent="0.45">
      <c r="A36" t="s">
        <v>751</v>
      </c>
      <c r="B36">
        <f>ROW()</f>
        <v>36</v>
      </c>
      <c r="C36" t="s">
        <v>1001</v>
      </c>
      <c r="D36" s="185" t="s">
        <v>127</v>
      </c>
      <c r="F36" s="139"/>
      <c r="G36" s="139"/>
      <c r="H36" s="139"/>
      <c r="I36" s="139"/>
      <c r="J36" s="139"/>
      <c r="K36" s="139"/>
    </row>
    <row r="37" spans="1:11" x14ac:dyDescent="0.45">
      <c r="A37" t="s">
        <v>751</v>
      </c>
      <c r="B37">
        <f>ROW()</f>
        <v>37</v>
      </c>
      <c r="C37" t="s">
        <v>1001</v>
      </c>
      <c r="D37" s="185" t="s">
        <v>128</v>
      </c>
      <c r="F37" s="139"/>
      <c r="G37" s="139"/>
      <c r="H37" s="139"/>
      <c r="I37" s="139"/>
      <c r="J37" s="139"/>
      <c r="K37" s="139"/>
    </row>
    <row r="38" spans="1:11" x14ac:dyDescent="0.45">
      <c r="A38" t="s">
        <v>751</v>
      </c>
      <c r="B38">
        <f>ROW()</f>
        <v>38</v>
      </c>
      <c r="C38" t="s">
        <v>1001</v>
      </c>
      <c r="D38" s="185" t="s">
        <v>129</v>
      </c>
      <c r="F38" s="139"/>
      <c r="G38" s="139"/>
      <c r="H38" s="139"/>
      <c r="I38" s="139"/>
      <c r="J38" s="139"/>
      <c r="K38" s="139"/>
    </row>
    <row r="39" spans="1:11" x14ac:dyDescent="0.45">
      <c r="A39" t="s">
        <v>751</v>
      </c>
      <c r="B39">
        <f>ROW()</f>
        <v>39</v>
      </c>
      <c r="C39" t="s">
        <v>1001</v>
      </c>
      <c r="D39" s="185" t="s">
        <v>150</v>
      </c>
      <c r="F39" s="139"/>
      <c r="G39" s="139"/>
      <c r="H39" s="139"/>
      <c r="I39" s="139"/>
      <c r="J39" s="139"/>
      <c r="K39" s="139"/>
    </row>
    <row r="40" spans="1:11" x14ac:dyDescent="0.45">
      <c r="A40" t="s">
        <v>751</v>
      </c>
      <c r="B40">
        <f>ROW()</f>
        <v>40</v>
      </c>
      <c r="C40" t="s">
        <v>1001</v>
      </c>
      <c r="D40" s="185" t="s">
        <v>131</v>
      </c>
      <c r="F40" s="139"/>
      <c r="G40" s="139"/>
      <c r="H40" s="139"/>
      <c r="I40" s="139"/>
      <c r="J40" s="139"/>
      <c r="K40" s="139"/>
    </row>
    <row r="41" spans="1:11" x14ac:dyDescent="0.45">
      <c r="A41" t="s">
        <v>751</v>
      </c>
      <c r="B41">
        <f>ROW()</f>
        <v>41</v>
      </c>
      <c r="C41" t="s">
        <v>1001</v>
      </c>
      <c r="D41" s="185" t="s">
        <v>132</v>
      </c>
      <c r="F41" s="139"/>
      <c r="G41" s="139"/>
      <c r="H41" s="139"/>
      <c r="I41" s="139"/>
      <c r="J41" s="139"/>
      <c r="K41" s="139"/>
    </row>
    <row r="42" spans="1:11" x14ac:dyDescent="0.45">
      <c r="A42" t="s">
        <v>751</v>
      </c>
      <c r="B42">
        <f>ROW()</f>
        <v>42</v>
      </c>
      <c r="C42" t="s">
        <v>1001</v>
      </c>
      <c r="D42" s="185" t="s">
        <v>133</v>
      </c>
      <c r="F42" s="139"/>
      <c r="G42" s="139"/>
      <c r="H42" s="139"/>
      <c r="I42" s="139"/>
      <c r="J42" s="139"/>
      <c r="K42" s="139"/>
    </row>
    <row r="43" spans="1:11" x14ac:dyDescent="0.45">
      <c r="A43" t="s">
        <v>751</v>
      </c>
      <c r="B43">
        <f>ROW()</f>
        <v>43</v>
      </c>
      <c r="C43" t="s">
        <v>1001</v>
      </c>
      <c r="D43" s="185" t="s">
        <v>134</v>
      </c>
      <c r="F43" s="139"/>
      <c r="G43" s="139"/>
      <c r="H43" s="139"/>
      <c r="I43" s="139"/>
      <c r="J43" s="139"/>
      <c r="K43" s="139"/>
    </row>
    <row r="44" spans="1:11" x14ac:dyDescent="0.45">
      <c r="A44" t="s">
        <v>751</v>
      </c>
      <c r="B44">
        <f>ROW()</f>
        <v>44</v>
      </c>
      <c r="C44" t="s">
        <v>1001</v>
      </c>
      <c r="D44" s="185" t="s">
        <v>135</v>
      </c>
      <c r="F44" s="139"/>
      <c r="G44" s="139"/>
      <c r="H44" s="139"/>
      <c r="I44" s="139"/>
      <c r="J44" s="139"/>
      <c r="K44" s="139"/>
    </row>
    <row r="45" spans="1:11" x14ac:dyDescent="0.45">
      <c r="A45" t="s">
        <v>751</v>
      </c>
      <c r="B45">
        <f>ROW()</f>
        <v>45</v>
      </c>
      <c r="C45" t="s">
        <v>1001</v>
      </c>
      <c r="D45" s="185" t="s">
        <v>136</v>
      </c>
      <c r="F45" s="139"/>
      <c r="G45" s="139"/>
      <c r="H45" s="139"/>
      <c r="I45" s="139"/>
      <c r="J45" s="139"/>
      <c r="K45" s="139"/>
    </row>
    <row r="46" spans="1:11" x14ac:dyDescent="0.45">
      <c r="A46" t="s">
        <v>751</v>
      </c>
      <c r="B46">
        <f>ROW()</f>
        <v>46</v>
      </c>
      <c r="C46" t="s">
        <v>1001</v>
      </c>
      <c r="D46" s="185" t="s">
        <v>137</v>
      </c>
      <c r="F46" s="139"/>
      <c r="G46" s="139"/>
      <c r="H46" s="139"/>
      <c r="I46" s="139"/>
      <c r="J46" s="139"/>
      <c r="K46" s="139"/>
    </row>
    <row r="47" spans="1:11" x14ac:dyDescent="0.45">
      <c r="A47" t="s">
        <v>751</v>
      </c>
      <c r="B47">
        <f>ROW()</f>
        <v>47</v>
      </c>
      <c r="C47" t="s">
        <v>1001</v>
      </c>
      <c r="D47" s="185" t="s">
        <v>138</v>
      </c>
      <c r="F47" s="139"/>
      <c r="G47" s="139"/>
      <c r="H47" s="139"/>
      <c r="I47" s="139"/>
      <c r="J47" s="139"/>
      <c r="K47" s="139"/>
    </row>
    <row r="48" spans="1:11" x14ac:dyDescent="0.45">
      <c r="A48" t="s">
        <v>751</v>
      </c>
      <c r="B48">
        <f>ROW()</f>
        <v>48</v>
      </c>
      <c r="C48" t="s">
        <v>1001</v>
      </c>
      <c r="D48" s="185" t="s">
        <v>139</v>
      </c>
      <c r="F48" s="139"/>
      <c r="G48" s="139"/>
      <c r="H48" s="139"/>
      <c r="I48" s="139"/>
      <c r="J48" s="139"/>
      <c r="K48" s="139"/>
    </row>
    <row r="49" spans="1:12" x14ac:dyDescent="0.45">
      <c r="A49" t="s">
        <v>751</v>
      </c>
      <c r="B49">
        <f>ROW()</f>
        <v>49</v>
      </c>
      <c r="C49" t="s">
        <v>1001</v>
      </c>
      <c r="D49" s="185" t="s">
        <v>140</v>
      </c>
      <c r="F49" s="139"/>
      <c r="G49" s="139"/>
      <c r="H49" s="139"/>
      <c r="I49" s="139"/>
      <c r="J49" s="139"/>
      <c r="K49" s="139"/>
    </row>
    <row r="50" spans="1:12" x14ac:dyDescent="0.45">
      <c r="A50" t="s">
        <v>751</v>
      </c>
      <c r="B50">
        <f>ROW()</f>
        <v>50</v>
      </c>
      <c r="C50" t="s">
        <v>1001</v>
      </c>
      <c r="D50" s="185" t="s">
        <v>141</v>
      </c>
      <c r="F50" s="139"/>
      <c r="G50" s="139"/>
      <c r="H50" s="139"/>
      <c r="I50" s="139"/>
      <c r="J50" s="139"/>
      <c r="K50" s="139"/>
    </row>
    <row r="51" spans="1:12" x14ac:dyDescent="0.45">
      <c r="A51" t="s">
        <v>751</v>
      </c>
      <c r="B51">
        <f>ROW()</f>
        <v>51</v>
      </c>
      <c r="C51" t="s">
        <v>1001</v>
      </c>
      <c r="D51" s="185" t="s">
        <v>142</v>
      </c>
      <c r="F51" s="139"/>
      <c r="G51" s="139"/>
      <c r="H51" s="139"/>
      <c r="I51" s="139"/>
      <c r="J51" s="139"/>
      <c r="K51" s="139"/>
    </row>
    <row r="52" spans="1:12" x14ac:dyDescent="0.45">
      <c r="A52" t="s">
        <v>751</v>
      </c>
      <c r="B52">
        <f>ROW()</f>
        <v>52</v>
      </c>
      <c r="C52" t="s">
        <v>1001</v>
      </c>
      <c r="D52" s="185" t="s">
        <v>143</v>
      </c>
      <c r="F52" s="144"/>
      <c r="G52" s="144"/>
      <c r="H52" s="144"/>
      <c r="I52" s="144"/>
      <c r="J52" s="139"/>
      <c r="K52" s="139"/>
    </row>
    <row r="53" spans="1:12" x14ac:dyDescent="0.45">
      <c r="A53" t="s">
        <v>751</v>
      </c>
      <c r="B53" s="48">
        <f>ROW()</f>
        <v>53</v>
      </c>
      <c r="C53" t="s">
        <v>1001</v>
      </c>
      <c r="D53" s="141" t="s">
        <v>151</v>
      </c>
      <c r="E53" s="184"/>
      <c r="F53" s="147">
        <f t="shared" ref="F53:K53" si="4">SUM(F27:F52)</f>
        <v>0</v>
      </c>
      <c r="G53" s="147">
        <f t="shared" si="4"/>
        <v>0</v>
      </c>
      <c r="H53" s="147">
        <f t="shared" si="4"/>
        <v>0</v>
      </c>
      <c r="I53" s="147">
        <f t="shared" si="4"/>
        <v>0</v>
      </c>
      <c r="J53" s="147">
        <f t="shared" si="4"/>
        <v>0</v>
      </c>
      <c r="K53" s="147">
        <f t="shared" si="4"/>
        <v>0</v>
      </c>
    </row>
    <row r="54" spans="1:12" x14ac:dyDescent="0.45">
      <c r="A54" t="s">
        <v>751</v>
      </c>
      <c r="B54">
        <f>ROW()</f>
        <v>54</v>
      </c>
      <c r="D54" s="184" t="s">
        <v>152</v>
      </c>
      <c r="F54" s="144"/>
      <c r="G54" s="149"/>
      <c r="H54" s="149"/>
      <c r="I54" s="149"/>
      <c r="J54" s="149"/>
      <c r="K54" s="149"/>
    </row>
    <row r="55" spans="1:12" x14ac:dyDescent="0.45">
      <c r="A55" t="s">
        <v>751</v>
      </c>
      <c r="B55">
        <f>ROW()</f>
        <v>55</v>
      </c>
      <c r="D55" s="184" t="s">
        <v>153</v>
      </c>
      <c r="F55" s="149"/>
      <c r="G55" s="144"/>
      <c r="H55" s="144"/>
      <c r="I55" s="144"/>
      <c r="J55" s="139"/>
      <c r="K55" s="139"/>
    </row>
    <row r="56" spans="1:12" x14ac:dyDescent="0.45">
      <c r="A56" t="s">
        <v>751</v>
      </c>
      <c r="B56">
        <f>ROW()</f>
        <v>56</v>
      </c>
      <c r="D56" s="141" t="s">
        <v>154</v>
      </c>
      <c r="F56" s="131" t="str">
        <f>IFERROR(F54/F53,"")</f>
        <v/>
      </c>
      <c r="G56" s="131" t="str">
        <f>IFERROR(G55/G53,"")</f>
        <v/>
      </c>
      <c r="H56" s="131" t="str">
        <f t="shared" ref="H56:K56" si="5">IFERROR(H55/H53,"")</f>
        <v/>
      </c>
      <c r="I56" s="131" t="str">
        <f t="shared" si="5"/>
        <v/>
      </c>
      <c r="J56" s="131" t="str">
        <f t="shared" si="5"/>
        <v/>
      </c>
      <c r="K56" s="131" t="str">
        <f t="shared" si="5"/>
        <v/>
      </c>
      <c r="L56" s="57"/>
    </row>
    <row r="59" spans="1:12" ht="21" x14ac:dyDescent="0.65">
      <c r="A59" s="1" t="s">
        <v>751</v>
      </c>
    </row>
    <row r="60" spans="1:12" ht="56.65" customHeight="1" x14ac:dyDescent="0.45">
      <c r="A60" s="3" t="s">
        <v>56</v>
      </c>
      <c r="B60" s="3" t="s">
        <v>57</v>
      </c>
      <c r="C60" s="3" t="s">
        <v>155</v>
      </c>
      <c r="D60" s="3" t="s">
        <v>1102</v>
      </c>
      <c r="E60" s="3" t="s">
        <v>1103</v>
      </c>
      <c r="F60" s="3" t="s">
        <v>989</v>
      </c>
      <c r="G60" s="3" t="s">
        <v>990</v>
      </c>
      <c r="H60" s="3" t="s">
        <v>991</v>
      </c>
      <c r="I60" s="3" t="s">
        <v>992</v>
      </c>
      <c r="J60" s="3" t="s">
        <v>993</v>
      </c>
      <c r="K60" s="3" t="s">
        <v>994</v>
      </c>
    </row>
    <row r="61" spans="1:12" x14ac:dyDescent="0.45">
      <c r="A61" t="s">
        <v>751</v>
      </c>
      <c r="B61">
        <f>ROW()</f>
        <v>61</v>
      </c>
      <c r="C61" t="s">
        <v>156</v>
      </c>
      <c r="D61" s="185" t="s">
        <v>118</v>
      </c>
      <c r="F61" s="139"/>
      <c r="G61" s="139"/>
      <c r="H61" s="139"/>
      <c r="I61" s="139"/>
      <c r="J61" s="139"/>
      <c r="K61" s="139"/>
    </row>
    <row r="62" spans="1:12" x14ac:dyDescent="0.45">
      <c r="A62" t="s">
        <v>751</v>
      </c>
      <c r="B62">
        <f>ROW()</f>
        <v>62</v>
      </c>
      <c r="C62" t="s">
        <v>156</v>
      </c>
      <c r="D62" s="185" t="s">
        <v>119</v>
      </c>
      <c r="F62" s="139"/>
      <c r="G62" s="139"/>
      <c r="H62" s="139"/>
      <c r="I62" s="139"/>
      <c r="J62" s="139"/>
      <c r="K62" s="139"/>
    </row>
    <row r="63" spans="1:12" x14ac:dyDescent="0.45">
      <c r="A63" t="s">
        <v>751</v>
      </c>
      <c r="B63">
        <f>ROW()</f>
        <v>63</v>
      </c>
      <c r="C63" t="s">
        <v>156</v>
      </c>
      <c r="D63" s="185" t="s">
        <v>120</v>
      </c>
      <c r="F63" s="139"/>
      <c r="G63" s="139"/>
      <c r="H63" s="139"/>
      <c r="I63" s="139"/>
      <c r="J63" s="139"/>
      <c r="K63" s="139"/>
    </row>
    <row r="64" spans="1:12" x14ac:dyDescent="0.45">
      <c r="A64" t="s">
        <v>751</v>
      </c>
      <c r="B64">
        <f>ROW()</f>
        <v>64</v>
      </c>
      <c r="C64" t="s">
        <v>156</v>
      </c>
      <c r="D64" s="185" t="s">
        <v>121</v>
      </c>
      <c r="F64" s="139"/>
      <c r="G64" s="139"/>
      <c r="H64" s="139"/>
      <c r="I64" s="139"/>
      <c r="J64" s="139"/>
      <c r="K64" s="139"/>
    </row>
    <row r="65" spans="1:11" x14ac:dyDescent="0.45">
      <c r="A65" t="s">
        <v>751</v>
      </c>
      <c r="B65">
        <f>ROW()</f>
        <v>65</v>
      </c>
      <c r="C65" t="s">
        <v>156</v>
      </c>
      <c r="D65" s="185" t="s">
        <v>122</v>
      </c>
      <c r="F65" s="139"/>
      <c r="G65" s="139"/>
      <c r="H65" s="139"/>
      <c r="I65" s="139"/>
      <c r="J65" s="139"/>
      <c r="K65" s="139"/>
    </row>
    <row r="66" spans="1:11" x14ac:dyDescent="0.45">
      <c r="A66" t="s">
        <v>751</v>
      </c>
      <c r="B66">
        <f>ROW()</f>
        <v>66</v>
      </c>
      <c r="C66" t="s">
        <v>156</v>
      </c>
      <c r="D66" s="185" t="s">
        <v>123</v>
      </c>
      <c r="F66" s="139"/>
      <c r="G66" s="139"/>
      <c r="H66" s="139"/>
      <c r="I66" s="139"/>
      <c r="J66" s="139"/>
      <c r="K66" s="139"/>
    </row>
    <row r="67" spans="1:11" x14ac:dyDescent="0.45">
      <c r="A67" t="s">
        <v>751</v>
      </c>
      <c r="B67">
        <f>ROW()</f>
        <v>67</v>
      </c>
      <c r="C67" t="s">
        <v>156</v>
      </c>
      <c r="D67" s="185" t="s">
        <v>124</v>
      </c>
      <c r="F67" s="139"/>
      <c r="G67" s="139"/>
      <c r="H67" s="139"/>
      <c r="I67" s="139"/>
      <c r="J67" s="139"/>
      <c r="K67" s="139"/>
    </row>
    <row r="68" spans="1:11" x14ac:dyDescent="0.45">
      <c r="A68" t="s">
        <v>751</v>
      </c>
      <c r="B68">
        <f>ROW()</f>
        <v>68</v>
      </c>
      <c r="C68" t="s">
        <v>156</v>
      </c>
      <c r="D68" s="185" t="s">
        <v>125</v>
      </c>
      <c r="F68" s="139"/>
      <c r="G68" s="139"/>
      <c r="H68" s="139"/>
      <c r="I68" s="139"/>
      <c r="J68" s="139"/>
      <c r="K68" s="139"/>
    </row>
    <row r="69" spans="1:11" x14ac:dyDescent="0.45">
      <c r="A69" t="s">
        <v>751</v>
      </c>
      <c r="B69">
        <f>ROW()</f>
        <v>69</v>
      </c>
      <c r="C69" t="s">
        <v>156</v>
      </c>
      <c r="D69" s="185" t="s">
        <v>126</v>
      </c>
      <c r="F69" s="139"/>
      <c r="G69" s="139"/>
      <c r="H69" s="139"/>
      <c r="I69" s="139"/>
      <c r="J69" s="139"/>
      <c r="K69" s="139"/>
    </row>
    <row r="70" spans="1:11" x14ac:dyDescent="0.45">
      <c r="A70" t="s">
        <v>751</v>
      </c>
      <c r="B70">
        <f>ROW()</f>
        <v>70</v>
      </c>
      <c r="C70" t="s">
        <v>156</v>
      </c>
      <c r="D70" s="185" t="s">
        <v>127</v>
      </c>
      <c r="F70" s="139"/>
      <c r="G70" s="139"/>
      <c r="H70" s="139"/>
      <c r="I70" s="139"/>
      <c r="J70" s="139"/>
      <c r="K70" s="139"/>
    </row>
    <row r="71" spans="1:11" x14ac:dyDescent="0.45">
      <c r="A71" t="s">
        <v>751</v>
      </c>
      <c r="B71">
        <f>ROW()</f>
        <v>71</v>
      </c>
      <c r="C71" t="s">
        <v>156</v>
      </c>
      <c r="D71" s="185" t="s">
        <v>128</v>
      </c>
      <c r="F71" s="139"/>
      <c r="G71" s="139"/>
      <c r="H71" s="139"/>
      <c r="I71" s="139"/>
      <c r="J71" s="139"/>
      <c r="K71" s="139"/>
    </row>
    <row r="72" spans="1:11" x14ac:dyDescent="0.45">
      <c r="A72" t="s">
        <v>751</v>
      </c>
      <c r="B72">
        <f>ROW()</f>
        <v>72</v>
      </c>
      <c r="C72" t="s">
        <v>156</v>
      </c>
      <c r="D72" s="185" t="s">
        <v>129</v>
      </c>
      <c r="F72" s="139"/>
      <c r="G72" s="139"/>
      <c r="H72" s="139"/>
      <c r="I72" s="139"/>
      <c r="J72" s="139"/>
      <c r="K72" s="139"/>
    </row>
    <row r="73" spans="1:11" x14ac:dyDescent="0.45">
      <c r="A73" t="s">
        <v>751</v>
      </c>
      <c r="B73">
        <f>ROW()</f>
        <v>73</v>
      </c>
      <c r="C73" t="s">
        <v>156</v>
      </c>
      <c r="D73" s="185" t="s">
        <v>150</v>
      </c>
      <c r="F73" s="139"/>
      <c r="G73" s="139"/>
      <c r="H73" s="139"/>
      <c r="I73" s="139"/>
      <c r="J73" s="139"/>
      <c r="K73" s="139"/>
    </row>
    <row r="74" spans="1:11" x14ac:dyDescent="0.45">
      <c r="A74" t="s">
        <v>751</v>
      </c>
      <c r="B74">
        <f>ROW()</f>
        <v>74</v>
      </c>
      <c r="C74" t="s">
        <v>156</v>
      </c>
      <c r="D74" s="185" t="s">
        <v>131</v>
      </c>
      <c r="F74" s="139"/>
      <c r="G74" s="139"/>
      <c r="H74" s="139"/>
      <c r="I74" s="139"/>
      <c r="J74" s="139"/>
      <c r="K74" s="139"/>
    </row>
    <row r="75" spans="1:11" x14ac:dyDescent="0.45">
      <c r="A75" t="s">
        <v>751</v>
      </c>
      <c r="B75">
        <f>ROW()</f>
        <v>75</v>
      </c>
      <c r="C75" t="s">
        <v>156</v>
      </c>
      <c r="D75" s="185" t="s">
        <v>132</v>
      </c>
      <c r="F75" s="139"/>
      <c r="G75" s="139"/>
      <c r="H75" s="139"/>
      <c r="I75" s="139"/>
      <c r="J75" s="139"/>
      <c r="K75" s="139"/>
    </row>
    <row r="76" spans="1:11" x14ac:dyDescent="0.45">
      <c r="A76" t="s">
        <v>751</v>
      </c>
      <c r="B76">
        <f>ROW()</f>
        <v>76</v>
      </c>
      <c r="C76" t="s">
        <v>156</v>
      </c>
      <c r="D76" s="185" t="s">
        <v>133</v>
      </c>
      <c r="F76" s="139"/>
      <c r="G76" s="139"/>
      <c r="H76" s="139"/>
      <c r="I76" s="139"/>
      <c r="J76" s="139"/>
      <c r="K76" s="139"/>
    </row>
    <row r="77" spans="1:11" x14ac:dyDescent="0.45">
      <c r="A77" t="s">
        <v>751</v>
      </c>
      <c r="B77">
        <f>ROW()</f>
        <v>77</v>
      </c>
      <c r="C77" t="s">
        <v>156</v>
      </c>
      <c r="D77" s="185" t="s">
        <v>134</v>
      </c>
      <c r="F77" s="139"/>
      <c r="G77" s="139"/>
      <c r="H77" s="139"/>
      <c r="I77" s="139"/>
      <c r="J77" s="139"/>
      <c r="K77" s="139"/>
    </row>
    <row r="78" spans="1:11" x14ac:dyDescent="0.45">
      <c r="A78" t="s">
        <v>751</v>
      </c>
      <c r="B78">
        <f>ROW()</f>
        <v>78</v>
      </c>
      <c r="C78" t="s">
        <v>156</v>
      </c>
      <c r="D78" s="185" t="s">
        <v>135</v>
      </c>
      <c r="F78" s="139"/>
      <c r="G78" s="139"/>
      <c r="H78" s="139"/>
      <c r="I78" s="139"/>
      <c r="J78" s="139"/>
      <c r="K78" s="139"/>
    </row>
    <row r="79" spans="1:11" x14ac:dyDescent="0.45">
      <c r="A79" t="s">
        <v>751</v>
      </c>
      <c r="B79">
        <f>ROW()</f>
        <v>79</v>
      </c>
      <c r="C79" t="s">
        <v>156</v>
      </c>
      <c r="D79" s="185" t="s">
        <v>136</v>
      </c>
      <c r="F79" s="139"/>
      <c r="G79" s="139"/>
      <c r="H79" s="139"/>
      <c r="I79" s="139"/>
      <c r="J79" s="139"/>
      <c r="K79" s="139"/>
    </row>
    <row r="80" spans="1:11" x14ac:dyDescent="0.45">
      <c r="A80" t="s">
        <v>751</v>
      </c>
      <c r="B80">
        <f>ROW()</f>
        <v>80</v>
      </c>
      <c r="C80" t="s">
        <v>156</v>
      </c>
      <c r="D80" s="185" t="s">
        <v>137</v>
      </c>
      <c r="F80" s="139"/>
      <c r="G80" s="139"/>
      <c r="H80" s="139"/>
      <c r="I80" s="139"/>
      <c r="J80" s="139"/>
      <c r="K80" s="139"/>
    </row>
    <row r="81" spans="1:11" x14ac:dyDescent="0.45">
      <c r="A81" t="s">
        <v>751</v>
      </c>
      <c r="B81">
        <f>ROW()</f>
        <v>81</v>
      </c>
      <c r="C81" t="s">
        <v>156</v>
      </c>
      <c r="D81" s="185" t="s">
        <v>138</v>
      </c>
      <c r="F81" s="139"/>
      <c r="G81" s="139"/>
      <c r="H81" s="139"/>
      <c r="I81" s="139"/>
      <c r="J81" s="139"/>
      <c r="K81" s="139"/>
    </row>
    <row r="82" spans="1:11" x14ac:dyDescent="0.45">
      <c r="A82" t="s">
        <v>751</v>
      </c>
      <c r="B82">
        <f>ROW()</f>
        <v>82</v>
      </c>
      <c r="C82" t="s">
        <v>156</v>
      </c>
      <c r="D82" s="185" t="s">
        <v>139</v>
      </c>
      <c r="F82" s="139"/>
      <c r="G82" s="139"/>
      <c r="H82" s="139"/>
      <c r="I82" s="139"/>
      <c r="J82" s="139"/>
      <c r="K82" s="139"/>
    </row>
    <row r="83" spans="1:11" x14ac:dyDescent="0.45">
      <c r="A83" t="s">
        <v>751</v>
      </c>
      <c r="B83">
        <f>ROW()</f>
        <v>83</v>
      </c>
      <c r="C83" t="s">
        <v>156</v>
      </c>
      <c r="D83" s="185" t="s">
        <v>140</v>
      </c>
      <c r="F83" s="139"/>
      <c r="G83" s="139"/>
      <c r="H83" s="139"/>
      <c r="I83" s="139"/>
      <c r="J83" s="139"/>
      <c r="K83" s="139"/>
    </row>
    <row r="84" spans="1:11" x14ac:dyDescent="0.45">
      <c r="A84" t="s">
        <v>751</v>
      </c>
      <c r="B84">
        <f>ROW()</f>
        <v>84</v>
      </c>
      <c r="C84" t="s">
        <v>156</v>
      </c>
      <c r="D84" s="185" t="s">
        <v>141</v>
      </c>
      <c r="F84" s="139"/>
      <c r="G84" s="139"/>
      <c r="H84" s="139"/>
      <c r="I84" s="139"/>
      <c r="J84" s="139"/>
      <c r="K84" s="139"/>
    </row>
    <row r="85" spans="1:11" x14ac:dyDescent="0.45">
      <c r="A85" t="s">
        <v>751</v>
      </c>
      <c r="B85">
        <f>ROW()</f>
        <v>85</v>
      </c>
      <c r="C85" t="s">
        <v>156</v>
      </c>
      <c r="D85" s="185" t="s">
        <v>142</v>
      </c>
      <c r="F85" s="139"/>
      <c r="G85" s="139"/>
      <c r="H85" s="139"/>
      <c r="I85" s="139"/>
      <c r="J85" s="139"/>
      <c r="K85" s="139"/>
    </row>
    <row r="86" spans="1:11" x14ac:dyDescent="0.45">
      <c r="A86" t="s">
        <v>751</v>
      </c>
      <c r="B86">
        <f>ROW()</f>
        <v>86</v>
      </c>
      <c r="C86" t="s">
        <v>156</v>
      </c>
      <c r="D86" s="185" t="s">
        <v>143</v>
      </c>
      <c r="F86" s="139"/>
      <c r="G86" s="139"/>
      <c r="H86" s="139"/>
      <c r="I86" s="139"/>
      <c r="J86" s="139"/>
      <c r="K86" s="139"/>
    </row>
    <row r="87" spans="1:11" x14ac:dyDescent="0.45">
      <c r="A87" t="s">
        <v>751</v>
      </c>
      <c r="B87">
        <f>ROW()</f>
        <v>87</v>
      </c>
      <c r="C87" t="s">
        <v>156</v>
      </c>
      <c r="D87" s="64" t="s">
        <v>99</v>
      </c>
      <c r="F87" s="147">
        <f>SUM(F61:F86)</f>
        <v>0</v>
      </c>
      <c r="G87" s="147">
        <f>SUM(G61:G86)</f>
        <v>0</v>
      </c>
      <c r="H87" s="147">
        <f>SUM(H61:H86)</f>
        <v>0</v>
      </c>
      <c r="I87" s="147">
        <f>SUM(I61:I86)</f>
        <v>0</v>
      </c>
      <c r="J87" s="147">
        <f t="shared" ref="J87" si="6">SUM(J61:J86)</f>
        <v>0</v>
      </c>
      <c r="K87" s="147">
        <f t="shared" ref="K87" si="7">SUM(K61:K86)</f>
        <v>0</v>
      </c>
    </row>
    <row r="90" spans="1:11" ht="21" x14ac:dyDescent="0.65">
      <c r="A90" s="1" t="s">
        <v>751</v>
      </c>
    </row>
    <row r="91" spans="1:11" ht="56.65" customHeight="1" x14ac:dyDescent="0.45">
      <c r="A91" s="3" t="s">
        <v>56</v>
      </c>
      <c r="B91" s="3" t="s">
        <v>57</v>
      </c>
      <c r="C91" s="3" t="s">
        <v>144</v>
      </c>
      <c r="D91" s="3" t="s">
        <v>1102</v>
      </c>
      <c r="E91" s="3" t="s">
        <v>1103</v>
      </c>
      <c r="F91" s="3" t="s">
        <v>995</v>
      </c>
      <c r="G91" s="3" t="s">
        <v>996</v>
      </c>
      <c r="H91" s="3" t="s">
        <v>997</v>
      </c>
      <c r="I91" s="3" t="s">
        <v>998</v>
      </c>
      <c r="J91" s="3" t="s">
        <v>999</v>
      </c>
      <c r="K91" s="3" t="s">
        <v>1000</v>
      </c>
    </row>
    <row r="92" spans="1:11" x14ac:dyDescent="0.45">
      <c r="A92" t="s">
        <v>751</v>
      </c>
      <c r="B92">
        <f>ROW()</f>
        <v>92</v>
      </c>
      <c r="C92" t="s">
        <v>157</v>
      </c>
      <c r="D92" s="185" t="s">
        <v>118</v>
      </c>
      <c r="F92" s="131" t="str">
        <f t="shared" ref="F92:F116" si="8">IFERROR(F61/F27,"")</f>
        <v/>
      </c>
      <c r="G92" s="131" t="str">
        <f t="shared" ref="G92:K92" si="9">IFERROR(G61/G27,"")</f>
        <v/>
      </c>
      <c r="H92" s="131" t="str">
        <f t="shared" si="9"/>
        <v/>
      </c>
      <c r="I92" s="131" t="str">
        <f t="shared" si="9"/>
        <v/>
      </c>
      <c r="J92" s="131" t="str">
        <f t="shared" si="9"/>
        <v/>
      </c>
      <c r="K92" s="131" t="str">
        <f t="shared" si="9"/>
        <v/>
      </c>
    </row>
    <row r="93" spans="1:11" x14ac:dyDescent="0.45">
      <c r="A93" t="s">
        <v>751</v>
      </c>
      <c r="B93">
        <f>ROW()</f>
        <v>93</v>
      </c>
      <c r="C93" t="s">
        <v>157</v>
      </c>
      <c r="D93" s="185" t="s">
        <v>119</v>
      </c>
      <c r="F93" s="131" t="str">
        <f t="shared" si="8"/>
        <v/>
      </c>
      <c r="G93" s="131" t="str">
        <f t="shared" ref="G93:K93" si="10">IFERROR(G62/G28,"")</f>
        <v/>
      </c>
      <c r="H93" s="131" t="str">
        <f t="shared" si="10"/>
        <v/>
      </c>
      <c r="I93" s="131" t="str">
        <f t="shared" si="10"/>
        <v/>
      </c>
      <c r="J93" s="131" t="str">
        <f t="shared" si="10"/>
        <v/>
      </c>
      <c r="K93" s="131" t="str">
        <f t="shared" si="10"/>
        <v/>
      </c>
    </row>
    <row r="94" spans="1:11" x14ac:dyDescent="0.45">
      <c r="A94" t="s">
        <v>751</v>
      </c>
      <c r="B94">
        <f>ROW()</f>
        <v>94</v>
      </c>
      <c r="C94" t="s">
        <v>157</v>
      </c>
      <c r="D94" s="185" t="s">
        <v>120</v>
      </c>
      <c r="F94" s="131" t="str">
        <f t="shared" si="8"/>
        <v/>
      </c>
      <c r="G94" s="131" t="str">
        <f t="shared" ref="G94:K94" si="11">IFERROR(G63/G29,"")</f>
        <v/>
      </c>
      <c r="H94" s="131" t="str">
        <f t="shared" si="11"/>
        <v/>
      </c>
      <c r="I94" s="131" t="str">
        <f t="shared" si="11"/>
        <v/>
      </c>
      <c r="J94" s="131" t="str">
        <f t="shared" si="11"/>
        <v/>
      </c>
      <c r="K94" s="131" t="str">
        <f t="shared" si="11"/>
        <v/>
      </c>
    </row>
    <row r="95" spans="1:11" x14ac:dyDescent="0.45">
      <c r="A95" t="s">
        <v>751</v>
      </c>
      <c r="B95">
        <f>ROW()</f>
        <v>95</v>
      </c>
      <c r="C95" t="s">
        <v>157</v>
      </c>
      <c r="D95" s="185" t="s">
        <v>121</v>
      </c>
      <c r="F95" s="131" t="str">
        <f t="shared" si="8"/>
        <v/>
      </c>
      <c r="G95" s="131" t="str">
        <f t="shared" ref="G95:K95" si="12">IFERROR(G64/G30,"")</f>
        <v/>
      </c>
      <c r="H95" s="131" t="str">
        <f t="shared" si="12"/>
        <v/>
      </c>
      <c r="I95" s="131" t="str">
        <f t="shared" si="12"/>
        <v/>
      </c>
      <c r="J95" s="131" t="str">
        <f t="shared" si="12"/>
        <v/>
      </c>
      <c r="K95" s="131" t="str">
        <f t="shared" si="12"/>
        <v/>
      </c>
    </row>
    <row r="96" spans="1:11" x14ac:dyDescent="0.45">
      <c r="A96" t="s">
        <v>751</v>
      </c>
      <c r="B96">
        <f>ROW()</f>
        <v>96</v>
      </c>
      <c r="C96" t="s">
        <v>157</v>
      </c>
      <c r="D96" s="185" t="s">
        <v>122</v>
      </c>
      <c r="F96" s="131" t="str">
        <f t="shared" si="8"/>
        <v/>
      </c>
      <c r="G96" s="131" t="str">
        <f t="shared" ref="G96:K96" si="13">IFERROR(G65/G31,"")</f>
        <v/>
      </c>
      <c r="H96" s="131" t="str">
        <f t="shared" si="13"/>
        <v/>
      </c>
      <c r="I96" s="131" t="str">
        <f t="shared" si="13"/>
        <v/>
      </c>
      <c r="J96" s="131" t="str">
        <f t="shared" si="13"/>
        <v/>
      </c>
      <c r="K96" s="131" t="str">
        <f t="shared" si="13"/>
        <v/>
      </c>
    </row>
    <row r="97" spans="1:11" x14ac:dyDescent="0.45">
      <c r="A97" t="s">
        <v>751</v>
      </c>
      <c r="B97">
        <f>ROW()</f>
        <v>97</v>
      </c>
      <c r="C97" t="s">
        <v>157</v>
      </c>
      <c r="D97" s="185" t="s">
        <v>123</v>
      </c>
      <c r="F97" s="131" t="str">
        <f t="shared" si="8"/>
        <v/>
      </c>
      <c r="G97" s="131" t="str">
        <f t="shared" ref="G97:K97" si="14">IFERROR(G66/G32,"")</f>
        <v/>
      </c>
      <c r="H97" s="131" t="str">
        <f t="shared" si="14"/>
        <v/>
      </c>
      <c r="I97" s="131" t="str">
        <f t="shared" si="14"/>
        <v/>
      </c>
      <c r="J97" s="131" t="str">
        <f t="shared" si="14"/>
        <v/>
      </c>
      <c r="K97" s="131" t="str">
        <f t="shared" si="14"/>
        <v/>
      </c>
    </row>
    <row r="98" spans="1:11" x14ac:dyDescent="0.45">
      <c r="A98" t="s">
        <v>751</v>
      </c>
      <c r="B98">
        <f>ROW()</f>
        <v>98</v>
      </c>
      <c r="C98" t="s">
        <v>157</v>
      </c>
      <c r="D98" s="185" t="s">
        <v>124</v>
      </c>
      <c r="F98" s="131" t="str">
        <f t="shared" si="8"/>
        <v/>
      </c>
      <c r="G98" s="131" t="str">
        <f t="shared" ref="G98:K98" si="15">IFERROR(G67/G33,"")</f>
        <v/>
      </c>
      <c r="H98" s="131" t="str">
        <f t="shared" si="15"/>
        <v/>
      </c>
      <c r="I98" s="131" t="str">
        <f t="shared" si="15"/>
        <v/>
      </c>
      <c r="J98" s="131" t="str">
        <f t="shared" si="15"/>
        <v/>
      </c>
      <c r="K98" s="131" t="str">
        <f t="shared" si="15"/>
        <v/>
      </c>
    </row>
    <row r="99" spans="1:11" x14ac:dyDescent="0.45">
      <c r="A99" t="s">
        <v>751</v>
      </c>
      <c r="B99">
        <f>ROW()</f>
        <v>99</v>
      </c>
      <c r="C99" t="s">
        <v>157</v>
      </c>
      <c r="D99" s="185" t="s">
        <v>125</v>
      </c>
      <c r="F99" s="131" t="str">
        <f t="shared" si="8"/>
        <v/>
      </c>
      <c r="G99" s="131" t="str">
        <f t="shared" ref="G99:K99" si="16">IFERROR(G68/G34,"")</f>
        <v/>
      </c>
      <c r="H99" s="131" t="str">
        <f t="shared" si="16"/>
        <v/>
      </c>
      <c r="I99" s="131" t="str">
        <f t="shared" si="16"/>
        <v/>
      </c>
      <c r="J99" s="131" t="str">
        <f t="shared" si="16"/>
        <v/>
      </c>
      <c r="K99" s="131" t="str">
        <f t="shared" si="16"/>
        <v/>
      </c>
    </row>
    <row r="100" spans="1:11" x14ac:dyDescent="0.45">
      <c r="A100" t="s">
        <v>751</v>
      </c>
      <c r="B100">
        <f>ROW()</f>
        <v>100</v>
      </c>
      <c r="C100" t="s">
        <v>157</v>
      </c>
      <c r="D100" s="185" t="s">
        <v>126</v>
      </c>
      <c r="F100" s="131" t="str">
        <f t="shared" si="8"/>
        <v/>
      </c>
      <c r="G100" s="131" t="str">
        <f t="shared" ref="G100:K100" si="17">IFERROR(G69/G35,"")</f>
        <v/>
      </c>
      <c r="H100" s="131" t="str">
        <f t="shared" si="17"/>
        <v/>
      </c>
      <c r="I100" s="131" t="str">
        <f t="shared" si="17"/>
        <v/>
      </c>
      <c r="J100" s="131" t="str">
        <f t="shared" si="17"/>
        <v/>
      </c>
      <c r="K100" s="131" t="str">
        <f t="shared" si="17"/>
        <v/>
      </c>
    </row>
    <row r="101" spans="1:11" x14ac:dyDescent="0.45">
      <c r="A101" t="s">
        <v>751</v>
      </c>
      <c r="B101">
        <f>ROW()</f>
        <v>101</v>
      </c>
      <c r="C101" t="s">
        <v>157</v>
      </c>
      <c r="D101" s="185" t="s">
        <v>127</v>
      </c>
      <c r="F101" s="131" t="str">
        <f t="shared" si="8"/>
        <v/>
      </c>
      <c r="G101" s="131" t="str">
        <f t="shared" ref="G101:K101" si="18">IFERROR(G70/G36,"")</f>
        <v/>
      </c>
      <c r="H101" s="131" t="str">
        <f t="shared" si="18"/>
        <v/>
      </c>
      <c r="I101" s="131" t="str">
        <f t="shared" si="18"/>
        <v/>
      </c>
      <c r="J101" s="131" t="str">
        <f t="shared" si="18"/>
        <v/>
      </c>
      <c r="K101" s="131" t="str">
        <f t="shared" si="18"/>
        <v/>
      </c>
    </row>
    <row r="102" spans="1:11" x14ac:dyDescent="0.45">
      <c r="A102" t="s">
        <v>751</v>
      </c>
      <c r="B102">
        <f>ROW()</f>
        <v>102</v>
      </c>
      <c r="C102" t="s">
        <v>157</v>
      </c>
      <c r="D102" s="185" t="s">
        <v>128</v>
      </c>
      <c r="F102" s="131" t="str">
        <f t="shared" si="8"/>
        <v/>
      </c>
      <c r="G102" s="131" t="str">
        <f t="shared" ref="G102:K102" si="19">IFERROR(G71/G37,"")</f>
        <v/>
      </c>
      <c r="H102" s="131" t="str">
        <f t="shared" si="19"/>
        <v/>
      </c>
      <c r="I102" s="131" t="str">
        <f t="shared" si="19"/>
        <v/>
      </c>
      <c r="J102" s="131" t="str">
        <f t="shared" si="19"/>
        <v/>
      </c>
      <c r="K102" s="131" t="str">
        <f t="shared" si="19"/>
        <v/>
      </c>
    </row>
    <row r="103" spans="1:11" x14ac:dyDescent="0.45">
      <c r="A103" t="s">
        <v>751</v>
      </c>
      <c r="B103">
        <f>ROW()</f>
        <v>103</v>
      </c>
      <c r="C103" t="s">
        <v>157</v>
      </c>
      <c r="D103" s="185" t="s">
        <v>129</v>
      </c>
      <c r="F103" s="131" t="str">
        <f t="shared" si="8"/>
        <v/>
      </c>
      <c r="G103" s="131" t="str">
        <f t="shared" ref="G103:K103" si="20">IFERROR(G72/G38,"")</f>
        <v/>
      </c>
      <c r="H103" s="131" t="str">
        <f t="shared" si="20"/>
        <v/>
      </c>
      <c r="I103" s="131" t="str">
        <f t="shared" si="20"/>
        <v/>
      </c>
      <c r="J103" s="131" t="str">
        <f t="shared" si="20"/>
        <v/>
      </c>
      <c r="K103" s="131" t="str">
        <f t="shared" si="20"/>
        <v/>
      </c>
    </row>
    <row r="104" spans="1:11" x14ac:dyDescent="0.45">
      <c r="A104" t="s">
        <v>751</v>
      </c>
      <c r="B104">
        <f>ROW()</f>
        <v>104</v>
      </c>
      <c r="C104" t="s">
        <v>157</v>
      </c>
      <c r="D104" s="185" t="s">
        <v>150</v>
      </c>
      <c r="F104" s="131" t="str">
        <f t="shared" si="8"/>
        <v/>
      </c>
      <c r="G104" s="131" t="str">
        <f t="shared" ref="G104:K104" si="21">IFERROR(G73/G39,"")</f>
        <v/>
      </c>
      <c r="H104" s="131" t="str">
        <f t="shared" si="21"/>
        <v/>
      </c>
      <c r="I104" s="131" t="str">
        <f t="shared" si="21"/>
        <v/>
      </c>
      <c r="J104" s="131" t="str">
        <f t="shared" si="21"/>
        <v/>
      </c>
      <c r="K104" s="131" t="str">
        <f t="shared" si="21"/>
        <v/>
      </c>
    </row>
    <row r="105" spans="1:11" x14ac:dyDescent="0.45">
      <c r="A105" t="s">
        <v>751</v>
      </c>
      <c r="B105">
        <f>ROW()</f>
        <v>105</v>
      </c>
      <c r="C105" t="s">
        <v>157</v>
      </c>
      <c r="D105" s="185" t="s">
        <v>131</v>
      </c>
      <c r="F105" s="131" t="str">
        <f t="shared" si="8"/>
        <v/>
      </c>
      <c r="G105" s="131" t="str">
        <f t="shared" ref="G105:K105" si="22">IFERROR(G74/G40,"")</f>
        <v/>
      </c>
      <c r="H105" s="131" t="str">
        <f t="shared" si="22"/>
        <v/>
      </c>
      <c r="I105" s="131" t="str">
        <f t="shared" si="22"/>
        <v/>
      </c>
      <c r="J105" s="131" t="str">
        <f t="shared" si="22"/>
        <v/>
      </c>
      <c r="K105" s="131" t="str">
        <f t="shared" si="22"/>
        <v/>
      </c>
    </row>
    <row r="106" spans="1:11" x14ac:dyDescent="0.45">
      <c r="A106" t="s">
        <v>751</v>
      </c>
      <c r="B106">
        <f>ROW()</f>
        <v>106</v>
      </c>
      <c r="C106" t="s">
        <v>157</v>
      </c>
      <c r="D106" s="185" t="s">
        <v>132</v>
      </c>
      <c r="F106" s="131" t="str">
        <f t="shared" si="8"/>
        <v/>
      </c>
      <c r="G106" s="131" t="str">
        <f t="shared" ref="G106:K106" si="23">IFERROR(G75/G41,"")</f>
        <v/>
      </c>
      <c r="H106" s="131" t="str">
        <f t="shared" si="23"/>
        <v/>
      </c>
      <c r="I106" s="131" t="str">
        <f t="shared" si="23"/>
        <v/>
      </c>
      <c r="J106" s="131" t="str">
        <f t="shared" si="23"/>
        <v/>
      </c>
      <c r="K106" s="131" t="str">
        <f t="shared" si="23"/>
        <v/>
      </c>
    </row>
    <row r="107" spans="1:11" x14ac:dyDescent="0.45">
      <c r="A107" t="s">
        <v>751</v>
      </c>
      <c r="B107">
        <f>ROW()</f>
        <v>107</v>
      </c>
      <c r="C107" t="s">
        <v>157</v>
      </c>
      <c r="D107" s="185" t="s">
        <v>133</v>
      </c>
      <c r="F107" s="131" t="str">
        <f t="shared" si="8"/>
        <v/>
      </c>
      <c r="G107" s="131" t="str">
        <f t="shared" ref="G107:K107" si="24">IFERROR(G76/G42,"")</f>
        <v/>
      </c>
      <c r="H107" s="131" t="str">
        <f t="shared" si="24"/>
        <v/>
      </c>
      <c r="I107" s="131" t="str">
        <f t="shared" si="24"/>
        <v/>
      </c>
      <c r="J107" s="131" t="str">
        <f t="shared" si="24"/>
        <v/>
      </c>
      <c r="K107" s="131" t="str">
        <f t="shared" si="24"/>
        <v/>
      </c>
    </row>
    <row r="108" spans="1:11" x14ac:dyDescent="0.45">
      <c r="A108" t="s">
        <v>751</v>
      </c>
      <c r="B108">
        <f>ROW()</f>
        <v>108</v>
      </c>
      <c r="C108" t="s">
        <v>157</v>
      </c>
      <c r="D108" s="185" t="s">
        <v>134</v>
      </c>
      <c r="F108" s="131" t="str">
        <f t="shared" si="8"/>
        <v/>
      </c>
      <c r="G108" s="131" t="str">
        <f t="shared" ref="G108:K108" si="25">IFERROR(G77/G43,"")</f>
        <v/>
      </c>
      <c r="H108" s="131" t="str">
        <f t="shared" si="25"/>
        <v/>
      </c>
      <c r="I108" s="131" t="str">
        <f t="shared" si="25"/>
        <v/>
      </c>
      <c r="J108" s="131" t="str">
        <f t="shared" si="25"/>
        <v/>
      </c>
      <c r="K108" s="131" t="str">
        <f t="shared" si="25"/>
        <v/>
      </c>
    </row>
    <row r="109" spans="1:11" x14ac:dyDescent="0.45">
      <c r="A109" t="s">
        <v>751</v>
      </c>
      <c r="B109">
        <f>ROW()</f>
        <v>109</v>
      </c>
      <c r="C109" t="s">
        <v>157</v>
      </c>
      <c r="D109" s="185" t="s">
        <v>135</v>
      </c>
      <c r="F109" s="131" t="str">
        <f t="shared" si="8"/>
        <v/>
      </c>
      <c r="G109" s="131" t="str">
        <f t="shared" ref="G109:K109" si="26">IFERROR(G78/G44,"")</f>
        <v/>
      </c>
      <c r="H109" s="131" t="str">
        <f t="shared" si="26"/>
        <v/>
      </c>
      <c r="I109" s="131" t="str">
        <f t="shared" si="26"/>
        <v/>
      </c>
      <c r="J109" s="131" t="str">
        <f t="shared" si="26"/>
        <v/>
      </c>
      <c r="K109" s="131" t="str">
        <f t="shared" si="26"/>
        <v/>
      </c>
    </row>
    <row r="110" spans="1:11" x14ac:dyDescent="0.45">
      <c r="A110" t="s">
        <v>751</v>
      </c>
      <c r="B110">
        <f>ROW()</f>
        <v>110</v>
      </c>
      <c r="C110" t="s">
        <v>157</v>
      </c>
      <c r="D110" s="185" t="s">
        <v>136</v>
      </c>
      <c r="F110" s="131" t="str">
        <f t="shared" si="8"/>
        <v/>
      </c>
      <c r="G110" s="131" t="str">
        <f t="shared" ref="G110:K110" si="27">IFERROR(G79/G45,"")</f>
        <v/>
      </c>
      <c r="H110" s="131" t="str">
        <f t="shared" si="27"/>
        <v/>
      </c>
      <c r="I110" s="131" t="str">
        <f t="shared" si="27"/>
        <v/>
      </c>
      <c r="J110" s="131" t="str">
        <f t="shared" si="27"/>
        <v/>
      </c>
      <c r="K110" s="131" t="str">
        <f t="shared" si="27"/>
        <v/>
      </c>
    </row>
    <row r="111" spans="1:11" x14ac:dyDescent="0.45">
      <c r="A111" t="s">
        <v>751</v>
      </c>
      <c r="B111">
        <f>ROW()</f>
        <v>111</v>
      </c>
      <c r="C111" t="s">
        <v>157</v>
      </c>
      <c r="D111" s="185" t="s">
        <v>137</v>
      </c>
      <c r="F111" s="131" t="str">
        <f t="shared" si="8"/>
        <v/>
      </c>
      <c r="G111" s="131" t="str">
        <f t="shared" ref="G111:K111" si="28">IFERROR(G80/G46,"")</f>
        <v/>
      </c>
      <c r="H111" s="131" t="str">
        <f t="shared" si="28"/>
        <v/>
      </c>
      <c r="I111" s="131" t="str">
        <f t="shared" si="28"/>
        <v/>
      </c>
      <c r="J111" s="131" t="str">
        <f t="shared" si="28"/>
        <v/>
      </c>
      <c r="K111" s="131" t="str">
        <f t="shared" si="28"/>
        <v/>
      </c>
    </row>
    <row r="112" spans="1:11" x14ac:dyDescent="0.45">
      <c r="A112" t="s">
        <v>751</v>
      </c>
      <c r="B112">
        <f>ROW()</f>
        <v>112</v>
      </c>
      <c r="C112" t="s">
        <v>157</v>
      </c>
      <c r="D112" s="185" t="s">
        <v>138</v>
      </c>
      <c r="F112" s="131" t="str">
        <f t="shared" si="8"/>
        <v/>
      </c>
      <c r="G112" s="131" t="str">
        <f t="shared" ref="G112:K112" si="29">IFERROR(G81/G47,"")</f>
        <v/>
      </c>
      <c r="H112" s="131" t="str">
        <f t="shared" si="29"/>
        <v/>
      </c>
      <c r="I112" s="131" t="str">
        <f t="shared" si="29"/>
        <v/>
      </c>
      <c r="J112" s="131" t="str">
        <f t="shared" si="29"/>
        <v/>
      </c>
      <c r="K112" s="131" t="str">
        <f t="shared" si="29"/>
        <v/>
      </c>
    </row>
    <row r="113" spans="1:11" x14ac:dyDescent="0.45">
      <c r="A113" t="s">
        <v>751</v>
      </c>
      <c r="B113">
        <f>ROW()</f>
        <v>113</v>
      </c>
      <c r="C113" t="s">
        <v>157</v>
      </c>
      <c r="D113" s="185" t="s">
        <v>139</v>
      </c>
      <c r="F113" s="131" t="str">
        <f t="shared" si="8"/>
        <v/>
      </c>
      <c r="G113" s="131" t="str">
        <f t="shared" ref="G113:K113" si="30">IFERROR(G82/G48,"")</f>
        <v/>
      </c>
      <c r="H113" s="131" t="str">
        <f t="shared" si="30"/>
        <v/>
      </c>
      <c r="I113" s="131" t="str">
        <f t="shared" si="30"/>
        <v/>
      </c>
      <c r="J113" s="131" t="str">
        <f t="shared" si="30"/>
        <v/>
      </c>
      <c r="K113" s="131" t="str">
        <f t="shared" si="30"/>
        <v/>
      </c>
    </row>
    <row r="114" spans="1:11" x14ac:dyDescent="0.45">
      <c r="A114" t="s">
        <v>751</v>
      </c>
      <c r="B114">
        <f>ROW()</f>
        <v>114</v>
      </c>
      <c r="C114" t="s">
        <v>157</v>
      </c>
      <c r="D114" s="185" t="s">
        <v>140</v>
      </c>
      <c r="F114" s="131" t="str">
        <f t="shared" si="8"/>
        <v/>
      </c>
      <c r="G114" s="131" t="str">
        <f t="shared" ref="G114:K114" si="31">IFERROR(G83/G49,"")</f>
        <v/>
      </c>
      <c r="H114" s="131" t="str">
        <f t="shared" si="31"/>
        <v/>
      </c>
      <c r="I114" s="131" t="str">
        <f t="shared" si="31"/>
        <v/>
      </c>
      <c r="J114" s="131" t="str">
        <f t="shared" si="31"/>
        <v/>
      </c>
      <c r="K114" s="131" t="str">
        <f t="shared" si="31"/>
        <v/>
      </c>
    </row>
    <row r="115" spans="1:11" x14ac:dyDescent="0.45">
      <c r="A115" t="s">
        <v>751</v>
      </c>
      <c r="B115">
        <f>ROW()</f>
        <v>115</v>
      </c>
      <c r="C115" t="s">
        <v>157</v>
      </c>
      <c r="D115" s="185" t="s">
        <v>141</v>
      </c>
      <c r="F115" s="131" t="str">
        <f t="shared" si="8"/>
        <v/>
      </c>
      <c r="G115" s="131" t="str">
        <f t="shared" ref="G115:K115" si="32">IFERROR(G84/G50,"")</f>
        <v/>
      </c>
      <c r="H115" s="131" t="str">
        <f t="shared" si="32"/>
        <v/>
      </c>
      <c r="I115" s="131" t="str">
        <f t="shared" si="32"/>
        <v/>
      </c>
      <c r="J115" s="131" t="str">
        <f t="shared" si="32"/>
        <v/>
      </c>
      <c r="K115" s="131" t="str">
        <f t="shared" si="32"/>
        <v/>
      </c>
    </row>
    <row r="116" spans="1:11" x14ac:dyDescent="0.45">
      <c r="A116" t="s">
        <v>751</v>
      </c>
      <c r="B116">
        <f>ROW()</f>
        <v>116</v>
      </c>
      <c r="C116" t="s">
        <v>157</v>
      </c>
      <c r="D116" s="185" t="s">
        <v>142</v>
      </c>
      <c r="F116" s="131" t="str">
        <f t="shared" si="8"/>
        <v/>
      </c>
      <c r="G116" s="131" t="str">
        <f t="shared" ref="G116:K116" si="33">IFERROR(G85/G51,"")</f>
        <v/>
      </c>
      <c r="H116" s="131" t="str">
        <f t="shared" si="33"/>
        <v/>
      </c>
      <c r="I116" s="131" t="str">
        <f t="shared" si="33"/>
        <v/>
      </c>
      <c r="J116" s="131" t="str">
        <f t="shared" si="33"/>
        <v/>
      </c>
      <c r="K116" s="131" t="str">
        <f t="shared" si="33"/>
        <v/>
      </c>
    </row>
    <row r="117" spans="1:11" x14ac:dyDescent="0.45">
      <c r="A117" t="s">
        <v>751</v>
      </c>
      <c r="B117">
        <f>ROW()</f>
        <v>117</v>
      </c>
      <c r="C117" t="s">
        <v>157</v>
      </c>
      <c r="D117" s="185" t="s">
        <v>143</v>
      </c>
      <c r="F117" s="131" t="str">
        <f t="shared" ref="F117:F118" si="34">IFERROR(F86/F52,"")</f>
        <v/>
      </c>
      <c r="G117" s="131" t="str">
        <f t="shared" ref="G117:K117" si="35">IFERROR(G86/G52,"")</f>
        <v/>
      </c>
      <c r="H117" s="131" t="str">
        <f t="shared" si="35"/>
        <v/>
      </c>
      <c r="I117" s="131" t="str">
        <f t="shared" si="35"/>
        <v/>
      </c>
      <c r="J117" s="131" t="str">
        <f t="shared" si="35"/>
        <v/>
      </c>
      <c r="K117" s="131" t="str">
        <f t="shared" si="35"/>
        <v/>
      </c>
    </row>
    <row r="118" spans="1:11" x14ac:dyDescent="0.45">
      <c r="A118" t="s">
        <v>751</v>
      </c>
      <c r="B118">
        <f>ROW()</f>
        <v>118</v>
      </c>
      <c r="D118" s="141" t="s">
        <v>99</v>
      </c>
      <c r="F118" s="131" t="str">
        <f t="shared" si="34"/>
        <v/>
      </c>
      <c r="G118" s="131" t="str">
        <f t="shared" ref="G118:K118" si="36">IFERROR(G87/G53,"")</f>
        <v/>
      </c>
      <c r="H118" s="131" t="str">
        <f t="shared" si="36"/>
        <v/>
      </c>
      <c r="I118" s="131" t="str">
        <f t="shared" si="36"/>
        <v/>
      </c>
      <c r="J118" s="131" t="str">
        <f t="shared" si="36"/>
        <v/>
      </c>
      <c r="K118" s="131" t="str">
        <f t="shared" si="36"/>
        <v/>
      </c>
    </row>
  </sheetData>
  <pageMargins left="0.70866141732283472" right="0.70866141732283472" top="0.74803149606299213" bottom="0.74803149606299213" header="0.31496062992125984" footer="0.31496062992125984"/>
  <pageSetup paperSize="9" scale="36" fitToHeight="0" orientation="landscape" r:id="rId1"/>
  <rowBreaks count="1" manualBreakCount="1">
    <brk id="57" max="11" man="1"/>
  </rowBreaks>
  <tableParts count="4">
    <tablePart r:id="rId2"/>
    <tablePart r:id="rId3"/>
    <tablePart r:id="rId4"/>
    <tablePart r:id="rId5"/>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B9D3-EACB-4383-957C-CFBC70374F5B}">
  <sheetPr codeName="Sheet21">
    <pageSetUpPr fitToPage="1"/>
  </sheetPr>
  <dimension ref="A1:P34"/>
  <sheetViews>
    <sheetView zoomScale="85" zoomScaleNormal="85" zoomScaleSheetLayoutView="40" workbookViewId="0">
      <pane ySplit="3" topLeftCell="A4" activePane="bottomLeft" state="frozen"/>
      <selection pane="bottomLeft"/>
    </sheetView>
  </sheetViews>
  <sheetFormatPr defaultRowHeight="14.25" x14ac:dyDescent="0.45"/>
  <cols>
    <col min="1" max="1" width="29.265625" customWidth="1"/>
    <col min="2" max="2" width="12.3984375" customWidth="1"/>
    <col min="3" max="3" width="24.1328125" customWidth="1"/>
    <col min="4" max="4" width="22" bestFit="1" customWidth="1"/>
    <col min="5" max="5" width="16.1328125" customWidth="1"/>
    <col min="6" max="6" width="30.86328125" customWidth="1"/>
    <col min="7" max="7" width="15.1328125" customWidth="1"/>
    <col min="8" max="8" width="42.59765625" bestFit="1" customWidth="1"/>
    <col min="9" max="9" width="85.86328125" customWidth="1"/>
    <col min="10" max="11" width="34.73046875" bestFit="1" customWidth="1"/>
    <col min="12" max="12" width="28.59765625" bestFit="1" customWidth="1"/>
    <col min="13" max="13" width="36.73046875" bestFit="1" customWidth="1"/>
    <col min="14" max="14" width="39.1328125" customWidth="1"/>
    <col min="15" max="15" width="37.1328125" customWidth="1"/>
    <col min="16" max="16" width="33.86328125" customWidth="1"/>
    <col min="17" max="17" width="3.265625" customWidth="1"/>
  </cols>
  <sheetData>
    <row r="1" spans="1:16" ht="23.25" x14ac:dyDescent="0.45">
      <c r="A1" s="142" t="s">
        <v>1035</v>
      </c>
    </row>
    <row r="2" spans="1:16" ht="21" x14ac:dyDescent="0.65">
      <c r="A2" s="1" t="s">
        <v>860</v>
      </c>
    </row>
    <row r="3" spans="1:16" s="47" customFormat="1" ht="37.9" customHeight="1" x14ac:dyDescent="0.45">
      <c r="A3" s="3" t="s">
        <v>56</v>
      </c>
      <c r="B3" s="3" t="s">
        <v>158</v>
      </c>
      <c r="C3" s="3" t="s">
        <v>159</v>
      </c>
      <c r="D3" s="3" t="s">
        <v>160</v>
      </c>
      <c r="E3" s="3" t="s">
        <v>161</v>
      </c>
      <c r="F3" s="3" t="s">
        <v>162</v>
      </c>
      <c r="G3" s="3" t="s">
        <v>163</v>
      </c>
      <c r="H3" s="3" t="s">
        <v>164</v>
      </c>
      <c r="I3" s="3" t="s">
        <v>165</v>
      </c>
      <c r="J3" s="3" t="s">
        <v>166</v>
      </c>
      <c r="K3" s="3" t="s">
        <v>167</v>
      </c>
      <c r="L3" s="3" t="s">
        <v>168</v>
      </c>
      <c r="M3" s="3" t="s">
        <v>169</v>
      </c>
      <c r="N3" s="3" t="s">
        <v>170</v>
      </c>
      <c r="O3" s="3" t="s">
        <v>171</v>
      </c>
      <c r="P3" s="3" t="s">
        <v>172</v>
      </c>
    </row>
    <row r="4" spans="1:16" ht="99.75" x14ac:dyDescent="0.45">
      <c r="A4" s="189" t="s">
        <v>860</v>
      </c>
      <c r="B4" s="190">
        <v>1</v>
      </c>
      <c r="C4" s="189" t="s">
        <v>173</v>
      </c>
      <c r="D4" s="189" t="s">
        <v>174</v>
      </c>
      <c r="E4" s="157"/>
      <c r="F4" s="157"/>
      <c r="G4" s="157"/>
      <c r="H4" s="157"/>
      <c r="I4" s="189" t="s">
        <v>175</v>
      </c>
      <c r="J4" s="189" t="s">
        <v>176</v>
      </c>
      <c r="K4" s="189" t="s">
        <v>177</v>
      </c>
      <c r="L4" s="189" t="s">
        <v>178</v>
      </c>
      <c r="M4" s="189" t="s">
        <v>179</v>
      </c>
      <c r="N4" s="189" t="s">
        <v>180</v>
      </c>
      <c r="O4" s="189" t="s">
        <v>181</v>
      </c>
      <c r="P4" s="189" t="s">
        <v>882</v>
      </c>
    </row>
    <row r="5" spans="1:16" ht="128.25" x14ac:dyDescent="0.45">
      <c r="A5" s="189" t="s">
        <v>860</v>
      </c>
      <c r="B5" s="190">
        <v>2</v>
      </c>
      <c r="C5" s="189" t="s">
        <v>182</v>
      </c>
      <c r="D5" s="189" t="s">
        <v>183</v>
      </c>
      <c r="E5" s="157"/>
      <c r="F5" s="157"/>
      <c r="G5" s="157"/>
      <c r="H5" s="157"/>
      <c r="I5" s="189" t="s">
        <v>184</v>
      </c>
      <c r="J5" s="189" t="s">
        <v>185</v>
      </c>
      <c r="K5" s="189" t="s">
        <v>186</v>
      </c>
      <c r="L5" s="189" t="s">
        <v>883</v>
      </c>
      <c r="M5" s="189" t="s">
        <v>187</v>
      </c>
      <c r="N5" s="189" t="s">
        <v>188</v>
      </c>
      <c r="O5" s="189" t="s">
        <v>189</v>
      </c>
      <c r="P5" s="189" t="s">
        <v>882</v>
      </c>
    </row>
    <row r="6" spans="1:16" ht="128.25" x14ac:dyDescent="0.45">
      <c r="A6" s="189" t="s">
        <v>860</v>
      </c>
      <c r="B6" s="190">
        <v>3</v>
      </c>
      <c r="C6" s="189" t="s">
        <v>182</v>
      </c>
      <c r="D6" s="189" t="s">
        <v>190</v>
      </c>
      <c r="E6" s="157"/>
      <c r="F6" s="157"/>
      <c r="G6" s="157"/>
      <c r="H6" s="157"/>
      <c r="I6" s="189" t="s">
        <v>191</v>
      </c>
      <c r="J6" s="189" t="s">
        <v>192</v>
      </c>
      <c r="K6" s="189" t="s">
        <v>193</v>
      </c>
      <c r="L6" s="189" t="s">
        <v>884</v>
      </c>
      <c r="M6" s="189" t="s">
        <v>194</v>
      </c>
      <c r="N6" s="189" t="s">
        <v>195</v>
      </c>
      <c r="O6" s="189" t="s">
        <v>196</v>
      </c>
      <c r="P6" s="189" t="s">
        <v>882</v>
      </c>
    </row>
    <row r="7" spans="1:16" ht="99.75" x14ac:dyDescent="0.45">
      <c r="A7" s="189" t="s">
        <v>860</v>
      </c>
      <c r="B7" s="190">
        <v>4</v>
      </c>
      <c r="C7" s="189" t="s">
        <v>197</v>
      </c>
      <c r="D7" s="189" t="s">
        <v>198</v>
      </c>
      <c r="E7" s="157"/>
      <c r="F7" s="157"/>
      <c r="G7" s="157"/>
      <c r="H7" s="157"/>
      <c r="I7" s="189" t="s">
        <v>199</v>
      </c>
      <c r="J7" s="189" t="s">
        <v>200</v>
      </c>
      <c r="K7" s="189" t="s">
        <v>201</v>
      </c>
      <c r="L7" s="189" t="s">
        <v>202</v>
      </c>
      <c r="M7" s="189" t="s">
        <v>203</v>
      </c>
      <c r="N7" s="189" t="s">
        <v>204</v>
      </c>
      <c r="O7" s="189" t="s">
        <v>205</v>
      </c>
      <c r="P7" s="189" t="s">
        <v>882</v>
      </c>
    </row>
    <row r="8" spans="1:16" ht="99.75" x14ac:dyDescent="0.45">
      <c r="A8" s="189" t="s">
        <v>860</v>
      </c>
      <c r="B8" s="190">
        <v>5</v>
      </c>
      <c r="C8" s="189" t="s">
        <v>197</v>
      </c>
      <c r="D8" s="189" t="s">
        <v>206</v>
      </c>
      <c r="E8" s="157"/>
      <c r="F8" s="157"/>
      <c r="G8" s="157"/>
      <c r="H8" s="157"/>
      <c r="I8" s="189" t="s">
        <v>207</v>
      </c>
      <c r="J8" s="189" t="s">
        <v>208</v>
      </c>
      <c r="K8" s="189" t="s">
        <v>209</v>
      </c>
      <c r="L8" s="189" t="s">
        <v>210</v>
      </c>
      <c r="M8" s="189" t="s">
        <v>885</v>
      </c>
      <c r="N8" s="189" t="s">
        <v>211</v>
      </c>
      <c r="O8" s="189" t="s">
        <v>212</v>
      </c>
      <c r="P8" s="189" t="s">
        <v>882</v>
      </c>
    </row>
    <row r="9" spans="1:16" ht="114" x14ac:dyDescent="0.45">
      <c r="A9" s="189" t="s">
        <v>860</v>
      </c>
      <c r="B9" s="190">
        <v>6</v>
      </c>
      <c r="C9" s="189" t="s">
        <v>197</v>
      </c>
      <c r="D9" s="189" t="s">
        <v>213</v>
      </c>
      <c r="E9" s="157"/>
      <c r="F9" s="157"/>
      <c r="G9" s="157"/>
      <c r="H9" s="157"/>
      <c r="I9" s="189" t="s">
        <v>214</v>
      </c>
      <c r="J9" s="189" t="s">
        <v>215</v>
      </c>
      <c r="K9" s="189" t="s">
        <v>216</v>
      </c>
      <c r="L9" s="189" t="s">
        <v>217</v>
      </c>
      <c r="M9" s="189" t="s">
        <v>218</v>
      </c>
      <c r="N9" s="189" t="s">
        <v>219</v>
      </c>
      <c r="O9" s="189" t="s">
        <v>220</v>
      </c>
      <c r="P9" s="189" t="s">
        <v>882</v>
      </c>
    </row>
    <row r="10" spans="1:16" ht="128.25" x14ac:dyDescent="0.45">
      <c r="A10" s="189" t="s">
        <v>860</v>
      </c>
      <c r="B10" s="190">
        <v>7</v>
      </c>
      <c r="C10" s="189" t="s">
        <v>197</v>
      </c>
      <c r="D10" s="189" t="s">
        <v>886</v>
      </c>
      <c r="E10" s="157"/>
      <c r="F10" s="157"/>
      <c r="G10" s="157"/>
      <c r="H10" s="157"/>
      <c r="I10" s="189" t="s">
        <v>221</v>
      </c>
      <c r="J10" s="189" t="s">
        <v>222</v>
      </c>
      <c r="K10" s="189" t="s">
        <v>223</v>
      </c>
      <c r="L10" s="189" t="s">
        <v>224</v>
      </c>
      <c r="M10" s="189" t="s">
        <v>225</v>
      </c>
      <c r="N10" s="189" t="s">
        <v>226</v>
      </c>
      <c r="O10" s="189" t="s">
        <v>227</v>
      </c>
      <c r="P10" s="189" t="s">
        <v>882</v>
      </c>
    </row>
    <row r="11" spans="1:16" ht="128.25" x14ac:dyDescent="0.45">
      <c r="A11" s="189" t="s">
        <v>860</v>
      </c>
      <c r="B11" s="190">
        <v>8</v>
      </c>
      <c r="C11" s="189" t="s">
        <v>228</v>
      </c>
      <c r="D11" s="189" t="s">
        <v>229</v>
      </c>
      <c r="E11" s="157"/>
      <c r="F11" s="157"/>
      <c r="G11" s="157"/>
      <c r="H11" s="157"/>
      <c r="I11" s="189" t="s">
        <v>230</v>
      </c>
      <c r="J11" s="189" t="s">
        <v>231</v>
      </c>
      <c r="K11" s="189" t="s">
        <v>232</v>
      </c>
      <c r="L11" s="189" t="s">
        <v>233</v>
      </c>
      <c r="M11" s="189" t="s">
        <v>234</v>
      </c>
      <c r="N11" s="189" t="s">
        <v>235</v>
      </c>
      <c r="O11" s="189" t="s">
        <v>236</v>
      </c>
      <c r="P11" s="189" t="s">
        <v>882</v>
      </c>
    </row>
    <row r="12" spans="1:16" ht="156.75" x14ac:dyDescent="0.45">
      <c r="A12" s="189" t="s">
        <v>860</v>
      </c>
      <c r="B12" s="190">
        <v>9</v>
      </c>
      <c r="C12" s="189" t="s">
        <v>237</v>
      </c>
      <c r="D12" s="189" t="s">
        <v>238</v>
      </c>
      <c r="E12" s="157"/>
      <c r="F12" s="157"/>
      <c r="G12" s="157"/>
      <c r="H12" s="157"/>
      <c r="I12" s="189" t="s">
        <v>1142</v>
      </c>
      <c r="J12" s="189" t="s">
        <v>239</v>
      </c>
      <c r="K12" s="189" t="s">
        <v>240</v>
      </c>
      <c r="L12" s="189" t="s">
        <v>241</v>
      </c>
      <c r="M12" s="189" t="s">
        <v>242</v>
      </c>
      <c r="N12" s="189" t="s">
        <v>243</v>
      </c>
      <c r="O12" s="189" t="s">
        <v>244</v>
      </c>
      <c r="P12" s="189" t="s">
        <v>882</v>
      </c>
    </row>
    <row r="13" spans="1:16" ht="142.5" x14ac:dyDescent="0.45">
      <c r="A13" s="189" t="s">
        <v>860</v>
      </c>
      <c r="B13" s="190">
        <v>10</v>
      </c>
      <c r="C13" s="189" t="s">
        <v>237</v>
      </c>
      <c r="D13" s="189" t="s">
        <v>245</v>
      </c>
      <c r="E13" s="157"/>
      <c r="F13" s="157"/>
      <c r="G13" s="157"/>
      <c r="H13" s="157"/>
      <c r="I13" s="189" t="s">
        <v>246</v>
      </c>
      <c r="J13" s="189" t="s">
        <v>247</v>
      </c>
      <c r="K13" s="189" t="s">
        <v>248</v>
      </c>
      <c r="L13" s="189" t="s">
        <v>249</v>
      </c>
      <c r="M13" s="189" t="s">
        <v>250</v>
      </c>
      <c r="N13" s="189" t="s">
        <v>251</v>
      </c>
      <c r="O13" s="189" t="s">
        <v>252</v>
      </c>
      <c r="P13" s="189" t="s">
        <v>882</v>
      </c>
    </row>
    <row r="14" spans="1:16" ht="99.75" x14ac:dyDescent="0.45">
      <c r="A14" s="189" t="s">
        <v>860</v>
      </c>
      <c r="B14" s="190">
        <v>11</v>
      </c>
      <c r="C14" s="189" t="s">
        <v>237</v>
      </c>
      <c r="D14" s="189" t="s">
        <v>253</v>
      </c>
      <c r="E14" s="157"/>
      <c r="F14" s="157"/>
      <c r="G14" s="157"/>
      <c r="H14" s="157"/>
      <c r="I14" s="189" t="s">
        <v>254</v>
      </c>
      <c r="J14" s="189" t="s">
        <v>255</v>
      </c>
      <c r="K14" s="189" t="s">
        <v>256</v>
      </c>
      <c r="L14" s="189" t="s">
        <v>257</v>
      </c>
      <c r="M14" s="189" t="s">
        <v>258</v>
      </c>
      <c r="N14" s="189" t="s">
        <v>259</v>
      </c>
      <c r="O14" s="189" t="s">
        <v>260</v>
      </c>
      <c r="P14" s="189" t="s">
        <v>882</v>
      </c>
    </row>
    <row r="15" spans="1:16" ht="171" x14ac:dyDescent="0.45">
      <c r="A15" s="189" t="s">
        <v>860</v>
      </c>
      <c r="B15" s="190">
        <v>12</v>
      </c>
      <c r="C15" s="189" t="s">
        <v>261</v>
      </c>
      <c r="D15" s="189" t="s">
        <v>262</v>
      </c>
      <c r="E15" s="157"/>
      <c r="F15" s="157"/>
      <c r="G15" s="157"/>
      <c r="H15" s="157"/>
      <c r="I15" s="189" t="s">
        <v>263</v>
      </c>
      <c r="J15" s="189" t="s">
        <v>264</v>
      </c>
      <c r="K15" s="189" t="s">
        <v>265</v>
      </c>
      <c r="L15" s="189" t="s">
        <v>887</v>
      </c>
      <c r="M15" s="189" t="s">
        <v>266</v>
      </c>
      <c r="N15" s="189" t="s">
        <v>267</v>
      </c>
      <c r="O15" s="189" t="s">
        <v>268</v>
      </c>
      <c r="P15" s="189" t="s">
        <v>882</v>
      </c>
    </row>
    <row r="16" spans="1:16" ht="171" x14ac:dyDescent="0.45">
      <c r="A16" s="189" t="s">
        <v>860</v>
      </c>
      <c r="B16" s="190">
        <v>13</v>
      </c>
      <c r="C16" s="189" t="s">
        <v>269</v>
      </c>
      <c r="D16" s="189" t="s">
        <v>270</v>
      </c>
      <c r="E16" s="157"/>
      <c r="F16" s="157"/>
      <c r="G16" s="157"/>
      <c r="H16" s="157"/>
      <c r="I16" s="189" t="s">
        <v>271</v>
      </c>
      <c r="J16" s="189" t="s">
        <v>272</v>
      </c>
      <c r="K16" s="189" t="s">
        <v>273</v>
      </c>
      <c r="L16" s="189" t="s">
        <v>274</v>
      </c>
      <c r="M16" s="189" t="s">
        <v>275</v>
      </c>
      <c r="N16" s="189" t="s">
        <v>276</v>
      </c>
      <c r="O16" s="189" t="s">
        <v>277</v>
      </c>
      <c r="P16" s="189" t="s">
        <v>882</v>
      </c>
    </row>
    <row r="17" spans="1:16" ht="185.25" x14ac:dyDescent="0.45">
      <c r="A17" s="189" t="s">
        <v>860</v>
      </c>
      <c r="B17" s="190">
        <v>14</v>
      </c>
      <c r="C17" s="189" t="s">
        <v>269</v>
      </c>
      <c r="D17" s="189" t="s">
        <v>278</v>
      </c>
      <c r="E17" s="157"/>
      <c r="F17" s="157"/>
      <c r="G17" s="157"/>
      <c r="H17" s="157"/>
      <c r="I17" s="189" t="s">
        <v>1143</v>
      </c>
      <c r="J17" s="189" t="s">
        <v>272</v>
      </c>
      <c r="K17" s="189" t="s">
        <v>279</v>
      </c>
      <c r="L17" s="189" t="s">
        <v>280</v>
      </c>
      <c r="M17" s="189" t="s">
        <v>281</v>
      </c>
      <c r="N17" s="189" t="s">
        <v>282</v>
      </c>
      <c r="O17" s="189" t="s">
        <v>283</v>
      </c>
      <c r="P17" s="189" t="s">
        <v>882</v>
      </c>
    </row>
    <row r="18" spans="1:16" ht="142.5" x14ac:dyDescent="0.45">
      <c r="A18" s="189" t="s">
        <v>860</v>
      </c>
      <c r="B18" s="190">
        <v>15</v>
      </c>
      <c r="C18" s="189" t="s">
        <v>269</v>
      </c>
      <c r="D18" s="189" t="s">
        <v>284</v>
      </c>
      <c r="E18" s="157"/>
      <c r="F18" s="157"/>
      <c r="G18" s="157"/>
      <c r="H18" s="157"/>
      <c r="I18" s="189" t="s">
        <v>1144</v>
      </c>
      <c r="J18" s="189" t="s">
        <v>285</v>
      </c>
      <c r="K18" s="189" t="s">
        <v>286</v>
      </c>
      <c r="L18" s="189" t="s">
        <v>287</v>
      </c>
      <c r="M18" s="189" t="s">
        <v>288</v>
      </c>
      <c r="N18" s="189" t="s">
        <v>289</v>
      </c>
      <c r="O18" s="189" t="s">
        <v>290</v>
      </c>
      <c r="P18" s="189" t="s">
        <v>882</v>
      </c>
    </row>
    <row r="19" spans="1:16" ht="156.75" x14ac:dyDescent="0.45">
      <c r="A19" s="189" t="s">
        <v>860</v>
      </c>
      <c r="B19" s="190">
        <v>16</v>
      </c>
      <c r="C19" s="189" t="s">
        <v>291</v>
      </c>
      <c r="D19" s="189" t="s">
        <v>292</v>
      </c>
      <c r="E19" s="157"/>
      <c r="F19" s="157"/>
      <c r="G19" s="157"/>
      <c r="H19" s="157"/>
      <c r="I19" s="189" t="s">
        <v>293</v>
      </c>
      <c r="J19" s="189" t="s">
        <v>294</v>
      </c>
      <c r="K19" s="189" t="s">
        <v>295</v>
      </c>
      <c r="L19" s="189" t="s">
        <v>296</v>
      </c>
      <c r="M19" s="189" t="s">
        <v>297</v>
      </c>
      <c r="N19" s="189" t="s">
        <v>298</v>
      </c>
      <c r="O19" s="189" t="s">
        <v>299</v>
      </c>
      <c r="P19" s="189" t="s">
        <v>882</v>
      </c>
    </row>
    <row r="20" spans="1:16" ht="99.75" x14ac:dyDescent="0.45">
      <c r="A20" s="189" t="s">
        <v>860</v>
      </c>
      <c r="B20" s="190">
        <v>17</v>
      </c>
      <c r="C20" s="189" t="s">
        <v>300</v>
      </c>
      <c r="D20" s="189" t="s">
        <v>301</v>
      </c>
      <c r="E20" s="157"/>
      <c r="F20" s="157"/>
      <c r="G20" s="157"/>
      <c r="H20" s="157"/>
      <c r="I20" s="189" t="s">
        <v>1145</v>
      </c>
      <c r="J20" s="189" t="s">
        <v>302</v>
      </c>
      <c r="K20" s="189" t="s">
        <v>303</v>
      </c>
      <c r="L20" s="189" t="s">
        <v>304</v>
      </c>
      <c r="M20" s="189" t="s">
        <v>305</v>
      </c>
      <c r="N20" s="189" t="s">
        <v>306</v>
      </c>
      <c r="O20" s="189" t="s">
        <v>307</v>
      </c>
      <c r="P20" s="189" t="s">
        <v>882</v>
      </c>
    </row>
    <row r="21" spans="1:16" ht="128.25" x14ac:dyDescent="0.45">
      <c r="A21" s="189" t="s">
        <v>860</v>
      </c>
      <c r="B21" s="190">
        <v>18</v>
      </c>
      <c r="C21" s="189" t="s">
        <v>308</v>
      </c>
      <c r="D21" s="189" t="s">
        <v>309</v>
      </c>
      <c r="E21" s="157"/>
      <c r="F21" s="157"/>
      <c r="G21" s="157"/>
      <c r="H21" s="157"/>
      <c r="I21" s="189" t="s">
        <v>888</v>
      </c>
      <c r="J21" s="189" t="s">
        <v>310</v>
      </c>
      <c r="K21" s="189" t="s">
        <v>311</v>
      </c>
      <c r="L21" s="189" t="s">
        <v>312</v>
      </c>
      <c r="M21" s="189" t="s">
        <v>313</v>
      </c>
      <c r="N21" s="189" t="s">
        <v>314</v>
      </c>
      <c r="O21" s="189" t="s">
        <v>315</v>
      </c>
      <c r="P21" s="189" t="s">
        <v>882</v>
      </c>
    </row>
    <row r="22" spans="1:16" ht="114" x14ac:dyDescent="0.45">
      <c r="A22" s="189" t="s">
        <v>860</v>
      </c>
      <c r="B22" s="190">
        <v>19</v>
      </c>
      <c r="C22" s="189" t="s">
        <v>308</v>
      </c>
      <c r="D22" s="189" t="s">
        <v>316</v>
      </c>
      <c r="E22" s="157"/>
      <c r="F22" s="157"/>
      <c r="G22" s="157"/>
      <c r="H22" s="157"/>
      <c r="I22" s="189" t="s">
        <v>889</v>
      </c>
      <c r="J22" s="189" t="s">
        <v>317</v>
      </c>
      <c r="K22" s="189" t="s">
        <v>318</v>
      </c>
      <c r="L22" s="189" t="s">
        <v>319</v>
      </c>
      <c r="M22" s="189" t="s">
        <v>320</v>
      </c>
      <c r="N22" s="189" t="s">
        <v>321</v>
      </c>
      <c r="O22" s="189" t="s">
        <v>322</v>
      </c>
      <c r="P22" s="189" t="s">
        <v>882</v>
      </c>
    </row>
    <row r="23" spans="1:16" ht="114" x14ac:dyDescent="0.45">
      <c r="A23" s="189" t="s">
        <v>860</v>
      </c>
      <c r="B23" s="190">
        <v>20</v>
      </c>
      <c r="C23" s="189" t="s">
        <v>308</v>
      </c>
      <c r="D23" s="189" t="s">
        <v>323</v>
      </c>
      <c r="E23" s="157"/>
      <c r="F23" s="157"/>
      <c r="G23" s="157"/>
      <c r="H23" s="157"/>
      <c r="I23" s="189" t="s">
        <v>324</v>
      </c>
      <c r="J23" s="189" t="s">
        <v>325</v>
      </c>
      <c r="K23" s="189" t="s">
        <v>326</v>
      </c>
      <c r="L23" s="189" t="s">
        <v>327</v>
      </c>
      <c r="M23" s="189" t="s">
        <v>328</v>
      </c>
      <c r="N23" s="189" t="s">
        <v>329</v>
      </c>
      <c r="O23" s="189" t="s">
        <v>330</v>
      </c>
      <c r="P23" s="189" t="s">
        <v>882</v>
      </c>
    </row>
    <row r="24" spans="1:16" ht="171" x14ac:dyDescent="0.45">
      <c r="A24" s="189" t="s">
        <v>860</v>
      </c>
      <c r="B24" s="190">
        <v>21</v>
      </c>
      <c r="C24" s="189" t="s">
        <v>331</v>
      </c>
      <c r="D24" s="189" t="s">
        <v>332</v>
      </c>
      <c r="E24" s="157"/>
      <c r="F24" s="157"/>
      <c r="G24" s="157"/>
      <c r="H24" s="157"/>
      <c r="I24" s="189" t="s">
        <v>333</v>
      </c>
      <c r="J24" s="189" t="s">
        <v>334</v>
      </c>
      <c r="K24" s="189" t="s">
        <v>335</v>
      </c>
      <c r="L24" s="189" t="s">
        <v>336</v>
      </c>
      <c r="M24" s="189" t="s">
        <v>337</v>
      </c>
      <c r="N24" s="189" t="s">
        <v>338</v>
      </c>
      <c r="O24" s="189" t="s">
        <v>339</v>
      </c>
      <c r="P24" s="189" t="s">
        <v>882</v>
      </c>
    </row>
    <row r="25" spans="1:16" ht="128.25" x14ac:dyDescent="0.45">
      <c r="A25" s="189" t="s">
        <v>860</v>
      </c>
      <c r="B25" s="190">
        <v>22</v>
      </c>
      <c r="C25" s="189" t="s">
        <v>340</v>
      </c>
      <c r="D25" s="189" t="s">
        <v>341</v>
      </c>
      <c r="E25" s="157"/>
      <c r="F25" s="157"/>
      <c r="G25" s="157"/>
      <c r="H25" s="157"/>
      <c r="I25" s="189" t="s">
        <v>342</v>
      </c>
      <c r="J25" s="189" t="s">
        <v>343</v>
      </c>
      <c r="K25" s="189" t="s">
        <v>344</v>
      </c>
      <c r="L25" s="189" t="s">
        <v>345</v>
      </c>
      <c r="M25" s="189" t="s">
        <v>346</v>
      </c>
      <c r="N25" s="189" t="s">
        <v>347</v>
      </c>
      <c r="O25" s="189" t="s">
        <v>348</v>
      </c>
      <c r="P25" s="189" t="s">
        <v>882</v>
      </c>
    </row>
    <row r="26" spans="1:16" ht="156.75" x14ac:dyDescent="0.45">
      <c r="A26" s="189" t="s">
        <v>860</v>
      </c>
      <c r="B26" s="190">
        <v>23</v>
      </c>
      <c r="C26" s="189" t="s">
        <v>349</v>
      </c>
      <c r="D26" s="189" t="s">
        <v>350</v>
      </c>
      <c r="E26" s="157"/>
      <c r="F26" s="157"/>
      <c r="G26" s="157"/>
      <c r="H26" s="157"/>
      <c r="I26" s="189" t="s">
        <v>351</v>
      </c>
      <c r="J26" s="189" t="s">
        <v>352</v>
      </c>
      <c r="K26" s="189" t="s">
        <v>353</v>
      </c>
      <c r="L26" s="189" t="s">
        <v>354</v>
      </c>
      <c r="M26" s="189" t="s">
        <v>355</v>
      </c>
      <c r="N26" s="189" t="s">
        <v>356</v>
      </c>
      <c r="O26" s="189" t="s">
        <v>357</v>
      </c>
      <c r="P26" s="189" t="s">
        <v>882</v>
      </c>
    </row>
    <row r="27" spans="1:16" ht="199.5" x14ac:dyDescent="0.45">
      <c r="A27" s="189" t="s">
        <v>860</v>
      </c>
      <c r="B27" s="190">
        <v>24</v>
      </c>
      <c r="C27" s="189" t="s">
        <v>358</v>
      </c>
      <c r="D27" s="189" t="s">
        <v>359</v>
      </c>
      <c r="E27" s="157"/>
      <c r="F27" s="157"/>
      <c r="G27" s="157"/>
      <c r="H27" s="157"/>
      <c r="I27" s="189" t="s">
        <v>360</v>
      </c>
      <c r="J27" s="189" t="s">
        <v>361</v>
      </c>
      <c r="K27" s="189" t="s">
        <v>362</v>
      </c>
      <c r="L27" s="189" t="s">
        <v>363</v>
      </c>
      <c r="M27" s="189" t="s">
        <v>364</v>
      </c>
      <c r="N27" s="189" t="s">
        <v>365</v>
      </c>
      <c r="O27" s="189" t="s">
        <v>366</v>
      </c>
      <c r="P27" s="189" t="s">
        <v>882</v>
      </c>
    </row>
    <row r="28" spans="1:16" ht="213.75" x14ac:dyDescent="0.45">
      <c r="A28" s="189" t="s">
        <v>860</v>
      </c>
      <c r="B28" s="190">
        <v>25</v>
      </c>
      <c r="C28" s="189" t="s">
        <v>358</v>
      </c>
      <c r="D28" s="189" t="s">
        <v>367</v>
      </c>
      <c r="E28" s="157"/>
      <c r="F28" s="157"/>
      <c r="G28" s="157"/>
      <c r="H28" s="157"/>
      <c r="I28" s="189" t="s">
        <v>368</v>
      </c>
      <c r="J28" s="189" t="s">
        <v>369</v>
      </c>
      <c r="K28" s="189" t="s">
        <v>370</v>
      </c>
      <c r="L28" s="189" t="s">
        <v>371</v>
      </c>
      <c r="M28" s="189" t="s">
        <v>372</v>
      </c>
      <c r="N28" s="189" t="s">
        <v>373</v>
      </c>
      <c r="O28" s="189" t="s">
        <v>374</v>
      </c>
      <c r="P28" s="189" t="s">
        <v>882</v>
      </c>
    </row>
    <row r="29" spans="1:16" ht="199.5" x14ac:dyDescent="0.45">
      <c r="A29" s="189" t="s">
        <v>860</v>
      </c>
      <c r="B29" s="190">
        <v>26</v>
      </c>
      <c r="C29" s="189" t="s">
        <v>375</v>
      </c>
      <c r="D29" s="189" t="s">
        <v>376</v>
      </c>
      <c r="E29" s="157"/>
      <c r="F29" s="157"/>
      <c r="G29" s="157"/>
      <c r="H29" s="157"/>
      <c r="I29" s="189" t="s">
        <v>377</v>
      </c>
      <c r="J29" s="189" t="s">
        <v>378</v>
      </c>
      <c r="K29" s="189" t="s">
        <v>379</v>
      </c>
      <c r="L29" s="189" t="s">
        <v>380</v>
      </c>
      <c r="M29" s="189" t="s">
        <v>381</v>
      </c>
      <c r="N29" s="189" t="s">
        <v>382</v>
      </c>
      <c r="O29" s="189" t="s">
        <v>383</v>
      </c>
      <c r="P29" s="189" t="s">
        <v>882</v>
      </c>
    </row>
    <row r="30" spans="1:16" ht="185.25" x14ac:dyDescent="0.45">
      <c r="A30" s="189" t="s">
        <v>860</v>
      </c>
      <c r="B30" s="190">
        <v>27</v>
      </c>
      <c r="C30" s="189" t="s">
        <v>384</v>
      </c>
      <c r="D30" s="189" t="s">
        <v>385</v>
      </c>
      <c r="E30" s="157"/>
      <c r="F30" s="157"/>
      <c r="G30" s="157"/>
      <c r="H30" s="157"/>
      <c r="I30" s="189" t="s">
        <v>386</v>
      </c>
      <c r="J30" s="189" t="s">
        <v>387</v>
      </c>
      <c r="K30" s="189" t="s">
        <v>388</v>
      </c>
      <c r="L30" s="189" t="s">
        <v>389</v>
      </c>
      <c r="M30" s="189" t="s">
        <v>390</v>
      </c>
      <c r="N30" s="189" t="s">
        <v>391</v>
      </c>
      <c r="O30" s="189" t="s">
        <v>392</v>
      </c>
      <c r="P30" s="189" t="s">
        <v>882</v>
      </c>
    </row>
    <row r="31" spans="1:16" ht="156.75" x14ac:dyDescent="0.45">
      <c r="A31" s="189" t="s">
        <v>860</v>
      </c>
      <c r="B31" s="190">
        <v>28</v>
      </c>
      <c r="C31" s="189" t="s">
        <v>393</v>
      </c>
      <c r="D31" s="189" t="s">
        <v>394</v>
      </c>
      <c r="E31" s="157"/>
      <c r="F31" s="157"/>
      <c r="G31" s="157"/>
      <c r="H31" s="157"/>
      <c r="I31" s="189" t="s">
        <v>395</v>
      </c>
      <c r="J31" s="189" t="s">
        <v>396</v>
      </c>
      <c r="K31" s="189" t="s">
        <v>397</v>
      </c>
      <c r="L31" s="189" t="s">
        <v>398</v>
      </c>
      <c r="M31" s="189" t="s">
        <v>399</v>
      </c>
      <c r="N31" s="189" t="s">
        <v>400</v>
      </c>
      <c r="O31" s="189" t="s">
        <v>401</v>
      </c>
      <c r="P31" s="189" t="s">
        <v>882</v>
      </c>
    </row>
    <row r="32" spans="1:16" ht="128.25" x14ac:dyDescent="0.45">
      <c r="A32" s="189" t="s">
        <v>860</v>
      </c>
      <c r="B32" s="190">
        <v>39</v>
      </c>
      <c r="C32" s="189" t="s">
        <v>402</v>
      </c>
      <c r="D32" s="189" t="s">
        <v>403</v>
      </c>
      <c r="E32" s="157"/>
      <c r="F32" s="157"/>
      <c r="G32" s="157"/>
      <c r="H32" s="157"/>
      <c r="I32" s="189" t="s">
        <v>404</v>
      </c>
      <c r="J32" s="189" t="s">
        <v>405</v>
      </c>
      <c r="K32" s="189" t="s">
        <v>406</v>
      </c>
      <c r="L32" s="189" t="s">
        <v>407</v>
      </c>
      <c r="M32" s="189" t="s">
        <v>408</v>
      </c>
      <c r="N32" s="189" t="s">
        <v>409</v>
      </c>
      <c r="O32" s="189" t="s">
        <v>410</v>
      </c>
      <c r="P32" s="189" t="s">
        <v>882</v>
      </c>
    </row>
    <row r="33" spans="1:16" ht="128.25" x14ac:dyDescent="0.45">
      <c r="A33" s="189" t="s">
        <v>860</v>
      </c>
      <c r="B33" s="190">
        <v>30</v>
      </c>
      <c r="C33" s="189" t="s">
        <v>411</v>
      </c>
      <c r="D33" s="189" t="s">
        <v>412</v>
      </c>
      <c r="E33" s="157"/>
      <c r="F33" s="157"/>
      <c r="G33" s="157"/>
      <c r="H33" s="157"/>
      <c r="I33" s="189" t="s">
        <v>413</v>
      </c>
      <c r="J33" s="189" t="s">
        <v>414</v>
      </c>
      <c r="K33" s="189" t="s">
        <v>415</v>
      </c>
      <c r="L33" s="189" t="s">
        <v>416</v>
      </c>
      <c r="M33" s="189" t="s">
        <v>417</v>
      </c>
      <c r="N33" s="189" t="s">
        <v>418</v>
      </c>
      <c r="O33" s="189" t="s">
        <v>419</v>
      </c>
      <c r="P33" s="189" t="s">
        <v>882</v>
      </c>
    </row>
    <row r="34" spans="1:16" ht="185.25" x14ac:dyDescent="0.45">
      <c r="A34" s="189" t="s">
        <v>860</v>
      </c>
      <c r="B34" s="190">
        <v>31</v>
      </c>
      <c r="C34" s="189" t="s">
        <v>411</v>
      </c>
      <c r="D34" s="189" t="s">
        <v>420</v>
      </c>
      <c r="E34" s="157"/>
      <c r="F34" s="157"/>
      <c r="G34" s="157"/>
      <c r="H34" s="157"/>
      <c r="I34" s="189" t="s">
        <v>421</v>
      </c>
      <c r="J34" s="189" t="s">
        <v>422</v>
      </c>
      <c r="K34" s="189" t="s">
        <v>423</v>
      </c>
      <c r="L34" s="189" t="s">
        <v>424</v>
      </c>
      <c r="M34" s="189" t="s">
        <v>425</v>
      </c>
      <c r="N34" s="189" t="s">
        <v>426</v>
      </c>
      <c r="O34" s="189" t="s">
        <v>427</v>
      </c>
      <c r="P34" s="189" t="s">
        <v>882</v>
      </c>
    </row>
  </sheetData>
  <pageMargins left="0.70866141732283472" right="0.70866141732283472" top="0.74803149606299213" bottom="0.74803149606299213" header="0.31496062992125984" footer="0.31496062992125984"/>
  <pageSetup paperSize="9" scale="37" fitToHeight="0"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219C-272A-499E-A821-221CD09C7C48}">
  <sheetPr codeName="Sheet22">
    <pageSetUpPr fitToPage="1"/>
  </sheetPr>
  <dimension ref="A1:H15"/>
  <sheetViews>
    <sheetView zoomScale="85" zoomScaleNormal="85" workbookViewId="0">
      <pane ySplit="3" topLeftCell="A4" activePane="bottomLeft" state="frozen"/>
      <selection pane="bottomLeft"/>
    </sheetView>
  </sheetViews>
  <sheetFormatPr defaultRowHeight="14.25" x14ac:dyDescent="0.45"/>
  <cols>
    <col min="1" max="1" width="18.73046875" customWidth="1"/>
    <col min="2" max="2" width="15.59765625" customWidth="1"/>
    <col min="3" max="3" width="28.86328125" customWidth="1"/>
    <col min="4" max="4" width="20.59765625" customWidth="1"/>
    <col min="5" max="5" width="32.3984375" customWidth="1"/>
    <col min="6" max="6" width="44.73046875" customWidth="1"/>
    <col min="7" max="7" width="32.3984375" customWidth="1"/>
    <col min="8" max="8" width="44.3984375" customWidth="1"/>
    <col min="9" max="11" width="52.73046875" customWidth="1"/>
    <col min="12" max="12" width="36.73046875" customWidth="1"/>
    <col min="13" max="17" width="38.73046875" customWidth="1"/>
  </cols>
  <sheetData>
    <row r="1" spans="1:8" ht="23.25" x14ac:dyDescent="0.45">
      <c r="A1" s="142" t="s">
        <v>1035</v>
      </c>
    </row>
    <row r="2" spans="1:8" ht="21" x14ac:dyDescent="0.65">
      <c r="A2" s="1" t="s">
        <v>861</v>
      </c>
    </row>
    <row r="3" spans="1:8" ht="37.9" customHeight="1" x14ac:dyDescent="0.45">
      <c r="A3" s="3" t="s">
        <v>56</v>
      </c>
      <c r="B3" s="3" t="s">
        <v>158</v>
      </c>
      <c r="C3" s="3" t="s">
        <v>159</v>
      </c>
      <c r="D3" s="3" t="s">
        <v>428</v>
      </c>
      <c r="E3" s="3" t="s">
        <v>429</v>
      </c>
      <c r="F3" s="3" t="s">
        <v>162</v>
      </c>
      <c r="G3" s="3" t="s">
        <v>430</v>
      </c>
      <c r="H3" s="3" t="s">
        <v>431</v>
      </c>
    </row>
    <row r="4" spans="1:8" ht="156.75" x14ac:dyDescent="0.45">
      <c r="A4" s="189" t="s">
        <v>861</v>
      </c>
      <c r="B4" s="190">
        <v>32</v>
      </c>
      <c r="C4" s="189" t="s">
        <v>432</v>
      </c>
      <c r="D4" s="189" t="s">
        <v>433</v>
      </c>
      <c r="E4" s="189" t="s">
        <v>890</v>
      </c>
      <c r="F4" s="157"/>
      <c r="G4" s="157"/>
      <c r="H4" s="157"/>
    </row>
    <row r="5" spans="1:8" ht="128.25" x14ac:dyDescent="0.45">
      <c r="A5" s="189" t="s">
        <v>861</v>
      </c>
      <c r="B5" s="190">
        <v>33</v>
      </c>
      <c r="C5" s="189" t="s">
        <v>434</v>
      </c>
      <c r="D5" s="189" t="s">
        <v>435</v>
      </c>
      <c r="E5" s="189" t="s">
        <v>891</v>
      </c>
      <c r="F5" s="157"/>
      <c r="G5" s="157"/>
      <c r="H5" s="157"/>
    </row>
    <row r="6" spans="1:8" ht="128.25" x14ac:dyDescent="0.45">
      <c r="A6" s="189" t="s">
        <v>861</v>
      </c>
      <c r="B6" s="190">
        <v>34</v>
      </c>
      <c r="C6" s="189" t="s">
        <v>436</v>
      </c>
      <c r="D6" s="189" t="s">
        <v>437</v>
      </c>
      <c r="E6" s="189" t="s">
        <v>892</v>
      </c>
      <c r="F6" s="157"/>
      <c r="G6" s="157"/>
      <c r="H6" s="157"/>
    </row>
    <row r="7" spans="1:8" ht="128.25" x14ac:dyDescent="0.45">
      <c r="A7" s="189" t="s">
        <v>861</v>
      </c>
      <c r="B7" s="190">
        <v>35</v>
      </c>
      <c r="C7" s="189" t="s">
        <v>438</v>
      </c>
      <c r="D7" s="189" t="s">
        <v>439</v>
      </c>
      <c r="E7" s="189" t="s">
        <v>893</v>
      </c>
      <c r="F7" s="157"/>
      <c r="G7" s="157"/>
      <c r="H7" s="157"/>
    </row>
    <row r="8" spans="1:8" ht="128.25" x14ac:dyDescent="0.45">
      <c r="A8" s="189" t="s">
        <v>861</v>
      </c>
      <c r="B8" s="190">
        <v>36</v>
      </c>
      <c r="C8" s="189" t="s">
        <v>440</v>
      </c>
      <c r="D8" s="189" t="s">
        <v>441</v>
      </c>
      <c r="E8" s="189" t="s">
        <v>894</v>
      </c>
      <c r="F8" s="157"/>
      <c r="G8" s="157"/>
      <c r="H8" s="157"/>
    </row>
    <row r="9" spans="1:8" ht="128.25" x14ac:dyDescent="0.45">
      <c r="A9" s="189" t="s">
        <v>861</v>
      </c>
      <c r="B9" s="190">
        <v>37</v>
      </c>
      <c r="C9" s="189" t="s">
        <v>442</v>
      </c>
      <c r="D9" s="189" t="s">
        <v>443</v>
      </c>
      <c r="E9" s="189" t="s">
        <v>895</v>
      </c>
      <c r="F9" s="157"/>
      <c r="G9" s="157"/>
      <c r="H9" s="157"/>
    </row>
    <row r="10" spans="1:8" ht="128.25" x14ac:dyDescent="0.45">
      <c r="A10" s="189" t="s">
        <v>861</v>
      </c>
      <c r="B10" s="190">
        <v>38</v>
      </c>
      <c r="C10" s="189" t="s">
        <v>444</v>
      </c>
      <c r="D10" s="189" t="s">
        <v>445</v>
      </c>
      <c r="E10" s="189" t="s">
        <v>1121</v>
      </c>
      <c r="F10" s="157"/>
      <c r="G10" s="157"/>
      <c r="H10" s="157"/>
    </row>
    <row r="11" spans="1:8" ht="228" x14ac:dyDescent="0.45">
      <c r="A11" s="189" t="s">
        <v>861</v>
      </c>
      <c r="B11" s="190">
        <v>39</v>
      </c>
      <c r="C11" s="189" t="s">
        <v>446</v>
      </c>
      <c r="D11" s="189" t="s">
        <v>445</v>
      </c>
      <c r="E11" s="189" t="s">
        <v>896</v>
      </c>
      <c r="F11" s="157"/>
      <c r="G11" s="157"/>
      <c r="H11" s="157"/>
    </row>
    <row r="12" spans="1:8" ht="142.5" x14ac:dyDescent="0.45">
      <c r="A12" s="189" t="s">
        <v>861</v>
      </c>
      <c r="B12" s="190">
        <v>40</v>
      </c>
      <c r="C12" s="189" t="s">
        <v>447</v>
      </c>
      <c r="D12" s="189" t="s">
        <v>448</v>
      </c>
      <c r="E12" s="189" t="s">
        <v>897</v>
      </c>
      <c r="F12" s="157"/>
      <c r="G12" s="157"/>
      <c r="H12" s="157"/>
    </row>
    <row r="13" spans="1:8" ht="128.25" x14ac:dyDescent="0.45">
      <c r="A13" s="189" t="s">
        <v>861</v>
      </c>
      <c r="B13" s="190">
        <v>41</v>
      </c>
      <c r="C13" s="189" t="s">
        <v>449</v>
      </c>
      <c r="D13" s="189"/>
      <c r="E13" s="189" t="s">
        <v>1122</v>
      </c>
      <c r="F13" s="157"/>
      <c r="G13" s="157"/>
      <c r="H13" s="157"/>
    </row>
    <row r="14" spans="1:8" ht="128.25" x14ac:dyDescent="0.45">
      <c r="A14" s="189" t="s">
        <v>861</v>
      </c>
      <c r="B14" s="190">
        <v>42</v>
      </c>
      <c r="C14" s="189" t="s">
        <v>450</v>
      </c>
      <c r="D14" s="189"/>
      <c r="E14" s="189" t="s">
        <v>898</v>
      </c>
      <c r="F14" s="157"/>
      <c r="G14" s="157"/>
      <c r="H14" s="157"/>
    </row>
    <row r="15" spans="1:8" ht="128.25" x14ac:dyDescent="0.45">
      <c r="A15" s="189" t="s">
        <v>861</v>
      </c>
      <c r="B15" s="190">
        <v>43</v>
      </c>
      <c r="C15" s="189" t="s">
        <v>451</v>
      </c>
      <c r="D15" s="189"/>
      <c r="E15" s="189"/>
      <c r="F15" s="157"/>
      <c r="G15" s="157"/>
      <c r="H15" s="157"/>
    </row>
  </sheetData>
  <pageMargins left="0.70866141732283472" right="0.70866141732283472" top="0.74803149606299213" bottom="0.74803149606299213" header="0.31496062992125984" footer="0.31496062992125984"/>
  <pageSetup paperSize="9" scale="5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36</vt:i4>
      </vt:variant>
    </vt:vector>
  </HeadingPairs>
  <TitlesOfParts>
    <vt:vector size="59" baseType="lpstr">
      <vt:lpstr>Cover Sheet</vt:lpstr>
      <vt:lpstr>Table_List</vt:lpstr>
      <vt:lpstr>TOC</vt:lpstr>
      <vt:lpstr>Instructions</vt:lpstr>
      <vt:lpstr>styles</vt:lpstr>
      <vt:lpstr>S1.ID Return on Investment</vt:lpstr>
      <vt:lpstr>S2.Regulatory Profit </vt:lpstr>
      <vt:lpstr>S3.Regulatory Tax Allowance </vt:lpstr>
      <vt:lpstr>S4.RAB Value Rolled Forward</vt:lpstr>
      <vt:lpstr>S4a.Asset Allocations</vt:lpstr>
      <vt:lpstr>S5.Actual Expenditure Opex</vt:lpstr>
      <vt:lpstr>S5a.Cost Allocations</vt:lpstr>
      <vt:lpstr>S6.Actual Expenditure Capex</vt:lpstr>
      <vt:lpstr>S7.Actual vs Forecast</vt:lpstr>
      <vt:lpstr>S8.Calculation Inputs</vt:lpstr>
      <vt:lpstr>S9.Related Party Transactions</vt:lpstr>
      <vt:lpstr>S10. ID-FFLAS Asset Register</vt:lpstr>
      <vt:lpstr>S11.Capex Forecast</vt:lpstr>
      <vt:lpstr>S11a.Opex Forecast</vt:lpstr>
      <vt:lpstr>S12.Capacity Forecast</vt:lpstr>
      <vt:lpstr>S12a.Demand Forecast</vt:lpstr>
      <vt:lpstr>S13.Asset Management_1</vt:lpstr>
      <vt:lpstr>S13.Asset Management_2</vt:lpstr>
      <vt:lpstr>company_name</vt:lpstr>
      <vt:lpstr>corporate_tax_rate</vt:lpstr>
      <vt:lpstr>disc_date</vt:lpstr>
      <vt:lpstr>disc_year_end</vt:lpstr>
      <vt:lpstr>leverage</vt:lpstr>
      <vt:lpstr>Instructions!Print_Area</vt:lpstr>
      <vt:lpstr>'S1.ID Return on Investment'!Print_Area</vt:lpstr>
      <vt:lpstr>'S10. ID-FFLAS Asset Register'!Print_Area</vt:lpstr>
      <vt:lpstr>'S11.Capex Forecast'!Print_Area</vt:lpstr>
      <vt:lpstr>'S11a.Opex Forecast'!Print_Area</vt:lpstr>
      <vt:lpstr>'S12.Capacity Forecast'!Print_Area</vt:lpstr>
      <vt:lpstr>'S12a.Demand Forecast'!Print_Area</vt:lpstr>
      <vt:lpstr>'S13.Asset Management_1'!Print_Area</vt:lpstr>
      <vt:lpstr>'S2.Regulatory Profit '!Print_Area</vt:lpstr>
      <vt:lpstr>'S3.Regulatory Tax Allowance '!Print_Area</vt:lpstr>
      <vt:lpstr>'S4.RAB Value Rolled Forward'!Print_Area</vt:lpstr>
      <vt:lpstr>'S4a.Asset Allocations'!Print_Area</vt:lpstr>
      <vt:lpstr>'S5.Actual Expenditure Opex'!Print_Area</vt:lpstr>
      <vt:lpstr>'S5a.Cost Allocations'!Print_Area</vt:lpstr>
      <vt:lpstr>'S6.Actual Expenditure Capex'!Print_Area</vt:lpstr>
      <vt:lpstr>'S7.Actual vs Forecast'!Print_Area</vt:lpstr>
      <vt:lpstr>'S8.Calculation Inputs'!Print_Area</vt:lpstr>
      <vt:lpstr>'S9.Related Party Transactions'!Print_Area</vt:lpstr>
      <vt:lpstr>TOC!Print_Area</vt:lpstr>
      <vt:lpstr>'S11.Capex Forecast'!Print_Titles</vt:lpstr>
      <vt:lpstr>'S11a.Opex Forecast'!Print_Titles</vt:lpstr>
      <vt:lpstr>'S12a.Demand Forecast'!Print_Titles</vt:lpstr>
      <vt:lpstr>'S13.Asset Management_1'!Print_Titles</vt:lpstr>
      <vt:lpstr>'S13.Asset Management_2'!Print_Titles</vt:lpstr>
      <vt:lpstr>'S3.Regulatory Tax Allowance '!Print_Titles</vt:lpstr>
      <vt:lpstr>'S4.RAB Value Rolled Forward'!Print_Titles</vt:lpstr>
      <vt:lpstr>'S4a.Asset Allocations'!Print_Titles</vt:lpstr>
      <vt:lpstr>'S6.Actual Expenditure Capex'!Print_Titles</vt:lpstr>
      <vt:lpstr>'S7.Actual vs Forecast'!Print_Titles</vt:lpstr>
      <vt:lpstr>'S8.Calculation Inputs'!Print_Titles</vt:lpstr>
      <vt:lpstr>'S9.Related Party Transactions'!Print_Titles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2023-11-29T07:26:08Z</dcterms:created>
  <dcterms:modified xsi:type="dcterms:W3CDTF">2023-11-29T08:50:35Z</dcterms:modified>
</cp:coreProperties>
</file>