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D5874AAC-D015-4537-B4FE-B5AA4014C37F}" xr6:coauthVersionLast="47" xr6:coauthVersionMax="47" xr10:uidLastSave="{00000000-0000-0000-0000-000000000000}"/>
  <bookViews>
    <workbookView xWindow="-98" yWindow="-98" windowWidth="20715" windowHeight="13276" tabRatio="923" activeTab="2" xr2:uid="{00000000-000D-0000-FFFF-FFFF00000000}"/>
  </bookViews>
  <sheets>
    <sheet name="CoverSheet" sheetId="117" r:id="rId1"/>
    <sheet name="TOC" sheetId="115" r:id="rId2"/>
    <sheet name="Instructions" sheetId="118" r:id="rId3"/>
    <sheet name="S1.Analytical Ratios" sheetId="97" r:id="rId4"/>
    <sheet name="S2.Return on Investment" sheetId="102" r:id="rId5"/>
    <sheet name="S3.Regulatory Profit" sheetId="60" r:id="rId6"/>
    <sheet name="S4.RAB Value (Rolled Forward)" sheetId="63" r:id="rId7"/>
    <sheet name="S5a.Regulatory Tax Allowance" sheetId="105" r:id="rId8"/>
    <sheet name="S5b.Related Party Transactions" sheetId="116" r:id="rId9"/>
    <sheet name="S5c.TCSD Allowance" sheetId="103" r:id="rId10"/>
    <sheet name="S5d.Cost Allocations" sheetId="68" r:id="rId11"/>
    <sheet name="S5e.Asset Allocations" sheetId="104" r:id="rId12"/>
    <sheet name="S6a.Actual Expenditure Capex" sheetId="64" r:id="rId13"/>
    <sheet name="S6b.Actual Expenditure Opex" sheetId="77" r:id="rId14"/>
    <sheet name="S7.Actual vs Forecast" sheetId="65" r:id="rId15"/>
    <sheet name="S8.Billed Quantities+Revenues" sheetId="74" r:id="rId16"/>
    <sheet name="S9a.Asset Register" sheetId="57" r:id="rId17"/>
    <sheet name="S9b.Asset Age Profile" sheetId="41" r:id="rId18"/>
    <sheet name="S9c.Overhead Lines" sheetId="86" r:id="rId19"/>
    <sheet name="S9d.Embedded Networks" sheetId="87" r:id="rId20"/>
    <sheet name="S9e.Demand" sheetId="93" r:id="rId21"/>
    <sheet name="S10.Reliability" sheetId="38" r:id="rId22"/>
  </sheets>
  <definedNames>
    <definedName name="dd_Basis" localSheetId="8">'S5b.Related Party Transactions'!$M$56:$M$79</definedName>
    <definedName name="dd_Basis">#REF!</definedName>
    <definedName name="_xlnm.Print_Area" localSheetId="0">CoverSheet!$A$1:$D$17</definedName>
    <definedName name="_xlnm.Print_Area" localSheetId="2">Instructions!$A$1:$C$37</definedName>
    <definedName name="_xlnm.Print_Area" localSheetId="3">'S1.Analytical Ratios'!$A$1:$M$43</definedName>
    <definedName name="_xlnm.Print_Area" localSheetId="21">'S10.Reliability'!$A$1:$K$91</definedName>
    <definedName name="_xlnm.Print_Area" localSheetId="4">'S2.Return on Investment'!$A$1:$N$122</definedName>
    <definedName name="_xlnm.Print_Area" localSheetId="5">'S3.Regulatory Profit'!$A$1:$U$73</definedName>
    <definedName name="_xlnm.Print_Area" localSheetId="6">'S4.RAB Value (Rolled Forward)'!$A$1:$Q$112</definedName>
    <definedName name="_xlnm.Print_Area" localSheetId="7">'S5a.Regulatory Tax Allowance'!$A$1:$K$91</definedName>
    <definedName name="_xlnm.Print_Area" localSheetId="8">'S5b.Related Party Transactions'!$A$1:$K$56</definedName>
    <definedName name="_xlnm.Print_Area" localSheetId="9">'S5c.TCSD Allowance'!$A$1:$O$28</definedName>
    <definedName name="_xlnm.Print_Area" localSheetId="10">'S5d.Cost Allocations'!$A$1:$O$80</definedName>
    <definedName name="_xlnm.Print_Area" localSheetId="11">'S5e.Asset Allocations'!$A$1:$N$81</definedName>
    <definedName name="_xlnm.Print_Area" localSheetId="12">'S6a.Actual Expenditure Capex'!$A$1:$L$130</definedName>
    <definedName name="_xlnm.Print_Area" localSheetId="13">'S6b.Actual Expenditure Opex'!$A$1:$T$26</definedName>
    <definedName name="_xlnm.Print_Area" localSheetId="14">'S7.Actual vs Forecast'!$A$1:$K$45</definedName>
    <definedName name="_xlnm.Print_Area" localSheetId="15">'S8.Billed Quantities+Revenues'!$A$1:$W$54</definedName>
    <definedName name="_xlnm.Print_Area" localSheetId="16">'S9a.Asset Register'!$A$1:$L$60</definedName>
    <definedName name="_xlnm.Print_Area" localSheetId="17">'S9b.Asset Age Profile'!$A$1:$AR$61</definedName>
    <definedName name="_xlnm.Print_Area" localSheetId="18">'S9c.Overhead Lines'!$A$1:$J$36</definedName>
    <definedName name="_xlnm.Print_Area" localSheetId="19">'S9d.Embedded Networks'!$A$1:$L$27</definedName>
    <definedName name="_xlnm.Print_Area" localSheetId="20">'S9e.Demand'!$A$1:$L$59</definedName>
    <definedName name="_xlnm.Print_Area" localSheetId="1">TOC!$A$1:$D$27</definedName>
    <definedName name="_xlnm.Print_Titles" localSheetId="3">'S1.Analytical Ratios'!$1:$6</definedName>
    <definedName name="_xlnm.Print_Titles" localSheetId="21">'S10.Reliability'!$1:$6</definedName>
    <definedName name="_xlnm.Print_Titles" localSheetId="4">'S2.Return on Investment'!$1:$6</definedName>
    <definedName name="_xlnm.Print_Titles" localSheetId="5">'S3.Regulatory Profit'!$1:$6</definedName>
    <definedName name="_xlnm.Print_Titles" localSheetId="6">'S4.RAB Value (Rolled Forward)'!$1:$6</definedName>
    <definedName name="_xlnm.Print_Titles" localSheetId="7">'S5a.Regulatory Tax Allowance'!$1:$6</definedName>
    <definedName name="_xlnm.Print_Titles" localSheetId="8">'S5b.Related Party Transactions'!$1:$6</definedName>
    <definedName name="_xlnm.Print_Titles" localSheetId="9">'S5c.TCSD Allowance'!$1:$6</definedName>
    <definedName name="_xlnm.Print_Titles" localSheetId="10">'S5d.Cost Allocations'!$1:$6</definedName>
    <definedName name="_xlnm.Print_Titles" localSheetId="11">'S5e.Asset Allocations'!$1:$6</definedName>
    <definedName name="_xlnm.Print_Titles" localSheetId="12">'S6a.Actual Expenditure Capex'!$1:$6</definedName>
    <definedName name="_xlnm.Print_Titles" localSheetId="13">'S6b.Actual Expenditure Opex'!$1:$6</definedName>
    <definedName name="_xlnm.Print_Titles" localSheetId="14">'S7.Actual vs Forecast'!$1:$6</definedName>
    <definedName name="_xlnm.Print_Titles" localSheetId="15">'S8.Billed Quantities+Revenues'!$1:$6</definedName>
    <definedName name="_xlnm.Print_Titles" localSheetId="16">'S9a.Asset Register'!$1:$6</definedName>
    <definedName name="_xlnm.Print_Titles" localSheetId="17">'S9b.Asset Age Profile'!$1:$6</definedName>
    <definedName name="_xlnm.Print_Titles" localSheetId="18">'S9c.Overhead Lines'!$1:$6</definedName>
    <definedName name="_xlnm.Print_Titles" localSheetId="19">'S9d.Embedded Networks'!$1:$6</definedName>
    <definedName name="_xlnm.Print_Titles" localSheetId="20">'S9e.Demand'!$1:$6</definedName>
    <definedName name="Z_21F2E024_704F_4E93_AC63_213755ECFFE0_.wvu.PrintArea" localSheetId="0" hidden="1">CoverSheet!$A$1:$D$17</definedName>
    <definedName name="Z_21F2E024_704F_4E93_AC63_213755ECFFE0_.wvu.PrintArea" localSheetId="2" hidden="1">Instructions!$A$1:$C$37</definedName>
    <definedName name="Z_21F2E024_704F_4E93_AC63_213755ECFFE0_.wvu.PrintArea" localSheetId="4" hidden="1">'S2.Return on Investment'!$A$1:$N$108</definedName>
    <definedName name="Z_21F2E024_704F_4E93_AC63_213755ECFFE0_.wvu.PrintArea" localSheetId="5" hidden="1">'S3.Regulatory Profit'!$A$1:$U$73</definedName>
    <definedName name="Z_21F2E024_704F_4E93_AC63_213755ECFFE0_.wvu.PrintArea" localSheetId="6" hidden="1">'S4.RAB Value (Rolled Forward)'!$A$1:$Q$112</definedName>
    <definedName name="Z_21F2E024_704F_4E93_AC63_213755ECFFE0_.wvu.PrintArea" localSheetId="7" hidden="1">'S5a.Regulatory Tax Allowance'!$A$1:$K$91</definedName>
    <definedName name="Z_21F2E024_704F_4E93_AC63_213755ECFFE0_.wvu.PrintArea" localSheetId="8" hidden="1">'S5b.Related Party Transactions'!$A$1:$K$56</definedName>
    <definedName name="Z_21F2E024_704F_4E93_AC63_213755ECFFE0_.wvu.PrintArea" localSheetId="9" hidden="1">'S5c.TCSD Allowance'!$A$1:$O$28</definedName>
    <definedName name="Z_21F2E024_704F_4E93_AC63_213755ECFFE0_.wvu.PrintArea" localSheetId="10" hidden="1">'S5d.Cost Allocations'!$A$1:$O$80</definedName>
    <definedName name="Z_21F2E024_704F_4E93_AC63_213755ECFFE0_.wvu.PrintArea" localSheetId="11" hidden="1">'S5e.Asset Allocations'!$A$1:$N$81</definedName>
    <definedName name="Z_21F2E024_704F_4E93_AC63_213755ECFFE0_.wvu.PrintArea" localSheetId="12" hidden="1">'S6a.Actual Expenditure Capex'!$A$1:$L$130</definedName>
    <definedName name="Z_21F2E024_704F_4E93_AC63_213755ECFFE0_.wvu.PrintArea" localSheetId="14" hidden="1">'S7.Actual vs Forecast'!$A$1:$K$45</definedName>
    <definedName name="Z_21F2E024_704F_4E93_AC63_213755ECFFE0_.wvu.PrintArea" localSheetId="15" hidden="1">'S8.Billed Quantities+Revenues'!$A$1:$W$54</definedName>
    <definedName name="Z_21F2E024_704F_4E93_AC63_213755ECFFE0_.wvu.PrintArea" localSheetId="16" hidden="1">'S9a.Asset Register'!$A$1:$L$60</definedName>
    <definedName name="Z_21F2E024_704F_4E93_AC63_213755ECFFE0_.wvu.PrintArea" localSheetId="17" hidden="1">'S9b.Asset Age Profile'!$A$1:$AR$61</definedName>
    <definedName name="Z_21F2E024_704F_4E93_AC63_213755ECFFE0_.wvu.PrintArea" localSheetId="19" hidden="1">'S9d.Embedded Networks'!$A$1:$L$27</definedName>
    <definedName name="Z_21F2E024_704F_4E93_AC63_213755ECFFE0_.wvu.PrintArea" localSheetId="20" hidden="1">'S9e.Demand'!$A$1:$L$59</definedName>
    <definedName name="Z_21F2E024_704F_4E93_AC63_213755ECFFE0_.wvu.PrintArea" localSheetId="1" hidden="1">TOC!$A$1:$D$27</definedName>
    <definedName name="Z_21F2E024_704F_4E93_AC63_213755ECFFE0_.wvu.PrintTitles" localSheetId="11" hidden="1">'S5e.Asset Allocations'!$1:$6</definedName>
    <definedName name="Z_A14D7CC1_2369_4658_B8E9_B7D652E5D709_.wvu.PrintArea" localSheetId="5" hidden="1">'S3.Regulatory Profit'!$A$1:$S$67</definedName>
    <definedName name="Z_A14D7CC1_2369_4658_B8E9_B7D652E5D709_.wvu.PrintArea" localSheetId="12" hidden="1">'S6a.Actual Expenditure Capex'!$A$1:$J$52</definedName>
    <definedName name="Z_A14D7CC1_2369_4658_B8E9_B7D652E5D709_.wvu.PrintArea" localSheetId="13" hidden="1">'S6b.Actual Expenditure Opex'!#REF!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38" l="1"/>
  <c r="I3" i="93"/>
  <c r="J3" i="87"/>
  <c r="G3" i="86"/>
  <c r="AE3" i="41"/>
  <c r="I3" i="57"/>
  <c r="T3" i="74"/>
  <c r="H3" i="65"/>
  <c r="I3" i="64"/>
  <c r="R3" i="77"/>
  <c r="K3" i="104"/>
  <c r="L3" i="68"/>
  <c r="M3" i="103"/>
  <c r="H3" i="116"/>
  <c r="H3" i="105"/>
  <c r="N3" i="63"/>
  <c r="R3" i="60"/>
  <c r="K3" i="102"/>
  <c r="J3" i="97"/>
  <c r="H2" i="38"/>
  <c r="I2" i="93"/>
  <c r="J2" i="87"/>
  <c r="G2" i="86"/>
  <c r="AE2" i="41"/>
  <c r="I2" i="57"/>
  <c r="T2" i="74"/>
  <c r="H2" i="65"/>
  <c r="R2" i="77"/>
  <c r="I2" i="64"/>
  <c r="K2" i="104"/>
  <c r="L2" i="68"/>
  <c r="M2" i="103"/>
  <c r="H2" i="116"/>
  <c r="H2" i="105"/>
  <c r="N2" i="63"/>
  <c r="R2" i="60"/>
  <c r="K2" i="102"/>
  <c r="J2" i="97"/>
  <c r="J27" i="93" l="1"/>
  <c r="I12" i="116" l="1"/>
  <c r="J16" i="116" s="1"/>
  <c r="J19" i="116" s="1"/>
  <c r="I13" i="116"/>
  <c r="I14" i="116"/>
  <c r="I15" i="116"/>
  <c r="I17" i="116"/>
  <c r="I18" i="116"/>
  <c r="I20" i="116"/>
  <c r="I21" i="116"/>
  <c r="I22" i="116"/>
  <c r="I23" i="116"/>
  <c r="I24" i="116"/>
  <c r="I25" i="116"/>
  <c r="I26" i="116"/>
  <c r="J27" i="116"/>
  <c r="J54" i="116"/>
  <c r="J28" i="116" l="1"/>
  <c r="J32" i="116" s="1"/>
  <c r="J33" i="116" s="1"/>
  <c r="L54" i="116" s="1"/>
  <c r="K42" i="102"/>
  <c r="I64" i="105" l="1"/>
  <c r="E8" i="41" l="1"/>
  <c r="M57" i="102" l="1"/>
  <c r="L79" i="102" l="1"/>
  <c r="K79" i="102"/>
  <c r="J79" i="102"/>
  <c r="I79" i="102"/>
  <c r="G79" i="102"/>
  <c r="T46" i="60" l="1"/>
  <c r="G90" i="38" l="1"/>
  <c r="J88" i="38"/>
  <c r="J87" i="38"/>
  <c r="J85" i="38"/>
  <c r="J84" i="38"/>
  <c r="H34" i="38"/>
  <c r="G34" i="38"/>
  <c r="G19" i="38"/>
  <c r="J56" i="93"/>
  <c r="J47" i="93"/>
  <c r="K49" i="93" s="1"/>
  <c r="J39" i="93"/>
  <c r="J41" i="93" s="1"/>
  <c r="J17" i="93"/>
  <c r="G30" i="86"/>
  <c r="H29" i="86" s="1"/>
  <c r="I20" i="86"/>
  <c r="H18" i="86"/>
  <c r="G18" i="86"/>
  <c r="L31" i="86" s="1"/>
  <c r="I17" i="86"/>
  <c r="I16" i="86"/>
  <c r="I15" i="86"/>
  <c r="I14" i="86"/>
  <c r="I13" i="86"/>
  <c r="I12" i="86"/>
  <c r="I11" i="86"/>
  <c r="AO60" i="41"/>
  <c r="AO59" i="41"/>
  <c r="AO58" i="41"/>
  <c r="AO57" i="41"/>
  <c r="AO56" i="41"/>
  <c r="AO55" i="41"/>
  <c r="AO54" i="41"/>
  <c r="AO53" i="41"/>
  <c r="AO52" i="41"/>
  <c r="AO51" i="41"/>
  <c r="AO50" i="41"/>
  <c r="AO49" i="41"/>
  <c r="AO48" i="41"/>
  <c r="AO47" i="41"/>
  <c r="AO46" i="41"/>
  <c r="AO45" i="41"/>
  <c r="AO44" i="41"/>
  <c r="AO43" i="41"/>
  <c r="AO42" i="41"/>
  <c r="AO41" i="41"/>
  <c r="AO40" i="41"/>
  <c r="AO39" i="41"/>
  <c r="AO38" i="41"/>
  <c r="AO37" i="41"/>
  <c r="AO36" i="41"/>
  <c r="AO35" i="41"/>
  <c r="AO34" i="41"/>
  <c r="AO33" i="41"/>
  <c r="AO32" i="41"/>
  <c r="AO31" i="41"/>
  <c r="AO30" i="41"/>
  <c r="AO29" i="41"/>
  <c r="AO28" i="41"/>
  <c r="AO27" i="41"/>
  <c r="AO26" i="41"/>
  <c r="AO25" i="41"/>
  <c r="AO24" i="41"/>
  <c r="AO23" i="41"/>
  <c r="AO22" i="41"/>
  <c r="AO21" i="41"/>
  <c r="AO20" i="41"/>
  <c r="AO19" i="41"/>
  <c r="AO18" i="41"/>
  <c r="AO17" i="41"/>
  <c r="AO16" i="41"/>
  <c r="AO15" i="41"/>
  <c r="AO14" i="41"/>
  <c r="AO13" i="41"/>
  <c r="AO12" i="41"/>
  <c r="AO11" i="41"/>
  <c r="AO10" i="41"/>
  <c r="J59" i="57"/>
  <c r="J58" i="57"/>
  <c r="J57" i="57"/>
  <c r="J56" i="57"/>
  <c r="J55" i="57"/>
  <c r="J54" i="57"/>
  <c r="J53" i="57"/>
  <c r="J52" i="57"/>
  <c r="J51" i="57"/>
  <c r="J50" i="57"/>
  <c r="J49" i="57"/>
  <c r="J48" i="57"/>
  <c r="J47" i="57"/>
  <c r="J46" i="57"/>
  <c r="J45" i="57"/>
  <c r="J44" i="57"/>
  <c r="J43" i="57"/>
  <c r="J42" i="57"/>
  <c r="J41" i="57"/>
  <c r="J40" i="57"/>
  <c r="J39" i="57"/>
  <c r="J38" i="57"/>
  <c r="J37" i="57"/>
  <c r="J36" i="57"/>
  <c r="J35" i="57"/>
  <c r="J34" i="57"/>
  <c r="J33" i="57"/>
  <c r="J32" i="57"/>
  <c r="J31" i="57"/>
  <c r="J30" i="57"/>
  <c r="J29" i="57"/>
  <c r="J28" i="57"/>
  <c r="J27" i="57"/>
  <c r="J26" i="57"/>
  <c r="J25" i="57"/>
  <c r="J24" i="57"/>
  <c r="J23" i="57"/>
  <c r="J22" i="57"/>
  <c r="J21" i="57"/>
  <c r="J20" i="57"/>
  <c r="J19" i="57"/>
  <c r="J18" i="57"/>
  <c r="J17" i="57"/>
  <c r="J16" i="57"/>
  <c r="J15" i="57"/>
  <c r="J14" i="57"/>
  <c r="J13" i="57"/>
  <c r="J12" i="57"/>
  <c r="J11" i="57"/>
  <c r="J10" i="57"/>
  <c r="J9" i="57"/>
  <c r="U49" i="74"/>
  <c r="T49" i="74"/>
  <c r="S49" i="74"/>
  <c r="R49" i="74"/>
  <c r="Q49" i="74"/>
  <c r="P49" i="74"/>
  <c r="N49" i="74"/>
  <c r="M49" i="74"/>
  <c r="H49" i="74"/>
  <c r="G49" i="74"/>
  <c r="U48" i="74"/>
  <c r="T48" i="74"/>
  <c r="S48" i="74"/>
  <c r="R48" i="74"/>
  <c r="Q48" i="74"/>
  <c r="P48" i="74"/>
  <c r="N48" i="74"/>
  <c r="M48" i="74"/>
  <c r="H48" i="74"/>
  <c r="G46" i="74"/>
  <c r="G45" i="74"/>
  <c r="G44" i="74"/>
  <c r="G43" i="74"/>
  <c r="G42" i="74"/>
  <c r="G41" i="74"/>
  <c r="G40" i="74"/>
  <c r="G39" i="74"/>
  <c r="G38" i="74"/>
  <c r="G37" i="74"/>
  <c r="G48" i="74" s="1"/>
  <c r="U27" i="74"/>
  <c r="T27" i="74"/>
  <c r="S27" i="74"/>
  <c r="R27" i="74"/>
  <c r="Q27" i="74"/>
  <c r="P27" i="74"/>
  <c r="H27" i="74"/>
  <c r="G27" i="74"/>
  <c r="I21" i="97" s="1"/>
  <c r="U26" i="74"/>
  <c r="U28" i="74" s="1"/>
  <c r="T26" i="74"/>
  <c r="T28" i="74" s="1"/>
  <c r="S26" i="74"/>
  <c r="S28" i="74" s="1"/>
  <c r="R26" i="74"/>
  <c r="R28" i="74" s="1"/>
  <c r="Q26" i="74"/>
  <c r="Q28" i="74" s="1"/>
  <c r="P26" i="74"/>
  <c r="H26" i="74"/>
  <c r="H28" i="74" s="1"/>
  <c r="G26" i="74"/>
  <c r="I20" i="97" s="1"/>
  <c r="J41" i="65"/>
  <c r="I41" i="65"/>
  <c r="J40" i="65"/>
  <c r="I40" i="65"/>
  <c r="J39" i="65"/>
  <c r="I39" i="65"/>
  <c r="J38" i="65"/>
  <c r="I38" i="65"/>
  <c r="J35" i="65"/>
  <c r="I35" i="65"/>
  <c r="J34" i="65"/>
  <c r="I34" i="65"/>
  <c r="J33" i="65"/>
  <c r="I33" i="65"/>
  <c r="H30" i="65"/>
  <c r="J30" i="65" s="1"/>
  <c r="J29" i="65"/>
  <c r="I29" i="65"/>
  <c r="J28" i="65"/>
  <c r="I28" i="65"/>
  <c r="H27" i="65"/>
  <c r="J26" i="65"/>
  <c r="I26" i="65"/>
  <c r="J25" i="65"/>
  <c r="I25" i="65"/>
  <c r="J24" i="65"/>
  <c r="I24" i="65"/>
  <c r="J23" i="65"/>
  <c r="I23" i="65"/>
  <c r="J20" i="65"/>
  <c r="H18" i="65"/>
  <c r="J18" i="65" s="1"/>
  <c r="J17" i="65"/>
  <c r="J16" i="65"/>
  <c r="J15" i="65"/>
  <c r="J13" i="65"/>
  <c r="J12" i="65"/>
  <c r="J11" i="65"/>
  <c r="J10" i="65"/>
  <c r="J8" i="65"/>
  <c r="S15" i="77"/>
  <c r="S12" i="77"/>
  <c r="K127" i="64"/>
  <c r="K117" i="64"/>
  <c r="K103" i="64"/>
  <c r="K105" i="64" s="1"/>
  <c r="K91" i="64"/>
  <c r="K93" i="64" s="1"/>
  <c r="K79" i="64"/>
  <c r="J13" i="64" s="1"/>
  <c r="K66" i="64"/>
  <c r="K68" i="64" s="1"/>
  <c r="K53" i="64"/>
  <c r="K55" i="64" s="1"/>
  <c r="J53" i="64"/>
  <c r="K9" i="64" s="1"/>
  <c r="I11" i="65" s="1"/>
  <c r="K39" i="64"/>
  <c r="K8" i="64" s="1"/>
  <c r="K22" i="64"/>
  <c r="M74" i="104"/>
  <c r="L74" i="104"/>
  <c r="M65" i="104"/>
  <c r="L65" i="104"/>
  <c r="M56" i="104"/>
  <c r="L56" i="104"/>
  <c r="K48" i="104"/>
  <c r="K47" i="104"/>
  <c r="K45" i="104"/>
  <c r="K41" i="104"/>
  <c r="K37" i="104"/>
  <c r="K33" i="104"/>
  <c r="K29" i="104"/>
  <c r="K25" i="104"/>
  <c r="K21" i="104"/>
  <c r="K17" i="104"/>
  <c r="K13" i="104"/>
  <c r="M73" i="68"/>
  <c r="L73" i="68"/>
  <c r="M64" i="68"/>
  <c r="L64" i="68"/>
  <c r="M55" i="68"/>
  <c r="L55" i="68"/>
  <c r="K48" i="68"/>
  <c r="K44" i="68"/>
  <c r="N36" i="68"/>
  <c r="L36" i="68"/>
  <c r="K36" i="68"/>
  <c r="J36" i="68"/>
  <c r="K35" i="68"/>
  <c r="K33" i="68"/>
  <c r="M32" i="68"/>
  <c r="K29" i="68"/>
  <c r="M28" i="68"/>
  <c r="K25" i="68"/>
  <c r="M24" i="68"/>
  <c r="K21" i="68"/>
  <c r="M20" i="68"/>
  <c r="K17" i="68"/>
  <c r="M16" i="68"/>
  <c r="K13" i="68"/>
  <c r="M12" i="68"/>
  <c r="I25" i="103"/>
  <c r="N16" i="103"/>
  <c r="M16" i="103"/>
  <c r="L16" i="103"/>
  <c r="J90" i="105"/>
  <c r="I62" i="105"/>
  <c r="J57" i="105"/>
  <c r="I37" i="105"/>
  <c r="J40" i="105" s="1"/>
  <c r="O107" i="63"/>
  <c r="N107" i="63"/>
  <c r="M107" i="63"/>
  <c r="L107" i="63"/>
  <c r="K107" i="63"/>
  <c r="J107" i="63"/>
  <c r="I107" i="63"/>
  <c r="H107" i="63"/>
  <c r="G107" i="63"/>
  <c r="P106" i="63"/>
  <c r="P105" i="63"/>
  <c r="S104" i="63"/>
  <c r="P104" i="63"/>
  <c r="P103" i="63"/>
  <c r="P102" i="63"/>
  <c r="P101" i="63"/>
  <c r="P100" i="63"/>
  <c r="P99" i="63"/>
  <c r="P83" i="63"/>
  <c r="T21" i="60" s="1"/>
  <c r="I34" i="97" s="1"/>
  <c r="N83" i="63"/>
  <c r="N31" i="63" s="1"/>
  <c r="M60" i="63"/>
  <c r="M63" i="63" s="1"/>
  <c r="N64" i="63" s="1"/>
  <c r="N33" i="63" s="1"/>
  <c r="P56" i="63"/>
  <c r="P43" i="63"/>
  <c r="S103" i="63" s="1"/>
  <c r="N43" i="63"/>
  <c r="P38" i="63"/>
  <c r="S102" i="63" s="1"/>
  <c r="N38" i="63"/>
  <c r="M70" i="63" s="1"/>
  <c r="N72" i="63" s="1"/>
  <c r="L24" i="63"/>
  <c r="M10" i="63" s="1"/>
  <c r="M24" i="63" s="1"/>
  <c r="N10" i="63" s="1"/>
  <c r="N24" i="63" s="1"/>
  <c r="O10" i="63" s="1"/>
  <c r="O24" i="63" s="1"/>
  <c r="P10" i="63" s="1"/>
  <c r="P20" i="63"/>
  <c r="K49" i="102" s="1"/>
  <c r="P8" i="63"/>
  <c r="O8" i="63"/>
  <c r="N8" i="63"/>
  <c r="M8" i="63"/>
  <c r="L8" i="63"/>
  <c r="K8" i="63"/>
  <c r="T62" i="60"/>
  <c r="T64" i="60" s="1"/>
  <c r="L102" i="102" s="1"/>
  <c r="M107" i="102" s="1"/>
  <c r="G61" i="60"/>
  <c r="G60" i="60"/>
  <c r="G59" i="60"/>
  <c r="G58" i="60"/>
  <c r="G57" i="60"/>
  <c r="S50" i="60"/>
  <c r="T17" i="60"/>
  <c r="I33" i="97" s="1"/>
  <c r="T50" i="60"/>
  <c r="M119" i="102"/>
  <c r="S79" i="102"/>
  <c r="M78" i="102"/>
  <c r="S67" i="102" s="1"/>
  <c r="S78" i="102"/>
  <c r="M77" i="102"/>
  <c r="S66" i="102" s="1"/>
  <c r="S77" i="102"/>
  <c r="M76" i="102"/>
  <c r="S65" i="102" s="1"/>
  <c r="S76" i="102"/>
  <c r="M75" i="102"/>
  <c r="S64" i="102" s="1"/>
  <c r="S75" i="102"/>
  <c r="M74" i="102"/>
  <c r="S63" i="102" s="1"/>
  <c r="S74" i="102"/>
  <c r="M73" i="102"/>
  <c r="S62" i="102" s="1"/>
  <c r="S73" i="102"/>
  <c r="M72" i="102"/>
  <c r="S61" i="102" s="1"/>
  <c r="S72" i="102"/>
  <c r="M71" i="102"/>
  <c r="S60" i="102" s="1"/>
  <c r="S71" i="102"/>
  <c r="M70" i="102"/>
  <c r="S59" i="102" s="1"/>
  <c r="S70" i="102"/>
  <c r="M69" i="102"/>
  <c r="S58" i="102" s="1"/>
  <c r="S69" i="102"/>
  <c r="M68" i="102"/>
  <c r="S57" i="102" s="1"/>
  <c r="S68" i="102"/>
  <c r="M67" i="102"/>
  <c r="S56" i="102" s="1"/>
  <c r="P113" i="102"/>
  <c r="Q113" i="102" s="1"/>
  <c r="K33" i="102"/>
  <c r="M8" i="102"/>
  <c r="L8" i="102"/>
  <c r="K8" i="102"/>
  <c r="J8" i="102"/>
  <c r="H21" i="97"/>
  <c r="L15" i="97"/>
  <c r="L14" i="97"/>
  <c r="L13" i="97"/>
  <c r="L11" i="97"/>
  <c r="L10" i="97"/>
  <c r="L9" i="97"/>
  <c r="I20" i="103" l="1"/>
  <c r="P28" i="74"/>
  <c r="H50" i="74"/>
  <c r="Q50" i="74"/>
  <c r="R77" i="102"/>
  <c r="H20" i="97"/>
  <c r="N50" i="74"/>
  <c r="S50" i="74"/>
  <c r="T104" i="63"/>
  <c r="I27" i="103"/>
  <c r="G50" i="74"/>
  <c r="I8" i="65" s="1"/>
  <c r="P50" i="74"/>
  <c r="T50" i="74"/>
  <c r="K49" i="104"/>
  <c r="P49" i="63" s="1"/>
  <c r="P24" i="63" s="1"/>
  <c r="K47" i="102" s="1"/>
  <c r="S17" i="77"/>
  <c r="T15" i="60" s="1"/>
  <c r="K129" i="64"/>
  <c r="K18" i="64" s="1"/>
  <c r="I20" i="65" s="1"/>
  <c r="H31" i="65"/>
  <c r="J31" i="65" s="1"/>
  <c r="I12" i="105"/>
  <c r="M36" i="68"/>
  <c r="K11" i="64"/>
  <c r="I13" i="65" s="1"/>
  <c r="P18" i="63"/>
  <c r="K40" i="102" s="1"/>
  <c r="J55" i="64"/>
  <c r="I27" i="65"/>
  <c r="M31" i="86"/>
  <c r="M79" i="102"/>
  <c r="R39" i="102"/>
  <c r="R60" i="102"/>
  <c r="R67" i="102"/>
  <c r="R75" i="102"/>
  <c r="R41" i="102"/>
  <c r="R64" i="102"/>
  <c r="R72" i="102"/>
  <c r="R80" i="102"/>
  <c r="R62" i="102"/>
  <c r="R57" i="102"/>
  <c r="R71" i="102"/>
  <c r="R79" i="102"/>
  <c r="R81" i="102"/>
  <c r="R66" i="102"/>
  <c r="R68" i="102"/>
  <c r="R76" i="102"/>
  <c r="R55" i="102"/>
  <c r="P107" i="63"/>
  <c r="P16" i="63"/>
  <c r="T103" i="63"/>
  <c r="T102" i="63"/>
  <c r="K37" i="68"/>
  <c r="J14" i="64"/>
  <c r="I16" i="65" s="1"/>
  <c r="I30" i="65"/>
  <c r="H19" i="65"/>
  <c r="J19" i="65" s="1"/>
  <c r="J27" i="65"/>
  <c r="M50" i="74"/>
  <c r="R50" i="74"/>
  <c r="G28" i="74"/>
  <c r="I15" i="97" s="1"/>
  <c r="U50" i="74"/>
  <c r="H26" i="86"/>
  <c r="I18" i="86"/>
  <c r="H25" i="97" s="1"/>
  <c r="R42" i="102"/>
  <c r="R56" i="102"/>
  <c r="R58" i="102"/>
  <c r="R63" i="102"/>
  <c r="R65" i="102"/>
  <c r="R70" i="102"/>
  <c r="R74" i="102"/>
  <c r="R78" i="102"/>
  <c r="R82" i="102"/>
  <c r="R40" i="102"/>
  <c r="R43" i="102"/>
  <c r="R59" i="102"/>
  <c r="R61" i="102"/>
  <c r="R69" i="102"/>
  <c r="R73" i="102"/>
  <c r="P29" i="63"/>
  <c r="K32" i="102"/>
  <c r="N49" i="63"/>
  <c r="P31" i="63"/>
  <c r="O70" i="63"/>
  <c r="I49" i="105"/>
  <c r="J50" i="105" s="1"/>
  <c r="I13" i="105" s="1"/>
  <c r="I68" i="105"/>
  <c r="I15" i="65"/>
  <c r="I10" i="65"/>
  <c r="K10" i="64"/>
  <c r="I12" i="65" s="1"/>
  <c r="J15" i="64"/>
  <c r="I17" i="65" s="1"/>
  <c r="K42" i="64"/>
  <c r="K81" i="64"/>
  <c r="H14" i="97"/>
  <c r="H9" i="97"/>
  <c r="H15" i="97"/>
  <c r="H10" i="97"/>
  <c r="J48" i="93"/>
  <c r="J49" i="93" s="1"/>
  <c r="H19" i="97"/>
  <c r="H11" i="97"/>
  <c r="H13" i="97"/>
  <c r="H24" i="86"/>
  <c r="H28" i="86"/>
  <c r="H27" i="86"/>
  <c r="H35" i="86"/>
  <c r="H25" i="86"/>
  <c r="J11" i="97"/>
  <c r="J51" i="93"/>
  <c r="J13" i="97"/>
  <c r="J15" i="97"/>
  <c r="J10" i="97"/>
  <c r="J14" i="97"/>
  <c r="J9" i="97"/>
  <c r="K39" i="102" l="1"/>
  <c r="P105" i="102" s="1"/>
  <c r="Q105" i="102" s="1"/>
  <c r="I32" i="97"/>
  <c r="K38" i="102"/>
  <c r="P109" i="102"/>
  <c r="Q109" i="102" s="1"/>
  <c r="I72" i="105"/>
  <c r="L34" i="102"/>
  <c r="M22" i="102"/>
  <c r="M12" i="102" s="1"/>
  <c r="M21" i="102"/>
  <c r="T9" i="60"/>
  <c r="N52" i="74"/>
  <c r="S107" i="63"/>
  <c r="T107" i="63" s="1"/>
  <c r="J14" i="105"/>
  <c r="I31" i="65"/>
  <c r="H27" i="97"/>
  <c r="H26" i="97"/>
  <c r="K15" i="97"/>
  <c r="K9" i="97"/>
  <c r="K11" i="97"/>
  <c r="H21" i="65"/>
  <c r="J21" i="65" s="1"/>
  <c r="I13" i="97"/>
  <c r="I42" i="97"/>
  <c r="I19" i="97"/>
  <c r="I10" i="97"/>
  <c r="H28" i="97"/>
  <c r="I11" i="97"/>
  <c r="I9" i="97"/>
  <c r="I14" i="97"/>
  <c r="K16" i="64"/>
  <c r="K17" i="64" s="1"/>
  <c r="K20" i="64" s="1"/>
  <c r="K25" i="64" s="1"/>
  <c r="O69" i="63" s="1"/>
  <c r="P72" i="63" s="1"/>
  <c r="K13" i="97"/>
  <c r="K10" i="97"/>
  <c r="H33" i="86"/>
  <c r="K14" i="97"/>
  <c r="M63" i="102"/>
  <c r="P12" i="63"/>
  <c r="S100" i="63"/>
  <c r="T100" i="63" s="1"/>
  <c r="O60" i="63"/>
  <c r="O63" i="63" s="1"/>
  <c r="P64" i="63" s="1"/>
  <c r="S99" i="63"/>
  <c r="T99" i="63" s="1"/>
  <c r="T27" i="60"/>
  <c r="L45" i="102" s="1"/>
  <c r="I18" i="65"/>
  <c r="I19" i="65" s="1"/>
  <c r="I21" i="65" s="1"/>
  <c r="H30" i="86"/>
  <c r="T13" i="60" l="1"/>
  <c r="I38" i="97" s="1"/>
  <c r="L36" i="102"/>
  <c r="P97" i="102" s="1"/>
  <c r="Q97" i="102" s="1"/>
  <c r="S55" i="102"/>
  <c r="M94" i="102"/>
  <c r="P101" i="102"/>
  <c r="Q101" i="102" s="1"/>
  <c r="I20" i="105"/>
  <c r="S39" i="102"/>
  <c r="U39" i="102" s="1"/>
  <c r="W39" i="102" s="1"/>
  <c r="M121" i="102"/>
  <c r="P33" i="63"/>
  <c r="T23" i="60"/>
  <c r="M83" i="102"/>
  <c r="S81" i="102" s="1"/>
  <c r="S42" i="102"/>
  <c r="T19" i="60" l="1"/>
  <c r="T25" i="60" s="1"/>
  <c r="J8" i="105" s="1"/>
  <c r="S41" i="102"/>
  <c r="U41" i="102" s="1"/>
  <c r="W41" i="102" s="1"/>
  <c r="I16" i="105"/>
  <c r="J21" i="105" s="1"/>
  <c r="I35" i="97"/>
  <c r="J35" i="97" s="1"/>
  <c r="P14" i="63"/>
  <c r="S101" i="63"/>
  <c r="T101" i="63" s="1"/>
  <c r="P47" i="63"/>
  <c r="U42" i="102"/>
  <c r="W42" i="102" s="1"/>
  <c r="J33" i="97"/>
  <c r="J34" i="97"/>
  <c r="J32" i="97"/>
  <c r="J23" i="105" l="1"/>
  <c r="J26" i="105" s="1"/>
  <c r="J29" i="105" s="1"/>
  <c r="T29" i="60" s="1"/>
  <c r="I36" i="97" s="1"/>
  <c r="J36" i="97" s="1"/>
  <c r="P22" i="63"/>
  <c r="S105" i="63"/>
  <c r="T105" i="63" s="1"/>
  <c r="K48" i="102" l="1"/>
  <c r="I74" i="105"/>
  <c r="J76" i="105" s="1"/>
  <c r="K50" i="102" s="1"/>
  <c r="K41" i="102" s="1"/>
  <c r="T31" i="60"/>
  <c r="M96" i="102" s="1"/>
  <c r="M85" i="102"/>
  <c r="S82" i="102" s="1"/>
  <c r="L51" i="102" l="1"/>
  <c r="S43" i="102" s="1"/>
  <c r="U43" i="102" s="1"/>
  <c r="W43" i="102" s="1"/>
  <c r="M81" i="102"/>
  <c r="S80" i="102" s="1"/>
  <c r="I37" i="97"/>
  <c r="J37" i="97" s="1"/>
  <c r="L43" i="102"/>
  <c r="S40" i="102" s="1"/>
  <c r="U40" i="102" s="1"/>
  <c r="W40" i="102" s="1"/>
  <c r="X45" i="102" l="1"/>
  <c r="X46" i="102" s="1"/>
  <c r="X40" i="102" s="1"/>
  <c r="T45" i="102"/>
  <c r="T46" i="102" s="1"/>
  <c r="V45" i="102"/>
  <c r="V46" i="102" s="1"/>
  <c r="V41" i="102" s="1"/>
  <c r="T84" i="102"/>
  <c r="T85" i="102" s="1"/>
  <c r="T82" i="102" s="1"/>
  <c r="X39" i="102" l="1"/>
  <c r="X41" i="102"/>
  <c r="X42" i="102"/>
  <c r="X43" i="102"/>
  <c r="T42" i="102"/>
  <c r="T40" i="102"/>
  <c r="T41" i="102"/>
  <c r="T39" i="102"/>
  <c r="T43" i="102"/>
  <c r="V42" i="102"/>
  <c r="V40" i="102"/>
  <c r="V39" i="102"/>
  <c r="V43" i="102"/>
  <c r="T65" i="102"/>
  <c r="T67" i="102"/>
  <c r="T66" i="102"/>
  <c r="T68" i="102"/>
  <c r="T55" i="102"/>
  <c r="T58" i="102"/>
  <c r="T77" i="102"/>
  <c r="T62" i="102"/>
  <c r="T61" i="102"/>
  <c r="T57" i="102"/>
  <c r="T56" i="102"/>
  <c r="T70" i="102"/>
  <c r="T60" i="102"/>
  <c r="T74" i="102"/>
  <c r="T71" i="102"/>
  <c r="T72" i="102"/>
  <c r="T75" i="102"/>
  <c r="T81" i="102"/>
  <c r="T76" i="102"/>
  <c r="T69" i="102"/>
  <c r="T63" i="102"/>
  <c r="T79" i="102"/>
  <c r="T64" i="102"/>
  <c r="T80" i="102"/>
  <c r="T73" i="102"/>
  <c r="T59" i="102"/>
  <c r="T78" i="102"/>
  <c r="X47" i="102" l="1"/>
  <c r="X48" i="102" s="1"/>
  <c r="T47" i="102"/>
  <c r="V47" i="102"/>
  <c r="V48" i="102" s="1"/>
  <c r="T86" i="102"/>
  <c r="T87" i="102" s="1"/>
  <c r="M88" i="102" s="1"/>
  <c r="M90" i="102" s="1"/>
  <c r="M53" i="102" l="1"/>
  <c r="M59" i="102" s="1"/>
  <c r="M10" i="102" s="1"/>
  <c r="T48" i="102"/>
  <c r="M11" i="102"/>
  <c r="M20" i="102" l="1"/>
  <c r="M109" i="102" s="1"/>
</calcChain>
</file>

<file path=xl/sharedStrings.xml><?xml version="1.0" encoding="utf-8"?>
<sst xmlns="http://schemas.openxmlformats.org/spreadsheetml/2006/main" count="2105" uniqueCount="948">
  <si>
    <t>Company Name</t>
  </si>
  <si>
    <t>Disclosure Date</t>
  </si>
  <si>
    <t>Disclosure Year (year ended)</t>
  </si>
  <si>
    <t>Table of Contents</t>
  </si>
  <si>
    <t>Schedule</t>
  </si>
  <si>
    <t>Schedule name</t>
  </si>
  <si>
    <t>1</t>
  </si>
  <si>
    <t>ANALYTICAL RATIOS</t>
  </si>
  <si>
    <t>2</t>
  </si>
  <si>
    <t>REPORT ON RETURN ON INVESTMENT</t>
  </si>
  <si>
    <t>3</t>
  </si>
  <si>
    <t>REPORT ON REGULATORY PROFIT</t>
  </si>
  <si>
    <t>4</t>
  </si>
  <si>
    <t>REPORT ON VALUE OF THE REGULATORY ASSET BASE (ROLLED FORWARD)</t>
  </si>
  <si>
    <t>5a</t>
  </si>
  <si>
    <t>REPORT ON REGULATORY TAX ALLOWANCE</t>
  </si>
  <si>
    <t>5b</t>
  </si>
  <si>
    <t>REPORT ON RELATED PARTY TRANSACTIONS</t>
  </si>
  <si>
    <t>5c</t>
  </si>
  <si>
    <t>REPORT ON TERM CREDIT SPREAD DIFFERENTIAL ALLOWANCE</t>
  </si>
  <si>
    <t>5d</t>
  </si>
  <si>
    <t>REPORT ON COST ALLOCATIONS</t>
  </si>
  <si>
    <t>5e</t>
  </si>
  <si>
    <t>REPORT ON ASSET ALLOCATIONS</t>
  </si>
  <si>
    <t>6a</t>
  </si>
  <si>
    <t>REPORT ON CAPITAL EXPENDITURE FOR THE DISCLOSURE YEAR</t>
  </si>
  <si>
    <t>6b</t>
  </si>
  <si>
    <t>REPORT ON OPERATIONAL EXPENDITURE FOR THE DISCLOSURE YEAR</t>
  </si>
  <si>
    <t>7</t>
  </si>
  <si>
    <t>COMPARISON OF FORECASTS TO ACTUAL EXPENDITURE</t>
  </si>
  <si>
    <t>8</t>
  </si>
  <si>
    <t>REPORT ON BILLED QUANTITIES AND LINE CHARGE REVENUES</t>
  </si>
  <si>
    <t>9a</t>
  </si>
  <si>
    <t>ASSET REGISTER</t>
  </si>
  <si>
    <t>9b</t>
  </si>
  <si>
    <t>ASSET AGE PROFILE</t>
  </si>
  <si>
    <t>9c</t>
  </si>
  <si>
    <t>REPORT ON OVERHEAD LINES AND UNDERGROUND CABLES</t>
  </si>
  <si>
    <t>9d</t>
  </si>
  <si>
    <t>REPORT ON EMBEDDED NETWORKS</t>
  </si>
  <si>
    <t>9e</t>
  </si>
  <si>
    <t>REPORT ON NETWORK DEMAND</t>
  </si>
  <si>
    <t>10</t>
  </si>
  <si>
    <t>REPORT ON NETWORK RELIABILITY</t>
  </si>
  <si>
    <t>Disclosure Template Instructions</t>
  </si>
  <si>
    <t>Company Name and Dates</t>
  </si>
  <si>
    <t>To prepare the templates for disclosure, the supplier's company name should be entered in cell C8, the date of the last day of the current (disclosure) year should be entered in cell C12, and the date on which the information is disclosed should be entered in cell C10 of the CoverSheet worksheet.</t>
  </si>
  <si>
    <t xml:space="preserve">The cell C12 entry (current year) is used to calculate disclosure years in the column headings that show above some of the tables and in labels adjacent to some entry cells. It is also used to calculate the ‘For year ended’ date in the template title blocks (the title blocks are the light green shaded areas at the top of each template).
The cell C8 entry (company name) is used in the template title blocks.
Dates should be entered in day/month/year order (Example -"1 April 2013").
</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</si>
  <si>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</si>
  <si>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</si>
  <si>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 xml:space="preserve">In some cases, where the information for disclosure is able to be ascertained from disclosures elsewhere in the workbook, such information is disclosed in a calculated cell. </t>
  </si>
  <si>
    <t>Validation Settings on Data Entry Cells</t>
  </si>
  <si>
    <t>To maintain a consistency of format and to help guard against errors in data entry, some data entry cells test keyboard entries for validity and accept only a limited range of values.  For example, entries may be limited to a list of category names, to values between 0% and 100%, or either a numeric entry or the text entry “N/A”. Where this occurs, a validation message will appear when data is being entered. These checks are applied to keyboard entries only and not, for example, to entries made using Excel’s copy and paste facility.</t>
  </si>
  <si>
    <t>Conditional Formatting Settings on Data Entry Cells</t>
  </si>
  <si>
    <t>Schedule 2 cells G79 and I79:L79 will change colour if the total cashflows do not equal the corresponding values in table 2(ii).
Schedule 4 cells P99:P105 and P107 will change colour if the RAB values do not equal the corresponding values in table 4(ii).
Schedule 9b columns AA to AE (2013 to 2017) contain conditional formatting. The data entry cells for future years are hidden (are changed from white to yellow).
Schedule 9b cells AG10 to AG60 will change colour if the total assets at year end for each asset class does not equal the corresponding values in column I in Schedule 9a.
Schedule 9c cell G30 will change colour if G30 (overhead circuit length by terrain) does not equal G18 (overhead circuit length by operating voltage).</t>
  </si>
  <si>
    <t>Inserting Additional Rows and Columns</t>
  </si>
  <si>
    <t>The template for schedule 8 may require additional columns to be inserted between column P and U. To avoid interfering with the title block entries, these should be inserted to the left of column S. If inserting additional columns, the formulas for standard consumers total, non-standard consumers totals and total for all consumers will need to be copied into the cells of the added columns. The formulas can be found in the equivalent cells of the existing columns.</t>
  </si>
  <si>
    <t>Disclosures by Sub-Network</t>
  </si>
  <si>
    <t>If the supplier has sub-networks, schedules 8, 9a, 9b, 9c, 9e, and 10 must be completed for the network and for each sub-network. A copy of the schedule worksheet(s) must be made for each sub-network and named accordingly.</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</si>
  <si>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</si>
  <si>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</si>
  <si>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Worksheet Completion Sequence</t>
  </si>
  <si>
    <t xml:space="preserve">Calculation cells may show an incorrect value until precedent cell entries have been completed. Data entry may be assisted by completing the schedules in the following order: </t>
  </si>
  <si>
    <t>1. Coversheet
2. Schedules 5a–5e
3. Schedules 6a–6b
4. Schedule 8
5. Schedule 3
6. Schedule 4
7. Schedule 2
8. Schedule 7
9. Schedules 9a–9e
10. Schedule 10</t>
  </si>
  <si>
    <t>For Year Ended</t>
  </si>
  <si>
    <t>SCHEDULE 1: ANALYTICAL RATIOS</t>
  </si>
  <si>
    <t>sch ref</t>
  </si>
  <si>
    <t>1(i): Expenditure metrics</t>
  </si>
  <si>
    <t>Expenditure per GWh energy delivered to ICPs
($/GWh)</t>
  </si>
  <si>
    <t>Expenditure per average no. of ICPs
($/ICP)</t>
  </si>
  <si>
    <t>Expenditure per MW maximum coincident system demand
($/MW)</t>
  </si>
  <si>
    <t>Expenditure per km circuit length
($/km)</t>
  </si>
  <si>
    <t>Expenditure per MVA of capacity from EDB-owned distribution transformers
($/MVA)</t>
  </si>
  <si>
    <t>Operational expenditure</t>
  </si>
  <si>
    <t>from S6b, S8, S9c, S9e</t>
  </si>
  <si>
    <t>Network</t>
  </si>
  <si>
    <t>Non-network</t>
  </si>
  <si>
    <t>Expenditure on assets</t>
  </si>
  <si>
    <t>from S6a, S8, S9c, S9e</t>
  </si>
  <si>
    <t>1(ii): Revenue metrics</t>
  </si>
  <si>
    <t>Revenue per GWh energy delivered to ICPs
($/GWh)</t>
  </si>
  <si>
    <t>Revenue per average no. of  ICPs
($/ICP)</t>
  </si>
  <si>
    <t>Total consumer line charge revenue</t>
  </si>
  <si>
    <t>from S8</t>
  </si>
  <si>
    <t>Standard consumer line charge revenue</t>
  </si>
  <si>
    <t>Non-standard consumer line charge revenue</t>
  </si>
  <si>
    <t>1(iii): Service intensity measures</t>
  </si>
  <si>
    <t>Demand density</t>
  </si>
  <si>
    <t>Maximum coincident system demand per km of circuit length (for supply) (kW/km)</t>
  </si>
  <si>
    <t>from S9c &amp; S9e</t>
  </si>
  <si>
    <t>Volume density</t>
  </si>
  <si>
    <t>Total energy delivered to ICPs per km of circuit length (for supply) (MWh/km)</t>
  </si>
  <si>
    <t>from S8 &amp; S9c</t>
  </si>
  <si>
    <t>Connection point density</t>
  </si>
  <si>
    <t>Average number of ICPs per km of circuit length (for supply) (ICPs/km)</t>
  </si>
  <si>
    <t>Energy intensity</t>
  </si>
  <si>
    <t>Total energy delivered to ICPs per average number of ICPs (kWh/ICP)</t>
  </si>
  <si>
    <t>1(iv): Composition of regulatory income</t>
  </si>
  <si>
    <t>($000)</t>
  </si>
  <si>
    <t>% of revenue</t>
  </si>
  <si>
    <t>from S3</t>
  </si>
  <si>
    <t>Pass-through and recoverable costs excluding financial incentives and wash-ups</t>
  </si>
  <si>
    <t>Total depreciation</t>
  </si>
  <si>
    <t>Total revaluations</t>
  </si>
  <si>
    <t>Regulatory tax allowance</t>
  </si>
  <si>
    <t>Regulatory profit/(loss) including financial incentives and wash-ups</t>
  </si>
  <si>
    <t>Total regulatory income</t>
  </si>
  <si>
    <t>1(v): Reliability</t>
  </si>
  <si>
    <t>Interruption rate</t>
  </si>
  <si>
    <t>Interruptions per 100 circuit km</t>
  </si>
  <si>
    <t>from S9c &amp; S10</t>
  </si>
  <si>
    <t>SCHEDULE 2: REPORT ON RETURN ON INVESTMENT</t>
  </si>
  <si>
    <t>2(i): Return on Investment</t>
  </si>
  <si>
    <t>CY-2</t>
  </si>
  <si>
    <t>CY-1</t>
  </si>
  <si>
    <t>Current Year CY</t>
  </si>
  <si>
    <t>Source</t>
  </si>
  <si>
    <t xml:space="preserve">ROI – comparable to a post tax WACC </t>
  </si>
  <si>
    <t>%</t>
  </si>
  <si>
    <t>Reflecting all revenue earned</t>
  </si>
  <si>
    <t>from row 59</t>
  </si>
  <si>
    <t>K10 &amp; L10 —  from last year's ID disclosure</t>
  </si>
  <si>
    <t xml:space="preserve">Excluding revenue earned from financial incentives </t>
  </si>
  <si>
    <t>from rows 21, 55, 56, 57</t>
  </si>
  <si>
    <t>K11 &amp; L11 —  from last year's ID disclosure</t>
  </si>
  <si>
    <t>Excluding revenue earned from financial incentives and wash-ups</t>
  </si>
  <si>
    <t>from rows 22, 55, 56, 57</t>
  </si>
  <si>
    <t>K12 &amp; L12 —  from last year's ID disclosure</t>
  </si>
  <si>
    <t xml:space="preserve">Mid-point estimate of post tax WACC </t>
  </si>
  <si>
    <t>K14 to M14 — from applicable EDB ID cost of capital determination (ComCom website)</t>
  </si>
  <si>
    <t xml:space="preserve">25th percentile estimate </t>
  </si>
  <si>
    <t>K15 to M15 — from applicable EDB ID cost of capital determination (ComCom website)</t>
  </si>
  <si>
    <t xml:space="preserve">75th percentile estimate </t>
  </si>
  <si>
    <t>K16 to M16 — from applicable EDB ID cost of capital determination ( ComCom website)</t>
  </si>
  <si>
    <t xml:space="preserve">ROI – comparable to a vanilla WACC </t>
  </si>
  <si>
    <t>from row 53</t>
  </si>
  <si>
    <t>K20 &amp; L20 —  from last year's ID disclosure</t>
  </si>
  <si>
    <t>from row 48 mid yr IRR calcs</t>
  </si>
  <si>
    <t>K21 &amp; L21 —  from last year's ID disclosure</t>
  </si>
  <si>
    <t>K22 &amp; L22 —  from last year's ID disclosure</t>
  </si>
  <si>
    <t xml:space="preserve">WACC rate used to set regulatory price path </t>
  </si>
  <si>
    <t xml:space="preserve">Mid-point estimate of vanilla WACC </t>
  </si>
  <si>
    <t>K26 to M26 — from applicable EDB ID cost of capital determination (ComCom website)</t>
  </si>
  <si>
    <t>K27 to M27 — from applicable EDB ID cost of capital determination (ComCom website)</t>
  </si>
  <si>
    <t>K28 to M28 — from applicable EDB ID cost of capital determination ( ComCom website)</t>
  </si>
  <si>
    <t>2(ii): Information Supporting the ROI</t>
  </si>
  <si>
    <t>Total opening RAB value</t>
  </si>
  <si>
    <t>from S4</t>
  </si>
  <si>
    <t>plus</t>
  </si>
  <si>
    <t>Opening deferred tax</t>
  </si>
  <si>
    <t>from S5a</t>
  </si>
  <si>
    <t>Opening RIV</t>
  </si>
  <si>
    <t>to row 63</t>
  </si>
  <si>
    <t>Mid Year ROI Calculation</t>
  </si>
  <si>
    <t>Line charge revenue</t>
  </si>
  <si>
    <t>Description</t>
  </si>
  <si>
    <t>Days before</t>
  </si>
  <si>
    <t>Transaction</t>
  </si>
  <si>
    <t>Including financial incentives and wash-ups</t>
  </si>
  <si>
    <t xml:space="preserve">Excluding financial incentives </t>
  </si>
  <si>
    <t>Excluding financial incentives and wash-ups</t>
  </si>
  <si>
    <t>year-end</t>
  </si>
  <si>
    <t>date</t>
  </si>
  <si>
    <t>Cashflow</t>
  </si>
  <si>
    <t>PV(cashflow)</t>
  </si>
  <si>
    <t>Expenses cash outflow</t>
  </si>
  <si>
    <t>from s3</t>
  </si>
  <si>
    <t>add</t>
  </si>
  <si>
    <t>Assets commissioned</t>
  </si>
  <si>
    <t>less</t>
  </si>
  <si>
    <t>Asset disposals</t>
  </si>
  <si>
    <t>Mid-year net cash outflows</t>
  </si>
  <si>
    <t>Tax payments</t>
  </si>
  <si>
    <t>from S3, row 33 &amp; row 50</t>
  </si>
  <si>
    <t xml:space="preserve">Other regulated income </t>
  </si>
  <si>
    <t>Cashflow at year-end</t>
  </si>
  <si>
    <t>Closing RIV</t>
  </si>
  <si>
    <t>Term credit spread differential allowance</t>
  </si>
  <si>
    <t>XIRR search start</t>
  </si>
  <si>
    <t>XIRR</t>
  </si>
  <si>
    <t>Total closing RAB value</t>
  </si>
  <si>
    <t>NPV check</t>
  </si>
  <si>
    <t>Adjustment resulting from asset allocation</t>
  </si>
  <si>
    <t>IRR</t>
  </si>
  <si>
    <t>Lost and found assets adjustment</t>
  </si>
  <si>
    <t>Closing deferred tax</t>
  </si>
  <si>
    <t>Monthly ROI Calculation</t>
  </si>
  <si>
    <t>from row 48 mid yr IRR calcs; to row 20</t>
  </si>
  <si>
    <t>Leverage (%)</t>
  </si>
  <si>
    <t>Investing cash flow at year-start</t>
  </si>
  <si>
    <t>Cost of debt assumption (%)</t>
  </si>
  <si>
    <t>to S5a</t>
  </si>
  <si>
    <t>Mid month cash flow from Apr accruals</t>
  </si>
  <si>
    <t>Corporate tax rate (%)</t>
  </si>
  <si>
    <t>Mid month cash flow from May accruals</t>
  </si>
  <si>
    <t>Mid month cash flow from Jun accruals</t>
  </si>
  <si>
    <t>to row 10</t>
  </si>
  <si>
    <t>Mid month cash flow from Jul accruals</t>
  </si>
  <si>
    <t>Mid month cash flow from Aug accruals</t>
  </si>
  <si>
    <t>2(iii): Information Supporting the Monthly ROI</t>
  </si>
  <si>
    <t>Mid month cash flow from Sep accruals</t>
  </si>
  <si>
    <t>Mid month cash flow from Oct accruals</t>
  </si>
  <si>
    <t>from row 34</t>
  </si>
  <si>
    <t>Mid month cash flow from Nov accruals</t>
  </si>
  <si>
    <t>Mid month cash flow from Dec accruals</t>
  </si>
  <si>
    <t>Mid month cash flow from Jan accruals</t>
  </si>
  <si>
    <t>Asset 
disposals</t>
  </si>
  <si>
    <t>Other regulated income</t>
  </si>
  <si>
    <t>Monthly net cash outflows</t>
  </si>
  <si>
    <t>Mid month cash flow from Feb accruals</t>
  </si>
  <si>
    <t>April</t>
  </si>
  <si>
    <t>Mid month cash flow from Mar accruals</t>
  </si>
  <si>
    <t>May</t>
  </si>
  <si>
    <t>20th following mth cash flow from Apr accrual</t>
  </si>
  <si>
    <t>June</t>
  </si>
  <si>
    <t>20th following mth cash flow from May accrual</t>
  </si>
  <si>
    <t>July</t>
  </si>
  <si>
    <t>20th following mth cash flow from Jun accrual</t>
  </si>
  <si>
    <t>August</t>
  </si>
  <si>
    <t>20th following mth cash flow from Jul accrual</t>
  </si>
  <si>
    <t>September</t>
  </si>
  <si>
    <t>20th following mth cash flow from Aug accrual</t>
  </si>
  <si>
    <t xml:space="preserve">October </t>
  </si>
  <si>
    <t>20th following mth cash flow from Sep accrual</t>
  </si>
  <si>
    <t>November</t>
  </si>
  <si>
    <t>20th following mth cash flow from Oct accrual</t>
  </si>
  <si>
    <t>December</t>
  </si>
  <si>
    <t>20th following mth cash flow from Nov accrual</t>
  </si>
  <si>
    <t xml:space="preserve">January </t>
  </si>
  <si>
    <t>20th following mth cash flow from Dec accrual</t>
  </si>
  <si>
    <t>February</t>
  </si>
  <si>
    <t>20th following mth cash flow from Jan accrual</t>
  </si>
  <si>
    <t>March</t>
  </si>
  <si>
    <t>20th following mth cash flow from Feb accrual</t>
  </si>
  <si>
    <t>Total</t>
  </si>
  <si>
    <t>20th following mth cash flow from Mar accrual</t>
  </si>
  <si>
    <t>Tax payable</t>
  </si>
  <si>
    <t>from row 41</t>
  </si>
  <si>
    <t>from row 45</t>
  </si>
  <si>
    <t>from row 51</t>
  </si>
  <si>
    <t xml:space="preserve">Monthly ROI – comparable to a vanilla WACC </t>
  </si>
  <si>
    <t>from row 87 monthly IRR calc</t>
  </si>
  <si>
    <t>(To check the results of the XIRR function, the IRR formula returns "ERROR" if  the derived XIRR results in an NPV of $10 or more)</t>
  </si>
  <si>
    <t xml:space="preserve">Monthly ROI – comparable to a post tax WACC </t>
  </si>
  <si>
    <t>from row 88 less product of rows 55, 56 &amp; 57</t>
  </si>
  <si>
    <t>2(iv): Year-End ROI Rates for Comparison Purposes</t>
  </si>
  <si>
    <t xml:space="preserve">Year-end ROI – comparable to a vanilla WACC </t>
  </si>
  <si>
    <t>from S3 and rows 107, 119, 34 &amp; 39</t>
  </si>
  <si>
    <t>Test for cell G79 conditional formatting (line charge revenue)</t>
  </si>
  <si>
    <t xml:space="preserve">Year-end ROI – comparable to a post tax WACC </t>
  </si>
  <si>
    <t>from row 94 less product of rows 55, 56 &amp; 57</t>
  </si>
  <si>
    <t>Cell L36</t>
  </si>
  <si>
    <t>Agrees with cell G79 value</t>
  </si>
  <si>
    <t>* these year-end ROI values are comparable to the ROI reported in pre 2012 disclosures by EDBs and do not represent the Commission's current view on ROI.</t>
  </si>
  <si>
    <t>Test for cell I79 conditional formatting (expenses cash outflow)</t>
  </si>
  <si>
    <t>2(v): Financial Incentives and Wash-Ups</t>
  </si>
  <si>
    <t>Cell K38</t>
  </si>
  <si>
    <t>Agrees with cell I79 value</t>
  </si>
  <si>
    <t>Net recoverable costs allowed under incremental rolling incentive scheme</t>
  </si>
  <si>
    <t>Purchased assets – avoided transmission charge</t>
  </si>
  <si>
    <t>Test for cell J79 conditional formatting (assets commissioned)</t>
  </si>
  <si>
    <t>Energy efficiency and demand incentive allowance</t>
  </si>
  <si>
    <t>Cell K39</t>
  </si>
  <si>
    <t>Agrees with cell J79 value</t>
  </si>
  <si>
    <t>Quality incentive adjustment</t>
  </si>
  <si>
    <t>Other financial incentives</t>
  </si>
  <si>
    <t>Financial incentives</t>
  </si>
  <si>
    <t>Test for cell K79 conditional formatting (asset  disposals)</t>
  </si>
  <si>
    <t>Cell K40</t>
  </si>
  <si>
    <t>Agrees with cell K79 value</t>
  </si>
  <si>
    <t>Impact of financial incentives on ROI</t>
  </si>
  <si>
    <t>from row 20 and row 21</t>
  </si>
  <si>
    <t>Input methodology claw-back</t>
  </si>
  <si>
    <t>Test for cell L79 conditional formatting (other regulated income)</t>
  </si>
  <si>
    <t>CPP application recoverable costs</t>
  </si>
  <si>
    <t>Cell K42</t>
  </si>
  <si>
    <t>Agrees with cell L79 value</t>
  </si>
  <si>
    <t>Catastrophic event allowance</t>
  </si>
  <si>
    <t>Capex wash-up adjustment</t>
  </si>
  <si>
    <r>
      <t xml:space="preserve">Transmission asset wash-up </t>
    </r>
    <r>
      <rPr>
        <sz val="10"/>
        <color theme="1"/>
        <rFont val="Calibri"/>
        <family val="2"/>
        <scheme val="minor"/>
      </rPr>
      <t>adjustment</t>
    </r>
  </si>
  <si>
    <r>
      <t>2013–</t>
    </r>
    <r>
      <rPr>
        <sz val="10"/>
        <rFont val="Calibri"/>
        <family val="2"/>
        <scheme val="minor"/>
      </rPr>
      <t>15 NPV wash-up allowance</t>
    </r>
  </si>
  <si>
    <t>Reconsideration event allowance</t>
  </si>
  <si>
    <t>Other wash-ups</t>
  </si>
  <si>
    <t>Wash-up costs</t>
  </si>
  <si>
    <t>Impact of wash-up costs on ROI</t>
  </si>
  <si>
    <t>from row 21 and row 22</t>
  </si>
  <si>
    <t>SCHEDULE 3: REPORT ON REGULATORY PROFIT</t>
  </si>
  <si>
    <t>3(i): Regulatory Profit</t>
  </si>
  <si>
    <t>Income</t>
  </si>
  <si>
    <t xml:space="preserve">Line charge revenue </t>
  </si>
  <si>
    <t>Gains / (losses) on asset disposals</t>
  </si>
  <si>
    <t>Other regulated income (other than gains / (losses) on asset disposals)</t>
  </si>
  <si>
    <t>Expenses</t>
  </si>
  <si>
    <t>from S6b</t>
  </si>
  <si>
    <t>from row 46 &amp; to S1 and S2</t>
  </si>
  <si>
    <t>Operating surplus / (deficit)</t>
  </si>
  <si>
    <t xml:space="preserve">Regulatory profit / (loss) before tax </t>
  </si>
  <si>
    <t>to 5a</t>
  </si>
  <si>
    <t>from S5c</t>
  </si>
  <si>
    <t>from S5a &amp; to S1 and S2</t>
  </si>
  <si>
    <t>to S1 and S2</t>
  </si>
  <si>
    <t>3(ii): Pass-through and Recoverable Costs excluding Financial Incentives and Wash-Ups</t>
  </si>
  <si>
    <t>Pass through costs</t>
  </si>
  <si>
    <t>Rates</t>
  </si>
  <si>
    <t>Commerce Act levies</t>
  </si>
  <si>
    <t>Industry levies</t>
  </si>
  <si>
    <t>CPP specified pass through costs</t>
  </si>
  <si>
    <t>Recoverable costs excluding financial incentives and wash-ups</t>
  </si>
  <si>
    <t>Electricity lines service charge payable to Transpower</t>
  </si>
  <si>
    <t>Transpower new investment contract charges</t>
  </si>
  <si>
    <t>System operator services</t>
  </si>
  <si>
    <t>Distributed generation allowance</t>
  </si>
  <si>
    <t>Extended reserves allowance</t>
  </si>
  <si>
    <t>Other recoverable costs excluding financial incentives and wash-ups</t>
  </si>
  <si>
    <t>to row 17</t>
  </si>
  <si>
    <t>3(iii): Incremental Rolling Incentive Scheme</t>
  </si>
  <si>
    <t>CY</t>
  </si>
  <si>
    <t>Allowed controllable opex</t>
  </si>
  <si>
    <t>Actual controllable opex</t>
  </si>
  <si>
    <t>Incremental change in year</t>
  </si>
  <si>
    <t>Previous years' incremental change</t>
  </si>
  <si>
    <t>Previous years' incremental change adjusted for inflation</t>
  </si>
  <si>
    <t>CY-5</t>
  </si>
  <si>
    <t>CY-4</t>
  </si>
  <si>
    <t>CY-3</t>
  </si>
  <si>
    <t>Net incremental rolling incentive scheme</t>
  </si>
  <si>
    <t>3(iv): Merger and Acquisition Expenditure</t>
  </si>
  <si>
    <t>Merger and acquisition expenditure</t>
  </si>
  <si>
    <t>Provide commentary on the benefits of merger and acquisition expenditure to the electricity distribution business, including required disclosures in accordance with section 2.7, in Schedule 14 (Mandatory Explanatory Notes)</t>
  </si>
  <si>
    <t>3(v): Other Disclosures</t>
  </si>
  <si>
    <t>Self-insurance allowance</t>
  </si>
  <si>
    <t>SCHEDULE 4: REPORT ON VALUE OF THE REGULATORY ASSET BASE (ROLLED FORWARD)</t>
  </si>
  <si>
    <t>4(i): Regulatory Asset Base Value (Rolled Forward)</t>
  </si>
  <si>
    <t>RAB</t>
  </si>
  <si>
    <t>to S2</t>
  </si>
  <si>
    <t>L10 to O10 —  from last year's ID disclosure</t>
  </si>
  <si>
    <t>from row 31</t>
  </si>
  <si>
    <t>L12 to O12 —  from last year's ID disclosure</t>
  </si>
  <si>
    <t>from row 33</t>
  </si>
  <si>
    <t>L14 to O14 —  from last year's ID disclosure</t>
  </si>
  <si>
    <t xml:space="preserve">Assets commissioned  </t>
  </si>
  <si>
    <t>from row 38 &amp; to S2</t>
  </si>
  <si>
    <t>L16 to O16 —  from last year's ID disclosure</t>
  </si>
  <si>
    <t>from row 43 &amp; to S2</t>
  </si>
  <si>
    <t>L18 to O18 —  from last year's ID disclosure</t>
  </si>
  <si>
    <t>from row 45 &amp; to S2</t>
  </si>
  <si>
    <t>L20 to O20 —  from last year's ID disclosure</t>
  </si>
  <si>
    <t>from row 47 &amp; to S2</t>
  </si>
  <si>
    <t>L22 to O22 —  from last year's ID disclosure</t>
  </si>
  <si>
    <t xml:space="preserve">Total closing RAB value </t>
  </si>
  <si>
    <t>from row 49 to S2</t>
  </si>
  <si>
    <t>L24 to O24 —  from last year's ID disclosure</t>
  </si>
  <si>
    <t>4(ii): Unallocated Regulatory Asset Base</t>
  </si>
  <si>
    <t>Unallocated RAB *</t>
  </si>
  <si>
    <t>N29 —  from last year's ID disclosure</t>
  </si>
  <si>
    <t>from row 83</t>
  </si>
  <si>
    <t>from row 64</t>
  </si>
  <si>
    <t>Assets commissioned (other than below)</t>
  </si>
  <si>
    <t>Assets acquired from a regulated supplier</t>
  </si>
  <si>
    <t>Assets acquired from a related party</t>
  </si>
  <si>
    <t>to row 16</t>
  </si>
  <si>
    <t xml:space="preserve">less </t>
  </si>
  <si>
    <t>Asset disposals (other than below)</t>
  </si>
  <si>
    <t>Asset disposals to a regulated supplier</t>
  </si>
  <si>
    <t>Asset disposals to a related party</t>
  </si>
  <si>
    <t>to row 18</t>
  </si>
  <si>
    <t>to row 20</t>
  </si>
  <si>
    <t>to row 22</t>
  </si>
  <si>
    <t>from S5e</t>
  </si>
  <si>
    <t xml:space="preserve">*  The 'unallocated RAB' is the total value of those assets used wholly or partially to provide electricity distribution services without any allowance being made for the allocation of costs to services provided by the supplier that are not electricity distribution services.  The RAB value represents the value of these assets after applying this cost allocation.  Neither value includes works under construction. </t>
  </si>
  <si>
    <t>4(iii): Calculation of Revaluation Rate and Revaluation of Assets</t>
  </si>
  <si>
    <r>
      <t>CPI</t>
    </r>
    <r>
      <rPr>
        <vertAlign val="subscript"/>
        <sz val="10"/>
        <rFont val="Calibri"/>
        <family val="2"/>
      </rPr>
      <t>4</t>
    </r>
  </si>
  <si>
    <t>from SE9A Index column - CPI table (Statistics NZ Website)</t>
  </si>
  <si>
    <r>
      <t>CPI</t>
    </r>
    <r>
      <rPr>
        <vertAlign val="subscript"/>
        <sz val="10"/>
        <rFont val="Calibri"/>
        <family val="2"/>
      </rPr>
      <t>4</t>
    </r>
    <r>
      <rPr>
        <vertAlign val="superscript"/>
        <sz val="10"/>
        <rFont val="Calibri"/>
        <family val="2"/>
      </rPr>
      <t>-4</t>
    </r>
  </si>
  <si>
    <t>Revaluation rate (%)</t>
  </si>
  <si>
    <t>from row 29 (and row 10)</t>
  </si>
  <si>
    <t>Opening value of fully depreciated, disposed and lost assets</t>
  </si>
  <si>
    <t xml:space="preserve">Total opening RAB value subject to revaluation </t>
  </si>
  <si>
    <t>to row 33 &amp; S3</t>
  </si>
  <si>
    <t>4(iv): Roll Forward of Works Under Construction</t>
  </si>
  <si>
    <t>Unallocated works under construction</t>
  </si>
  <si>
    <t>Allocated works under construction</t>
  </si>
  <si>
    <t>Works under construction—preceding disclosure year</t>
  </si>
  <si>
    <t>from CY-1 ID disclosure</t>
  </si>
  <si>
    <t>Capital expenditure</t>
  </si>
  <si>
    <t>from S6a</t>
  </si>
  <si>
    <t>from row 38</t>
  </si>
  <si>
    <t>Works under construction - current disclosure year</t>
  </si>
  <si>
    <t>Highest rate of capitalised finance applied</t>
  </si>
  <si>
    <t>4(v): Regulatory Depreciation</t>
  </si>
  <si>
    <t xml:space="preserve">Depreciation - standard </t>
  </si>
  <si>
    <t>Depreciation - no standard life assets</t>
  </si>
  <si>
    <t>Depreciation - modified life assets</t>
  </si>
  <si>
    <t>Depreciation - alternative depreciation in accordance with CPP</t>
  </si>
  <si>
    <t>to row 31 &amp; S3</t>
  </si>
  <si>
    <t>4(vi): Disclosure of Changes to Depreciation Profiles</t>
  </si>
  <si>
    <t>($000 unless otherwise specified)</t>
  </si>
  <si>
    <t>Asset or assets with changes to depreciation*</t>
  </si>
  <si>
    <t>Reason for non-standard depreciation (text entry)</t>
  </si>
  <si>
    <t>Depreciation charge for the period (RAB)</t>
  </si>
  <si>
    <t xml:space="preserve">Closing RAB value under 'non-standard' depreciation </t>
  </si>
  <si>
    <t xml:space="preserve">Closing RAB value under 'standard' depreciation </t>
  </si>
  <si>
    <t>* include additional rows if needed</t>
  </si>
  <si>
    <t>4(vii): Disclosure by Asset Category</t>
  </si>
  <si>
    <t>Column conditional formatting</t>
  </si>
  <si>
    <t>Subtransmission lines</t>
  </si>
  <si>
    <t>Subtransmission cables</t>
  </si>
  <si>
    <t>Zone substations</t>
  </si>
  <si>
    <t>Distribution and LV lines</t>
  </si>
  <si>
    <t>Distribution and LV cables</t>
  </si>
  <si>
    <t>Distribution substations and transformers</t>
  </si>
  <si>
    <t>Distribution switchgear</t>
  </si>
  <si>
    <t>Other network assets</t>
  </si>
  <si>
    <t>Non-network assets</t>
  </si>
  <si>
    <t xml:space="preserve">Total </t>
  </si>
  <si>
    <t>Table 4(ii)</t>
  </si>
  <si>
    <t>Agrees with Table 4(ii)</t>
  </si>
  <si>
    <t>Asset category transfers</t>
  </si>
  <si>
    <t>Asset Life</t>
  </si>
  <si>
    <t>Weighted average remaining asset life</t>
  </si>
  <si>
    <t>(years)</t>
  </si>
  <si>
    <t>Weighted average expected total asset life</t>
  </si>
  <si>
    <t>SCHEDULE 5a: REPORT ON REGULATORY TAX ALLOWANCE</t>
  </si>
  <si>
    <t>5a(i): Regulatory Tax Allowance</t>
  </si>
  <si>
    <t>Regulatory profit / (loss) before tax</t>
  </si>
  <si>
    <t>Income not included in regulatory profit / (loss) before tax but taxable</t>
  </si>
  <si>
    <t>*</t>
  </si>
  <si>
    <t>Expenditure or loss in regulatory profit / (loss) before tax but not deductible</t>
  </si>
  <si>
    <t>Amortisation of initial differences in asset values</t>
  </si>
  <si>
    <t>from row 37</t>
  </si>
  <si>
    <t>Amortisation of revaluations</t>
  </si>
  <si>
    <t>from row 50</t>
  </si>
  <si>
    <t>Income included in regulatory profit / (loss) before tax but not taxable</t>
  </si>
  <si>
    <t>Discretionary discounts and customer rebates</t>
  </si>
  <si>
    <t>Expenditure or loss deductible but not in regulatory profit / (loss) before tax</t>
  </si>
  <si>
    <t>Notional deductible interest</t>
  </si>
  <si>
    <t>from S2 &amp; S5c</t>
  </si>
  <si>
    <t xml:space="preserve">Regulatory taxable income </t>
  </si>
  <si>
    <t>Utilised tax losses</t>
  </si>
  <si>
    <t xml:space="preserve"> </t>
  </si>
  <si>
    <t>Regulatory net taxable income</t>
  </si>
  <si>
    <t>to S3</t>
  </si>
  <si>
    <t>*   Workings to be provided in Schedule 14</t>
  </si>
  <si>
    <t>5a(ii): Disclosure of Permanent Differences</t>
  </si>
  <si>
    <t>In Schedule 14, Box 5, provide descriptions and workings of items recorded in the asterisked categories in Schedule 5a(i).</t>
  </si>
  <si>
    <t>5a(iii): Amortisation of Initial Difference in Asset Values</t>
  </si>
  <si>
    <t>Opening unamortised initial differences in asset values</t>
  </si>
  <si>
    <t xml:space="preserve"> from last year's ID disclosure</t>
  </si>
  <si>
    <t>to row 12</t>
  </si>
  <si>
    <t>Adjustment for unamortised initial differences in assets acquired</t>
  </si>
  <si>
    <t>Adjustment for unamortised initial differences in assets disposed</t>
  </si>
  <si>
    <t>Closing unamortised initial differences in asset values</t>
  </si>
  <si>
    <t>Opening weighted average remaining useful life of relevant assets (years)</t>
  </si>
  <si>
    <t>5a(iv): Amortisation of Revaluations</t>
  </si>
  <si>
    <t>Opening sum of RAB values without revaluations</t>
  </si>
  <si>
    <t>Adjusted depreciation</t>
  </si>
  <si>
    <t>to row 13</t>
  </si>
  <si>
    <t xml:space="preserve">5a(v): Reconciliation of Tax Losses </t>
  </si>
  <si>
    <t>Opening tax losses</t>
  </si>
  <si>
    <t xml:space="preserve">Current period tax losses </t>
  </si>
  <si>
    <t xml:space="preserve">Closing tax losses </t>
  </si>
  <si>
    <t>5a(vi): Calculation of Deferred Tax Balance</t>
  </si>
  <si>
    <t>Tax effect of adjusted depreciation</t>
  </si>
  <si>
    <t>from rows 28 &amp; 48</t>
  </si>
  <si>
    <t>Tax effect of tax depreciation</t>
  </si>
  <si>
    <t>from rows 28 &amp; 84</t>
  </si>
  <si>
    <t>Tax effect of other temporary differences*</t>
  </si>
  <si>
    <t>Tax effect of amortisation of initial differences in asset values</t>
  </si>
  <si>
    <t>from rows 28 &amp; 37</t>
  </si>
  <si>
    <t>Deferred tax balance relating to assets acquired in the disclosure year</t>
  </si>
  <si>
    <t>Deferred tax balance relating to assets disposed in the disclosure year</t>
  </si>
  <si>
    <t>from rows 28 &amp; 86 and S4</t>
  </si>
  <si>
    <t>Deferred tax cost allocation adjustment</t>
  </si>
  <si>
    <t>from rows 28 &amp; 88 and S4</t>
  </si>
  <si>
    <t xml:space="preserve">Closing deferred tax </t>
  </si>
  <si>
    <t>5a(vii): Disclosure of Temporary Differences</t>
  </si>
  <si>
    <t>In Schedule 14, Box 6, provide descriptions and workings of items recorded in the asterisked category in Schedule 5a(vi) (Tax effect of other temporary differences).</t>
  </si>
  <si>
    <t>5a(viii): Regulatory Tax Asset Base Roll-Forward</t>
  </si>
  <si>
    <t>Opening sum of regulatory tax asset values</t>
  </si>
  <si>
    <t>Tax depreciation</t>
  </si>
  <si>
    <t>Regulatory tax asset value of assets commissioned</t>
  </si>
  <si>
    <t>Regulatory tax asset value of asset disposals</t>
  </si>
  <si>
    <t>Other adjustments to the RAB tax value</t>
  </si>
  <si>
    <t xml:space="preserve">Closing sum of regulatory tax asset values </t>
  </si>
  <si>
    <t>SCHEDULE 5b: REPORT ON RELATED PARTY TRANSACTIONS</t>
  </si>
  <si>
    <t>5b(i): Summary—Related Party Transactions</t>
  </si>
  <si>
    <t>Market value of asset disposals</t>
  </si>
  <si>
    <t>Service interruptions and emergencies</t>
  </si>
  <si>
    <t>Vegetation management</t>
  </si>
  <si>
    <t>Routine and corrective maintenance and inspection</t>
  </si>
  <si>
    <t>Asset replacement and renewal (opex)</t>
  </si>
  <si>
    <t>Network opex</t>
  </si>
  <si>
    <t>Business support</t>
  </si>
  <si>
    <t>System operations and network support</t>
  </si>
  <si>
    <t>Consumer connection</t>
  </si>
  <si>
    <t>System growth</t>
  </si>
  <si>
    <t>Asset replacement and renewal (capex)</t>
  </si>
  <si>
    <t>Asset relocations</t>
  </si>
  <si>
    <t>Quality of supply</t>
  </si>
  <si>
    <t>Legislative and regulatory</t>
  </si>
  <si>
    <t>Other reliability, safety and environment</t>
  </si>
  <si>
    <t>Expenditure on non-network assets</t>
  </si>
  <si>
    <t>Cost of financing</t>
  </si>
  <si>
    <t>Value of capital contributions</t>
  </si>
  <si>
    <t>Value of vested assets</t>
  </si>
  <si>
    <t>Capital Expenditure</t>
  </si>
  <si>
    <t>Total expenditure</t>
  </si>
  <si>
    <t>Other related party transactions</t>
  </si>
  <si>
    <t>5b(iii): Total Opex and Capex Related Party Transactions</t>
  </si>
  <si>
    <t xml:space="preserve">Name of related party </t>
  </si>
  <si>
    <t>Nature of opex or capex service provided</t>
  </si>
  <si>
    <r>
      <rPr>
        <b/>
        <sz val="10"/>
        <color theme="1"/>
        <rFont val="Calibri"/>
        <family val="2"/>
        <scheme val="minor"/>
      </rPr>
      <t>Total value of transactions</t>
    </r>
    <r>
      <rPr>
        <b/>
        <strike/>
        <sz val="10"/>
        <color theme="1"/>
        <rFont val="Calibri"/>
        <family val="2"/>
        <scheme val="minor"/>
      </rPr>
      <t xml:space="preserve">
</t>
    </r>
    <r>
      <rPr>
        <b/>
        <sz val="10"/>
        <color theme="1"/>
        <rFont val="Calibri"/>
        <family val="2"/>
        <scheme val="minor"/>
      </rPr>
      <t>($000)</t>
    </r>
  </si>
  <si>
    <t>[Select one]</t>
  </si>
  <si>
    <t>Total value of related party transactions</t>
  </si>
  <si>
    <t>Nature of service provided dropdown</t>
  </si>
  <si>
    <t>SCHEDULE 5c: REPORT ON TERM CREDIT SPREAD DIFFERENTIAL ALLOWANCE</t>
  </si>
  <si>
    <t>5c(i): Qualifying Debt (may be Commission only)</t>
  </si>
  <si>
    <t>Issuing party</t>
  </si>
  <si>
    <t>Issue date</t>
  </si>
  <si>
    <t>Pricing date</t>
  </si>
  <si>
    <t>Original tenor (in years)</t>
  </si>
  <si>
    <t>Coupon rate (%)</t>
  </si>
  <si>
    <t>Book value at issue date (NZD)</t>
  </si>
  <si>
    <t>Book value at date of financial statements (NZD)</t>
  </si>
  <si>
    <t>Term Credit Spread Difference</t>
  </si>
  <si>
    <t xml:space="preserve">Debt issue cost readjustment </t>
  </si>
  <si>
    <t xml:space="preserve">to row 20 </t>
  </si>
  <si>
    <t>5c(ii): Attribution of Term Credit Spread Differential</t>
  </si>
  <si>
    <t>Gross term credit spread differential</t>
  </si>
  <si>
    <t>from row 16</t>
  </si>
  <si>
    <t>Total book value of interest bearing debt</t>
  </si>
  <si>
    <t>Leverage</t>
  </si>
  <si>
    <t>Average opening and closing RAB values</t>
  </si>
  <si>
    <t>Attribution Rate (%)</t>
  </si>
  <si>
    <t>to S3 and S5a</t>
  </si>
  <si>
    <t>SCHEDULE 5d: REPORT ON COST ALLOCATIONS</t>
  </si>
  <si>
    <t>5d(i): Operating Cost Allocations</t>
  </si>
  <si>
    <t>Value allocated ($000s)</t>
  </si>
  <si>
    <t>Arm's length deduction</t>
  </si>
  <si>
    <t>Electricity distribution services</t>
  </si>
  <si>
    <t>Non-electricity distribution services</t>
  </si>
  <si>
    <t>OVABAA allocation increase ($000s)</t>
  </si>
  <si>
    <t xml:space="preserve">Directly attributable </t>
  </si>
  <si>
    <t xml:space="preserve">Not directly attributable </t>
  </si>
  <si>
    <t>Total attributable to regulated service</t>
  </si>
  <si>
    <t>Asset replacement and renewal</t>
  </si>
  <si>
    <t xml:space="preserve">Operating costs directly attributable </t>
  </si>
  <si>
    <t>Operating costs not directly attributable</t>
  </si>
  <si>
    <t>5d(ii): Other Cost Allocations</t>
  </si>
  <si>
    <t>Pass through and recoverable costs</t>
  </si>
  <si>
    <t xml:space="preserve"> Pass through costs</t>
  </si>
  <si>
    <t xml:space="preserve"> Recoverable costs</t>
  </si>
  <si>
    <t>5d(iii): Changes in Cost Allocations* †</t>
  </si>
  <si>
    <t>Change in cost allocation 1</t>
  </si>
  <si>
    <t>Current Year (CY)</t>
  </si>
  <si>
    <t>Cost category</t>
  </si>
  <si>
    <t>Original allocation</t>
  </si>
  <si>
    <t>Original allocator or line items</t>
  </si>
  <si>
    <t>New allocation</t>
  </si>
  <si>
    <t>New allocator or line items</t>
  </si>
  <si>
    <t>Difference</t>
  </si>
  <si>
    <t>Rationale for change</t>
  </si>
  <si>
    <t>Change in cost allocation 2</t>
  </si>
  <si>
    <t>Change in cost allocation 3</t>
  </si>
  <si>
    <t>unlocked row</t>
  </si>
  <si>
    <t>* a change in cost allocation must be completed for each cost allocator change that has occurred in the disclosure year.  A movement in an allocator metric is not a change in allocator or component.</t>
  </si>
  <si>
    <t>† include additional rows if needed</t>
  </si>
  <si>
    <t>SCHEDULE 5e: REPORT ON ASSET ALLOCATIONS</t>
  </si>
  <si>
    <t>5e(i): Regulated Service Asset Values</t>
  </si>
  <si>
    <t>Regulated service asset value directly attributable</t>
  </si>
  <si>
    <t>Regulated service asset value not directly attributable</t>
  </si>
  <si>
    <t>to S4</t>
  </si>
  <si>
    <t>5e(ii): Changes in Asset Allocations* †</t>
  </si>
  <si>
    <t>Change in asset value allocation 1</t>
  </si>
  <si>
    <t>Asset category</t>
  </si>
  <si>
    <t>Change in asset value allocation 2</t>
  </si>
  <si>
    <t>Change in asset value allocation 3</t>
  </si>
  <si>
    <t>* a change in asset allocation must be completed for each allocator or component change that has occurred in the disclosure year.  A movement in an allocator metric is not a change in allocator or component.</t>
  </si>
  <si>
    <t xml:space="preserve">SCHEDULE 6a: REPORT ON CAPITAL EXPENDITURE FOR THE DISCLOSURE YEAR </t>
  </si>
  <si>
    <t>6a(i): Expenditure on Assets</t>
  </si>
  <si>
    <t>from row 38 &amp; to S7</t>
  </si>
  <si>
    <t>from row 52 &amp; to S7</t>
  </si>
  <si>
    <t>from row 65 &amp; to S7</t>
  </si>
  <si>
    <t>Reliability, safety and environment:</t>
  </si>
  <si>
    <t>from row 78 &amp; to S7</t>
  </si>
  <si>
    <t>from row 90 &amp; to S7</t>
  </si>
  <si>
    <t>from row 102 &amp; to S7</t>
  </si>
  <si>
    <t>Total reliability, safety and environment</t>
  </si>
  <si>
    <t>Expenditure on network assets</t>
  </si>
  <si>
    <t>from row 128 &amp; to S7 and S1</t>
  </si>
  <si>
    <t>6a(ii): Subcomponents of Expenditure on Assets (where known)</t>
  </si>
  <si>
    <t>Energy efficiency and demand side management, reduction of energy losses</t>
  </si>
  <si>
    <t>to S7</t>
  </si>
  <si>
    <t>Overhead to underground conversion</t>
  </si>
  <si>
    <t>Research and development</t>
  </si>
  <si>
    <t>6a(iii): Consumer Connection</t>
  </si>
  <si>
    <t>Consumer types defined by EDB*</t>
  </si>
  <si>
    <t>[EDB consumer type]</t>
  </si>
  <si>
    <t>Consumer connection expenditure</t>
  </si>
  <si>
    <t>to row 8</t>
  </si>
  <si>
    <t>Capital contributions funding consumer connection expenditure</t>
  </si>
  <si>
    <t>Consumer connection less capital contributions</t>
  </si>
  <si>
    <t>6a(iv): System Growth and Asset Replacement and Renewal</t>
  </si>
  <si>
    <t>System Growth</t>
  </si>
  <si>
    <t>Asset Replacement and Renewal</t>
  </si>
  <si>
    <t>Subtransmission</t>
  </si>
  <si>
    <t>System growth and asset replacement and renewal expenditure</t>
  </si>
  <si>
    <t>to row 9 and row 10</t>
  </si>
  <si>
    <t>Capital contributions funding system growth and asset replacement and renewal</t>
  </si>
  <si>
    <t>System growth and asset replacement and renewal less capital contributions</t>
  </si>
  <si>
    <t>6a(v): Asset Relocations</t>
  </si>
  <si>
    <t>Project or programme*</t>
  </si>
  <si>
    <t>[Description of material project or programme]</t>
  </si>
  <si>
    <t>All other projects or programmes - asset relocations</t>
  </si>
  <si>
    <t>Asset relocations expenditure</t>
  </si>
  <si>
    <t>to row 11</t>
  </si>
  <si>
    <t>Capital contributions funding asset relocations</t>
  </si>
  <si>
    <t>Asset relocations less capital contributions</t>
  </si>
  <si>
    <t>6a(vi): Quality of Supply</t>
  </si>
  <si>
    <t>All other projects programmes - quality of supply</t>
  </si>
  <si>
    <t>Quality of supply expenditure</t>
  </si>
  <si>
    <t>Capital contributions funding quality of supply</t>
  </si>
  <si>
    <t>Quality of supply less capital contributions</t>
  </si>
  <si>
    <t>6a(vii): Legislative and Regulatory</t>
  </si>
  <si>
    <t>All other projects or programmes - legislative and regulatory</t>
  </si>
  <si>
    <t>Legislative and regulatory expenditure</t>
  </si>
  <si>
    <t>to row 14</t>
  </si>
  <si>
    <t>Capital contributions funding legislative and regulatory</t>
  </si>
  <si>
    <t>Legislative and regulatory less capital contributions</t>
  </si>
  <si>
    <t>6a(viii): Other Reliability, Safety and Environment</t>
  </si>
  <si>
    <t>All other projects or programmes - other reliability, safety and environment</t>
  </si>
  <si>
    <t>Other reliability, safety and environment expenditure</t>
  </si>
  <si>
    <t>to row 15</t>
  </si>
  <si>
    <t>Capital contributions funding other reliability, safety and environment</t>
  </si>
  <si>
    <t>Other reliability, safety and environment less capital contributions</t>
  </si>
  <si>
    <t>6a(ix): Non-Network Assets</t>
  </si>
  <si>
    <t>Routine expenditure</t>
  </si>
  <si>
    <t>All other projects or programmes - routine expenditure</t>
  </si>
  <si>
    <t>Atypical expenditure</t>
  </si>
  <si>
    <t>All other projects or programmes - atypical expenditure</t>
  </si>
  <si>
    <t>SCHEDULE 6b: REPORT ON OPERATIONAL EXPENDITURE FOR THE DISCLOSURE YEAR</t>
  </si>
  <si>
    <t>6b(i): Operational Expenditure</t>
  </si>
  <si>
    <t>Non-network opex</t>
  </si>
  <si>
    <t>to s1 and S3</t>
  </si>
  <si>
    <t>6b(ii): Subcomponents of Operational Expenditure (where known)</t>
  </si>
  <si>
    <t>EDBs’ must disclose both a public version of this Schedule (excluding cybersecurity cost data) and a confidential version of this Schedule (including cybersecurity costs)</t>
  </si>
  <si>
    <t>Direct billing*</t>
  </si>
  <si>
    <t xml:space="preserve">Research and development </t>
  </si>
  <si>
    <t>Insurance</t>
  </si>
  <si>
    <t>Cybersecurity (Commission only)</t>
  </si>
  <si>
    <t>* Direct billing expenditure by suppliers that directly bill the majority of their consumers</t>
  </si>
  <si>
    <t>SCHEDULE 7: COMPARISON OF FORECASTS TO ACTUAL EXPENDITURE</t>
  </si>
  <si>
    <t>7(i): Revenue</t>
  </si>
  <si>
    <t>Target ($000) ¹</t>
  </si>
  <si>
    <t>Actual ($000)</t>
  </si>
  <si>
    <t xml:space="preserve">% variance </t>
  </si>
  <si>
    <t>7(ii): Expenditure on Assets</t>
  </si>
  <si>
    <t>Forecast ($000) ²</t>
  </si>
  <si>
    <t xml:space="preserve">7(iii): Operational Expenditure  </t>
  </si>
  <si>
    <t>7(iv): Subcomponents of Expenditure on Assets (where known)</t>
  </si>
  <si>
    <t xml:space="preserve">7(v): Subcomponents of Operational Expenditure (where known) </t>
  </si>
  <si>
    <t>Direct billing</t>
  </si>
  <si>
    <t>1  From the nominal dollar target revenue for the disclosure year disclosed under clause 2.4.3(3) of this determination</t>
  </si>
  <si>
    <t>2  From the CY+1 nominal dollar expenditure forecasts disclosed in accordance with clause 2.6.6 for the forecast period starting at the beginning of the disclosure year (the second to last disclosure of Schedules 11a and 11b)</t>
  </si>
  <si>
    <t>Network / Sub-Network Name</t>
  </si>
  <si>
    <t>SCHEDULE 8: REPORT ON BILLED QUANTITIES AND LINE CHARGE REVENUES</t>
  </si>
  <si>
    <t xml:space="preserve">This schedule requires the billed quantities and associated line charge revenues for each price category code used by the EDB in its pricing schedules. Information is also required on the number of ICPs that are included in each consumer group or price category code, and the energy delivered to these ICPs.
</t>
  </si>
  <si>
    <t>8(i): Billed Quantities by Price Component</t>
  </si>
  <si>
    <t>Billed quantities by price component</t>
  </si>
  <si>
    <t>Add extra columns for additional billed quantities by price component as necessary</t>
  </si>
  <si>
    <t>Price component</t>
  </si>
  <si>
    <t>Consumer group name or price category code</t>
  </si>
  <si>
    <t>Consumer type or types (eg, residential, commercial etc.)</t>
  </si>
  <si>
    <t>Standard or non-standard consumer group (specify)</t>
  </si>
  <si>
    <t>Average no. of ICPs in disclosure year</t>
  </si>
  <si>
    <t>Energy delivered to ICPs in disclosure year (MWh)</t>
  </si>
  <si>
    <t>Unit charging basis (eg, days, kW of demand, kVA of capacity, etc.)</t>
  </si>
  <si>
    <t>Add extra rows for additional consumer groups or price category codes as necessary</t>
  </si>
  <si>
    <t>Standard consumer totals</t>
  </si>
  <si>
    <t>Non-standard consumer totals</t>
  </si>
  <si>
    <t>Total for all consumers</t>
  </si>
  <si>
    <t>to S1 and S9e</t>
  </si>
  <si>
    <t>8(ii): Line Charge Revenues ($000) by Price Component</t>
  </si>
  <si>
    <t>Line charge revenues ($000) by price component</t>
  </si>
  <si>
    <t>Add extra columns for additional line charge revenues by price component as necessary</t>
  </si>
  <si>
    <t>Total transmission line charge revenue (if available)</t>
  </si>
  <si>
    <t>Total line charge revenue in disclosure year</t>
  </si>
  <si>
    <r>
      <t xml:space="preserve">Notional revenue foregone from </t>
    </r>
    <r>
      <rPr>
        <b/>
        <sz val="10"/>
        <color theme="1"/>
        <rFont val="Calibri"/>
        <family val="2"/>
        <scheme val="minor"/>
      </rPr>
      <t xml:space="preserve">posted </t>
    </r>
    <r>
      <rPr>
        <b/>
        <sz val="10"/>
        <rFont val="Calibri"/>
        <family val="2"/>
        <scheme val="minor"/>
      </rPr>
      <t>discounts (if applicable)</t>
    </r>
  </si>
  <si>
    <t>Total distribution line charge revenue</t>
  </si>
  <si>
    <t>Rate (eg, $ per day, $ per kWh, etc.)</t>
  </si>
  <si>
    <t>to S1, S3 and S7</t>
  </si>
  <si>
    <t>8(iii): Number of ICPs directly billed</t>
  </si>
  <si>
    <t>Check</t>
  </si>
  <si>
    <t>Number of directly billed ICPs at year end</t>
  </si>
  <si>
    <t>Network / Sub-network Name</t>
  </si>
  <si>
    <t>SCHEDULE 9a: ASSET REGISTER</t>
  </si>
  <si>
    <t xml:space="preserve">This schedule requires a summary of the quantity of assets that make up the network, by asset category and asset class. All units relating to cable and line assets, that are expressed in km, refer to circuit lengths.
</t>
  </si>
  <si>
    <t>Voltage</t>
  </si>
  <si>
    <t>Asset class</t>
  </si>
  <si>
    <t>Units</t>
  </si>
  <si>
    <t>Items at start of year (quantity)</t>
  </si>
  <si>
    <t>Items at end of year (quantity)</t>
  </si>
  <si>
    <t>Net change</t>
  </si>
  <si>
    <t>Data accuracy
(1–4)</t>
  </si>
  <si>
    <t>All</t>
  </si>
  <si>
    <t>Overhead  Line</t>
  </si>
  <si>
    <t>Concrete poles / steel structure</t>
  </si>
  <si>
    <t>No.</t>
  </si>
  <si>
    <t>Wood poles</t>
  </si>
  <si>
    <t>Other pole types</t>
  </si>
  <si>
    <t>HV</t>
  </si>
  <si>
    <t>Subtransmission Line</t>
  </si>
  <si>
    <t>Subtransmission OH up to 66kV conductor</t>
  </si>
  <si>
    <t>km</t>
  </si>
  <si>
    <t>Subtransmission OH 110kV+ conductor</t>
  </si>
  <si>
    <t>Subtransmission Cable</t>
  </si>
  <si>
    <t>Subtransmission UG up to 66kV (XLPE)</t>
  </si>
  <si>
    <t>Subtransmission UG up to 66kV (Oil pressurised)</t>
  </si>
  <si>
    <t>Subtransmission UG up to 66kV (Gas pressurised)</t>
  </si>
  <si>
    <t>Subtransmission UG up to 66kV (PILC)</t>
  </si>
  <si>
    <t>Subtransmission UG 110kV+ (XLPE)</t>
  </si>
  <si>
    <t>Subtransmission UG 110kV+ (Oil pressurised)</t>
  </si>
  <si>
    <t>Subtransmission UG 110kV+ (Gas Pressurised)</t>
  </si>
  <si>
    <t>Subtransmission UG 110kV+ (PILC)</t>
  </si>
  <si>
    <t>Subtransmission submarine cable</t>
  </si>
  <si>
    <t xml:space="preserve">Zone substation Buildings </t>
  </si>
  <si>
    <t>Zone substations up to 66kV</t>
  </si>
  <si>
    <t>Zone substations 110kV+</t>
  </si>
  <si>
    <t xml:space="preserve">Zone substation switchgear </t>
  </si>
  <si>
    <t>50/66/110kV CB (Indoor)</t>
  </si>
  <si>
    <t>50/66/110kV CB (Outdoor)</t>
  </si>
  <si>
    <t>33kV Switch (Ground Mounted)</t>
  </si>
  <si>
    <t>33kV Switch (Pole Mounted)</t>
  </si>
  <si>
    <t>33kV RMU</t>
  </si>
  <si>
    <t>22/33kV CB (Indoor)</t>
  </si>
  <si>
    <t>22/33kV CB (Outdoor)</t>
  </si>
  <si>
    <t xml:space="preserve">3.3/6.6/11/22kV CB (ground mounted) </t>
  </si>
  <si>
    <t xml:space="preserve">3.3/6.6/11/22kV CB (pole mounted) </t>
  </si>
  <si>
    <t xml:space="preserve">Zone Substation Transformer  </t>
  </si>
  <si>
    <t>Zone Substation Transformers</t>
  </si>
  <si>
    <t>Distribution Line</t>
  </si>
  <si>
    <t>Distribution OH Open Wire Conductor</t>
  </si>
  <si>
    <t>Distribution OH Aerial Cable Conductor</t>
  </si>
  <si>
    <t>SWER conductor</t>
  </si>
  <si>
    <t>Distribution Cable</t>
  </si>
  <si>
    <t>Distribution UG XLPE or PVC</t>
  </si>
  <si>
    <t>Distribution UG PILC</t>
  </si>
  <si>
    <t>Distribution Submarine Cable</t>
  </si>
  <si>
    <t xml:space="preserve">Distribution switchgear </t>
  </si>
  <si>
    <t>3.3/6.6/11/22kV CB (pole mounted) - reclosers and sectionalisers</t>
  </si>
  <si>
    <t>3.3/6.6/11/22kV CB (Indoor)</t>
  </si>
  <si>
    <t>3.3/6.6/11/22kV Switches and fuses (pole mounted)</t>
  </si>
  <si>
    <t>3.3/6.6/11/22kV Switch (ground mounted) - except RMU</t>
  </si>
  <si>
    <t>3.3/6.6/11/22kV RMU</t>
  </si>
  <si>
    <t>Distribution Transformer</t>
  </si>
  <si>
    <t>Pole Mounted Transformer</t>
  </si>
  <si>
    <t>Ground Mounted Transformer</t>
  </si>
  <si>
    <t xml:space="preserve">Distribution Transformer  </t>
  </si>
  <si>
    <t>Voltage regulators</t>
  </si>
  <si>
    <t>Distribution Substations</t>
  </si>
  <si>
    <t>Ground Mounted Substation Housing</t>
  </si>
  <si>
    <t>LV</t>
  </si>
  <si>
    <t>LV Line</t>
  </si>
  <si>
    <t>LV OH Conductor</t>
  </si>
  <si>
    <t>LV Cable</t>
  </si>
  <si>
    <t>LV UG Cable</t>
  </si>
  <si>
    <t>LV Street lighting</t>
  </si>
  <si>
    <t>LV OH/UG Streetlight circuit</t>
  </si>
  <si>
    <t>Connections</t>
  </si>
  <si>
    <t>OH/UG consumer service connections</t>
  </si>
  <si>
    <t>Protection</t>
  </si>
  <si>
    <t>Protection relays (electromechanical, solid state and numeric)</t>
  </si>
  <si>
    <t>SCADA and communications</t>
  </si>
  <si>
    <t>SCADA and communications equipment operating as a single system</t>
  </si>
  <si>
    <t>Lot</t>
  </si>
  <si>
    <t>Capacitor Banks</t>
  </si>
  <si>
    <t>Capacitors including controls</t>
  </si>
  <si>
    <t>No</t>
  </si>
  <si>
    <t>Load Control</t>
  </si>
  <si>
    <t>Centralised plant</t>
  </si>
  <si>
    <t>Relays</t>
  </si>
  <si>
    <t>Civils</t>
  </si>
  <si>
    <t>Cable Tunnels</t>
  </si>
  <si>
    <t>SCHEDULE 9b: ASSET AGE PROFILE</t>
  </si>
  <si>
    <t xml:space="preserve">This schedule requires a summary of the age profile (based on year of installation) of the assets that make up the network, by asset category and asset class. All units relating to cable and line assets, that are expressed in km, refer to circuit lengths.
</t>
  </si>
  <si>
    <t>Number of assets at disclosure year end by installation date</t>
  </si>
  <si>
    <t>pre-1940</t>
  </si>
  <si>
    <t>1940
–1949</t>
  </si>
  <si>
    <t>1950
–1959</t>
  </si>
  <si>
    <t>1960
–1969</t>
  </si>
  <si>
    <t>1970
–1979</t>
  </si>
  <si>
    <t>1980
–1989</t>
  </si>
  <si>
    <t>1990
–1999</t>
  </si>
  <si>
    <t>No. with age unknown</t>
  </si>
  <si>
    <t>No. with
default
dates</t>
  </si>
  <si>
    <t>SCHEDULE 9c: REPORT ON OVERHEAD LINES AND UNDERGROUND CABLES</t>
  </si>
  <si>
    <t xml:space="preserve">This schedule requires a summary of the key characteristics of the overhead line and underground cable network. All units relating to cable and line assets, that are expressed in km, refer to circuit lengths.
</t>
  </si>
  <si>
    <t>Circuit length by operating voltage (at year end)</t>
  </si>
  <si>
    <t>Overhead (km)</t>
  </si>
  <si>
    <t>Underground (km)</t>
  </si>
  <si>
    <t>Total circuit length (km)</t>
  </si>
  <si>
    <t>&gt; 66kV</t>
  </si>
  <si>
    <t>50kV &amp; 66kV</t>
  </si>
  <si>
    <t>33kV</t>
  </si>
  <si>
    <t>SWER (all SWER voltages)</t>
  </si>
  <si>
    <t>22kV (other than SWER)</t>
  </si>
  <si>
    <t>6.6kV to 11kV (inclusive—other than SWER)</t>
  </si>
  <si>
    <t>Low voltage (&lt; 1kV)</t>
  </si>
  <si>
    <t>Total circuit length (for supply)</t>
  </si>
  <si>
    <t>to S1</t>
  </si>
  <si>
    <t>Dedicated street lighting circuit length (km)</t>
  </si>
  <si>
    <t>Circuit in sensitive areas (conservation areas, iwi territory etc) (km)</t>
  </si>
  <si>
    <t>Overhead circuit length by terrain (at year end)</t>
  </si>
  <si>
    <t>Circuit length (km)</t>
  </si>
  <si>
    <t>(% of total overhead length)</t>
  </si>
  <si>
    <t xml:space="preserve">Urban </t>
  </si>
  <si>
    <t xml:space="preserve">Rural </t>
  </si>
  <si>
    <t xml:space="preserve">Remote only </t>
  </si>
  <si>
    <t>Rugged only</t>
  </si>
  <si>
    <t>Remote and rugged</t>
  </si>
  <si>
    <t>Unallocated overhead lines</t>
  </si>
  <si>
    <t>Test for cell G30 conditional formatting</t>
  </si>
  <si>
    <t>Total overhead length</t>
  </si>
  <si>
    <t>Cell G18</t>
  </si>
  <si>
    <t>Agrees with cell G30 value</t>
  </si>
  <si>
    <t>(% of total circuit length)</t>
  </si>
  <si>
    <t>Length of circuit within 10km of coastline or geothermal areas (where known)</t>
  </si>
  <si>
    <t xml:space="preserve">Overhead circuit requiring vegetation management </t>
  </si>
  <si>
    <t>SCHEDULE 9d: REPORT ON EMBEDDED NETWORKS</t>
  </si>
  <si>
    <t xml:space="preserve">This schedule requires information concerning embedded networks owned by an EDB that are embedded in another EDB’s network or in another embedded network.
</t>
  </si>
  <si>
    <t>Location *</t>
  </si>
  <si>
    <t>Line charge revenue ($000)</t>
  </si>
  <si>
    <t>* Extend embedded distribution networks table as necessary to disclose each embedded network owned by the EDB which is embedded in another EDB’s network or in another embedded network</t>
  </si>
  <si>
    <t>SCHEDULE 9e: REPORT ON NETWORK DEMAND</t>
  </si>
  <si>
    <t xml:space="preserve">This schedule requires a summary of the key measures of network utilisation for the disclosure year (number of new connections including distributed generation, peak demand and electricity volumes conveyed).
</t>
  </si>
  <si>
    <t>Number of connections (ICPs)</t>
  </si>
  <si>
    <t>Connections total</t>
  </si>
  <si>
    <t>Distributed generation</t>
  </si>
  <si>
    <t>Number of connections made in year</t>
  </si>
  <si>
    <t>connections</t>
  </si>
  <si>
    <t>Capacity of distributed generation installed in year</t>
  </si>
  <si>
    <t>MVA</t>
  </si>
  <si>
    <t>9e(ii): System Demand</t>
  </si>
  <si>
    <t>Demand at time of maximum coincident demand (MW)</t>
  </si>
  <si>
    <t>Maximum coincident system demand</t>
  </si>
  <si>
    <t>GXP demand</t>
  </si>
  <si>
    <t>Distributed generation output at HV and above</t>
  </si>
  <si>
    <t>Net transfers to (from) other EDBs at HV and above</t>
  </si>
  <si>
    <t>Demand on system for supply to consumers' connection points</t>
  </si>
  <si>
    <t>Electricity volumes carried</t>
  </si>
  <si>
    <t>Energy (GWh)</t>
  </si>
  <si>
    <t>Electricity supplied from GXPs</t>
  </si>
  <si>
    <t>Electricity exports to GXPs</t>
  </si>
  <si>
    <t>Electricity supplied from distributed generation</t>
  </si>
  <si>
    <t>Net electricity supplied to (from) other EDBs</t>
  </si>
  <si>
    <t>Electricity entering system for supply to consumers' connection points</t>
  </si>
  <si>
    <t>Total energy delivered to ICPs</t>
  </si>
  <si>
    <t>Electricity losses (loss ratio)</t>
  </si>
  <si>
    <t>Load factor</t>
  </si>
  <si>
    <t>9e(iii): Transformer Capacity</t>
  </si>
  <si>
    <t>(MVA)</t>
  </si>
  <si>
    <t>Distribution transformer capacity (EDB owned)</t>
  </si>
  <si>
    <t>Distribution transformer capacity (Non-EDB owned, estimated)</t>
  </si>
  <si>
    <t>Total distribution transformer capacity</t>
  </si>
  <si>
    <t>Zone substation transformer capacity</t>
  </si>
  <si>
    <t>SCHEDULE 10: REPORT ON NETWORK RELIABILITY</t>
  </si>
  <si>
    <t>10(i): Interruptions</t>
  </si>
  <si>
    <t>Interruptions by class</t>
  </si>
  <si>
    <t>Number of interruptions</t>
  </si>
  <si>
    <t>Class A (planned interruptions by Transpower)</t>
  </si>
  <si>
    <t>Class B (planned interruptions on the network)</t>
  </si>
  <si>
    <t>Class C (unplanned interruptions on the network)</t>
  </si>
  <si>
    <t>Class D (unplanned interruptions by Transpower)</t>
  </si>
  <si>
    <t>Class E (unplanned interruptions of EDB owned generation)</t>
  </si>
  <si>
    <t>Class F (unplanned interruptions of generation owned by others)</t>
  </si>
  <si>
    <t>Class G (unplanned interruptions caused by another disclosing entity)</t>
  </si>
  <si>
    <t>Class H (planned interruptions caused by another disclosing entity)</t>
  </si>
  <si>
    <t>Class I (interruptions caused by parties not included above)</t>
  </si>
  <si>
    <t>Interruption restoration</t>
  </si>
  <si>
    <t>≤3Hrs</t>
  </si>
  <si>
    <t>&gt;3hrs</t>
  </si>
  <si>
    <t>Class C interruptions restored within</t>
  </si>
  <si>
    <t>SAIFI and SAIDI by class</t>
  </si>
  <si>
    <t>SAIFI</t>
  </si>
  <si>
    <t>SAIDI</t>
  </si>
  <si>
    <t>Normalised SAIFI and SAIDI</t>
  </si>
  <si>
    <t>Normalised SAIFI</t>
  </si>
  <si>
    <t>Normalised SAIDI</t>
  </si>
  <si>
    <t>Classes B &amp; C (interruptions on the network)</t>
  </si>
  <si>
    <t>Transitional SAIDI and SAIDI (previous method)</t>
  </si>
  <si>
    <t>10(ii): Class C Interruptions and Duration by Cause</t>
  </si>
  <si>
    <t>Cause</t>
  </si>
  <si>
    <t>Lightning</t>
  </si>
  <si>
    <t>Vegetation</t>
  </si>
  <si>
    <t>Adverse weather</t>
  </si>
  <si>
    <t>Adverse environment</t>
  </si>
  <si>
    <t>Third party interference</t>
  </si>
  <si>
    <t>Wildlife</t>
  </si>
  <si>
    <t>Human error</t>
  </si>
  <si>
    <t>Defective equipment</t>
  </si>
  <si>
    <t xml:space="preserve">Cause unknown </t>
  </si>
  <si>
    <t>Breakdown of third party interference</t>
  </si>
  <si>
    <t>Dig-in</t>
  </si>
  <si>
    <t>Overhead contact</t>
  </si>
  <si>
    <t>Vandalism</t>
  </si>
  <si>
    <t>Vehicle damage</t>
  </si>
  <si>
    <t>Other</t>
  </si>
  <si>
    <t>10(iii): Class B Interruptions and Duration by Main Equipment Involved</t>
  </si>
  <si>
    <t>Main equipment involved</t>
  </si>
  <si>
    <t xml:space="preserve">Subtransmission other </t>
  </si>
  <si>
    <t>Distribution lines (excluding LV)</t>
  </si>
  <si>
    <t>Distribution cables (excluding LV)</t>
  </si>
  <si>
    <t>Distribution other (excluding LV)</t>
  </si>
  <si>
    <t>10(iv): Class C Interruptions and Duration by Main Equipment Involved</t>
  </si>
  <si>
    <t>10(v): Fault Rate</t>
  </si>
  <si>
    <t>Number of Faults</t>
  </si>
  <si>
    <t>Fault rate (faults per 100km)</t>
  </si>
  <si>
    <t>Changes Since Previous Version</t>
  </si>
  <si>
    <t>Refer to the Targeted Information Disclosure Review - Electricity Distribution Businesses Final reasons paper - Tranche 1, for the details of changes made. A summary is provided in Chapter 2.</t>
  </si>
  <si>
    <t>9e(i): Consumer Connections and Decommissionings</t>
  </si>
  <si>
    <r>
      <t>Number of</t>
    </r>
    <r>
      <rPr>
        <b/>
        <strike/>
        <sz val="10"/>
        <rFont val="Calibri"/>
        <family val="2"/>
        <scheme val="minor"/>
      </rPr>
      <t xml:space="preserve"> </t>
    </r>
    <r>
      <rPr>
        <b/>
        <sz val="10"/>
        <rFont val="Calibri"/>
        <family val="2"/>
        <scheme val="minor"/>
      </rPr>
      <t>decommissionings</t>
    </r>
  </si>
  <si>
    <t>Decommissionings total</t>
  </si>
  <si>
    <r>
      <t xml:space="preserve">Where EDBs do not currently record their SAIFI and SAIDI values using the ‘multi-count’ approach, they shall continue to record their SAIFI and SAIDI values on the same basis that they employed as at 31 March 2023 as ‘Transitional SAIFI’ and ‘Transitional SAIDI’ values, in addition to their SAIFI and SAIDI values (Classes B &amp; C) using the ‘multi-count approach’. </t>
    </r>
    <r>
      <rPr>
        <b/>
        <i/>
        <sz val="10"/>
        <rFont val="Calibri"/>
        <family val="2"/>
        <scheme val="minor"/>
      </rPr>
      <t>This is a transitional reporting requirement that shall be in place for the 2024, 2025, and 2026 disclosure years.</t>
    </r>
  </si>
  <si>
    <t xml:space="preserve"> Schedules 1–10 </t>
  </si>
  <si>
    <t>excluding 5f–5g</t>
  </si>
  <si>
    <t>Average number of ICPs in disclosure year</t>
  </si>
  <si>
    <t xml:space="preserve">The Schedules take the form of templates for use by EDBs when making disclosures under clauses 2.3.1, 2.4.21, 2.4.22, 2.5.1, and 2.5.2 of the Electricity Distribution Information Disclosure Determination 2012. </t>
  </si>
  <si>
    <t xml:space="preserve">The schedule 4, 5b, 5c, 5d, 5e, 6a, 8, 9d, and 9e templates may require additional rows to be inserted in tables marked 'include additional rows if needed' or similar. Column A schedule references should not be entered in additional rows, and should be deleted from additional rows that are created by copying and pasting rows that have schedule references. </t>
  </si>
  <si>
    <t>Additional rows in the schedule 5c, 6a, and 9e templates must not be inserted directly above the first row or below the last row of a table. This is to ensure that entries made in the new row are included in the totals.</t>
  </si>
  <si>
    <t>The schedule 5d and 5e templates may require new cost or asset category rows to be inserted in allocation change tables 5d(iii) and 5e(ii).  Accordingly, cell protection has been removed from rows 77 and 78 of the respective templates to allow blocks of rows to be copied. The four steps to add new cost category rows to table 5d(iii) are: Select Excel rows 69:77, copy, select Excel row 78, insert copied cells. Similarly, for table 5e(ii): Select Excel rows 70:78, copy, select Excel row 79, then insert copied cells.</t>
  </si>
  <si>
    <t>This schedule calculates expenditure, revenue and service ratios from the information disclosed. The disclosed ratios may vary for reasons that are company specific and, as a result, must be interpreted with care. The Commerce Commission will publish a summary and analysis of information disclosed in accordance with this ID determination. This will include information disclosed in accordance with this and other schedules, and information disclosed under the other requirements of this determination.                                                                                                                                                      This information is part of audited disclosure information (as defined in section 1.4 of this ID determination), and so is subject to the assurance report required by section 2.8.</t>
  </si>
  <si>
    <t xml:space="preserve">This schedule requires information on the Return on Investment (ROI) for the EDB relative to the Commerce Commission's estimates of post tax WACC and vanilla WACC. EDBs must calculate their ROI based on a monthly basis if required by clause 2.3.3 of this ID Determination or if they elect to.  If an EDB makes this election, information supporting this calculation must be provided in 2(iii). 
EDBs must provide explanatory comment on their ROI in Schedule 14 (Mandatory Explanatory Notes).
This information is part of audited disclosure information (as defined in section 1.4 of this ID determination), and so is subject to the assurance report required by section 2.8.
</t>
  </si>
  <si>
    <t xml:space="preserve">This schedule requires information on the calculation of regulatory profit for the EDB for the disclosure year. All EDBs must complete all sections and  provide explanatory comment on their regulatory profit in Schedule 14 (Mandatory Explanatory Notes). 
This information is part of audited disclosure information (as defined in section 1.4 of this ID determination), and so is subject to the assurance report required by section 2.8.
</t>
  </si>
  <si>
    <t xml:space="preserve">This schedule requires information on the calculation of the Regulatory Asset Base (RAB) value to the end of this disclosure year. This informs the ROI calculation in Schedule 2. 
EDBs must provide explanatory comment on the value of their RAB in Schedule 14 (Mandatory Explanatory Notes). This information is part of audited disclosure information (as defined in section 1.4 of this ID determination), and so is subject to the assurance report required by section 2.8.
</t>
  </si>
  <si>
    <t xml:space="preserve">This schedule requires information on the calculation of the regulatory tax allowance. This information is used to calculate regulatory profit/loss in Schedule 3 (regulatory profit).  EDBs must provide explanatory commentary on the information disclosed in this schedule, in Schedule 14 (Mandatory Explanatory Notes).
This information is part of audited disclosure information (as defined in section 1.4 of this ID determination), and so is subject to the assurance report required by section 2.8.
</t>
  </si>
  <si>
    <t xml:space="preserve">This schedule provides information on the valuation of related party transactions, in accordance with clause 2.3.6 of this ID determination. 
This information is part of audited disclosure information (as defined in clause 1.4 of this ID determination), and so is subject to the assurance report required by clause 2.8.
</t>
  </si>
  <si>
    <t xml:space="preserve">This schedule is only to be completed if, as at the date of the most recently published financial statements, the weighted average original tenor of the debt portfolio (both qualifying debt and non-qualifying debt) is greater than five years.
This information is part of audited disclosure information (as defined in section 1.4 of this ID determination), and so is subject to the assurance report required by section 2.8.
</t>
  </si>
  <si>
    <t xml:space="preserve">This schedule provides information on the allocation of operational costs.  EDBs must provide explanatory comment on their cost allocation in Schedule 14 (Mandatory Explanatory Notes), including on the impact of any reclassifications.
This information is part of audited disclosure information (as defined in section 1.4 of this ID determination), and so is subject to the assurance report required by section 2.8.
</t>
  </si>
  <si>
    <t xml:space="preserve">This schedule requires information on the allocation of asset values. This information supports the calculation of the RAB value in Schedule 4.
EDBs must provide explanatory comment on their cost allocation in Schedule 14 (Mandatory Explanatory Notes), including on the impact of any changes in asset allocations. This information is part of audited disclosure information (as defined in section 1.4 of this ID determination), and so is subject to the assurance report required by section 2.8.
</t>
  </si>
  <si>
    <t>This schedule requires a breakdown of capital expenditure on assets incurred in the disclosure year, including any assets in respect of which capital contributions are received, but excluding assets that are vested assets. Information on expenditure on assets must be provided on an accounting accruals basis and must exclude finance costs.  
EDBs must provide explanatory comment on their expenditure on assets in Schedule 14 (Explanatory Notes to Templates).
This information is part of audited disclosure information (as defined in section 1.4 of this ID determination), and so is subject to the assurance report required by section 2.8.</t>
  </si>
  <si>
    <t xml:space="preserve">This schedule requires a breakdown of operational expenditure incurred in the disclosure year. 
EDBs must provide explanatory comment on their operational expenditure in Schedule 14 (Explanatory notes to templates). This includes explanatory comment on any atypical operational expenditure and assets replaced or renewed as part of asset replacement and renewal operational expenditure, and additional information on insurance.
This information is part of audited disclosure information (as defined in section 1.4 of this ID determination), and so is subject to the assurance report required by section 2.8.
</t>
  </si>
  <si>
    <t xml:space="preserve">This schedule compares actual revenue and expenditure to the previous forecasts that were made for the disclosure year. Accordingly, this schedule requires the forecast revenue and expenditure information from previous disclosures to be inserted. 
EDBs must provide explanatory comment on the variance between actual and target revenue and forecast expenditure in Schedule 14 (Mandatory Explanatory Notes). This information is part of the audited disclosure information (as defined in section 1.4 of this ID determination), and so is subject to the assurance report required by section 2.8. For the purpose of this audit, target revenue and forecast expenditures only need to be verified back to previous disclosures.
</t>
  </si>
  <si>
    <t>Number of ICPs connected during year by consumer type</t>
  </si>
  <si>
    <t>Number of ICPs decommissioned during year by consumer type</t>
  </si>
  <si>
    <t xml:space="preserve">This schedule requires a summary of the key measures of network reliability (interruptions, SAIDI, SAIFI and fault rate) for the disclosure year. EDBs must provide explanatory comment on their network reliability for the disclosure year in Schedule 14 (Explanatory notes to templates). The SAIFI and SAIDI information is part of audited disclosure information (as defined in section 1.4 of this ID determination), and so is subject to the assurance report required by section 2.8.
</t>
  </si>
  <si>
    <t>Electricity Distribution Information Disclosure Determination 2012</t>
  </si>
  <si>
    <t xml:space="preserve">         Consolidated determination as of 18 May 2023</t>
  </si>
  <si>
    <t>This document forms Schedules 1–10 to the Electricity Distribution Information Disclosure Determination 2012 (Consolidated detemination as of 18 May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</si>
</sst>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9">
    <numFmt numFmtId="164" formatCode="_(&quot;$&quot;* #,##0_);_(&quot;$&quot;* \(#,##0\);_(&quot;$&quot;* &quot;-&quot;_);_(@_)"/>
    <numFmt numFmtId="165" formatCode="_(&quot;$&quot;* #,##0.00_);_(&quot;$&quot;* \(#,##0.00\);_(&quot;$&quot;* &quot;-&quot;??_);_(@_)"/>
    <numFmt numFmtId="166" formatCode="_(* #,##0.00_);_(* \(#,##0.00\);_(* &quot;-&quot;??_);_(@_)"/>
    <numFmt numFmtId="167" formatCode="_(* @_)"/>
    <numFmt numFmtId="168" formatCode="_(\ #,##0_);_ \(#,##0\);_(\ &quot;–&quot;??_);_(\ @_)"/>
    <numFmt numFmtId="169" formatCode="_(\ #,##0.00_);\ \(#,##0.00\);_(\ &quot;–&quot;??_);_(\ @_)"/>
    <numFmt numFmtId="170" formatCode="_(\ &quot;$&quot;#,##0_);\ \(&quot;$&quot;#,##0\);_(\ &quot;–&quot;??_);_(\ @_)"/>
    <numFmt numFmtId="171" formatCode="_(\ #,##0%_);\(#,##0%\);_(\ &quot;–&quot;??_);_(\ @_)"/>
    <numFmt numFmtId="172" formatCode="_(\ #,##0.0_);\ \(#,##0.0\);_(\ &quot;–&quot;??_);_(\ @_)"/>
    <numFmt numFmtId="173" formatCode="_(\ #,##0.0%_);\(#,##0.0%\);_(\ &quot;–&quot;??_);_(\ @_)"/>
    <numFmt numFmtId="174" formatCode="[$-1409]d\ mmm\ yy"/>
    <numFmt numFmtId="175" formatCode="[$-1409]d\ mmmm\ yyyy"/>
    <numFmt numFmtId="176" formatCode="[$-1409]d/m/yyyy"/>
    <numFmt numFmtId="177" formatCode="_(\ #,##0.00%_);\ _(\–#,##0.00%_);_(\ &quot;–&quot;??_);_(\ @_)"/>
    <numFmt numFmtId="178" formatCode="_(\ #,##0%_);_(\-#,##0%\);_(\ &quot;–&quot;??_);_(\ @_)"/>
    <numFmt numFmtId="179" formatCode="_(\ \+#,##0.00%_);\ _(\–#,##0.00%_);_(\ &quot;–&quot;??_);_(\ @_)"/>
    <numFmt numFmtId="180" formatCode="_(\ #,##0.00000_);_ \(#,##0.00000\);_(\ &quot;–&quot;??_);_(\ @_)"/>
    <numFmt numFmtId="181" formatCode="d\ mmmm\ yyyy"/>
    <numFmt numFmtId="182" formatCode="_(@_)"/>
    <numFmt numFmtId="183" formatCode="_([$-1409]d\ mmmm\ yyyy;_(@"/>
    <numFmt numFmtId="184" formatCode="[$-1409]d\ mmm\ yy;@"/>
    <numFmt numFmtId="185" formatCode="_(* #,##0%_);_(* \(#,##0%\);_(* &quot;–&quot;???_);_(* @_)"/>
    <numFmt numFmtId="186" formatCode="_(* #,##0.0%_);_(* \(#,##0.0%\);_(* &quot;–&quot;???_);_(* @_)"/>
    <numFmt numFmtId="187" formatCode="_(* #,##0.0_);_(* \(#,##0.0\);_(* &quot;–&quot;???_);_(* @_)"/>
    <numFmt numFmtId="188" formatCode="_(* #,##0.00_);_(* \(#,##0.00\);_(* &quot;–&quot;???_);_(* @_)"/>
    <numFmt numFmtId="189" formatCode="#,##0;\(#,##0\);\-"/>
    <numFmt numFmtId="190" formatCode="\(#,##0\);\(#,##0\);\-"/>
    <numFmt numFmtId="191" formatCode="#,##0.00;\(#,##0.00\);\-"/>
    <numFmt numFmtId="192" formatCode="0%;\-0%;\-"/>
  </numFmts>
  <fonts count="108" x14ac:knownFonts="1">
    <font>
      <sz val="10"/>
      <color theme="1"/>
      <name val="Calibri"/>
      <family val="4"/>
      <scheme val="minor"/>
    </font>
    <font>
      <sz val="11"/>
      <color theme="1"/>
      <name val="Calibri"/>
      <family val="2"/>
      <scheme val="minor"/>
    </font>
    <font>
      <sz val="10"/>
      <name val="Arial"/>
      <family val="2"/>
    </font>
    <font>
      <sz val="12"/>
      <name val="Arial"/>
      <family val="2"/>
    </font>
    <font>
      <sz val="10"/>
      <name val="Calibri"/>
      <family val="2"/>
    </font>
    <font>
      <i/>
      <sz val="8"/>
      <color indexed="8"/>
      <name val="Arial"/>
      <family val="2"/>
    </font>
    <font>
      <sz val="10"/>
      <color indexed="8"/>
      <name val="Calibri"/>
      <family val="4"/>
    </font>
    <font>
      <sz val="10"/>
      <color indexed="8"/>
      <name val="Calibri"/>
      <family val="2"/>
    </font>
    <font>
      <sz val="10"/>
      <color indexed="8"/>
      <name val="Calibri"/>
      <family val="1"/>
    </font>
    <font>
      <i/>
      <sz val="10"/>
      <name val="Calibri"/>
      <family val="2"/>
    </font>
    <font>
      <b/>
      <sz val="13"/>
      <color indexed="12"/>
      <name val="Calibri"/>
      <family val="2"/>
    </font>
    <font>
      <sz val="10"/>
      <color indexed="8"/>
      <name val="Calibri"/>
      <family val="2"/>
    </font>
    <font>
      <b/>
      <sz val="12"/>
      <color indexed="8"/>
      <name val="Calibri"/>
      <family val="1"/>
    </font>
    <font>
      <b/>
      <sz val="10"/>
      <color indexed="8"/>
      <name val="Calibri"/>
      <family val="1"/>
    </font>
    <font>
      <b/>
      <sz val="10"/>
      <name val="Calibri"/>
      <family val="2"/>
    </font>
    <font>
      <sz val="14"/>
      <color indexed="8"/>
      <name val="Calibri"/>
      <family val="1"/>
    </font>
    <font>
      <i/>
      <sz val="10"/>
      <color indexed="8"/>
      <name val="Calibri"/>
      <family val="2"/>
    </font>
    <font>
      <b/>
      <sz val="12"/>
      <color indexed="8"/>
      <name val="Calibri"/>
      <family val="2"/>
    </font>
    <font>
      <b/>
      <sz val="10"/>
      <color indexed="8"/>
      <name val="Calibri"/>
      <family val="2"/>
    </font>
    <font>
      <sz val="10"/>
      <color indexed="30"/>
      <name val="Calibri"/>
      <family val="2"/>
    </font>
    <font>
      <b/>
      <sz val="16"/>
      <color indexed="9"/>
      <name val="Calibri"/>
      <family val="4"/>
    </font>
    <font>
      <b/>
      <sz val="13"/>
      <color indexed="8"/>
      <name val="Calibri"/>
      <family val="2"/>
    </font>
    <font>
      <sz val="14"/>
      <name val="Calibri"/>
      <family val="2"/>
    </font>
    <font>
      <sz val="10"/>
      <color indexed="8"/>
      <name val="Arial"/>
      <family val="1"/>
    </font>
    <font>
      <sz val="12"/>
      <name val="Calibri"/>
      <family val="2"/>
    </font>
    <font>
      <b/>
      <sz val="14"/>
      <name val="Calibri"/>
      <family val="2"/>
    </font>
    <font>
      <vertAlign val="subscript"/>
      <sz val="10"/>
      <name val="Calibri"/>
      <family val="2"/>
    </font>
    <font>
      <vertAlign val="superscript"/>
      <sz val="10"/>
      <name val="Calibri"/>
      <family val="2"/>
    </font>
    <font>
      <sz val="10"/>
      <color theme="1"/>
      <name val="Calibri"/>
      <family val="4"/>
      <scheme val="minor"/>
    </font>
    <font>
      <i/>
      <sz val="10"/>
      <name val="Calibri"/>
      <family val="2"/>
      <scheme val="minor"/>
    </font>
    <font>
      <b/>
      <sz val="13"/>
      <color theme="4"/>
      <name val="Calibri"/>
      <family val="2"/>
      <scheme val="minor"/>
    </font>
    <font>
      <sz val="10"/>
      <color rgb="FF0070C0"/>
      <name val="Calibri"/>
      <family val="2"/>
    </font>
    <font>
      <sz val="10"/>
      <color rgb="FF0070C0"/>
      <name val="Calibri"/>
      <family val="2"/>
      <scheme val="minor"/>
    </font>
    <font>
      <sz val="10"/>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scheme val="major"/>
    </font>
    <font>
      <b/>
      <sz val="14"/>
      <name val="Calibri"/>
      <family val="2"/>
      <scheme val="minor"/>
    </font>
    <font>
      <b/>
      <sz val="12"/>
      <name val="Calibri"/>
      <family val="2"/>
      <scheme val="minor"/>
    </font>
    <font>
      <b/>
      <sz val="10"/>
      <name val="Calibri"/>
      <family val="2"/>
      <scheme val="minor"/>
    </font>
    <font>
      <u/>
      <sz val="10"/>
      <color theme="4"/>
      <name val="Calibri"/>
      <family val="2"/>
    </font>
    <font>
      <b/>
      <sz val="10"/>
      <color theme="1"/>
      <name val="Calibri"/>
      <family val="4"/>
      <scheme val="minor"/>
    </font>
    <font>
      <b/>
      <sz val="10"/>
      <color theme="1"/>
      <name val="Calibri"/>
      <family val="2"/>
      <scheme val="minor"/>
    </font>
    <font>
      <sz val="12"/>
      <name val="Calibri"/>
      <family val="2"/>
      <scheme val="minor"/>
    </font>
    <font>
      <sz val="12"/>
      <color theme="1"/>
      <name val="Calibri"/>
      <family val="2"/>
      <scheme val="minor"/>
    </font>
    <font>
      <i/>
      <sz val="12"/>
      <name val="Calibri"/>
      <family val="2"/>
      <scheme val="minor"/>
    </font>
    <font>
      <b/>
      <sz val="16"/>
      <name val="Calibri"/>
      <family val="2"/>
      <scheme val="minor"/>
    </font>
    <font>
      <b/>
      <sz val="10"/>
      <color rgb="FFFF0000"/>
      <name val="Calibri"/>
      <family val="2"/>
      <scheme val="minor"/>
    </font>
    <font>
      <sz val="10"/>
      <color theme="1"/>
      <name val="Calibri"/>
      <family val="2"/>
      <scheme val="minor"/>
    </font>
    <font>
      <b/>
      <sz val="11"/>
      <color theme="1"/>
      <name val="Calibri"/>
      <family val="2"/>
      <scheme val="minor"/>
    </font>
    <font>
      <b/>
      <sz val="14"/>
      <color rgb="FFFF0000"/>
      <name val="Calibri"/>
      <family val="2"/>
    </font>
    <font>
      <sz val="10"/>
      <color theme="0" tint="-0.499984740745262"/>
      <name val="Calibri"/>
      <family val="2"/>
      <scheme val="minor"/>
    </font>
    <font>
      <b/>
      <sz val="10"/>
      <color theme="0" tint="-0.499984740745262"/>
      <name val="Calibri"/>
      <family val="2"/>
      <scheme val="minor"/>
    </font>
    <font>
      <b/>
      <sz val="12"/>
      <color theme="0" tint="-0.499984740745262"/>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sz val="10"/>
      <color theme="10"/>
      <name val="Calibri"/>
      <family val="4"/>
      <scheme val="minor"/>
    </font>
    <font>
      <i/>
      <sz val="10"/>
      <color theme="1"/>
      <name val="Calibri"/>
      <family val="2"/>
      <scheme val="minor"/>
    </font>
    <font>
      <b/>
      <sz val="14"/>
      <color theme="1"/>
      <name val="Calibri"/>
      <family val="2"/>
      <scheme val="minor"/>
    </font>
    <font>
      <i/>
      <sz val="10"/>
      <color theme="1"/>
      <name val="Calibri"/>
      <family val="2"/>
    </font>
    <font>
      <sz val="10"/>
      <color theme="1"/>
      <name val="Calibri"/>
      <family val="2"/>
    </font>
    <font>
      <i/>
      <sz val="12"/>
      <name val="Calibri"/>
      <family val="2"/>
    </font>
    <font>
      <b/>
      <sz val="16"/>
      <name val="Calibri"/>
      <family val="2"/>
    </font>
    <font>
      <b/>
      <sz val="12"/>
      <name val="Calibri"/>
      <family val="2"/>
    </font>
    <font>
      <b/>
      <sz val="13"/>
      <color theme="4"/>
      <name val="Calibri"/>
      <family val="2"/>
    </font>
    <font>
      <sz val="14"/>
      <color theme="1"/>
      <name val="Calibri"/>
      <family val="2"/>
    </font>
    <font>
      <sz val="10"/>
      <color theme="8"/>
      <name val="Calibri"/>
      <family val="2"/>
    </font>
    <font>
      <b/>
      <sz val="10"/>
      <color theme="1"/>
      <name val="Calibri"/>
      <family val="2"/>
    </font>
    <font>
      <b/>
      <sz val="12"/>
      <color theme="1"/>
      <name val="Calibri"/>
      <family val="2"/>
    </font>
    <font>
      <b/>
      <sz val="12"/>
      <color theme="1"/>
      <name val="Calibri"/>
      <family val="1"/>
    </font>
    <font>
      <b/>
      <sz val="11"/>
      <color theme="1"/>
      <name val="Calibri"/>
      <family val="2"/>
    </font>
    <font>
      <b/>
      <sz val="10"/>
      <color theme="1"/>
      <name val="Calibri"/>
      <family val="1"/>
      <scheme val="major"/>
    </font>
    <font>
      <sz val="10"/>
      <color theme="1"/>
      <name val="Calibri"/>
      <family val="1"/>
      <scheme val="major"/>
    </font>
    <font>
      <b/>
      <sz val="18"/>
      <color theme="1"/>
      <name val="Calibri"/>
      <family val="2"/>
    </font>
    <font>
      <b/>
      <sz val="16"/>
      <color theme="1"/>
      <name val="Calibri"/>
      <family val="2"/>
    </font>
    <font>
      <u/>
      <sz val="10"/>
      <color theme="1"/>
      <name val="Calibri"/>
      <family val="2"/>
    </font>
    <font>
      <strike/>
      <sz val="10"/>
      <color rgb="FFFF0000"/>
      <name val="Calibri"/>
      <family val="2"/>
      <scheme val="minor"/>
    </font>
    <font>
      <sz val="10"/>
      <color rgb="FFFF0000"/>
      <name val="Calibri"/>
      <family val="2"/>
      <scheme val="minor"/>
    </font>
    <font>
      <sz val="8"/>
      <color theme="1"/>
      <name val="Calibri"/>
      <family val="2"/>
      <scheme val="minor"/>
    </font>
    <font>
      <b/>
      <strike/>
      <u/>
      <sz val="10"/>
      <color rgb="FFFF0000"/>
      <name val="Calibri"/>
      <family val="2"/>
      <scheme val="minor"/>
    </font>
    <font>
      <b/>
      <strike/>
      <sz val="10"/>
      <color theme="1"/>
      <name val="Calibri"/>
      <family val="2"/>
      <scheme val="minor"/>
    </font>
    <font>
      <b/>
      <strike/>
      <sz val="10"/>
      <color rgb="FFFF0000"/>
      <name val="Calibri"/>
      <family val="2"/>
      <scheme val="minor"/>
    </font>
    <font>
      <strike/>
      <sz val="10"/>
      <color rgb="FFFF0000"/>
      <name val="Arial"/>
      <family val="2"/>
    </font>
    <font>
      <strike/>
      <sz val="10"/>
      <color rgb="FFFF0000"/>
      <name val="Calibri"/>
      <family val="4"/>
      <scheme val="minor"/>
    </font>
    <font>
      <b/>
      <strike/>
      <sz val="10"/>
      <name val="Calibri"/>
      <family val="2"/>
      <scheme val="minor"/>
    </font>
    <font>
      <b/>
      <i/>
      <sz val="10"/>
      <name val="Calibri"/>
      <family val="2"/>
      <scheme val="minor"/>
    </font>
    <font>
      <sz val="10"/>
      <color theme="0"/>
      <name val="Calibri"/>
      <family val="4"/>
      <scheme val="minor"/>
    </font>
    <font>
      <b/>
      <sz val="18"/>
      <name val="Calibri"/>
      <family val="1"/>
    </font>
    <font>
      <sz val="10"/>
      <name val="Calibri"/>
      <family val="1"/>
    </font>
    <font>
      <b/>
      <sz val="12"/>
      <name val="Calibri"/>
      <family val="1"/>
      <scheme val="major"/>
    </font>
    <font>
      <b/>
      <i/>
      <sz val="12"/>
      <name val="Calibri"/>
      <family val="2"/>
      <scheme val="major"/>
    </font>
    <font>
      <b/>
      <sz val="18"/>
      <color rgb="FF000000"/>
      <name val="Calibri"/>
      <family val="2"/>
    </font>
    <font>
      <b/>
      <sz val="18"/>
      <color theme="1"/>
      <name val="Calibri"/>
      <family val="2"/>
      <scheme val="minor"/>
    </font>
  </fonts>
  <fills count="41">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2"/>
        <bgColor indexed="64"/>
      </patternFill>
    </fill>
    <fill>
      <patternFill patternType="solid">
        <fgColor theme="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6"/>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thin">
        <color theme="5"/>
      </left>
      <right style="thin">
        <color theme="5"/>
      </right>
      <top style="thin">
        <color theme="5"/>
      </top>
      <bottom style="thin">
        <color theme="5"/>
      </bottom>
      <diagonal/>
    </border>
    <border>
      <left style="medium">
        <color theme="5"/>
      </left>
      <right style="medium">
        <color theme="5"/>
      </right>
      <top style="medium">
        <color theme="5"/>
      </top>
      <bottom style="medium">
        <color theme="5"/>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s>
  <cellStyleXfs count="187">
    <xf numFmtId="0" fontId="0" fillId="0" borderId="0"/>
    <xf numFmtId="168" fontId="8" fillId="0" borderId="0" applyFont="0" applyFill="0" applyBorder="0" applyAlignment="0" applyProtection="0">
      <alignment horizontal="left"/>
      <protection locked="0"/>
    </xf>
    <xf numFmtId="0" fontId="29" fillId="3" borderId="0" applyFill="0" applyBorder="0"/>
    <xf numFmtId="0" fontId="29" fillId="3" borderId="0" applyFill="0" applyBorder="0">
      <alignment wrapText="1"/>
    </xf>
    <xf numFmtId="0" fontId="30" fillId="4" borderId="1" applyFill="0">
      <alignment horizontal="center"/>
    </xf>
    <xf numFmtId="0" fontId="32" fillId="0" borderId="1" applyNumberFormat="0">
      <protection locked="0"/>
    </xf>
    <xf numFmtId="0" fontId="33" fillId="3" borderId="0"/>
    <xf numFmtId="175" fontId="23" fillId="0" borderId="0" applyFont="0" applyFill="0" applyBorder="0" applyAlignment="0" applyProtection="0">
      <protection locked="0"/>
    </xf>
    <xf numFmtId="0" fontId="34" fillId="3" borderId="0" applyNumberFormat="0" applyFill="0" applyBorder="0">
      <alignment horizontal="left"/>
    </xf>
    <xf numFmtId="0" fontId="35" fillId="4" borderId="0" applyNumberFormat="0" applyFill="0" applyBorder="0" applyAlignment="0" applyProtection="0"/>
    <xf numFmtId="0" fontId="36" fillId="4" borderId="0" applyNumberFormat="0" applyFill="0" applyBorder="0">
      <alignment horizontal="right"/>
    </xf>
    <xf numFmtId="0" fontId="11" fillId="4" borderId="0" applyFont="0" applyAlignment="0"/>
    <xf numFmtId="0" fontId="37" fillId="4" borderId="0" applyFill="0" applyBorder="0">
      <alignment vertical="top" wrapText="1"/>
    </xf>
    <xf numFmtId="0" fontId="29" fillId="4" borderId="0" applyFill="0" applyAlignment="0">
      <alignment horizontal="center"/>
    </xf>
    <xf numFmtId="0" fontId="38" fillId="0" borderId="0" applyNumberFormat="0" applyFill="0" applyAlignment="0"/>
    <xf numFmtId="0" fontId="39" fillId="3" borderId="0" applyFill="0" applyBorder="0"/>
    <xf numFmtId="0" fontId="40" fillId="3" borderId="0" applyFill="0" applyBorder="0"/>
    <xf numFmtId="0" fontId="41" fillId="3" borderId="0" applyFill="0" applyBorder="0">
      <alignment horizontal="left"/>
    </xf>
    <xf numFmtId="0" fontId="41" fillId="3" borderId="0" applyFill="0" applyBorder="0">
      <alignment horizontal="center" wrapText="1"/>
    </xf>
    <xf numFmtId="0" fontId="41" fillId="3" borderId="0" applyFill="0" applyBorder="0">
      <alignment horizontal="center" wrapText="1"/>
    </xf>
    <xf numFmtId="0" fontId="42" fillId="0" borderId="0" applyNumberFormat="0" applyFill="0" applyBorder="0" applyAlignment="0" applyProtection="0">
      <alignment vertical="top"/>
      <protection locked="0"/>
    </xf>
    <xf numFmtId="49" fontId="43" fillId="0" borderId="0" applyFill="0" applyBorder="0">
      <alignment horizontal="center" wrapText="1"/>
    </xf>
    <xf numFmtId="49" fontId="28" fillId="0" borderId="0" applyFill="0" applyBorder="0">
      <alignment horizontal="left" indent="1"/>
    </xf>
    <xf numFmtId="178" fontId="4" fillId="3" borderId="0" applyFont="0" applyFill="0" applyBorder="0" applyAlignment="0" applyProtection="0">
      <alignment vertical="center"/>
    </xf>
    <xf numFmtId="177" fontId="23" fillId="0" borderId="0" applyFont="0" applyFill="0" applyBorder="0" applyAlignment="0" applyProtection="0">
      <protection locked="0"/>
    </xf>
    <xf numFmtId="0" fontId="29" fillId="3" borderId="0" applyNumberFormat="0" applyFill="0" applyBorder="0" applyProtection="0">
      <alignment horizontal="right"/>
    </xf>
    <xf numFmtId="0" fontId="29" fillId="3" borderId="4" applyFill="0">
      <alignment horizontal="right"/>
    </xf>
    <xf numFmtId="174" fontId="4" fillId="0" borderId="0" applyFont="0" applyFill="0" applyBorder="0" applyAlignment="0" applyProtection="0"/>
    <xf numFmtId="0" fontId="33" fillId="3" borderId="0" applyFill="0" applyBorder="0">
      <alignment horizontal="left"/>
    </xf>
    <xf numFmtId="167" fontId="23" fillId="0" borderId="0" applyFont="0" applyFill="0" applyBorder="0">
      <alignment horizontal="left"/>
      <protection locked="0"/>
    </xf>
    <xf numFmtId="165" fontId="28" fillId="0" borderId="0" applyFont="0" applyFill="0" applyBorder="0" applyAlignment="0" applyProtection="0"/>
    <xf numFmtId="164" fontId="28" fillId="0" borderId="0" applyFont="0" applyFill="0" applyBorder="0" applyAlignment="0" applyProtection="0"/>
    <xf numFmtId="0" fontId="56" fillId="0" borderId="0" applyNumberFormat="0" applyFill="0" applyBorder="0" applyAlignment="0" applyProtection="0"/>
    <xf numFmtId="0" fontId="57" fillId="0" borderId="16" applyNumberFormat="0" applyFill="0" applyAlignment="0" applyProtection="0"/>
    <xf numFmtId="0" fontId="58" fillId="0" borderId="17" applyNumberFormat="0" applyFill="0" applyAlignment="0" applyProtection="0"/>
    <xf numFmtId="0" fontId="59" fillId="0" borderId="18" applyNumberFormat="0" applyFill="0" applyAlignment="0" applyProtection="0"/>
    <xf numFmtId="0" fontId="59" fillId="0" borderId="0" applyNumberFormat="0" applyFill="0" applyBorder="0" applyAlignment="0" applyProtection="0"/>
    <xf numFmtId="0" fontId="60" fillId="8" borderId="0" applyNumberFormat="0" applyBorder="0" applyAlignment="0" applyProtection="0"/>
    <xf numFmtId="0" fontId="61" fillId="9" borderId="0" applyNumberFormat="0" applyBorder="0" applyAlignment="0" applyProtection="0"/>
    <xf numFmtId="0" fontId="62" fillId="10" borderId="0" applyNumberFormat="0" applyBorder="0" applyAlignment="0" applyProtection="0"/>
    <xf numFmtId="0" fontId="63" fillId="11" borderId="19" applyNumberFormat="0" applyAlignment="0" applyProtection="0"/>
    <xf numFmtId="0" fontId="64" fillId="12" borderId="20" applyNumberFormat="0" applyAlignment="0" applyProtection="0"/>
    <xf numFmtId="0" fontId="65" fillId="12" borderId="19" applyNumberFormat="0" applyAlignment="0" applyProtection="0"/>
    <xf numFmtId="0" fontId="66" fillId="0" borderId="21" applyNumberFormat="0" applyFill="0" applyAlignment="0" applyProtection="0"/>
    <xf numFmtId="0" fontId="67" fillId="13" borderId="22" applyNumberFormat="0" applyAlignment="0" applyProtection="0"/>
    <xf numFmtId="0" fontId="68" fillId="0" borderId="0" applyNumberFormat="0" applyFill="0" applyBorder="0" applyAlignment="0" applyProtection="0"/>
    <xf numFmtId="0" fontId="28" fillId="14" borderId="23" applyNumberFormat="0" applyFont="0" applyAlignment="0" applyProtection="0"/>
    <xf numFmtId="0" fontId="69" fillId="0" borderId="0" applyNumberFormat="0" applyFill="0" applyBorder="0" applyAlignment="0" applyProtection="0"/>
    <xf numFmtId="0" fontId="51" fillId="0" borderId="24" applyNumberFormat="0" applyFill="0" applyAlignment="0" applyProtection="0"/>
    <xf numFmtId="0" fontId="7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70" fillId="18" borderId="0" applyNumberFormat="0" applyBorder="0" applyAlignment="0" applyProtection="0"/>
    <xf numFmtId="0" fontId="7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70" fillId="22" borderId="0" applyNumberFormat="0" applyBorder="0" applyAlignment="0" applyProtection="0"/>
    <xf numFmtId="0" fontId="7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70" fillId="26" borderId="0" applyNumberFormat="0" applyBorder="0" applyAlignment="0" applyProtection="0"/>
    <xf numFmtId="0" fontId="7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70" fillId="30" borderId="0" applyNumberFormat="0" applyBorder="0" applyAlignment="0" applyProtection="0"/>
    <xf numFmtId="0" fontId="7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70" fillId="34" borderId="0" applyNumberFormat="0" applyBorder="0" applyAlignment="0" applyProtection="0"/>
    <xf numFmtId="0" fontId="7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70" fillId="38" borderId="0" applyNumberFormat="0" applyBorder="0" applyAlignment="0" applyProtection="0"/>
    <xf numFmtId="169" fontId="6" fillId="4" borderId="0" applyFont="0" applyFill="0" applyBorder="0" applyAlignment="0" applyProtection="0"/>
    <xf numFmtId="172" fontId="33" fillId="3" borderId="0" applyFont="0" applyFill="0" applyBorder="0" applyAlignment="0" applyProtection="0"/>
    <xf numFmtId="170" fontId="8" fillId="0" borderId="0" applyFont="0" applyFill="0" applyBorder="0" applyAlignment="0" applyProtection="0">
      <alignment horizontal="left"/>
      <protection locked="0"/>
    </xf>
    <xf numFmtId="176" fontId="33" fillId="0" borderId="0" applyFont="0" applyFill="0" applyBorder="0" applyAlignment="0" applyProtection="0">
      <protection locked="0"/>
    </xf>
    <xf numFmtId="166" fontId="28" fillId="0" borderId="0" applyFont="0" applyFill="0" applyBorder="0" applyAlignment="0" applyProtection="0"/>
    <xf numFmtId="9" fontId="28" fillId="0" borderId="0" applyFont="0" applyFill="0" applyBorder="0" applyAlignment="0" applyProtection="0"/>
    <xf numFmtId="0" fontId="33" fillId="3" borderId="1" applyNumberFormat="0"/>
    <xf numFmtId="0" fontId="33" fillId="3" borderId="3" applyNumberFormat="0"/>
    <xf numFmtId="0" fontId="71" fillId="0" borderId="0" applyNumberFormat="0" applyFill="0" applyBorder="0" applyAlignment="0" applyProtection="0"/>
    <xf numFmtId="0" fontId="33" fillId="3" borderId="1" applyNumberFormat="0"/>
    <xf numFmtId="0" fontId="75" fillId="0" borderId="0">
      <alignment horizontal="left"/>
    </xf>
    <xf numFmtId="189" fontId="23" fillId="0" borderId="0" applyFont="0" applyFill="0" applyBorder="0" applyProtection="0">
      <alignment horizontal="right"/>
      <protection locked="0"/>
    </xf>
    <xf numFmtId="187" fontId="75" fillId="5" borderId="31">
      <protection locked="0"/>
    </xf>
    <xf numFmtId="188" fontId="31" fillId="0" borderId="0" applyFill="0" applyBorder="0" applyAlignment="0" applyProtection="0">
      <protection locked="0"/>
    </xf>
    <xf numFmtId="190" fontId="4" fillId="3" borderId="0" applyBorder="0" applyAlignment="0" applyProtection="0"/>
    <xf numFmtId="191" fontId="4" fillId="3" borderId="0" applyFont="0" applyBorder="0" applyProtection="0">
      <alignment horizontal="right"/>
    </xf>
    <xf numFmtId="0" fontId="9" fillId="3" borderId="0" applyBorder="0"/>
    <xf numFmtId="0" fontId="74" fillId="6" borderId="0" applyFill="0">
      <alignment horizontal="left" wrapText="1"/>
    </xf>
    <xf numFmtId="0" fontId="80" fillId="7" borderId="0" applyFill="0">
      <alignment horizontal="right"/>
    </xf>
    <xf numFmtId="0" fontId="79" fillId="4" borderId="30">
      <alignment horizontal="center"/>
    </xf>
    <xf numFmtId="183" fontId="31" fillId="5" borderId="31" applyFill="0" applyProtection="0">
      <alignment horizontal="right"/>
      <protection locked="0"/>
    </xf>
    <xf numFmtId="0" fontId="31" fillId="5" borderId="32" applyFill="0" applyProtection="0">
      <alignment horizontal="right"/>
    </xf>
    <xf numFmtId="0" fontId="81" fillId="5" borderId="31" applyFill="0" applyProtection="0">
      <alignment horizontal="right"/>
      <protection locked="0"/>
    </xf>
    <xf numFmtId="0" fontId="81" fillId="5" borderId="31" applyNumberFormat="0">
      <protection locked="0"/>
    </xf>
    <xf numFmtId="0" fontId="75" fillId="6" borderId="0"/>
    <xf numFmtId="0" fontId="9" fillId="3" borderId="0">
      <alignment horizontal="right"/>
    </xf>
    <xf numFmtId="0" fontId="28" fillId="6" borderId="0"/>
    <xf numFmtId="183" fontId="23" fillId="0" borderId="0" applyFont="0" applyFill="0" applyBorder="0" applyProtection="0">
      <protection locked="0"/>
    </xf>
    <xf numFmtId="184" fontId="75" fillId="0" borderId="0" applyFill="0" applyBorder="0" applyAlignment="0" applyProtection="0">
      <alignment wrapText="1"/>
    </xf>
    <xf numFmtId="184" fontId="82" fillId="6" borderId="0" applyFill="0">
      <alignment horizontal="center"/>
    </xf>
    <xf numFmtId="181" fontId="79" fillId="4" borderId="30">
      <alignment horizontal="center" vertical="center"/>
    </xf>
    <xf numFmtId="0" fontId="79" fillId="0" borderId="31" applyFill="0">
      <alignment horizontal="center"/>
    </xf>
    <xf numFmtId="183" fontId="79" fillId="0" borderId="31" applyFill="0">
      <alignment horizontal="center" vertical="center"/>
    </xf>
    <xf numFmtId="49" fontId="74" fillId="0" borderId="0" applyFill="0" applyProtection="0">
      <alignment horizontal="left" indent="1"/>
    </xf>
    <xf numFmtId="0" fontId="74" fillId="6" borderId="0" applyFill="0">
      <alignment horizontal="right"/>
    </xf>
    <xf numFmtId="0" fontId="77" fillId="4" borderId="2" applyBorder="0"/>
    <xf numFmtId="0" fontId="76" fillId="4" borderId="0" applyNumberFormat="0" applyBorder="0">
      <alignment horizontal="right"/>
    </xf>
    <xf numFmtId="0" fontId="4" fillId="4" borderId="0" applyBorder="0">
      <alignment vertical="top" wrapText="1"/>
    </xf>
    <xf numFmtId="0" fontId="9" fillId="4" borderId="0" applyAlignment="0">
      <alignment horizontal="center"/>
    </xf>
    <xf numFmtId="0" fontId="83" fillId="0" borderId="0" applyNumberFormat="0" applyFill="0" applyAlignment="0"/>
    <xf numFmtId="0" fontId="38" fillId="0" borderId="0" applyNumberFormat="0" applyFill="0" applyAlignment="0"/>
    <xf numFmtId="0" fontId="84" fillId="0" borderId="0" applyNumberFormat="0" applyFill="0" applyAlignment="0" applyProtection="0"/>
    <xf numFmtId="0" fontId="38" fillId="0" borderId="0" applyNumberFormat="0" applyFill="0" applyAlignment="0" applyProtection="0"/>
    <xf numFmtId="0" fontId="85" fillId="0" borderId="0" applyNumberFormat="0" applyFill="0" applyAlignment="0"/>
    <xf numFmtId="0" fontId="82" fillId="2" borderId="0" applyFill="0" applyBorder="0">
      <alignment horizontal="left"/>
    </xf>
    <xf numFmtId="49" fontId="86" fillId="2" borderId="0" applyFill="0" applyBorder="0">
      <alignment horizontal="left"/>
    </xf>
    <xf numFmtId="0" fontId="82" fillId="6" borderId="0" applyFill="0">
      <alignment horizontal="center"/>
    </xf>
    <xf numFmtId="0" fontId="75" fillId="2" borderId="0" applyFill="0" applyBorder="0"/>
    <xf numFmtId="0" fontId="87" fillId="2" borderId="0" applyFill="0" applyBorder="0">
      <alignment wrapText="1"/>
    </xf>
    <xf numFmtId="0" fontId="25" fillId="3" borderId="0" applyBorder="0">
      <alignment horizontal="left"/>
    </xf>
    <xf numFmtId="0" fontId="78" fillId="3" borderId="0" applyBorder="0"/>
    <xf numFmtId="0" fontId="14" fillId="3" borderId="0" applyBorder="0">
      <alignment horizontal="left"/>
    </xf>
    <xf numFmtId="0" fontId="14" fillId="3" borderId="0" applyBorder="0">
      <alignment horizontal="center" vertical="center" wrapText="1"/>
    </xf>
    <xf numFmtId="0" fontId="75" fillId="6" borderId="32" applyNumberFormat="0" applyFill="0">
      <alignment horizontal="left"/>
    </xf>
    <xf numFmtId="0" fontId="33" fillId="3" borderId="25" applyNumberFormat="0" applyFont="0" applyAlignment="0"/>
    <xf numFmtId="0" fontId="4" fillId="3" borderId="25" applyNumberFormat="0" applyFont="0" applyAlignment="0"/>
    <xf numFmtId="0" fontId="42" fillId="0" borderId="0" applyNumberFormat="0" applyFill="0" applyBorder="0" applyAlignment="0" applyProtection="0">
      <alignment vertical="top"/>
      <protection locked="0"/>
    </xf>
    <xf numFmtId="0" fontId="74" fillId="6" borderId="0" applyFill="0">
      <alignment horizontal="left" wrapText="1"/>
    </xf>
    <xf numFmtId="0" fontId="82" fillId="0" borderId="0" applyFill="0" applyBorder="0">
      <alignment horizontal="center" wrapText="1"/>
    </xf>
    <xf numFmtId="49" fontId="75" fillId="0" borderId="0" applyFill="0" applyBorder="0">
      <alignment horizontal="center" vertical="center" wrapText="1"/>
    </xf>
    <xf numFmtId="0" fontId="82" fillId="6" borderId="0" applyFill="0">
      <alignment horizontal="center" vertical="center" wrapText="1"/>
    </xf>
    <xf numFmtId="0" fontId="75" fillId="6" borderId="31" applyNumberFormat="0">
      <alignment horizontal="left"/>
    </xf>
    <xf numFmtId="0" fontId="88" fillId="0" borderId="0" applyFill="0" applyProtection="0">
      <alignment horizontal="center"/>
    </xf>
    <xf numFmtId="0" fontId="28" fillId="0" borderId="0">
      <alignment horizontal="right"/>
    </xf>
    <xf numFmtId="185" fontId="75" fillId="0" borderId="0" applyFill="0" applyBorder="0" applyAlignment="0" applyProtection="0">
      <protection locked="0"/>
    </xf>
    <xf numFmtId="186" fontId="75" fillId="0" borderId="0" applyFill="0" applyBorder="0" applyAlignment="0" applyProtection="0">
      <protection locked="0"/>
    </xf>
    <xf numFmtId="0" fontId="29" fillId="3" borderId="0" applyNumberFormat="0" applyBorder="0" applyProtection="0">
      <alignment horizontal="right"/>
    </xf>
    <xf numFmtId="0" fontId="74" fillId="6" borderId="9" applyFill="0" applyBorder="0" applyProtection="0">
      <alignment horizontal="right"/>
    </xf>
    <xf numFmtId="0" fontId="89" fillId="0" borderId="0" applyFill="0" applyProtection="0">
      <alignment horizontal="center"/>
    </xf>
    <xf numFmtId="0" fontId="83" fillId="0" borderId="0" applyFill="0" applyProtection="0">
      <alignment horizontal="center" vertical="center"/>
    </xf>
    <xf numFmtId="49" fontId="75" fillId="6" borderId="30" applyFill="0">
      <alignment horizontal="center" vertical="center" wrapText="1"/>
    </xf>
    <xf numFmtId="0" fontId="14" fillId="3" borderId="30" applyAlignment="0">
      <alignment horizontal="center" vertical="center" wrapText="1"/>
    </xf>
    <xf numFmtId="182" fontId="75" fillId="0" borderId="0" applyFill="0" applyBorder="0" applyAlignment="0" applyProtection="0">
      <alignment horizontal="left"/>
      <protection locked="0"/>
    </xf>
    <xf numFmtId="0" fontId="4" fillId="3" borderId="0" applyBorder="0">
      <alignment horizontal="left"/>
    </xf>
    <xf numFmtId="0" fontId="74" fillId="0" borderId="0" applyFill="0"/>
    <xf numFmtId="167" fontId="75" fillId="0" borderId="0" applyFill="0" applyBorder="0">
      <alignment horizontal="left"/>
      <protection locked="0"/>
    </xf>
    <xf numFmtId="182" fontId="90" fillId="6" borderId="0" applyFill="0"/>
    <xf numFmtId="0" fontId="75" fillId="7" borderId="0"/>
    <xf numFmtId="0" fontId="87" fillId="7" borderId="0"/>
    <xf numFmtId="0" fontId="32" fillId="0" borderId="30">
      <protection locked="0"/>
    </xf>
    <xf numFmtId="0" fontId="33" fillId="3" borderId="0" applyAlignment="0"/>
    <xf numFmtId="0" fontId="7" fillId="4" borderId="0" applyFont="0" applyAlignment="0"/>
    <xf numFmtId="0" fontId="39" fillId="3" borderId="0" applyBorder="0"/>
    <xf numFmtId="0" fontId="40" fillId="3" borderId="0" applyBorder="0"/>
    <xf numFmtId="0" fontId="41" fillId="3" borderId="0" applyBorder="0">
      <alignment horizontal="left"/>
    </xf>
    <xf numFmtId="192" fontId="4" fillId="3" borderId="0" applyFont="0" applyBorder="0" applyAlignment="0" applyProtection="0"/>
    <xf numFmtId="0" fontId="29" fillId="3" borderId="4">
      <alignment horizontal="right"/>
    </xf>
    <xf numFmtId="0" fontId="33" fillId="3" borderId="0" applyBorder="0">
      <alignment horizontal="left"/>
    </xf>
    <xf numFmtId="0" fontId="28" fillId="0" borderId="0"/>
    <xf numFmtId="168" fontId="8" fillId="0" borderId="0" applyFont="0" applyFill="0" applyBorder="0" applyAlignment="0" applyProtection="0">
      <alignment horizontal="left"/>
      <protection locked="0"/>
    </xf>
    <xf numFmtId="0" fontId="29" fillId="3" borderId="0" applyFill="0" applyBorder="0"/>
    <xf numFmtId="0" fontId="30" fillId="4" borderId="30" applyFill="0">
      <alignment horizontal="center"/>
    </xf>
    <xf numFmtId="0" fontId="32" fillId="0" borderId="30" applyNumberFormat="0">
      <protection locked="0"/>
    </xf>
    <xf numFmtId="0" fontId="33" fillId="3" borderId="0"/>
    <xf numFmtId="0" fontId="35" fillId="4" borderId="0" applyNumberFormat="0" applyFill="0" applyBorder="0" applyAlignment="0" applyProtection="0"/>
    <xf numFmtId="0" fontId="36" fillId="4" borderId="0" applyNumberFormat="0" applyFill="0" applyBorder="0">
      <alignment horizontal="right"/>
    </xf>
    <xf numFmtId="0" fontId="37" fillId="4" borderId="0" applyFill="0" applyBorder="0">
      <alignment vertical="top" wrapText="1"/>
    </xf>
    <xf numFmtId="0" fontId="29" fillId="4" borderId="0" applyFill="0" applyAlignment="0">
      <alignment horizontal="center"/>
    </xf>
    <xf numFmtId="0" fontId="39" fillId="3" borderId="0" applyFill="0" applyBorder="0"/>
    <xf numFmtId="0" fontId="40" fillId="3" borderId="0" applyFill="0" applyBorder="0"/>
    <xf numFmtId="0" fontId="41" fillId="3" borderId="0" applyFill="0" applyBorder="0">
      <alignment horizontal="left"/>
    </xf>
    <xf numFmtId="178" fontId="4" fillId="3" borderId="0" applyFont="0" applyFill="0" applyBorder="0" applyAlignment="0" applyProtection="0">
      <alignment vertical="center"/>
    </xf>
    <xf numFmtId="0" fontId="29" fillId="3" borderId="0" applyNumberFormat="0" applyFill="0" applyBorder="0" applyProtection="0">
      <alignment horizontal="right"/>
    </xf>
    <xf numFmtId="0" fontId="29" fillId="3" borderId="4" applyFill="0">
      <alignment horizontal="right"/>
    </xf>
    <xf numFmtId="0" fontId="33" fillId="3" borderId="0" applyFill="0" applyBorder="0">
      <alignment horizontal="left"/>
    </xf>
    <xf numFmtId="167" fontId="23" fillId="0" borderId="0" applyFont="0" applyFill="0" applyBorder="0">
      <alignment horizontal="left"/>
      <protection locked="0"/>
    </xf>
    <xf numFmtId="169" fontId="6" fillId="4" borderId="0" applyFont="0" applyFill="0" applyBorder="0" applyAlignment="0" applyProtection="0"/>
    <xf numFmtId="172" fontId="33" fillId="3" borderId="0" applyFont="0" applyFill="0" applyBorder="0" applyAlignment="0" applyProtection="0"/>
    <xf numFmtId="176" fontId="33" fillId="0" borderId="0" applyFont="0" applyFill="0" applyBorder="0" applyAlignment="0" applyProtection="0">
      <protection locked="0"/>
    </xf>
    <xf numFmtId="0" fontId="33" fillId="3" borderId="30" applyNumberFormat="0"/>
    <xf numFmtId="0" fontId="33" fillId="3" borderId="25" applyNumberFormat="0"/>
    <xf numFmtId="0" fontId="71" fillId="0" borderId="0" applyNumberFormat="0" applyFill="0" applyBorder="0" applyAlignment="0" applyProtection="0"/>
    <xf numFmtId="0" fontId="33" fillId="3" borderId="30" applyNumberFormat="0"/>
    <xf numFmtId="176" fontId="33" fillId="0" borderId="0" applyFont="0" applyFill="0" applyBorder="0" applyAlignment="0" applyProtection="0">
      <protection locked="0"/>
    </xf>
  </cellStyleXfs>
  <cellXfs count="583">
    <xf numFmtId="0" fontId="0" fillId="0" borderId="0" xfId="0"/>
    <xf numFmtId="0" fontId="3" fillId="0" borderId="0" xfId="0" applyFont="1"/>
    <xf numFmtId="0" fontId="18" fillId="0" borderId="0" xfId="0" applyFont="1"/>
    <xf numFmtId="0" fontId="0" fillId="0" borderId="2" xfId="0" applyBorder="1"/>
    <xf numFmtId="0" fontId="0" fillId="0" borderId="4" xfId="0" applyBorder="1"/>
    <xf numFmtId="0" fontId="0" fillId="0" borderId="6" xfId="0" applyBorder="1"/>
    <xf numFmtId="0" fontId="0" fillId="0" borderId="7" xfId="0" applyBorder="1"/>
    <xf numFmtId="0" fontId="0" fillId="0" borderId="8" xfId="0" applyBorder="1"/>
    <xf numFmtId="0" fontId="2" fillId="0" borderId="0" xfId="0" applyFont="1"/>
    <xf numFmtId="0" fontId="4" fillId="0" borderId="0" xfId="0" applyFont="1"/>
    <xf numFmtId="0" fontId="4" fillId="0" borderId="0" xfId="0" applyFont="1" applyAlignment="1">
      <alignment vertical="center"/>
    </xf>
    <xf numFmtId="0" fontId="0" fillId="0" borderId="0" xfId="0" applyAlignment="1">
      <alignment vertical="top"/>
    </xf>
    <xf numFmtId="0" fontId="33" fillId="3" borderId="4" xfId="6" applyBorder="1"/>
    <xf numFmtId="0" fontId="33" fillId="3" borderId="4" xfId="6" applyBorder="1" applyAlignment="1">
      <alignment horizontal="right"/>
    </xf>
    <xf numFmtId="0" fontId="33" fillId="3" borderId="0" xfId="6" applyAlignment="1">
      <alignment horizontal="left" indent="1"/>
    </xf>
    <xf numFmtId="0" fontId="33" fillId="3" borderId="0" xfId="6" applyAlignment="1">
      <alignment horizontal="right" indent="1"/>
    </xf>
    <xf numFmtId="0" fontId="29" fillId="3" borderId="10" xfId="26" applyBorder="1">
      <alignment horizontal="right"/>
    </xf>
    <xf numFmtId="0" fontId="33" fillId="3" borderId="7" xfId="6" applyBorder="1"/>
    <xf numFmtId="0" fontId="33" fillId="3" borderId="7" xfId="6" applyBorder="1" applyAlignment="1">
      <alignment horizontal="left" indent="1"/>
    </xf>
    <xf numFmtId="0" fontId="33" fillId="3" borderId="7" xfId="28" applyBorder="1">
      <alignment horizontal="left"/>
    </xf>
    <xf numFmtId="0" fontId="33" fillId="3" borderId="8" xfId="6" applyBorder="1"/>
    <xf numFmtId="0" fontId="33" fillId="3" borderId="0" xfId="6" applyAlignment="1">
      <alignment horizontal="left" vertical="top" wrapText="1"/>
    </xf>
    <xf numFmtId="0" fontId="33" fillId="3" borderId="0" xfId="6" quotePrefix="1" applyAlignment="1">
      <alignment horizontal="center" vertical="top"/>
    </xf>
    <xf numFmtId="0" fontId="6" fillId="4" borderId="4" xfId="11" applyFont="1" applyBorder="1"/>
    <xf numFmtId="0" fontId="20" fillId="4" borderId="2" xfId="11" applyFont="1" applyBorder="1"/>
    <xf numFmtId="0" fontId="9" fillId="4" borderId="0" xfId="11" applyFont="1" applyAlignment="1"/>
    <xf numFmtId="0" fontId="16" fillId="4" borderId="0" xfId="11" applyFont="1" applyAlignment="1"/>
    <xf numFmtId="0" fontId="29" fillId="3" borderId="0" xfId="25" applyBorder="1">
      <alignment horizontal="right"/>
    </xf>
    <xf numFmtId="0" fontId="33" fillId="3" borderId="0" xfId="6" quotePrefix="1" applyAlignment="1">
      <alignment horizontal="center" wrapText="1"/>
    </xf>
    <xf numFmtId="0" fontId="39" fillId="3" borderId="7" xfId="15" applyBorder="1"/>
    <xf numFmtId="0" fontId="40" fillId="3" borderId="7" xfId="16" applyBorder="1"/>
    <xf numFmtId="0" fontId="41" fillId="3" borderId="7" xfId="17" applyBorder="1">
      <alignment horizontal="left"/>
    </xf>
    <xf numFmtId="0" fontId="17" fillId="4" borderId="0" xfId="11" applyFont="1" applyAlignment="1"/>
    <xf numFmtId="0" fontId="33" fillId="3" borderId="4" xfId="6" applyBorder="1" applyAlignment="1">
      <alignment horizontal="center" wrapText="1"/>
    </xf>
    <xf numFmtId="0" fontId="33" fillId="3" borderId="0" xfId="6" applyAlignment="1">
      <alignment horizontal="right"/>
    </xf>
    <xf numFmtId="0" fontId="21" fillId="4" borderId="0" xfId="11" applyFont="1"/>
    <xf numFmtId="0" fontId="15" fillId="4" borderId="4" xfId="11" applyFont="1" applyBorder="1"/>
    <xf numFmtId="0" fontId="33" fillId="3" borderId="0" xfId="6" applyAlignment="1">
      <alignment horizontal="left" indent="2"/>
    </xf>
    <xf numFmtId="0" fontId="33" fillId="3" borderId="0" xfId="6" applyAlignment="1">
      <alignment horizontal="center" wrapText="1"/>
    </xf>
    <xf numFmtId="0" fontId="33" fillId="3" borderId="0" xfId="6" applyAlignment="1">
      <alignment horizontal="centerContinuous"/>
    </xf>
    <xf numFmtId="0" fontId="33" fillId="3" borderId="0" xfId="6" quotePrefix="1"/>
    <xf numFmtId="0" fontId="33" fillId="3" borderId="0" xfId="6" applyAlignment="1">
      <alignment horizontal="left" vertical="center" indent="1"/>
    </xf>
    <xf numFmtId="0" fontId="33" fillId="3" borderId="7" xfId="6" applyBorder="1" applyAlignment="1">
      <alignment horizontal="left" vertical="top" indent="1"/>
    </xf>
    <xf numFmtId="0" fontId="15" fillId="4" borderId="0" xfId="11" applyFont="1"/>
    <xf numFmtId="0" fontId="33" fillId="3" borderId="0" xfId="6" applyAlignment="1">
      <alignment horizontal="left" vertical="top" indent="1"/>
    </xf>
    <xf numFmtId="0" fontId="33" fillId="3" borderId="0" xfId="6" applyAlignment="1">
      <alignment horizontal="centerContinuous" vertical="center" wrapText="1"/>
    </xf>
    <xf numFmtId="0" fontId="6" fillId="4" borderId="2" xfId="11" applyFont="1" applyBorder="1"/>
    <xf numFmtId="0" fontId="33" fillId="3" borderId="0" xfId="28" applyBorder="1" applyAlignment="1"/>
    <xf numFmtId="0" fontId="22" fillId="4" borderId="0" xfId="11" applyFont="1" applyAlignment="1"/>
    <xf numFmtId="0" fontId="22" fillId="4" borderId="0" xfId="11" applyFont="1" applyAlignment="1">
      <alignment readingOrder="1"/>
    </xf>
    <xf numFmtId="0" fontId="6" fillId="4" borderId="4" xfId="11" applyFont="1" applyBorder="1" applyAlignment="1">
      <alignment vertical="top" wrapText="1"/>
    </xf>
    <xf numFmtId="0" fontId="6" fillId="4" borderId="0" xfId="11" applyFont="1" applyAlignment="1">
      <alignment vertical="top" wrapText="1"/>
    </xf>
    <xf numFmtId="0" fontId="33" fillId="3" borderId="4" xfId="6" applyBorder="1" applyAlignment="1">
      <alignment horizontal="centerContinuous" wrapText="1"/>
    </xf>
    <xf numFmtId="0" fontId="34" fillId="3" borderId="7" xfId="8" applyBorder="1">
      <alignment horizontal="left"/>
    </xf>
    <xf numFmtId="0" fontId="9" fillId="4" borderId="0" xfId="11" applyFont="1" applyAlignment="1">
      <alignment horizontal="left" indent="2"/>
    </xf>
    <xf numFmtId="0" fontId="29" fillId="4" borderId="2" xfId="13" applyBorder="1" applyAlignment="1">
      <alignment horizontal="left"/>
    </xf>
    <xf numFmtId="0" fontId="33" fillId="2" borderId="0" xfId="6" applyFill="1"/>
    <xf numFmtId="0" fontId="9" fillId="3" borderId="0" xfId="16" applyFont="1" applyBorder="1"/>
    <xf numFmtId="0" fontId="14" fillId="3" borderId="0" xfId="6" applyFont="1"/>
    <xf numFmtId="0" fontId="6" fillId="4" borderId="0" xfId="11" applyFont="1" applyAlignment="1"/>
    <xf numFmtId="0" fontId="36" fillId="4" borderId="0" xfId="10" applyBorder="1">
      <alignment horizontal="right"/>
    </xf>
    <xf numFmtId="0" fontId="37" fillId="4" borderId="4" xfId="12" applyBorder="1">
      <alignment vertical="top" wrapText="1"/>
    </xf>
    <xf numFmtId="0" fontId="33" fillId="3" borderId="10" xfId="6" applyBorder="1"/>
    <xf numFmtId="0" fontId="29" fillId="3" borderId="0" xfId="26" applyBorder="1">
      <alignment horizontal="right"/>
    </xf>
    <xf numFmtId="0" fontId="41" fillId="3" borderId="0" xfId="6" applyFont="1"/>
    <xf numFmtId="0" fontId="39" fillId="3" borderId="0" xfId="15" applyBorder="1" applyAlignment="1">
      <alignment horizontal="left" indent="1"/>
    </xf>
    <xf numFmtId="0" fontId="29" fillId="3" borderId="7" xfId="26" applyBorder="1">
      <alignment horizontal="right"/>
    </xf>
    <xf numFmtId="0" fontId="20" fillId="4" borderId="0" xfId="11" applyFont="1"/>
    <xf numFmtId="0" fontId="33" fillId="0" borderId="0" xfId="6" applyFill="1"/>
    <xf numFmtId="0" fontId="33" fillId="3" borderId="7" xfId="6" applyBorder="1" applyAlignment="1">
      <alignment horizontal="left"/>
    </xf>
    <xf numFmtId="0" fontId="4" fillId="0" borderId="0" xfId="0" applyFont="1" applyAlignment="1">
      <alignment horizontal="center"/>
    </xf>
    <xf numFmtId="0" fontId="33" fillId="3" borderId="0" xfId="6"/>
    <xf numFmtId="0" fontId="29" fillId="3" borderId="9" xfId="26" applyBorder="1">
      <alignment horizontal="right"/>
    </xf>
    <xf numFmtId="0" fontId="41" fillId="3" borderId="0" xfId="17" applyBorder="1">
      <alignment horizontal="left"/>
    </xf>
    <xf numFmtId="0" fontId="41" fillId="3" borderId="0" xfId="6" applyFont="1" applyAlignment="1">
      <alignment horizontal="left"/>
    </xf>
    <xf numFmtId="0" fontId="41" fillId="3" borderId="0" xfId="28" applyFont="1" applyBorder="1">
      <alignment horizontal="left"/>
    </xf>
    <xf numFmtId="0" fontId="33" fillId="3" borderId="0" xfId="6" applyAlignment="1">
      <alignment horizontal="left" vertical="top"/>
    </xf>
    <xf numFmtId="0" fontId="41" fillId="3" borderId="0" xfId="18" applyBorder="1" applyAlignment="1">
      <alignment horizontal="left" vertical="center" wrapText="1"/>
    </xf>
    <xf numFmtId="0" fontId="37" fillId="4" borderId="0" xfId="12" applyBorder="1" applyAlignment="1">
      <alignment horizontal="left" vertical="top" wrapText="1"/>
    </xf>
    <xf numFmtId="0" fontId="35" fillId="4" borderId="2" xfId="9" applyBorder="1"/>
    <xf numFmtId="0" fontId="35" fillId="4" borderId="0" xfId="9" applyBorder="1"/>
    <xf numFmtId="0" fontId="6" fillId="4" borderId="2" xfId="11" applyFont="1" applyBorder="1" applyAlignment="1">
      <alignment horizontal="left" vertical="top" wrapText="1" indent="1"/>
    </xf>
    <xf numFmtId="0" fontId="33" fillId="3" borderId="0" xfId="6" applyAlignment="1">
      <alignment wrapText="1"/>
    </xf>
    <xf numFmtId="0" fontId="34" fillId="3" borderId="0" xfId="8" applyBorder="1">
      <alignment horizontal="left"/>
    </xf>
    <xf numFmtId="0" fontId="41" fillId="3" borderId="0" xfId="18" applyBorder="1">
      <alignment horizontal="center" wrapText="1"/>
    </xf>
    <xf numFmtId="0" fontId="39" fillId="3" borderId="0" xfId="15" applyBorder="1"/>
    <xf numFmtId="0" fontId="33" fillId="3" borderId="0" xfId="6" applyAlignment="1">
      <alignment horizontal="left"/>
    </xf>
    <xf numFmtId="0" fontId="33" fillId="3" borderId="0" xfId="28" applyBorder="1">
      <alignment horizontal="left"/>
    </xf>
    <xf numFmtId="0" fontId="40" fillId="3" borderId="0" xfId="16" applyBorder="1"/>
    <xf numFmtId="0" fontId="41" fillId="3" borderId="0" xfId="19" applyBorder="1">
      <alignment horizontal="center" wrapText="1"/>
    </xf>
    <xf numFmtId="0" fontId="45" fillId="3" borderId="4" xfId="6" applyFont="1" applyBorder="1"/>
    <xf numFmtId="0" fontId="45" fillId="3" borderId="8" xfId="6" applyFont="1" applyBorder="1"/>
    <xf numFmtId="0" fontId="29" fillId="3" borderId="0" xfId="8" applyFont="1" applyBorder="1">
      <alignment horizontal="left"/>
    </xf>
    <xf numFmtId="0" fontId="45" fillId="3" borderId="0" xfId="6" applyFont="1"/>
    <xf numFmtId="0" fontId="24" fillId="0" borderId="0" xfId="0" applyFont="1"/>
    <xf numFmtId="0" fontId="40" fillId="3" borderId="0" xfId="17" applyFont="1" applyBorder="1">
      <alignment horizontal="left"/>
    </xf>
    <xf numFmtId="0" fontId="45" fillId="3" borderId="0" xfId="28" applyFont="1" applyBorder="1">
      <alignment horizontal="left"/>
    </xf>
    <xf numFmtId="0" fontId="40" fillId="3" borderId="0" xfId="17" applyFont="1" applyBorder="1" applyAlignment="1">
      <alignment horizontal="right"/>
    </xf>
    <xf numFmtId="0" fontId="47" fillId="3" borderId="10" xfId="26" applyFont="1" applyBorder="1">
      <alignment horizontal="right"/>
    </xf>
    <xf numFmtId="0" fontId="45" fillId="3" borderId="7" xfId="6" applyFont="1" applyBorder="1"/>
    <xf numFmtId="0" fontId="45" fillId="3" borderId="7" xfId="6" applyFont="1" applyBorder="1" applyAlignment="1">
      <alignment horizontal="right" indent="1"/>
    </xf>
    <xf numFmtId="0" fontId="33" fillId="3" borderId="7" xfId="28" applyBorder="1" applyAlignment="1"/>
    <xf numFmtId="0" fontId="47" fillId="3" borderId="2" xfId="8" applyFont="1" applyBorder="1" applyAlignment="1">
      <alignment wrapText="1"/>
    </xf>
    <xf numFmtId="0" fontId="48" fillId="3" borderId="0" xfId="15" applyFont="1" applyBorder="1"/>
    <xf numFmtId="0" fontId="40" fillId="3" borderId="0" xfId="15" applyFont="1" applyBorder="1"/>
    <xf numFmtId="0" fontId="33" fillId="3" borderId="0" xfId="6" quotePrefix="1" applyAlignment="1">
      <alignment horizontal="center" vertical="center" wrapText="1"/>
    </xf>
    <xf numFmtId="0" fontId="29" fillId="3" borderId="0" xfId="28" applyFont="1" applyBorder="1">
      <alignment horizontal="left"/>
    </xf>
    <xf numFmtId="0" fontId="29" fillId="3" borderId="0" xfId="17" applyFont="1" applyBorder="1" applyAlignment="1">
      <alignment horizontal="right"/>
    </xf>
    <xf numFmtId="0" fontId="41" fillId="3" borderId="0" xfId="19" quotePrefix="1" applyBorder="1">
      <alignment horizontal="center" wrapText="1"/>
    </xf>
    <xf numFmtId="0" fontId="14" fillId="3" borderId="0" xfId="28" applyFont="1" applyBorder="1">
      <alignment horizontal="left"/>
    </xf>
    <xf numFmtId="0" fontId="41" fillId="3" borderId="0" xfId="18" quotePrefix="1" applyBorder="1">
      <alignment horizontal="center" wrapText="1"/>
    </xf>
    <xf numFmtId="0" fontId="41" fillId="3" borderId="0" xfId="18" quotePrefix="1" applyBorder="1" applyAlignment="1">
      <alignment horizontal="center" vertical="center" wrapText="1"/>
    </xf>
    <xf numFmtId="0" fontId="33" fillId="3" borderId="0" xfId="6" applyAlignment="1">
      <alignment horizontal="centerContinuous" wrapText="1"/>
    </xf>
    <xf numFmtId="0" fontId="29" fillId="3" borderId="0" xfId="2" applyBorder="1"/>
    <xf numFmtId="0" fontId="33" fillId="3" borderId="0" xfId="17" applyFont="1" applyBorder="1">
      <alignment horizontal="left"/>
    </xf>
    <xf numFmtId="0" fontId="41" fillId="3" borderId="0" xfId="16" applyFont="1" applyBorder="1"/>
    <xf numFmtId="0" fontId="41" fillId="3" borderId="0" xfId="17" applyBorder="1" applyAlignment="1"/>
    <xf numFmtId="0" fontId="14" fillId="3" borderId="0" xfId="15" applyFont="1" applyBorder="1"/>
    <xf numFmtId="0" fontId="33" fillId="3" borderId="0" xfId="6" applyAlignment="1">
      <alignment horizontal="left" vertical="center"/>
    </xf>
    <xf numFmtId="0" fontId="9" fillId="3" borderId="0" xfId="8" applyFont="1" applyBorder="1">
      <alignment horizontal="left"/>
    </xf>
    <xf numFmtId="0" fontId="41" fillId="3" borderId="0" xfId="17" applyBorder="1" applyAlignment="1">
      <alignment horizontal="right"/>
    </xf>
    <xf numFmtId="0" fontId="25" fillId="3" borderId="0" xfId="15" applyFont="1" applyBorder="1"/>
    <xf numFmtId="0" fontId="41" fillId="3" borderId="0" xfId="6" applyFont="1" applyAlignment="1">
      <alignment horizontal="right" vertical="center"/>
    </xf>
    <xf numFmtId="0" fontId="33" fillId="3" borderId="0" xfId="6" applyAlignment="1">
      <alignment horizontal="right" wrapText="1"/>
    </xf>
    <xf numFmtId="0" fontId="41" fillId="3" borderId="0" xfId="28" applyFont="1" applyBorder="1" applyAlignment="1"/>
    <xf numFmtId="0" fontId="33" fillId="3" borderId="0" xfId="6" applyAlignment="1">
      <alignment horizontal="left" indent="3"/>
    </xf>
    <xf numFmtId="0" fontId="9" fillId="3" borderId="0" xfId="8" applyFont="1" applyBorder="1" applyAlignment="1">
      <alignment horizontal="left" vertical="center" wrapText="1"/>
    </xf>
    <xf numFmtId="0" fontId="32" fillId="0" borderId="1" xfId="5">
      <protection locked="0"/>
    </xf>
    <xf numFmtId="0" fontId="29" fillId="3" borderId="9" xfId="6" applyFont="1" applyBorder="1"/>
    <xf numFmtId="0" fontId="33" fillId="3" borderId="0" xfId="6" applyAlignment="1">
      <alignment horizontal="center"/>
    </xf>
    <xf numFmtId="0" fontId="0" fillId="0" borderId="0" xfId="0" applyAlignment="1">
      <alignment horizontal="left" indent="2"/>
    </xf>
    <xf numFmtId="0" fontId="0" fillId="0" borderId="0" xfId="0" quotePrefix="1" applyAlignment="1">
      <alignment horizontal="left" indent="2"/>
    </xf>
    <xf numFmtId="0" fontId="0" fillId="0" borderId="0" xfId="0" applyAlignment="1">
      <alignment horizontal="left" vertical="top" indent="2"/>
    </xf>
    <xf numFmtId="0" fontId="2" fillId="0" borderId="0" xfId="0" applyFont="1" applyAlignment="1">
      <alignment horizontal="left" indent="2"/>
    </xf>
    <xf numFmtId="0" fontId="46" fillId="0" borderId="0" xfId="0" applyFont="1" applyAlignment="1">
      <alignment horizontal="left" indent="2"/>
    </xf>
    <xf numFmtId="0" fontId="4" fillId="0" borderId="0" xfId="0" applyFont="1" applyAlignment="1">
      <alignment horizontal="left" indent="2"/>
    </xf>
    <xf numFmtId="0" fontId="41" fillId="3" borderId="7" xfId="6" applyFont="1" applyBorder="1" applyAlignment="1">
      <alignment horizontal="center" wrapText="1"/>
    </xf>
    <xf numFmtId="0" fontId="0" fillId="0" borderId="0" xfId="0" applyAlignment="1" applyProtection="1">
      <alignment horizontal="left" indent="2"/>
      <protection locked="0"/>
    </xf>
    <xf numFmtId="0" fontId="0" fillId="0" borderId="0" xfId="0" applyProtection="1">
      <protection locked="0"/>
    </xf>
    <xf numFmtId="0" fontId="33" fillId="3" borderId="0" xfId="6" applyProtection="1">
      <protection locked="0"/>
    </xf>
    <xf numFmtId="0" fontId="33" fillId="3" borderId="4" xfId="6" applyBorder="1" applyProtection="1">
      <protection locked="0"/>
    </xf>
    <xf numFmtId="0" fontId="33" fillId="3" borderId="0" xfId="6" applyAlignment="1" applyProtection="1">
      <alignment horizontal="left" indent="2"/>
      <protection locked="0"/>
    </xf>
    <xf numFmtId="0" fontId="41" fillId="4" borderId="13" xfId="12" applyFont="1" applyBorder="1" applyAlignment="1">
      <alignment horizontal="center" vertical="center" wrapText="1"/>
    </xf>
    <xf numFmtId="0" fontId="37" fillId="4" borderId="14" xfId="12" applyBorder="1">
      <alignment vertical="top" wrapText="1"/>
    </xf>
    <xf numFmtId="0" fontId="37" fillId="4" borderId="12" xfId="12" applyBorder="1">
      <alignment vertical="top" wrapText="1"/>
    </xf>
    <xf numFmtId="0" fontId="37" fillId="4" borderId="11" xfId="12" applyBorder="1">
      <alignment vertical="top" wrapText="1"/>
    </xf>
    <xf numFmtId="0" fontId="47" fillId="3" borderId="0" xfId="8" applyFont="1" applyBorder="1" applyAlignment="1">
      <alignment wrapText="1"/>
    </xf>
    <xf numFmtId="0" fontId="35" fillId="4" borderId="2" xfId="9" applyBorder="1" applyAlignment="1">
      <alignment horizontal="left" indent="1"/>
    </xf>
    <xf numFmtId="0" fontId="44" fillId="0" borderId="0" xfId="0" applyFont="1" applyAlignment="1">
      <alignment horizontal="left"/>
    </xf>
    <xf numFmtId="0" fontId="49" fillId="0" borderId="0" xfId="0" applyFont="1" applyAlignment="1">
      <alignment horizontal="left" indent="2"/>
    </xf>
    <xf numFmtId="0" fontId="33" fillId="3" borderId="7" xfId="6" applyBorder="1" applyAlignment="1">
      <alignment horizontal="left" indent="2"/>
    </xf>
    <xf numFmtId="0" fontId="50" fillId="0" borderId="0" xfId="0" applyFont="1"/>
    <xf numFmtId="0" fontId="50" fillId="0" borderId="0" xfId="0" applyFont="1" applyAlignment="1">
      <alignment horizontal="left" indent="2"/>
    </xf>
    <xf numFmtId="0" fontId="33" fillId="3" borderId="0" xfId="6" applyAlignment="1" applyProtection="1">
      <alignment horizontal="left"/>
      <protection locked="0"/>
    </xf>
    <xf numFmtId="0" fontId="33" fillId="3" borderId="0" xfId="6" applyAlignment="1" applyProtection="1">
      <alignment vertical="top"/>
      <protection locked="0"/>
    </xf>
    <xf numFmtId="0" fontId="41" fillId="3" borderId="0" xfId="18" applyBorder="1" applyAlignment="1">
      <alignment wrapText="1"/>
    </xf>
    <xf numFmtId="0" fontId="39" fillId="3" borderId="4" xfId="15" applyBorder="1"/>
    <xf numFmtId="0" fontId="53" fillId="3" borderId="0" xfId="6" applyFont="1"/>
    <xf numFmtId="0" fontId="54" fillId="3" borderId="0" xfId="17" applyFont="1" applyBorder="1">
      <alignment horizontal="left"/>
    </xf>
    <xf numFmtId="0" fontId="53" fillId="3" borderId="0" xfId="28" applyFont="1" applyBorder="1">
      <alignment horizontal="left"/>
    </xf>
    <xf numFmtId="0" fontId="55" fillId="3" borderId="0" xfId="16" applyFont="1" applyBorder="1"/>
    <xf numFmtId="0" fontId="41" fillId="3" borderId="0" xfId="18" applyBorder="1" applyAlignment="1">
      <alignment horizontal="center" vertical="top" wrapText="1"/>
    </xf>
    <xf numFmtId="0" fontId="33" fillId="3" borderId="0" xfId="6" applyAlignment="1">
      <alignment vertical="top"/>
    </xf>
    <xf numFmtId="0" fontId="41" fillId="6" borderId="0" xfId="17" applyFill="1" applyBorder="1">
      <alignment horizontal="left"/>
    </xf>
    <xf numFmtId="0" fontId="33" fillId="6" borderId="0" xfId="28" applyFill="1" applyBorder="1">
      <alignment horizontal="left"/>
    </xf>
    <xf numFmtId="0" fontId="33" fillId="6" borderId="0" xfId="6" applyFill="1"/>
    <xf numFmtId="0" fontId="40" fillId="6" borderId="0" xfId="16" applyFill="1" applyBorder="1"/>
    <xf numFmtId="0" fontId="0" fillId="5" borderId="0" xfId="0" applyFill="1"/>
    <xf numFmtId="0" fontId="52" fillId="0" borderId="0" xfId="11" applyFont="1" applyFill="1" applyAlignment="1"/>
    <xf numFmtId="0" fontId="37" fillId="0" borderId="0" xfId="12" applyFill="1" applyBorder="1">
      <alignment vertical="top" wrapText="1"/>
    </xf>
    <xf numFmtId="0" fontId="33" fillId="2" borderId="0" xfId="28" applyFill="1" applyBorder="1">
      <alignment horizontal="left"/>
    </xf>
    <xf numFmtId="0" fontId="41" fillId="2" borderId="0" xfId="18" applyFill="1" applyBorder="1">
      <alignment horizontal="center" wrapText="1"/>
    </xf>
    <xf numFmtId="0" fontId="29" fillId="2" borderId="0" xfId="2" applyFill="1" applyBorder="1" applyAlignment="1">
      <alignment horizontal="left" indent="1"/>
    </xf>
    <xf numFmtId="0" fontId="33" fillId="2" borderId="0" xfId="6" applyFill="1" applyAlignment="1">
      <alignment horizontal="left" indent="1"/>
    </xf>
    <xf numFmtId="0" fontId="33" fillId="2" borderId="4" xfId="6" applyFill="1" applyBorder="1"/>
    <xf numFmtId="0" fontId="41" fillId="2" borderId="0" xfId="17" applyFill="1" applyBorder="1">
      <alignment horizontal="left"/>
    </xf>
    <xf numFmtId="0" fontId="41" fillId="2" borderId="0" xfId="28" applyFont="1" applyFill="1" applyBorder="1">
      <alignment horizontal="left"/>
    </xf>
    <xf numFmtId="0" fontId="41" fillId="2" borderId="0" xfId="16" applyFont="1" applyFill="1" applyBorder="1"/>
    <xf numFmtId="0" fontId="29" fillId="2" borderId="0" xfId="25" applyFill="1" applyBorder="1">
      <alignment horizontal="right"/>
    </xf>
    <xf numFmtId="0" fontId="0" fillId="2" borderId="0" xfId="0" applyFill="1"/>
    <xf numFmtId="0" fontId="41" fillId="2" borderId="0" xfId="15" applyFont="1" applyFill="1" applyBorder="1"/>
    <xf numFmtId="0" fontId="33" fillId="2" borderId="0" xfId="17" applyFont="1" applyFill="1" applyBorder="1">
      <alignment horizontal="left"/>
    </xf>
    <xf numFmtId="0" fontId="40" fillId="2" borderId="0" xfId="16" applyFill="1" applyBorder="1"/>
    <xf numFmtId="0" fontId="41" fillId="2" borderId="0" xfId="18" applyFill="1" applyBorder="1" applyAlignment="1">
      <alignment horizontal="center" vertical="top" wrapText="1"/>
    </xf>
    <xf numFmtId="0" fontId="39" fillId="2" borderId="0" xfId="15" applyFill="1" applyBorder="1"/>
    <xf numFmtId="0" fontId="9" fillId="2" borderId="0" xfId="16" applyFont="1" applyFill="1" applyBorder="1"/>
    <xf numFmtId="0" fontId="14" fillId="2" borderId="0" xfId="28" applyFont="1" applyFill="1" applyBorder="1">
      <alignment horizontal="left"/>
    </xf>
    <xf numFmtId="0" fontId="33" fillId="2" borderId="0" xfId="6" applyFill="1" applyAlignment="1">
      <alignment horizontal="left"/>
    </xf>
    <xf numFmtId="0" fontId="14" fillId="2" borderId="0" xfId="6" applyFont="1" applyFill="1"/>
    <xf numFmtId="0" fontId="33" fillId="2" borderId="0" xfId="6" applyFill="1" applyAlignment="1">
      <alignment horizontal="right"/>
    </xf>
    <xf numFmtId="0" fontId="29" fillId="2" borderId="0" xfId="2" applyFill="1" applyBorder="1"/>
    <xf numFmtId="0" fontId="41" fillId="2" borderId="0" xfId="17" applyFill="1" applyBorder="1" applyAlignment="1"/>
    <xf numFmtId="0" fontId="29" fillId="2" borderId="0" xfId="8" applyFont="1" applyFill="1" applyBorder="1">
      <alignment horizontal="left"/>
    </xf>
    <xf numFmtId="0" fontId="41" fillId="2" borderId="0" xfId="19" applyFill="1" applyBorder="1">
      <alignment horizontal="center" wrapText="1"/>
    </xf>
    <xf numFmtId="0" fontId="39" fillId="2" borderId="0" xfId="15" applyFill="1" applyBorder="1" applyAlignment="1">
      <alignment horizontal="left" indent="1"/>
    </xf>
    <xf numFmtId="0" fontId="45" fillId="2" borderId="0" xfId="6" applyFont="1" applyFill="1"/>
    <xf numFmtId="168" fontId="33" fillId="3" borderId="0" xfId="1" applyFont="1" applyFill="1" applyBorder="1" applyAlignment="1" applyProtection="1"/>
    <xf numFmtId="168" fontId="37" fillId="4" borderId="14" xfId="1" applyFont="1" applyFill="1" applyBorder="1" applyAlignment="1" applyProtection="1">
      <alignment vertical="top" wrapText="1"/>
    </xf>
    <xf numFmtId="168" fontId="37" fillId="4" borderId="12" xfId="1" applyFont="1" applyFill="1" applyBorder="1" applyAlignment="1" applyProtection="1">
      <alignment vertical="top" wrapText="1"/>
    </xf>
    <xf numFmtId="168" fontId="4" fillId="3" borderId="5" xfId="1" applyFont="1" applyFill="1" applyBorder="1" applyAlignment="1" applyProtection="1"/>
    <xf numFmtId="168" fontId="41" fillId="3" borderId="0" xfId="1" quotePrefix="1" applyFont="1" applyFill="1" applyBorder="1" applyAlignment="1" applyProtection="1">
      <alignment horizontal="center" wrapText="1"/>
    </xf>
    <xf numFmtId="0" fontId="28" fillId="0" borderId="0" xfId="22" applyNumberFormat="1">
      <alignment horizontal="left" indent="1"/>
    </xf>
    <xf numFmtId="174" fontId="14" fillId="3" borderId="0" xfId="27" applyFont="1" applyFill="1" applyBorder="1" applyAlignment="1">
      <alignment horizontal="center" wrapText="1"/>
    </xf>
    <xf numFmtId="174" fontId="4" fillId="3" borderId="0" xfId="27" applyFont="1" applyFill="1" applyBorder="1" applyAlignment="1">
      <alignment horizontal="left"/>
    </xf>
    <xf numFmtId="174" fontId="41" fillId="3" borderId="0" xfId="27" applyFont="1" applyFill="1" applyBorder="1" applyAlignment="1">
      <alignment horizontal="center" wrapText="1"/>
    </xf>
    <xf numFmtId="174" fontId="41" fillId="3" borderId="0" xfId="27" quotePrefix="1" applyFont="1" applyFill="1" applyBorder="1" applyAlignment="1">
      <alignment horizontal="center" wrapText="1"/>
    </xf>
    <xf numFmtId="0" fontId="0" fillId="4" borderId="0" xfId="11" applyFont="1" applyAlignment="1">
      <alignment horizontal="right"/>
    </xf>
    <xf numFmtId="168" fontId="32" fillId="0" borderId="1" xfId="5" applyNumberFormat="1">
      <protection locked="0"/>
    </xf>
    <xf numFmtId="168" fontId="33" fillId="3" borderId="1" xfId="79" applyNumberFormat="1"/>
    <xf numFmtId="168" fontId="33" fillId="3" borderId="3" xfId="80" applyNumberFormat="1"/>
    <xf numFmtId="0" fontId="32" fillId="0" borderId="1" xfId="5" applyAlignment="1">
      <alignment horizontal="left" indent="1"/>
      <protection locked="0"/>
    </xf>
    <xf numFmtId="0" fontId="41" fillId="2" borderId="0" xfId="6" applyFont="1" applyFill="1" applyAlignment="1">
      <alignment horizontal="right" vertical="center" wrapText="1"/>
    </xf>
    <xf numFmtId="0" fontId="44" fillId="0" borderId="7" xfId="0" applyFont="1" applyBorder="1" applyAlignment="1">
      <alignment horizontal="centerContinuous"/>
    </xf>
    <xf numFmtId="0" fontId="0" fillId="0" borderId="7" xfId="0" applyBorder="1" applyAlignment="1">
      <alignment horizontal="centerContinuous"/>
    </xf>
    <xf numFmtId="177" fontId="31" fillId="0" borderId="25" xfId="24" applyFont="1" applyFill="1" applyBorder="1" applyAlignment="1">
      <alignment horizontal="right"/>
      <protection locked="0"/>
    </xf>
    <xf numFmtId="177" fontId="4" fillId="3" borderId="25" xfId="24" applyFont="1" applyFill="1" applyBorder="1" applyProtection="1"/>
    <xf numFmtId="178" fontId="33" fillId="3" borderId="1" xfId="79" applyNumberFormat="1"/>
    <xf numFmtId="0" fontId="41" fillId="3" borderId="0" xfId="18" applyFill="1" applyBorder="1">
      <alignment horizontal="center" wrapText="1"/>
    </xf>
    <xf numFmtId="0" fontId="41" fillId="3" borderId="0" xfId="18" applyBorder="1" applyAlignment="1">
      <alignment horizontal="centerContinuous" wrapText="1"/>
    </xf>
    <xf numFmtId="49" fontId="43" fillId="0" borderId="26" xfId="21" applyFill="1" applyBorder="1" applyAlignment="1">
      <alignment horizontal="left" wrapText="1"/>
    </xf>
    <xf numFmtId="0" fontId="41" fillId="0" borderId="2" xfId="6" applyFont="1" applyFill="1" applyBorder="1"/>
    <xf numFmtId="0" fontId="33" fillId="0" borderId="4" xfId="6" applyFill="1" applyBorder="1"/>
    <xf numFmtId="0" fontId="50" fillId="0" borderId="2" xfId="0" applyFont="1" applyBorder="1"/>
    <xf numFmtId="0" fontId="33" fillId="0" borderId="6" xfId="6" applyFill="1" applyBorder="1"/>
    <xf numFmtId="0" fontId="33" fillId="0" borderId="7" xfId="6" applyFill="1" applyBorder="1"/>
    <xf numFmtId="0" fontId="33" fillId="0" borderId="8" xfId="6" applyFill="1" applyBorder="1"/>
    <xf numFmtId="0" fontId="50" fillId="0" borderId="2" xfId="0" applyFont="1" applyBorder="1" applyAlignment="1">
      <alignment horizontal="left" indent="1"/>
    </xf>
    <xf numFmtId="49" fontId="43" fillId="0" borderId="0" xfId="21" applyAlignment="1">
      <alignment horizontal="left" indent="1"/>
    </xf>
    <xf numFmtId="49" fontId="43" fillId="0" borderId="26" xfId="21" applyBorder="1" applyAlignment="1">
      <alignment horizontal="left" indent="1"/>
    </xf>
    <xf numFmtId="0" fontId="33" fillId="0" borderId="27" xfId="6" applyFill="1" applyBorder="1"/>
    <xf numFmtId="0" fontId="0" fillId="0" borderId="27" xfId="0" applyBorder="1"/>
    <xf numFmtId="0" fontId="0" fillId="0" borderId="28" xfId="0" applyBorder="1"/>
    <xf numFmtId="0" fontId="44" fillId="0" borderId="2" xfId="0" applyFont="1" applyBorder="1" applyAlignment="1">
      <alignment horizontal="left" indent="1"/>
    </xf>
    <xf numFmtId="0" fontId="44" fillId="0" borderId="0" xfId="0" applyFont="1" applyAlignment="1">
      <alignment horizontal="center"/>
    </xf>
    <xf numFmtId="0" fontId="0" fillId="0" borderId="8" xfId="0" applyBorder="1" applyAlignment="1">
      <alignment horizontal="centerContinuous"/>
    </xf>
    <xf numFmtId="0" fontId="44" fillId="0" borderId="4" xfId="0" applyFont="1" applyBorder="1" applyAlignment="1">
      <alignment horizontal="center"/>
    </xf>
    <xf numFmtId="0" fontId="0" fillId="0" borderId="2" xfId="0" applyBorder="1" applyAlignment="1">
      <alignment horizontal="left" indent="1"/>
    </xf>
    <xf numFmtId="174" fontId="0" fillId="0" borderId="0" xfId="27" applyFont="1" applyBorder="1" applyAlignment="1"/>
    <xf numFmtId="168" fontId="0" fillId="0" borderId="0" xfId="1" applyFont="1" applyBorder="1" applyAlignment="1" applyProtection="1"/>
    <xf numFmtId="168" fontId="0" fillId="0" borderId="0" xfId="1" applyFont="1" applyBorder="1" applyAlignment="1" applyProtection="1">
      <alignment horizontal="right"/>
    </xf>
    <xf numFmtId="168" fontId="0" fillId="0" borderId="4" xfId="1" applyFont="1" applyBorder="1" applyAlignment="1" applyProtection="1"/>
    <xf numFmtId="168" fontId="50" fillId="0" borderId="0" xfId="1" applyFont="1" applyBorder="1" applyAlignment="1" applyProtection="1"/>
    <xf numFmtId="49" fontId="28" fillId="0" borderId="0" xfId="22" applyBorder="1">
      <alignment horizontal="left" indent="1"/>
    </xf>
    <xf numFmtId="180" fontId="0" fillId="0" borderId="0" xfId="0" applyNumberFormat="1"/>
    <xf numFmtId="180" fontId="0" fillId="0" borderId="4" xfId="0" applyNumberFormat="1" applyBorder="1"/>
    <xf numFmtId="49" fontId="43" fillId="0" borderId="2" xfId="21" applyBorder="1">
      <alignment horizontal="center" wrapText="1"/>
    </xf>
    <xf numFmtId="0" fontId="44" fillId="0" borderId="2" xfId="0" applyFont="1" applyBorder="1" applyAlignment="1">
      <alignment horizontal="right"/>
    </xf>
    <xf numFmtId="49" fontId="28" fillId="0" borderId="2" xfId="22" applyBorder="1">
      <alignment horizontal="left" indent="1"/>
    </xf>
    <xf numFmtId="49" fontId="28" fillId="0" borderId="2" xfId="22" applyFill="1" applyBorder="1">
      <alignment horizontal="left" indent="1"/>
    </xf>
    <xf numFmtId="168" fontId="0" fillId="0" borderId="0" xfId="1" applyFont="1" applyFill="1" applyBorder="1" applyAlignment="1" applyProtection="1">
      <alignment horizontal="right"/>
    </xf>
    <xf numFmtId="0" fontId="29" fillId="0" borderId="2" xfId="2" applyFill="1" applyBorder="1" applyAlignment="1">
      <alignment horizontal="left" indent="1"/>
    </xf>
    <xf numFmtId="0" fontId="43" fillId="0" borderId="25" xfId="21" applyNumberFormat="1" applyBorder="1">
      <alignment horizontal="center" wrapText="1"/>
    </xf>
    <xf numFmtId="168" fontId="28" fillId="0" borderId="25" xfId="1" applyFont="1" applyBorder="1" applyAlignment="1" applyProtection="1"/>
    <xf numFmtId="0" fontId="0" fillId="0" borderId="13" xfId="0" applyBorder="1"/>
    <xf numFmtId="0" fontId="0" fillId="0" borderId="29" xfId="0" applyBorder="1"/>
    <xf numFmtId="49" fontId="43" fillId="0" borderId="29" xfId="21" applyBorder="1" applyAlignment="1">
      <alignment horizontal="centerContinuous" wrapText="1"/>
    </xf>
    <xf numFmtId="0" fontId="0" fillId="0" borderId="13" xfId="0" applyBorder="1" applyAlignment="1">
      <alignment horizontal="centerContinuous"/>
    </xf>
    <xf numFmtId="0" fontId="33" fillId="3" borderId="0" xfId="28" applyFill="1" applyBorder="1">
      <alignment horizontal="left"/>
    </xf>
    <xf numFmtId="168" fontId="4" fillId="3" borderId="25" xfId="1" applyFont="1" applyFill="1" applyBorder="1" applyAlignment="1" applyProtection="1">
      <alignment horizontal="right"/>
    </xf>
    <xf numFmtId="0" fontId="41" fillId="2" borderId="0" xfId="18" applyFill="1" applyBorder="1" applyAlignment="1">
      <alignment horizontal="centerContinuous" wrapText="1"/>
    </xf>
    <xf numFmtId="0" fontId="33" fillId="3" borderId="0" xfId="6" applyAlignment="1">
      <alignment horizontal="left" wrapText="1"/>
    </xf>
    <xf numFmtId="0" fontId="32" fillId="0" borderId="1" xfId="5" applyAlignment="1">
      <alignment horizontal="left" wrapText="1" indent="1"/>
      <protection locked="0"/>
    </xf>
    <xf numFmtId="0" fontId="41" fillId="3" borderId="0" xfId="15" applyFont="1" applyBorder="1"/>
    <xf numFmtId="0" fontId="33" fillId="3" borderId="0" xfId="6" applyAlignment="1">
      <alignment horizontal="left" vertical="center" wrapText="1"/>
    </xf>
    <xf numFmtId="0" fontId="33" fillId="3" borderId="0" xfId="6" applyAlignment="1">
      <alignment horizontal="center" vertical="center" wrapText="1"/>
    </xf>
    <xf numFmtId="0" fontId="6" fillId="4" borderId="0" xfId="11" applyFont="1"/>
    <xf numFmtId="0" fontId="41" fillId="3" borderId="0" xfId="6" applyFont="1" applyAlignment="1">
      <alignment horizontal="center" wrapText="1"/>
    </xf>
    <xf numFmtId="168" fontId="4" fillId="2" borderId="25" xfId="1" applyFont="1" applyFill="1" applyBorder="1" applyAlignment="1" applyProtection="1">
      <alignment horizontal="right"/>
    </xf>
    <xf numFmtId="168" fontId="33" fillId="3" borderId="25" xfId="1" applyFont="1" applyFill="1" applyBorder="1" applyAlignment="1" applyProtection="1"/>
    <xf numFmtId="168" fontId="4" fillId="3" borderId="25" xfId="1" applyFont="1" applyFill="1" applyBorder="1" applyAlignment="1" applyProtection="1"/>
    <xf numFmtId="178" fontId="32" fillId="0" borderId="1" xfId="5" applyNumberFormat="1">
      <protection locked="0"/>
    </xf>
    <xf numFmtId="0" fontId="32" fillId="0" borderId="1" xfId="5" applyAlignment="1">
      <alignment wrapText="1"/>
      <protection locked="0"/>
    </xf>
    <xf numFmtId="171" fontId="33" fillId="3" borderId="1" xfId="79" applyNumberFormat="1"/>
    <xf numFmtId="0" fontId="41" fillId="3" borderId="0" xfId="19" applyBorder="1" applyAlignment="1">
      <alignment horizontal="centerContinuous" wrapText="1"/>
    </xf>
    <xf numFmtId="168" fontId="33" fillId="3" borderId="25" xfId="80" applyNumberFormat="1" applyBorder="1"/>
    <xf numFmtId="168" fontId="4" fillId="2" borderId="25" xfId="1" applyFont="1" applyFill="1" applyBorder="1" applyAlignment="1" applyProtection="1"/>
    <xf numFmtId="171" fontId="33" fillId="3" borderId="25" xfId="80" applyNumberFormat="1" applyBorder="1"/>
    <xf numFmtId="0" fontId="32" fillId="0" borderId="1" xfId="5" applyAlignment="1">
      <alignment horizontal="center" vertical="center" wrapText="1"/>
      <protection locked="0"/>
    </xf>
    <xf numFmtId="170" fontId="33" fillId="3" borderId="1" xfId="79" applyNumberFormat="1"/>
    <xf numFmtId="170" fontId="33" fillId="3" borderId="25" xfId="80" applyNumberFormat="1" applyBorder="1"/>
    <xf numFmtId="0" fontId="41" fillId="3" borderId="25" xfId="17" applyBorder="1" applyAlignment="1">
      <alignment horizontal="right"/>
    </xf>
    <xf numFmtId="0" fontId="0" fillId="4" borderId="4" xfId="11" applyFont="1" applyBorder="1" applyAlignment="1">
      <alignment horizontal="right"/>
    </xf>
    <xf numFmtId="0" fontId="32" fillId="0" borderId="1" xfId="5" applyAlignment="1">
      <alignment horizontal="center" wrapText="1"/>
      <protection locked="0"/>
    </xf>
    <xf numFmtId="178" fontId="33" fillId="3" borderId="25" xfId="23" applyFont="1" applyBorder="1" applyAlignment="1"/>
    <xf numFmtId="173" fontId="33" fillId="3" borderId="25" xfId="80" applyNumberFormat="1" applyBorder="1"/>
    <xf numFmtId="169" fontId="33" fillId="3" borderId="25" xfId="80" applyNumberFormat="1" applyBorder="1"/>
    <xf numFmtId="169" fontId="33" fillId="3" borderId="1" xfId="79" applyNumberFormat="1"/>
    <xf numFmtId="172" fontId="33" fillId="3" borderId="1" xfId="79" applyNumberFormat="1"/>
    <xf numFmtId="179" fontId="0" fillId="0" borderId="0" xfId="24" applyNumberFormat="1" applyFont="1" applyFill="1" applyBorder="1" applyProtection="1"/>
    <xf numFmtId="179" fontId="0" fillId="0" borderId="4" xfId="24" applyNumberFormat="1" applyFont="1" applyFill="1" applyBorder="1" applyProtection="1"/>
    <xf numFmtId="177" fontId="0" fillId="0" borderId="0" xfId="24" applyFont="1" applyFill="1" applyBorder="1" applyProtection="1"/>
    <xf numFmtId="177" fontId="0" fillId="0" borderId="4" xfId="24" applyFont="1" applyFill="1" applyBorder="1" applyProtection="1"/>
    <xf numFmtId="49" fontId="28" fillId="0" borderId="0" xfId="22" applyFill="1" applyBorder="1">
      <alignment horizontal="left" indent="1"/>
    </xf>
    <xf numFmtId="0" fontId="0" fillId="0" borderId="0" xfId="0" applyAlignment="1">
      <alignment horizontal="left"/>
    </xf>
    <xf numFmtId="0" fontId="0" fillId="5" borderId="26" xfId="0" applyFill="1" applyBorder="1"/>
    <xf numFmtId="0" fontId="0" fillId="5" borderId="27" xfId="0" applyFill="1" applyBorder="1"/>
    <xf numFmtId="0" fontId="0" fillId="5" borderId="28" xfId="0" applyFill="1" applyBorder="1"/>
    <xf numFmtId="0" fontId="12" fillId="5" borderId="2" xfId="0" applyFont="1" applyFill="1" applyBorder="1" applyAlignment="1">
      <alignment horizontal="centerContinuous" vertical="center" wrapText="1"/>
    </xf>
    <xf numFmtId="0" fontId="13" fillId="5" borderId="0" xfId="0" applyFont="1" applyFill="1" applyAlignment="1">
      <alignment horizontal="left" vertical="top" indent="1"/>
    </xf>
    <xf numFmtId="0" fontId="13" fillId="5" borderId="2" xfId="0" applyFont="1" applyFill="1" applyBorder="1" applyAlignment="1">
      <alignment horizontal="centerContinuous"/>
    </xf>
    <xf numFmtId="0" fontId="5" fillId="5" borderId="0" xfId="0" applyFont="1" applyFill="1" applyAlignment="1">
      <alignment horizontal="centerContinuous"/>
    </xf>
    <xf numFmtId="0" fontId="7" fillId="5" borderId="0" xfId="0" applyFont="1" applyFill="1"/>
    <xf numFmtId="0" fontId="17" fillId="5" borderId="0" xfId="0" applyFont="1" applyFill="1"/>
    <xf numFmtId="0" fontId="7" fillId="5" borderId="2" xfId="0" applyFont="1" applyFill="1" applyBorder="1"/>
    <xf numFmtId="0" fontId="44" fillId="5" borderId="0" xfId="0" applyFont="1" applyFill="1"/>
    <xf numFmtId="49" fontId="0" fillId="5" borderId="0" xfId="0" applyNumberFormat="1" applyFill="1"/>
    <xf numFmtId="0" fontId="71" fillId="5" borderId="0" xfId="81" applyFill="1" applyBorder="1"/>
    <xf numFmtId="0" fontId="0" fillId="5" borderId="2" xfId="0" applyFill="1" applyBorder="1"/>
    <xf numFmtId="0" fontId="0" fillId="5" borderId="4" xfId="0" applyFill="1" applyBorder="1"/>
    <xf numFmtId="0" fontId="71" fillId="5" borderId="0" xfId="81" applyFill="1" applyBorder="1" applyAlignment="1">
      <alignment horizontal="left"/>
    </xf>
    <xf numFmtId="0" fontId="0" fillId="5" borderId="6" xfId="0" applyFill="1" applyBorder="1"/>
    <xf numFmtId="0" fontId="0" fillId="5" borderId="7" xfId="0" applyFill="1" applyBorder="1"/>
    <xf numFmtId="0" fontId="0" fillId="5" borderId="8" xfId="0" applyFill="1" applyBorder="1"/>
    <xf numFmtId="0" fontId="4" fillId="5" borderId="0" xfId="0" applyFont="1" applyFill="1" applyAlignment="1">
      <alignment horizontal="left" vertical="top" wrapText="1"/>
    </xf>
    <xf numFmtId="181" fontId="33" fillId="3" borderId="1" xfId="82" applyNumberFormat="1" applyAlignment="1">
      <alignment horizontal="left"/>
    </xf>
    <xf numFmtId="0" fontId="0" fillId="0" borderId="0" xfId="0" applyAlignment="1" applyProtection="1">
      <alignment horizontal="left" indent="1"/>
      <protection locked="0"/>
    </xf>
    <xf numFmtId="0" fontId="29" fillId="2" borderId="0" xfId="6" applyFont="1" applyFill="1" applyAlignment="1">
      <alignment horizontal="left"/>
    </xf>
    <xf numFmtId="0" fontId="29" fillId="2" borderId="0" xfId="6" applyFont="1" applyFill="1" applyAlignment="1">
      <alignment horizontal="left" wrapText="1"/>
    </xf>
    <xf numFmtId="0" fontId="29" fillId="3" borderId="0" xfId="6" applyFont="1" applyAlignment="1">
      <alignment horizontal="left" wrapText="1"/>
    </xf>
    <xf numFmtId="0" fontId="0" fillId="0" borderId="0" xfId="0" applyAlignment="1">
      <alignment horizontal="left" indent="1"/>
    </xf>
    <xf numFmtId="0" fontId="6" fillId="4" borderId="28" xfId="11" applyFont="1" applyBorder="1"/>
    <xf numFmtId="0" fontId="6" fillId="4" borderId="27" xfId="11" applyFont="1" applyBorder="1"/>
    <xf numFmtId="0" fontId="15" fillId="4" borderId="28" xfId="11" applyFont="1" applyBorder="1"/>
    <xf numFmtId="0" fontId="6" fillId="4" borderId="27" xfId="11" applyFont="1" applyBorder="1" applyAlignment="1"/>
    <xf numFmtId="0" fontId="6" fillId="4" borderId="26" xfId="11" applyFont="1" applyBorder="1"/>
    <xf numFmtId="177" fontId="31" fillId="0" borderId="10" xfId="24" applyFont="1" applyFill="1" applyBorder="1" applyAlignment="1">
      <alignment horizontal="right"/>
      <protection locked="0"/>
    </xf>
    <xf numFmtId="177" fontId="4" fillId="3" borderId="10" xfId="24" applyFont="1" applyFill="1" applyBorder="1" applyAlignment="1" applyProtection="1">
      <alignment horizontal="right"/>
    </xf>
    <xf numFmtId="177" fontId="32" fillId="0" borderId="10" xfId="24" applyFont="1" applyBorder="1">
      <protection locked="0"/>
    </xf>
    <xf numFmtId="0" fontId="41" fillId="3" borderId="7" xfId="18" applyBorder="1" applyAlignment="1">
      <alignment horizontal="centerContinuous" wrapText="1"/>
    </xf>
    <xf numFmtId="0" fontId="14" fillId="3" borderId="0" xfId="6" applyFont="1" applyAlignment="1">
      <alignment horizontal="centerContinuous" wrapText="1"/>
    </xf>
    <xf numFmtId="0" fontId="41" fillId="3" borderId="0" xfId="19" quotePrefix="1" applyBorder="1" applyAlignment="1">
      <alignment horizontal="centerContinuous" wrapText="1"/>
    </xf>
    <xf numFmtId="0" fontId="29" fillId="3" borderId="9" xfId="6" applyFont="1" applyBorder="1" applyProtection="1">
      <protection locked="0"/>
    </xf>
    <xf numFmtId="0" fontId="29" fillId="3" borderId="9" xfId="26" applyBorder="1" applyProtection="1">
      <alignment horizontal="right"/>
      <protection locked="0"/>
    </xf>
    <xf numFmtId="0" fontId="72" fillId="3" borderId="9" xfId="26" applyFont="1" applyFill="1" applyBorder="1">
      <alignment horizontal="right"/>
    </xf>
    <xf numFmtId="0" fontId="50" fillId="3" borderId="0" xfId="6" applyFont="1"/>
    <xf numFmtId="0" fontId="73" fillId="3" borderId="0" xfId="15" applyFont="1" applyFill="1" applyBorder="1"/>
    <xf numFmtId="0" fontId="74" fillId="3" borderId="0" xfId="16" applyFont="1" applyFill="1" applyBorder="1"/>
    <xf numFmtId="0" fontId="50" fillId="3" borderId="0" xfId="28" applyFont="1" applyFill="1" applyBorder="1">
      <alignment horizontal="left"/>
    </xf>
    <xf numFmtId="168" fontId="50" fillId="3" borderId="1" xfId="5" applyNumberFormat="1" applyFont="1" applyFill="1">
      <protection locked="0"/>
    </xf>
    <xf numFmtId="0" fontId="50" fillId="3" borderId="4" xfId="6" applyFont="1" applyBorder="1"/>
    <xf numFmtId="0" fontId="50" fillId="3" borderId="0" xfId="0" applyFont="1" applyFill="1" applyAlignment="1">
      <alignment horizontal="left" indent="2"/>
    </xf>
    <xf numFmtId="0" fontId="44" fillId="3" borderId="25" xfId="21" applyNumberFormat="1" applyFont="1" applyFill="1" applyBorder="1">
      <alignment horizontal="center" wrapText="1"/>
    </xf>
    <xf numFmtId="49" fontId="44" fillId="3" borderId="29" xfId="21" applyFont="1" applyFill="1" applyBorder="1" applyAlignment="1">
      <alignment horizontal="centerContinuous" wrapText="1"/>
    </xf>
    <xf numFmtId="0" fontId="50" fillId="3" borderId="13" xfId="0" applyFont="1" applyFill="1" applyBorder="1" applyAlignment="1">
      <alignment horizontal="centerContinuous"/>
    </xf>
    <xf numFmtId="0" fontId="50" fillId="3" borderId="0" xfId="0" applyFont="1" applyFill="1"/>
    <xf numFmtId="0" fontId="0" fillId="40" borderId="0" xfId="0" applyFill="1"/>
    <xf numFmtId="0" fontId="29" fillId="3" borderId="27" xfId="26" applyBorder="1">
      <alignment horizontal="right"/>
    </xf>
    <xf numFmtId="0" fontId="44" fillId="3" borderId="0" xfId="19" applyFont="1" applyFill="1" applyBorder="1">
      <alignment horizontal="center" wrapText="1"/>
    </xf>
    <xf numFmtId="0" fontId="41" fillId="3" borderId="0" xfId="19" applyFill="1" applyBorder="1">
      <alignment horizontal="center" wrapText="1"/>
    </xf>
    <xf numFmtId="178" fontId="50" fillId="3" borderId="1" xfId="79" applyNumberFormat="1" applyFont="1"/>
    <xf numFmtId="168" fontId="75" fillId="3" borderId="25" xfId="1" applyFont="1" applyFill="1" applyBorder="1" applyAlignment="1" applyProtection="1"/>
    <xf numFmtId="0" fontId="91" fillId="39" borderId="0" xfId="28" applyFont="1" applyFill="1">
      <alignment horizontal="left"/>
    </xf>
    <xf numFmtId="0" fontId="92" fillId="40" borderId="0" xfId="6" applyFont="1" applyFill="1"/>
    <xf numFmtId="0" fontId="49" fillId="40" borderId="0" xfId="6" applyFont="1" applyFill="1"/>
    <xf numFmtId="0" fontId="93" fillId="40" borderId="0" xfId="6" applyFont="1" applyFill="1"/>
    <xf numFmtId="0" fontId="93" fillId="40" borderId="0" xfId="6" applyFont="1" applyFill="1" applyAlignment="1">
      <alignment horizontal="left"/>
    </xf>
    <xf numFmtId="0" fontId="44" fillId="0" borderId="0" xfId="6" applyFont="1" applyFill="1"/>
    <xf numFmtId="0" fontId="72" fillId="6" borderId="10" xfId="26" applyFont="1" applyFill="1" applyBorder="1">
      <alignment horizontal="right"/>
    </xf>
    <xf numFmtId="0" fontId="91" fillId="40" borderId="0" xfId="0" applyFont="1" applyFill="1"/>
    <xf numFmtId="0" fontId="94" fillId="40" borderId="0" xfId="0" applyFont="1" applyFill="1" applyAlignment="1">
      <alignment horizontal="left"/>
    </xf>
    <xf numFmtId="0" fontId="91" fillId="3" borderId="4" xfId="6" applyFont="1" applyBorder="1"/>
    <xf numFmtId="0" fontId="91" fillId="3" borderId="0" xfId="6" applyFont="1"/>
    <xf numFmtId="0" fontId="72" fillId="3" borderId="0" xfId="2" applyFont="1" applyFill="1" applyBorder="1"/>
    <xf numFmtId="0" fontId="72" fillId="6" borderId="9" xfId="26" applyFont="1" applyFill="1" applyBorder="1">
      <alignment horizontal="right"/>
    </xf>
    <xf numFmtId="0" fontId="50" fillId="40" borderId="0" xfId="0" applyFont="1" applyFill="1"/>
    <xf numFmtId="168" fontId="50" fillId="6" borderId="25" xfId="1" applyFont="1" applyFill="1" applyBorder="1" applyAlignment="1">
      <alignment horizontal="right" indent="1"/>
      <protection locked="0"/>
    </xf>
    <xf numFmtId="0" fontId="91" fillId="3" borderId="0" xfId="0" applyFont="1" applyFill="1" applyAlignment="1">
      <alignment horizontal="left" wrapText="1" indent="1"/>
    </xf>
    <xf numFmtId="0" fontId="91" fillId="3" borderId="0" xfId="165" applyFont="1" applyFill="1" applyBorder="1" applyAlignment="1">
      <alignment horizontal="left" wrapText="1" indent="1"/>
      <protection locked="0"/>
    </xf>
    <xf numFmtId="0" fontId="91" fillId="3" borderId="0" xfId="165" applyFont="1" applyFill="1" applyBorder="1" applyAlignment="1">
      <alignment horizontal="left" indent="1"/>
      <protection locked="0"/>
    </xf>
    <xf numFmtId="0" fontId="44" fillId="6" borderId="0" xfId="165" applyFont="1" applyFill="1" applyBorder="1" applyAlignment="1">
      <alignment horizontal="left" wrapText="1" indent="1"/>
      <protection locked="0"/>
    </xf>
    <xf numFmtId="168" fontId="50" fillId="5" borderId="0" xfId="1" applyFont="1" applyFill="1" applyBorder="1" applyAlignment="1">
      <alignment horizontal="left" indent="1"/>
      <protection locked="0"/>
    </xf>
    <xf numFmtId="0" fontId="50" fillId="5" borderId="0" xfId="165" applyFont="1" applyFill="1" applyBorder="1" applyAlignment="1">
      <alignment horizontal="left" wrapText="1" indent="1"/>
      <protection locked="0"/>
    </xf>
    <xf numFmtId="0" fontId="50" fillId="5" borderId="30" xfId="165" applyFont="1" applyFill="1" applyAlignment="1">
      <alignment horizontal="left" wrapText="1" indent="1"/>
      <protection locked="0"/>
    </xf>
    <xf numFmtId="0" fontId="95" fillId="6" borderId="0" xfId="19" applyFont="1" applyFill="1" applyBorder="1">
      <alignment horizontal="center" wrapText="1"/>
    </xf>
    <xf numFmtId="0" fontId="82" fillId="6" borderId="0" xfId="6" applyFont="1" applyFill="1" applyAlignment="1">
      <alignment horizontal="center" wrapText="1"/>
    </xf>
    <xf numFmtId="0" fontId="91" fillId="3" borderId="0" xfId="6" quotePrefix="1" applyFont="1"/>
    <xf numFmtId="0" fontId="50" fillId="3" borderId="0" xfId="6" applyFont="1" applyAlignment="1">
      <alignment horizontal="left" vertical="center" indent="1"/>
    </xf>
    <xf numFmtId="168" fontId="32" fillId="3" borderId="0" xfId="1" applyFont="1" applyFill="1" applyBorder="1" applyAlignment="1">
      <protection locked="0"/>
    </xf>
    <xf numFmtId="0" fontId="44" fillId="6" borderId="0" xfId="6" applyFont="1" applyFill="1"/>
    <xf numFmtId="0" fontId="97" fillId="0" borderId="0" xfId="0" applyFont="1"/>
    <xf numFmtId="0" fontId="98" fillId="0" borderId="0" xfId="0" applyFont="1"/>
    <xf numFmtId="168" fontId="91" fillId="3" borderId="0" xfId="1" applyFont="1" applyFill="1" applyBorder="1" applyAlignment="1">
      <protection locked="0"/>
    </xf>
    <xf numFmtId="168" fontId="50" fillId="6" borderId="25" xfId="1" applyFont="1" applyFill="1" applyBorder="1" applyAlignment="1">
      <protection locked="0"/>
    </xf>
    <xf numFmtId="0" fontId="50" fillId="6" borderId="0" xfId="6" applyFont="1" applyFill="1" applyAlignment="1">
      <alignment horizontal="left" indent="1"/>
    </xf>
    <xf numFmtId="168" fontId="32" fillId="5" borderId="10" xfId="1" applyFont="1" applyFill="1" applyBorder="1" applyAlignment="1">
      <protection locked="0"/>
    </xf>
    <xf numFmtId="0" fontId="44" fillId="6" borderId="0" xfId="6" applyFont="1" applyFill="1" applyAlignment="1">
      <alignment horizontal="left" indent="1"/>
    </xf>
    <xf numFmtId="168" fontId="50" fillId="6" borderId="25" xfId="6" applyNumberFormat="1" applyFont="1" applyFill="1" applyBorder="1"/>
    <xf numFmtId="168" fontId="32" fillId="6" borderId="0" xfId="1" applyFont="1" applyFill="1" applyBorder="1" applyAlignment="1">
      <protection locked="0"/>
    </xf>
    <xf numFmtId="168" fontId="50" fillId="6" borderId="0" xfId="1" applyFont="1" applyFill="1" applyBorder="1" applyAlignment="1">
      <protection locked="0"/>
    </xf>
    <xf numFmtId="168" fontId="92" fillId="6" borderId="0" xfId="1" applyFont="1" applyFill="1" applyBorder="1" applyAlignment="1">
      <protection locked="0"/>
    </xf>
    <xf numFmtId="0" fontId="49" fillId="3" borderId="0" xfId="6" applyFont="1"/>
    <xf numFmtId="0" fontId="49" fillId="6" borderId="0" xfId="6" applyFont="1" applyFill="1"/>
    <xf numFmtId="0" fontId="44" fillId="6" borderId="0" xfId="19" quotePrefix="1" applyFont="1" applyFill="1" applyBorder="1">
      <alignment horizontal="center" wrapText="1"/>
    </xf>
    <xf numFmtId="0" fontId="6" fillId="4" borderId="4" xfId="154" applyFont="1" applyBorder="1"/>
    <xf numFmtId="0" fontId="6" fillId="4" borderId="0" xfId="154" applyFont="1"/>
    <xf numFmtId="0" fontId="16" fillId="4" borderId="0" xfId="154" applyFont="1" applyAlignment="1"/>
    <xf numFmtId="0" fontId="9" fillId="4" borderId="0" xfId="154" applyFont="1" applyAlignment="1"/>
    <xf numFmtId="0" fontId="0" fillId="4" borderId="0" xfId="154" applyFont="1" applyAlignment="1">
      <alignment horizontal="right"/>
    </xf>
    <xf numFmtId="0" fontId="10" fillId="4" borderId="4" xfId="154" applyFont="1" applyBorder="1" applyAlignment="1">
      <alignment vertical="center"/>
    </xf>
    <xf numFmtId="0" fontId="6" fillId="4" borderId="2" xfId="154" applyFont="1" applyBorder="1"/>
    <xf numFmtId="0" fontId="10" fillId="4" borderId="4" xfId="154" applyFont="1" applyBorder="1" applyAlignment="1"/>
    <xf numFmtId="0" fontId="6" fillId="4" borderId="28" xfId="154" applyFont="1" applyBorder="1"/>
    <xf numFmtId="0" fontId="6" fillId="4" borderId="27" xfId="154" applyFont="1" applyBorder="1"/>
    <xf numFmtId="0" fontId="6" fillId="4" borderId="26" xfId="154" applyFont="1" applyBorder="1"/>
    <xf numFmtId="0" fontId="7" fillId="5" borderId="4" xfId="0" applyFont="1" applyFill="1" applyBorder="1"/>
    <xf numFmtId="0" fontId="7" fillId="5" borderId="0" xfId="0" applyFont="1" applyFill="1" applyAlignment="1">
      <alignment horizontal="centerContinuous"/>
    </xf>
    <xf numFmtId="0" fontId="7" fillId="5" borderId="4" xfId="0" applyFont="1" applyFill="1" applyBorder="1" applyAlignment="1">
      <alignment horizontal="centerContinuous"/>
    </xf>
    <xf numFmtId="0" fontId="7" fillId="5" borderId="6" xfId="0" applyFont="1" applyFill="1" applyBorder="1"/>
    <xf numFmtId="0" fontId="7" fillId="5" borderId="7" xfId="0" applyFont="1" applyFill="1" applyBorder="1"/>
    <xf numFmtId="0" fontId="7" fillId="5" borderId="8" xfId="0" applyFont="1" applyFill="1" applyBorder="1"/>
    <xf numFmtId="0" fontId="7" fillId="5" borderId="26" xfId="0" applyFont="1" applyFill="1" applyBorder="1"/>
    <xf numFmtId="0" fontId="7" fillId="5" borderId="27" xfId="0" applyFont="1" applyFill="1" applyBorder="1"/>
    <xf numFmtId="0" fontId="7" fillId="5" borderId="28" xfId="0" applyFont="1" applyFill="1" applyBorder="1"/>
    <xf numFmtId="0" fontId="7" fillId="4" borderId="26" xfId="11" applyFont="1" applyBorder="1" applyAlignment="1"/>
    <xf numFmtId="0" fontId="7" fillId="4" borderId="27" xfId="11" applyFont="1" applyBorder="1" applyAlignment="1"/>
    <xf numFmtId="0" fontId="7" fillId="4" borderId="28" xfId="11" applyFont="1" applyBorder="1" applyAlignment="1"/>
    <xf numFmtId="0" fontId="7" fillId="4" borderId="2" xfId="11" applyFont="1" applyBorder="1" applyAlignment="1"/>
    <xf numFmtId="0" fontId="7" fillId="4" borderId="0" xfId="11" applyFont="1" applyAlignment="1"/>
    <xf numFmtId="0" fontId="7" fillId="4" borderId="4" xfId="11" applyFont="1" applyBorder="1" applyAlignment="1"/>
    <xf numFmtId="0" fontId="7" fillId="0" borderId="0" xfId="11" applyFont="1" applyFill="1" applyAlignment="1"/>
    <xf numFmtId="0" fontId="7" fillId="0" borderId="27" xfId="11" applyFont="1" applyFill="1" applyBorder="1" applyAlignment="1"/>
    <xf numFmtId="0" fontId="7" fillId="0" borderId="28" xfId="11" applyFont="1" applyFill="1" applyBorder="1" applyAlignment="1"/>
    <xf numFmtId="168" fontId="33" fillId="2" borderId="25" xfId="1" applyFont="1" applyFill="1" applyBorder="1" applyAlignment="1" applyProtection="1"/>
    <xf numFmtId="177" fontId="4" fillId="2" borderId="25" xfId="24" applyFont="1" applyFill="1" applyBorder="1" applyProtection="1"/>
    <xf numFmtId="168" fontId="33" fillId="2" borderId="25" xfId="1" applyFont="1" applyFill="1" applyBorder="1" applyAlignment="1" applyProtection="1">
      <alignment horizontal="right"/>
    </xf>
    <xf numFmtId="177" fontId="4" fillId="2" borderId="25" xfId="24" applyFont="1" applyFill="1" applyBorder="1" applyAlignment="1" applyProtection="1">
      <alignment horizontal="right"/>
    </xf>
    <xf numFmtId="177" fontId="4" fillId="3" borderId="25" xfId="24" applyFont="1" applyFill="1" applyBorder="1" applyAlignment="1" applyProtection="1">
      <alignment horizontal="right"/>
    </xf>
    <xf numFmtId="177" fontId="33" fillId="3" borderId="25" xfId="24" applyFont="1" applyFill="1" applyBorder="1" applyProtection="1"/>
    <xf numFmtId="0" fontId="7" fillId="4" borderId="27" xfId="11" applyFont="1" applyBorder="1"/>
    <xf numFmtId="0" fontId="7" fillId="4" borderId="28" xfId="11" applyFont="1" applyBorder="1"/>
    <xf numFmtId="0" fontId="7" fillId="4" borderId="4" xfId="11" applyFont="1" applyBorder="1"/>
    <xf numFmtId="0" fontId="7" fillId="4" borderId="0" xfId="11" applyFont="1"/>
    <xf numFmtId="0" fontId="7" fillId="0" borderId="0" xfId="0" applyFont="1" applyAlignment="1">
      <alignment horizontal="left" indent="2"/>
    </xf>
    <xf numFmtId="0" fontId="41" fillId="4" borderId="25" xfId="12" applyFont="1" applyBorder="1" applyAlignment="1">
      <alignment horizontal="center" vertical="center" wrapText="1"/>
    </xf>
    <xf numFmtId="0" fontId="4" fillId="3" borderId="0" xfId="6" applyFont="1"/>
    <xf numFmtId="0" fontId="4" fillId="3" borderId="0" xfId="6" applyFont="1" applyAlignment="1">
      <alignment horizontal="left"/>
    </xf>
    <xf numFmtId="168" fontId="4" fillId="3" borderId="5" xfId="1" applyFont="1" applyFill="1" applyBorder="1" applyAlignment="1" applyProtection="1">
      <alignment horizontal="right"/>
    </xf>
    <xf numFmtId="0" fontId="0" fillId="0" borderId="25" xfId="0" applyBorder="1"/>
    <xf numFmtId="168" fontId="33" fillId="3" borderId="0" xfId="80" applyNumberFormat="1" applyBorder="1"/>
    <xf numFmtId="0" fontId="41" fillId="3" borderId="0" xfId="157" applyBorder="1">
      <alignment horizontal="left"/>
    </xf>
    <xf numFmtId="0" fontId="33" fillId="3" borderId="0" xfId="153" applyAlignment="1"/>
    <xf numFmtId="168" fontId="33" fillId="3" borderId="33" xfId="1" applyFont="1" applyFill="1" applyBorder="1" applyAlignment="1" applyProtection="1"/>
    <xf numFmtId="168" fontId="4" fillId="3" borderId="33" xfId="1" applyFont="1" applyFill="1" applyBorder="1" applyAlignment="1" applyProtection="1"/>
    <xf numFmtId="177" fontId="33" fillId="3" borderId="33" xfId="24" applyFont="1" applyFill="1" applyBorder="1" applyProtection="1"/>
    <xf numFmtId="169" fontId="4" fillId="3" borderId="33" xfId="73" applyFont="1" applyFill="1" applyBorder="1"/>
    <xf numFmtId="177" fontId="31" fillId="0" borderId="33" xfId="24" applyFont="1" applyFill="1" applyBorder="1" applyAlignment="1">
      <alignment horizontal="right"/>
      <protection locked="0"/>
    </xf>
    <xf numFmtId="177" fontId="4" fillId="3" borderId="33" xfId="24" applyFont="1" applyFill="1" applyBorder="1" applyAlignment="1" applyProtection="1">
      <alignment horizontal="right"/>
    </xf>
    <xf numFmtId="177" fontId="32" fillId="0" borderId="33" xfId="24" applyFont="1" applyBorder="1">
      <protection locked="0"/>
    </xf>
    <xf numFmtId="168" fontId="4" fillId="3" borderId="33" xfId="1" applyFont="1" applyFill="1" applyBorder="1" applyAlignment="1" applyProtection="1">
      <alignment horizontal="right"/>
    </xf>
    <xf numFmtId="168" fontId="33" fillId="2" borderId="33" xfId="1" applyFont="1" applyFill="1" applyBorder="1" applyAlignment="1" applyProtection="1"/>
    <xf numFmtId="168" fontId="0" fillId="2" borderId="33" xfId="1" applyFont="1" applyFill="1" applyBorder="1" applyAlignment="1" applyProtection="1">
      <alignment horizontal="right"/>
    </xf>
    <xf numFmtId="168" fontId="32" fillId="0" borderId="33" xfId="1" applyFont="1" applyFill="1" applyBorder="1" applyAlignment="1">
      <protection locked="0"/>
    </xf>
    <xf numFmtId="168" fontId="32" fillId="0" borderId="34" xfId="1" applyFont="1" applyFill="1" applyBorder="1" applyAlignment="1">
      <protection locked="0"/>
    </xf>
    <xf numFmtId="168" fontId="32" fillId="0" borderId="33" xfId="1" applyFont="1" applyBorder="1" applyAlignment="1">
      <protection locked="0"/>
    </xf>
    <xf numFmtId="168" fontId="32" fillId="0" borderId="33" xfId="1" applyFont="1" applyBorder="1" applyAlignment="1" applyProtection="1">
      <protection locked="0"/>
    </xf>
    <xf numFmtId="177" fontId="4" fillId="3" borderId="33" xfId="24" applyFont="1" applyFill="1" applyBorder="1" applyProtection="1"/>
    <xf numFmtId="172" fontId="32" fillId="0" borderId="33" xfId="74" applyFont="1" applyFill="1" applyBorder="1" applyProtection="1">
      <protection locked="0"/>
    </xf>
    <xf numFmtId="168" fontId="4" fillId="2" borderId="33" xfId="1" applyFont="1" applyFill="1" applyBorder="1" applyAlignment="1" applyProtection="1">
      <alignment horizontal="right"/>
    </xf>
    <xf numFmtId="168" fontId="4" fillId="2" borderId="33" xfId="1" applyFont="1" applyFill="1" applyBorder="1" applyAlignment="1" applyProtection="1"/>
    <xf numFmtId="168" fontId="32" fillId="5" borderId="33" xfId="1" applyFont="1" applyFill="1" applyBorder="1" applyAlignment="1">
      <protection locked="0"/>
    </xf>
    <xf numFmtId="168" fontId="50" fillId="6" borderId="33" xfId="1" applyFont="1" applyFill="1" applyBorder="1" applyAlignment="1">
      <protection locked="0"/>
    </xf>
    <xf numFmtId="168" fontId="32" fillId="5" borderId="37" xfId="1" applyFont="1" applyFill="1" applyBorder="1" applyAlignment="1">
      <protection locked="0"/>
    </xf>
    <xf numFmtId="0" fontId="50" fillId="5" borderId="34" xfId="165" applyFont="1" applyFill="1" applyBorder="1" applyAlignment="1">
      <alignment horizontal="left" wrapText="1" indent="1"/>
      <protection locked="0"/>
    </xf>
    <xf numFmtId="168" fontId="50" fillId="5" borderId="33" xfId="1" applyFont="1" applyFill="1" applyBorder="1" applyAlignment="1">
      <alignment horizontal="left" indent="1"/>
      <protection locked="0"/>
    </xf>
    <xf numFmtId="168" fontId="50" fillId="5" borderId="37" xfId="1" applyFont="1" applyFill="1" applyBorder="1" applyAlignment="1">
      <alignment horizontal="left" indent="1"/>
      <protection locked="0"/>
    </xf>
    <xf numFmtId="176" fontId="32" fillId="0" borderId="33" xfId="76" applyFont="1" applyBorder="1">
      <protection locked="0"/>
    </xf>
    <xf numFmtId="168" fontId="33" fillId="3" borderId="33" xfId="1" applyFont="1" applyFill="1" applyBorder="1" applyAlignment="1" applyProtection="1">
      <alignment horizontal="right"/>
    </xf>
    <xf numFmtId="170" fontId="32" fillId="0" borderId="33" xfId="75" applyFont="1" applyBorder="1" applyAlignment="1">
      <protection locked="0"/>
    </xf>
    <xf numFmtId="168" fontId="32" fillId="0" borderId="33" xfId="1" applyFont="1" applyBorder="1" applyAlignment="1">
      <alignment horizontal="center" wrapText="1"/>
      <protection locked="0"/>
    </xf>
    <xf numFmtId="168" fontId="32" fillId="0" borderId="37" xfId="1" applyFont="1" applyBorder="1" applyAlignment="1">
      <protection locked="0"/>
    </xf>
    <xf numFmtId="168" fontId="4" fillId="3" borderId="37" xfId="1" applyFont="1" applyFill="1" applyBorder="1" applyAlignment="1" applyProtection="1">
      <alignment horizontal="right"/>
    </xf>
    <xf numFmtId="168" fontId="32" fillId="0" borderId="37" xfId="1" applyFont="1" applyBorder="1" applyAlignment="1">
      <alignment horizontal="center" wrapText="1"/>
      <protection locked="0"/>
    </xf>
    <xf numFmtId="178" fontId="33" fillId="3" borderId="33" xfId="23" applyFont="1" applyBorder="1" applyAlignment="1"/>
    <xf numFmtId="178" fontId="33" fillId="3" borderId="33" xfId="23" applyFont="1" applyFill="1" applyBorder="1" applyAlignment="1" applyProtection="1"/>
    <xf numFmtId="169" fontId="32" fillId="0" borderId="33" xfId="73" applyFont="1" applyFill="1" applyBorder="1" applyAlignment="1" applyProtection="1">
      <protection locked="0"/>
    </xf>
    <xf numFmtId="169" fontId="32" fillId="0" borderId="33" xfId="73" applyFont="1" applyFill="1" applyBorder="1" applyProtection="1">
      <protection locked="0"/>
    </xf>
    <xf numFmtId="169" fontId="4" fillId="3" borderId="33" xfId="73" applyFont="1" applyFill="1" applyBorder="1" applyAlignment="1">
      <alignment horizontal="right"/>
    </xf>
    <xf numFmtId="0" fontId="33" fillId="3" borderId="0" xfId="28" applyFill="1">
      <alignment horizontal="left"/>
    </xf>
    <xf numFmtId="0" fontId="29" fillId="3" borderId="9" xfId="26" applyFill="1" applyBorder="1">
      <alignment horizontal="right"/>
    </xf>
    <xf numFmtId="0" fontId="19" fillId="0" borderId="38" xfId="29" applyNumberFormat="1" applyFont="1" applyFill="1" applyBorder="1" applyAlignment="1">
      <alignment horizontal="left" wrapText="1" indent="1"/>
      <protection locked="0"/>
    </xf>
    <xf numFmtId="175" fontId="19" fillId="0" borderId="38" xfId="7" applyFont="1" applyFill="1" applyBorder="1" applyAlignment="1">
      <alignment horizontal="left" indent="1"/>
      <protection locked="0"/>
    </xf>
    <xf numFmtId="0" fontId="101" fillId="0" borderId="0" xfId="0" applyFont="1"/>
    <xf numFmtId="0" fontId="101" fillId="5" borderId="0" xfId="0" applyFont="1" applyFill="1"/>
    <xf numFmtId="0" fontId="102" fillId="5" borderId="2" xfId="0" applyFont="1" applyFill="1" applyBorder="1" applyAlignment="1">
      <alignment horizontal="centerContinuous"/>
    </xf>
    <xf numFmtId="49" fontId="82" fillId="5" borderId="2" xfId="0" applyNumberFormat="1" applyFont="1" applyFill="1" applyBorder="1" applyAlignment="1">
      <alignment horizontal="centerContinuous"/>
    </xf>
    <xf numFmtId="0" fontId="4" fillId="5" borderId="26" xfId="0" applyFont="1" applyFill="1" applyBorder="1" applyAlignment="1">
      <alignment horizontal="left" vertical="top" wrapText="1"/>
    </xf>
    <xf numFmtId="0" fontId="103" fillId="5" borderId="27" xfId="0" applyFont="1" applyFill="1" applyBorder="1" applyAlignment="1">
      <alignment vertical="top"/>
    </xf>
    <xf numFmtId="0" fontId="103" fillId="5" borderId="28" xfId="0" applyFont="1" applyFill="1" applyBorder="1"/>
    <xf numFmtId="0" fontId="9" fillId="5" borderId="2" xfId="0" applyFont="1" applyFill="1" applyBorder="1"/>
    <xf numFmtId="0" fontId="104" fillId="5" borderId="0" xfId="14" applyFont="1" applyFill="1" applyAlignment="1">
      <alignment horizontal="left" vertical="top"/>
    </xf>
    <xf numFmtId="0" fontId="4" fillId="5" borderId="4" xfId="0" applyFont="1" applyFill="1" applyBorder="1"/>
    <xf numFmtId="0" fontId="4" fillId="5" borderId="2" xfId="0" applyFont="1" applyFill="1" applyBorder="1"/>
    <xf numFmtId="0" fontId="105" fillId="5" borderId="0" xfId="14" applyFont="1" applyFill="1" applyAlignment="1">
      <alignment horizontal="left" vertical="top"/>
    </xf>
    <xf numFmtId="0" fontId="4" fillId="5" borderId="6" xfId="0" applyFont="1" applyFill="1" applyBorder="1"/>
    <xf numFmtId="0" fontId="4" fillId="5" borderId="8" xfId="0" applyFont="1" applyFill="1" applyBorder="1"/>
    <xf numFmtId="0" fontId="7" fillId="5" borderId="4" xfId="0" applyFont="1" applyFill="1" applyBorder="1" applyAlignment="1">
      <alignment horizontal="right" vertical="top"/>
    </xf>
    <xf numFmtId="0" fontId="106" fillId="5" borderId="0" xfId="0" applyFont="1" applyFill="1" applyAlignment="1">
      <alignment horizontal="left"/>
    </xf>
    <xf numFmtId="0" fontId="7" fillId="5" borderId="0" xfId="0" applyFont="1" applyFill="1" applyAlignment="1">
      <alignment horizontal="left"/>
    </xf>
    <xf numFmtId="0" fontId="7" fillId="5" borderId="4" xfId="0" applyFont="1" applyFill="1" applyBorder="1" applyAlignment="1">
      <alignment horizontal="left"/>
    </xf>
    <xf numFmtId="0" fontId="102" fillId="5" borderId="2" xfId="0" applyFont="1" applyFill="1" applyBorder="1" applyAlignment="1">
      <alignment horizontal="left" vertical="center"/>
    </xf>
    <xf numFmtId="0" fontId="107" fillId="0" borderId="0" xfId="0" applyFont="1" applyAlignment="1">
      <alignment horizontal="left" vertical="top"/>
    </xf>
    <xf numFmtId="0" fontId="106" fillId="5" borderId="0" xfId="0" applyFont="1" applyFill="1" applyAlignment="1">
      <alignment horizontal="left" vertical="top"/>
    </xf>
    <xf numFmtId="0" fontId="33" fillId="4" borderId="2" xfId="12" applyFont="1" applyBorder="1" applyAlignment="1">
      <alignment horizontal="left" vertical="top" wrapText="1" indent="1"/>
    </xf>
    <xf numFmtId="0" fontId="33" fillId="0" borderId="0" xfId="0" applyFont="1" applyAlignment="1">
      <alignment horizontal="left" indent="1"/>
    </xf>
    <xf numFmtId="0" fontId="30" fillId="4" borderId="1" xfId="4">
      <alignment horizontal="center"/>
    </xf>
    <xf numFmtId="175" fontId="30" fillId="4" borderId="33" xfId="7" applyFont="1" applyFill="1" applyBorder="1" applyAlignment="1" applyProtection="1">
      <alignment horizontal="center" vertical="center"/>
    </xf>
    <xf numFmtId="0" fontId="33" fillId="4" borderId="0" xfId="12" applyFont="1" applyBorder="1" applyAlignment="1">
      <alignment horizontal="left" vertical="top" wrapText="1" indent="1"/>
    </xf>
    <xf numFmtId="0" fontId="30" fillId="4" borderId="34" xfId="4" applyBorder="1">
      <alignment horizontal="center"/>
    </xf>
    <xf numFmtId="0" fontId="30" fillId="4" borderId="35" xfId="4" applyBorder="1">
      <alignment horizontal="center"/>
    </xf>
    <xf numFmtId="0" fontId="30" fillId="4" borderId="36" xfId="4" applyBorder="1">
      <alignment horizontal="center"/>
    </xf>
    <xf numFmtId="0" fontId="33" fillId="7" borderId="2" xfId="12" applyFont="1" applyFill="1" applyBorder="1" applyAlignment="1">
      <alignment horizontal="left" vertical="top" wrapText="1" indent="1"/>
    </xf>
    <xf numFmtId="0" fontId="33" fillId="7" borderId="0" xfId="12" applyFont="1" applyFill="1" applyBorder="1" applyAlignment="1">
      <alignment horizontal="left" vertical="top" wrapText="1" indent="1"/>
    </xf>
    <xf numFmtId="175" fontId="30" fillId="4" borderId="34" xfId="7" applyFont="1" applyFill="1" applyBorder="1" applyAlignment="1" applyProtection="1">
      <alignment horizontal="center" vertical="center"/>
    </xf>
    <xf numFmtId="175" fontId="30" fillId="4" borderId="35" xfId="7" applyFont="1" applyFill="1" applyBorder="1" applyAlignment="1" applyProtection="1">
      <alignment horizontal="center" vertical="center"/>
    </xf>
    <xf numFmtId="175" fontId="30" fillId="4" borderId="36" xfId="7" applyFont="1" applyFill="1" applyBorder="1" applyAlignment="1" applyProtection="1">
      <alignment horizontal="center" vertical="center"/>
    </xf>
    <xf numFmtId="0" fontId="29" fillId="3" borderId="0" xfId="6" applyFont="1" applyAlignment="1">
      <alignment horizontal="left" wrapText="1"/>
    </xf>
    <xf numFmtId="0" fontId="0" fillId="0" borderId="0" xfId="0" applyAlignment="1">
      <alignment wrapText="1"/>
    </xf>
    <xf numFmtId="0" fontId="44" fillId="0" borderId="0" xfId="0" applyFont="1" applyAlignment="1">
      <alignment horizontal="center" wrapText="1"/>
    </xf>
    <xf numFmtId="0" fontId="41" fillId="3" borderId="0" xfId="18" applyBorder="1">
      <alignment horizontal="center" wrapText="1"/>
    </xf>
    <xf numFmtId="0" fontId="33" fillId="3" borderId="0" xfId="6" applyAlignment="1">
      <alignment horizontal="center"/>
    </xf>
    <xf numFmtId="0" fontId="41" fillId="3" borderId="0" xfId="18" applyBorder="1" applyAlignment="1">
      <alignment horizontal="center" vertical="center" wrapText="1"/>
    </xf>
    <xf numFmtId="0" fontId="14" fillId="3" borderId="0" xfId="6" applyFont="1" applyAlignment="1">
      <alignment horizontal="center"/>
    </xf>
    <xf numFmtId="0" fontId="32" fillId="0" borderId="34" xfId="5" applyBorder="1" applyAlignment="1">
      <alignment wrapText="1"/>
      <protection locked="0"/>
    </xf>
    <xf numFmtId="0" fontId="0" fillId="0" borderId="35" xfId="0" applyBorder="1" applyAlignment="1">
      <alignment wrapText="1"/>
    </xf>
    <xf numFmtId="0" fontId="0" fillId="0" borderId="36" xfId="0" applyBorder="1" applyAlignment="1">
      <alignment wrapText="1"/>
    </xf>
    <xf numFmtId="0" fontId="33" fillId="4" borderId="4" xfId="12" applyFont="1" applyBorder="1" applyAlignment="1">
      <alignment horizontal="left" vertical="top" wrapText="1" indent="1"/>
    </xf>
    <xf numFmtId="0" fontId="9" fillId="2" borderId="0" xfId="8" applyFont="1" applyFill="1" applyBorder="1" applyAlignment="1">
      <alignment horizontal="left" vertical="center" wrapText="1"/>
    </xf>
    <xf numFmtId="168" fontId="32" fillId="0" borderId="34" xfId="1" applyFont="1" applyBorder="1" applyAlignment="1">
      <alignment wrapText="1"/>
      <protection locked="0"/>
    </xf>
    <xf numFmtId="0" fontId="29" fillId="2" borderId="0" xfId="28" applyFont="1" applyFill="1" applyBorder="1" applyAlignment="1">
      <alignment horizontal="left" wrapText="1"/>
    </xf>
    <xf numFmtId="0" fontId="32" fillId="5" borderId="34" xfId="165" applyFill="1" applyBorder="1" applyAlignment="1">
      <alignment horizontal="left"/>
      <protection locked="0"/>
    </xf>
    <xf numFmtId="0" fontId="32" fillId="5" borderId="35" xfId="165" applyFill="1" applyBorder="1" applyAlignment="1">
      <alignment horizontal="left"/>
      <protection locked="0"/>
    </xf>
    <xf numFmtId="0" fontId="32" fillId="5" borderId="36" xfId="165" applyFill="1" applyBorder="1" applyAlignment="1">
      <alignment horizontal="left"/>
      <protection locked="0"/>
    </xf>
    <xf numFmtId="0" fontId="32" fillId="40" borderId="27" xfId="165" applyFill="1" applyBorder="1" applyAlignment="1">
      <alignment horizontal="left"/>
      <protection locked="0"/>
    </xf>
    <xf numFmtId="0" fontId="96" fillId="6" borderId="0" xfId="19" applyFont="1" applyFill="1" applyBorder="1">
      <alignment horizontal="center" wrapText="1"/>
    </xf>
    <xf numFmtId="0" fontId="96" fillId="6" borderId="7" xfId="19" applyFont="1" applyFill="1" applyBorder="1">
      <alignment horizontal="center" wrapText="1"/>
    </xf>
    <xf numFmtId="0" fontId="30" fillId="4" borderId="34" xfId="164" applyBorder="1">
      <alignment horizontal="center"/>
    </xf>
    <xf numFmtId="0" fontId="30" fillId="4" borderId="35" xfId="164" applyBorder="1">
      <alignment horizontal="center"/>
    </xf>
    <xf numFmtId="0" fontId="30" fillId="4" borderId="36" xfId="164" applyBorder="1">
      <alignment horizontal="center"/>
    </xf>
    <xf numFmtId="0" fontId="41" fillId="3" borderId="0" xfId="15" applyFont="1" applyBorder="1"/>
    <xf numFmtId="0" fontId="33" fillId="3" borderId="0" xfId="6" applyAlignment="1">
      <alignment horizontal="left" vertical="center" wrapText="1"/>
    </xf>
    <xf numFmtId="0" fontId="29" fillId="3" borderId="0" xfId="2" applyBorder="1"/>
    <xf numFmtId="0" fontId="32" fillId="0" borderId="26" xfId="5" applyNumberFormat="1" applyBorder="1" applyAlignment="1">
      <alignment vertical="top" wrapText="1"/>
      <protection locked="0"/>
    </xf>
    <xf numFmtId="0" fontId="32" fillId="0" borderId="27" xfId="5" applyNumberFormat="1" applyBorder="1" applyAlignment="1">
      <alignment vertical="top" wrapText="1"/>
      <protection locked="0"/>
    </xf>
    <xf numFmtId="0" fontId="32" fillId="0" borderId="28" xfId="5" applyNumberFormat="1" applyBorder="1" applyAlignment="1">
      <alignment vertical="top" wrapText="1"/>
      <protection locked="0"/>
    </xf>
    <xf numFmtId="0" fontId="32" fillId="0" borderId="6" xfId="5" applyNumberFormat="1" applyBorder="1" applyAlignment="1">
      <alignment vertical="top" wrapText="1"/>
      <protection locked="0"/>
    </xf>
    <xf numFmtId="0" fontId="32" fillId="0" borderId="7" xfId="5" applyNumberFormat="1" applyBorder="1" applyAlignment="1">
      <alignment vertical="top" wrapText="1"/>
      <protection locked="0"/>
    </xf>
    <xf numFmtId="0" fontId="32" fillId="0" borderId="8" xfId="5" applyNumberFormat="1" applyBorder="1" applyAlignment="1">
      <alignment vertical="top" wrapText="1"/>
      <protection locked="0"/>
    </xf>
    <xf numFmtId="0" fontId="41" fillId="3" borderId="0" xfId="19" quotePrefix="1" applyBorder="1">
      <alignment horizontal="center" wrapText="1"/>
    </xf>
    <xf numFmtId="0" fontId="29" fillId="3" borderId="0" xfId="6" applyFont="1" applyAlignment="1">
      <alignment horizontal="left"/>
    </xf>
    <xf numFmtId="0" fontId="32" fillId="0" borderId="26" xfId="5" applyBorder="1" applyAlignment="1">
      <alignment horizontal="left" vertical="top" wrapText="1"/>
      <protection locked="0"/>
    </xf>
    <xf numFmtId="0" fontId="32" fillId="0" borderId="27" xfId="5" applyBorder="1" applyAlignment="1">
      <alignment horizontal="left" vertical="top" wrapText="1"/>
      <protection locked="0"/>
    </xf>
    <xf numFmtId="0" fontId="32" fillId="0" borderId="28" xfId="5" applyBorder="1" applyAlignment="1">
      <alignment horizontal="left" vertical="top" wrapText="1"/>
      <protection locked="0"/>
    </xf>
    <xf numFmtId="0" fontId="32" fillId="0" borderId="6" xfId="5" applyBorder="1" applyAlignment="1">
      <alignment horizontal="left" vertical="top" wrapText="1"/>
      <protection locked="0"/>
    </xf>
    <xf numFmtId="0" fontId="32" fillId="0" borderId="7" xfId="5" applyBorder="1" applyAlignment="1">
      <alignment horizontal="left" vertical="top" wrapText="1"/>
      <protection locked="0"/>
    </xf>
    <xf numFmtId="0" fontId="32" fillId="0" borderId="8" xfId="5" applyBorder="1" applyAlignment="1">
      <alignment horizontal="left" vertical="top" wrapText="1"/>
      <protection locked="0"/>
    </xf>
    <xf numFmtId="0" fontId="33" fillId="3" borderId="0" xfId="6" applyAlignment="1">
      <alignment horizontal="left"/>
    </xf>
    <xf numFmtId="0" fontId="41" fillId="3" borderId="15" xfId="19" quotePrefix="1" applyBorder="1">
      <alignment horizontal="center" wrapText="1"/>
    </xf>
    <xf numFmtId="0" fontId="29" fillId="2" borderId="0" xfId="8" applyFont="1" applyFill="1" applyBorder="1" applyAlignment="1">
      <alignment horizontal="left" wrapText="1"/>
    </xf>
    <xf numFmtId="0" fontId="30" fillId="0" borderId="1" xfId="4" applyFill="1">
      <alignment horizontal="center"/>
    </xf>
    <xf numFmtId="0" fontId="41" fillId="3" borderId="0" xfId="19" applyBorder="1">
      <alignment horizontal="center" wrapText="1"/>
    </xf>
    <xf numFmtId="0" fontId="29" fillId="3" borderId="0" xfId="3" applyBorder="1" applyAlignment="1">
      <alignment horizontal="center" wrapText="1"/>
    </xf>
    <xf numFmtId="0" fontId="6" fillId="4" borderId="0" xfId="11" applyFont="1" applyAlignment="1"/>
    <xf numFmtId="0" fontId="37" fillId="4" borderId="2" xfId="12" applyBorder="1" applyAlignment="1">
      <alignment horizontal="left" vertical="top" wrapText="1" indent="1"/>
    </xf>
    <xf numFmtId="0" fontId="37" fillId="4" borderId="0" xfId="12" applyBorder="1" applyAlignment="1">
      <alignment horizontal="left" vertical="top" wrapText="1" indent="1"/>
    </xf>
    <xf numFmtId="0" fontId="41" fillId="3" borderId="0" xfId="6" applyFont="1" applyAlignment="1">
      <alignment horizontal="center" vertical="center" wrapText="1"/>
    </xf>
    <xf numFmtId="0" fontId="41" fillId="3" borderId="4" xfId="6" applyFont="1" applyBorder="1" applyAlignment="1">
      <alignment horizontal="center" vertical="center" wrapText="1"/>
    </xf>
    <xf numFmtId="0" fontId="41" fillId="3" borderId="0" xfId="6" applyFont="1" applyAlignment="1">
      <alignment horizontal="right" vertical="center" wrapText="1"/>
    </xf>
    <xf numFmtId="0" fontId="41" fillId="3" borderId="4" xfId="6" applyFont="1" applyBorder="1" applyAlignment="1">
      <alignment horizontal="right" vertical="center" wrapText="1"/>
    </xf>
    <xf numFmtId="0" fontId="37" fillId="4" borderId="4" xfId="12" applyBorder="1" applyAlignment="1">
      <alignment horizontal="left" vertical="top" wrapText="1" indent="1"/>
    </xf>
    <xf numFmtId="0" fontId="41" fillId="3" borderId="0" xfId="6" applyFont="1" applyAlignment="1">
      <alignment horizontal="center" wrapText="1"/>
    </xf>
    <xf numFmtId="0" fontId="32" fillId="0" borderId="34" xfId="5" applyNumberFormat="1" applyBorder="1" applyAlignment="1">
      <alignment wrapText="1"/>
      <protection locked="0"/>
    </xf>
    <xf numFmtId="0" fontId="30" fillId="4" borderId="34" xfId="4" applyBorder="1" applyAlignment="1">
      <alignment horizontal="center" wrapText="1"/>
    </xf>
    <xf numFmtId="0" fontId="30" fillId="4" borderId="36" xfId="4" applyBorder="1" applyAlignment="1">
      <alignment horizontal="center" wrapText="1"/>
    </xf>
    <xf numFmtId="175" fontId="30" fillId="4" borderId="34" xfId="7" applyFont="1" applyFill="1" applyBorder="1" applyAlignment="1" applyProtection="1">
      <alignment horizontal="center" vertical="center" wrapText="1"/>
    </xf>
    <xf numFmtId="175" fontId="30" fillId="4" borderId="36" xfId="7" applyFont="1" applyFill="1" applyBorder="1" applyAlignment="1" applyProtection="1">
      <alignment horizontal="center" vertical="center" wrapText="1"/>
    </xf>
    <xf numFmtId="0" fontId="29" fillId="3" borderId="0" xfId="8" applyFont="1" applyBorder="1" applyAlignment="1">
      <alignment horizontal="left" vertical="top" wrapText="1"/>
    </xf>
    <xf numFmtId="0" fontId="35" fillId="4" borderId="2" xfId="9" applyBorder="1" applyAlignment="1">
      <alignment horizontal="left" indent="1"/>
    </xf>
    <xf numFmtId="0" fontId="35" fillId="4" borderId="0" xfId="9" applyBorder="1" applyAlignment="1">
      <alignment horizontal="left" indent="1"/>
    </xf>
    <xf numFmtId="0" fontId="35" fillId="4" borderId="4" xfId="9" applyBorder="1" applyAlignment="1">
      <alignment horizontal="left" indent="1"/>
    </xf>
    <xf numFmtId="0" fontId="41" fillId="3" borderId="0" xfId="19" applyBorder="1" applyAlignment="1">
      <alignment horizontal="center" vertical="center" wrapText="1"/>
    </xf>
    <xf numFmtId="0" fontId="41" fillId="3" borderId="7" xfId="19" applyBorder="1" applyAlignment="1">
      <alignment horizontal="center" vertical="center" wrapText="1"/>
    </xf>
    <xf numFmtId="0" fontId="33" fillId="3" borderId="0" xfId="6"/>
    <xf numFmtId="0" fontId="29" fillId="3" borderId="0" xfId="28" applyFont="1" applyBorder="1" applyAlignment="1">
      <alignment vertical="center" wrapText="1"/>
    </xf>
  </cellXfs>
  <cellStyles count="187">
    <cellStyle name="20% - Accent1" xfId="50" builtinId="30" hidden="1"/>
    <cellStyle name="20% - Accent2" xfId="54" builtinId="34" hidden="1"/>
    <cellStyle name="20% - Accent3" xfId="58" builtinId="38" hidden="1"/>
    <cellStyle name="20% - Accent4" xfId="62" builtinId="42" hidden="1"/>
    <cellStyle name="20% - Accent5" xfId="66" builtinId="46" hidden="1"/>
    <cellStyle name="20% - Accent6" xfId="70" builtinId="50" hidden="1"/>
    <cellStyle name="40% - Accent1" xfId="51" builtinId="31" hidden="1"/>
    <cellStyle name="40% - Accent2" xfId="55" builtinId="35" hidden="1"/>
    <cellStyle name="40% - Accent3" xfId="59" builtinId="39" hidden="1"/>
    <cellStyle name="40% - Accent4" xfId="63" builtinId="43" hidden="1"/>
    <cellStyle name="40% - Accent5" xfId="67" builtinId="47" hidden="1"/>
    <cellStyle name="40% - Accent6" xfId="71" builtinId="51" hidden="1"/>
    <cellStyle name="60% - Accent1" xfId="52" builtinId="32" hidden="1"/>
    <cellStyle name="60% - Accent2" xfId="56" builtinId="36" hidden="1"/>
    <cellStyle name="60% - Accent3" xfId="60" builtinId="40" hidden="1"/>
    <cellStyle name="60% - Accent4" xfId="64" builtinId="44" hidden="1"/>
    <cellStyle name="60% - Accent5" xfId="68" builtinId="48" hidden="1"/>
    <cellStyle name="60% - Accent6" xfId="72" builtinId="52" hidden="1"/>
    <cellStyle name="Accent1" xfId="49" builtinId="29" hidden="1"/>
    <cellStyle name="Accent2" xfId="53" builtinId="33" hidden="1"/>
    <cellStyle name="Accent3" xfId="57" builtinId="37" hidden="1"/>
    <cellStyle name="Accent4" xfId="61" builtinId="41" hidden="1"/>
    <cellStyle name="Accent5" xfId="65" builtinId="45" hidden="1"/>
    <cellStyle name="Accent6" xfId="69" builtinId="49" hidden="1"/>
    <cellStyle name="Bad" xfId="38" builtinId="27" hidden="1"/>
    <cellStyle name="Calculation" xfId="42" builtinId="22" hidden="1"/>
    <cellStyle name="Check Cell" xfId="44" builtinId="23" hidden="1"/>
    <cellStyle name="Comma" xfId="77" builtinId="3" hidden="1"/>
    <cellStyle name="Comma [0]" xfId="1" builtinId="6" customBuiltin="1"/>
    <cellStyle name="Comma [0] 2" xfId="162" xr:uid="{00000000-0005-0000-0000-00001D000000}"/>
    <cellStyle name="Comma [0] 3" xfId="84" xr:uid="{00000000-0005-0000-0000-00001E000000}"/>
    <cellStyle name="Comma [1]" xfId="74" xr:uid="{00000000-0005-0000-0000-00001F000000}"/>
    <cellStyle name="Comma [1] 2" xfId="180" xr:uid="{00000000-0005-0000-0000-000020000000}"/>
    <cellStyle name="Comma [1] 3" xfId="85" xr:uid="{00000000-0005-0000-0000-000021000000}"/>
    <cellStyle name="Comma [2]" xfId="73" xr:uid="{00000000-0005-0000-0000-000022000000}"/>
    <cellStyle name="Comma [2] 2" xfId="179" xr:uid="{00000000-0005-0000-0000-000023000000}"/>
    <cellStyle name="Comma [2] 3" xfId="86" xr:uid="{00000000-0005-0000-0000-000024000000}"/>
    <cellStyle name="Comma(0)" xfId="87" xr:uid="{00000000-0005-0000-0000-000025000000}"/>
    <cellStyle name="Comma(2)" xfId="88" xr:uid="{00000000-0005-0000-0000-000026000000}"/>
    <cellStyle name="Comment" xfId="2" xr:uid="{00000000-0005-0000-0000-000027000000}"/>
    <cellStyle name="Comment 2" xfId="163" xr:uid="{00000000-0005-0000-0000-000028000000}"/>
    <cellStyle name="Comment 3" xfId="89" xr:uid="{00000000-0005-0000-0000-000029000000}"/>
    <cellStyle name="Commentary" xfId="90" xr:uid="{00000000-0005-0000-0000-00002A000000}"/>
    <cellStyle name="CommentWrap" xfId="3" xr:uid="{00000000-0005-0000-0000-00002B000000}"/>
    <cellStyle name="Company Heading" xfId="91" xr:uid="{00000000-0005-0000-0000-00002C000000}"/>
    <cellStyle name="Company Name" xfId="4" xr:uid="{00000000-0005-0000-0000-00002D000000}"/>
    <cellStyle name="Company Name 2" xfId="164" xr:uid="{00000000-0005-0000-0000-00002E000000}"/>
    <cellStyle name="Company Name 3" xfId="92" xr:uid="{00000000-0005-0000-0000-00002F000000}"/>
    <cellStyle name="Currency" xfId="30" builtinId="4" hidden="1"/>
    <cellStyle name="Currency [0]" xfId="31" builtinId="7" hidden="1"/>
    <cellStyle name="Currency [0]" xfId="75" xr:uid="{00000000-0005-0000-0000-000032000000}"/>
    <cellStyle name="Data Entry Date" xfId="93" xr:uid="{00000000-0005-0000-0000-000033000000}"/>
    <cellStyle name="Data Entry Heavy Box" xfId="94" xr:uid="{00000000-0005-0000-0000-000034000000}"/>
    <cellStyle name="Data Entry RtJust" xfId="95" xr:uid="{00000000-0005-0000-0000-000035000000}"/>
    <cellStyle name="Data Input" xfId="5" xr:uid="{00000000-0005-0000-0000-000036000000}"/>
    <cellStyle name="Data Input 2" xfId="165" xr:uid="{00000000-0005-0000-0000-000037000000}"/>
    <cellStyle name="Data Input 3" xfId="152" xr:uid="{00000000-0005-0000-0000-000038000000}"/>
    <cellStyle name="Data Input 4" xfId="96" xr:uid="{00000000-0005-0000-0000-000039000000}"/>
    <cellStyle name="Data Rows" xfId="6" xr:uid="{00000000-0005-0000-0000-00003A000000}"/>
    <cellStyle name="Data Rows 2" xfId="98" xr:uid="{00000000-0005-0000-0000-00003B000000}"/>
    <cellStyle name="Data Rows 3" xfId="153" xr:uid="{00000000-0005-0000-0000-00003C000000}"/>
    <cellStyle name="Data Rows 4" xfId="99" xr:uid="{00000000-0005-0000-0000-00003D000000}"/>
    <cellStyle name="Data Rows 5" xfId="166" xr:uid="{00000000-0005-0000-0000-00003E000000}"/>
    <cellStyle name="Data Rows 6" xfId="97" xr:uid="{00000000-0005-0000-0000-00003F000000}"/>
    <cellStyle name="Date" xfId="76" xr:uid="{00000000-0005-0000-0000-000040000000}"/>
    <cellStyle name="Date (short)" xfId="101" xr:uid="{00000000-0005-0000-0000-000041000000}"/>
    <cellStyle name="Date 2" xfId="181" xr:uid="{00000000-0005-0000-0000-000042000000}"/>
    <cellStyle name="Date 3" xfId="186" xr:uid="{00000000-0005-0000-0000-000043000000}"/>
    <cellStyle name="Date 4" xfId="100" xr:uid="{00000000-0005-0000-0000-000044000000}"/>
    <cellStyle name="Date Heading" xfId="102" xr:uid="{00000000-0005-0000-0000-000045000000}"/>
    <cellStyle name="Disclosure Date" xfId="103" xr:uid="{00000000-0005-0000-0000-000046000000}"/>
    <cellStyle name="Entry 1A" xfId="104" xr:uid="{00000000-0005-0000-0000-000047000000}"/>
    <cellStyle name="Entry 1B" xfId="105" xr:uid="{00000000-0005-0000-0000-000048000000}"/>
    <cellStyle name="Explanatory Text" xfId="47" builtinId="53" hidden="1"/>
    <cellStyle name="Explanatory text" xfId="106" xr:uid="{00000000-0005-0000-0000-00004A000000}"/>
    <cellStyle name="explanatory text rtjust" xfId="107" xr:uid="{00000000-0005-0000-0000-00004B000000}"/>
    <cellStyle name="Footnote" xfId="8" xr:uid="{00000000-0005-0000-0000-00004C000000}"/>
    <cellStyle name="Good" xfId="37" builtinId="26" hidden="1"/>
    <cellStyle name="Header 1" xfId="9" xr:uid="{00000000-0005-0000-0000-00004E000000}"/>
    <cellStyle name="Header 1 2" xfId="167" xr:uid="{00000000-0005-0000-0000-00004F000000}"/>
    <cellStyle name="Header 1 3" xfId="108" xr:uid="{00000000-0005-0000-0000-000050000000}"/>
    <cellStyle name="Header Company" xfId="10" xr:uid="{00000000-0005-0000-0000-000051000000}"/>
    <cellStyle name="Header Company 2" xfId="168" xr:uid="{00000000-0005-0000-0000-000052000000}"/>
    <cellStyle name="Header Company 3" xfId="109" xr:uid="{00000000-0005-0000-0000-000053000000}"/>
    <cellStyle name="Header Rows" xfId="11" xr:uid="{00000000-0005-0000-0000-000054000000}"/>
    <cellStyle name="Header Rows 2" xfId="154" xr:uid="{00000000-0005-0000-0000-000055000000}"/>
    <cellStyle name="Header Text" xfId="12" xr:uid="{00000000-0005-0000-0000-000056000000}"/>
    <cellStyle name="Header Text 2" xfId="169" xr:uid="{00000000-0005-0000-0000-000057000000}"/>
    <cellStyle name="Header Text 3" xfId="110" xr:uid="{00000000-0005-0000-0000-000058000000}"/>
    <cellStyle name="Header Version" xfId="13" xr:uid="{00000000-0005-0000-0000-000059000000}"/>
    <cellStyle name="Header Version 2" xfId="170" xr:uid="{00000000-0005-0000-0000-00005A000000}"/>
    <cellStyle name="Header Version 3" xfId="111" xr:uid="{00000000-0005-0000-0000-00005B000000}"/>
    <cellStyle name="Heading (guidelines)" xfId="14" xr:uid="{00000000-0005-0000-0000-00005C000000}"/>
    <cellStyle name="Heading 1" xfId="33" builtinId="16" hidden="1"/>
    <cellStyle name="Heading 1" xfId="112" builtinId="16" customBuiltin="1"/>
    <cellStyle name="Heading 1 2" xfId="113" xr:uid="{00000000-0005-0000-0000-00005F000000}"/>
    <cellStyle name="Heading 1-noindex" xfId="114" xr:uid="{00000000-0005-0000-0000-000060000000}"/>
    <cellStyle name="Heading 1-noindex 2" xfId="115" xr:uid="{00000000-0005-0000-0000-000061000000}"/>
    <cellStyle name="Heading 2" xfId="34" builtinId="17" hidden="1"/>
    <cellStyle name="Heading 2" xfId="116" builtinId="17" customBuiltin="1"/>
    <cellStyle name="Heading 3" xfId="35" builtinId="18" hidden="1"/>
    <cellStyle name="Heading 3" xfId="117" builtinId="18" customBuiltin="1"/>
    <cellStyle name="Heading 3 2" xfId="118" xr:uid="{00000000-0005-0000-0000-000066000000}"/>
    <cellStyle name="Heading 3 Centre" xfId="119" xr:uid="{00000000-0005-0000-0000-000067000000}"/>
    <cellStyle name="Heading 4" xfId="36" builtinId="19" hidden="1"/>
    <cellStyle name="Heading 4" xfId="120" builtinId="19" customBuiltin="1"/>
    <cellStyle name="Heading 4 2" xfId="121" xr:uid="{00000000-0005-0000-0000-00006A000000}"/>
    <cellStyle name="Heading1" xfId="15" xr:uid="{00000000-0005-0000-0000-00006B000000}"/>
    <cellStyle name="Heading1 2" xfId="171" xr:uid="{00000000-0005-0000-0000-00006C000000}"/>
    <cellStyle name="Heading1 3" xfId="155" xr:uid="{00000000-0005-0000-0000-00006D000000}"/>
    <cellStyle name="Heading1 4" xfId="122" xr:uid="{00000000-0005-0000-0000-00006E000000}"/>
    <cellStyle name="Heading2" xfId="16" xr:uid="{00000000-0005-0000-0000-00006F000000}"/>
    <cellStyle name="Heading2 2" xfId="156" xr:uid="{00000000-0005-0000-0000-000070000000}"/>
    <cellStyle name="Heading2 3" xfId="172" xr:uid="{00000000-0005-0000-0000-000071000000}"/>
    <cellStyle name="Heading2 4" xfId="123" xr:uid="{00000000-0005-0000-0000-000072000000}"/>
    <cellStyle name="Heading3" xfId="17" xr:uid="{00000000-0005-0000-0000-000073000000}"/>
    <cellStyle name="Heading3 2" xfId="157" xr:uid="{00000000-0005-0000-0000-000074000000}"/>
    <cellStyle name="Heading3 3" xfId="173" xr:uid="{00000000-0005-0000-0000-000075000000}"/>
    <cellStyle name="Heading3 4" xfId="124" xr:uid="{00000000-0005-0000-0000-000076000000}"/>
    <cellStyle name="Heading3 wrap" xfId="18" xr:uid="{00000000-0005-0000-0000-000077000000}"/>
    <cellStyle name="Heading3 wrap low" xfId="19" xr:uid="{00000000-0005-0000-0000-000078000000}"/>
    <cellStyle name="Heading3Wraped" xfId="125" xr:uid="{00000000-0005-0000-0000-000079000000}"/>
    <cellStyle name="Heavy Box" xfId="126" xr:uid="{00000000-0005-0000-0000-00007A000000}"/>
    <cellStyle name="Heavy Box 2" xfId="127" xr:uid="{00000000-0005-0000-0000-00007B000000}"/>
    <cellStyle name="Heavy Box 2 3" xfId="128" xr:uid="{00000000-0005-0000-0000-00007C000000}"/>
    <cellStyle name="Hyperlink" xfId="20" builtinId="8" hidden="1" customBuiltin="1"/>
    <cellStyle name="Hyperlink" xfId="81" builtinId="8"/>
    <cellStyle name="Hyperlink 2" xfId="184" xr:uid="{00000000-0005-0000-0000-00007F000000}"/>
    <cellStyle name="Hyperlink 3" xfId="129" xr:uid="{00000000-0005-0000-0000-000080000000}"/>
    <cellStyle name="Input" xfId="40" builtinId="20" hidden="1"/>
    <cellStyle name="Italic Wrap" xfId="130" xr:uid="{00000000-0005-0000-0000-000082000000}"/>
    <cellStyle name="Label 2a" xfId="21" xr:uid="{00000000-0005-0000-0000-000083000000}"/>
    <cellStyle name="Label 2a merge" xfId="131" xr:uid="{00000000-0005-0000-0000-000084000000}"/>
    <cellStyle name="Label 2b" xfId="22" xr:uid="{00000000-0005-0000-0000-000085000000}"/>
    <cellStyle name="Label 2b merged" xfId="132" xr:uid="{00000000-0005-0000-0000-000086000000}"/>
    <cellStyle name="Label2a Merge Centred" xfId="133" xr:uid="{00000000-0005-0000-0000-000087000000}"/>
    <cellStyle name="Link" xfId="82" xr:uid="{00000000-0005-0000-0000-000088000000}"/>
    <cellStyle name="Link 2" xfId="185" xr:uid="{00000000-0005-0000-0000-000089000000}"/>
    <cellStyle name="Link 3" xfId="134" xr:uid="{00000000-0005-0000-0000-00008A000000}"/>
    <cellStyle name="Linked Cell" xfId="43" builtinId="24" hidden="1"/>
    <cellStyle name="Long Date" xfId="7" xr:uid="{00000000-0005-0000-0000-00008C000000}"/>
    <cellStyle name="Major Heading" xfId="135" xr:uid="{00000000-0005-0000-0000-00008D000000}"/>
    <cellStyle name="Neutral" xfId="39" builtinId="28" hidden="1"/>
    <cellStyle name="Normal" xfId="0" builtinId="0" customBuiltin="1"/>
    <cellStyle name="Normal 2" xfId="161" xr:uid="{00000000-0005-0000-0000-000090000000}"/>
    <cellStyle name="Normal 3" xfId="83" xr:uid="{00000000-0005-0000-0000-000091000000}"/>
    <cellStyle name="Normal 4" xfId="136" xr:uid="{00000000-0005-0000-0000-000092000000}"/>
    <cellStyle name="Note" xfId="46" builtinId="10" hidden="1"/>
    <cellStyle name="Output" xfId="41" builtinId="21" hidden="1"/>
    <cellStyle name="Output heavy" xfId="80" xr:uid="{00000000-0005-0000-0000-000095000000}"/>
    <cellStyle name="Output heavy 2" xfId="183" xr:uid="{00000000-0005-0000-0000-000096000000}"/>
    <cellStyle name="Output light" xfId="79" xr:uid="{00000000-0005-0000-0000-000097000000}"/>
    <cellStyle name="Output light 2" xfId="182" xr:uid="{00000000-0005-0000-0000-000098000000}"/>
    <cellStyle name="Percent" xfId="78" builtinId="5" hidden="1"/>
    <cellStyle name="Percent [0]" xfId="23" xr:uid="{00000000-0005-0000-0000-00009A000000}"/>
    <cellStyle name="Percent [0] 2" xfId="174" xr:uid="{00000000-0005-0000-0000-00009B000000}"/>
    <cellStyle name="Percent [0] 3" xfId="137" xr:uid="{00000000-0005-0000-0000-00009C000000}"/>
    <cellStyle name="Percent [1]" xfId="138" xr:uid="{00000000-0005-0000-0000-00009D000000}"/>
    <cellStyle name="Percent [2]" xfId="24" xr:uid="{00000000-0005-0000-0000-00009E000000}"/>
    <cellStyle name="Percent(0)" xfId="158" xr:uid="{00000000-0005-0000-0000-00009F000000}"/>
    <cellStyle name="plus/less" xfId="25" xr:uid="{00000000-0005-0000-0000-0000A0000000}"/>
    <cellStyle name="plus/less 2" xfId="175" xr:uid="{00000000-0005-0000-0000-0000A1000000}"/>
    <cellStyle name="plus/less 3" xfId="139" xr:uid="{00000000-0005-0000-0000-0000A2000000}"/>
    <cellStyle name="Row Ref" xfId="140" xr:uid="{00000000-0005-0000-0000-0000A3000000}"/>
    <cellStyle name="RowRef" xfId="26" xr:uid="{00000000-0005-0000-0000-0000A4000000}"/>
    <cellStyle name="RowRef 2" xfId="176" xr:uid="{00000000-0005-0000-0000-0000A5000000}"/>
    <cellStyle name="RowRef 3" xfId="159" xr:uid="{00000000-0005-0000-0000-0000A6000000}"/>
    <cellStyle name="Short Date" xfId="27" xr:uid="{00000000-0005-0000-0000-0000A7000000}"/>
    <cellStyle name="Sub Heading" xfId="141" xr:uid="{00000000-0005-0000-0000-0000A8000000}"/>
    <cellStyle name="Sub Heading 2" xfId="142" xr:uid="{00000000-0005-0000-0000-0000A9000000}"/>
    <cellStyle name="Table Heading Centred" xfId="143" xr:uid="{00000000-0005-0000-0000-0000AA000000}"/>
    <cellStyle name="Table2Heading" xfId="144" xr:uid="{00000000-0005-0000-0000-0000AB000000}"/>
    <cellStyle name="Text" xfId="28" xr:uid="{00000000-0005-0000-0000-0000AC000000}"/>
    <cellStyle name="Text 2" xfId="146" xr:uid="{00000000-0005-0000-0000-0000AD000000}"/>
    <cellStyle name="Text 3" xfId="160" xr:uid="{00000000-0005-0000-0000-0000AE000000}"/>
    <cellStyle name="Text 4" xfId="177" xr:uid="{00000000-0005-0000-0000-0000AF000000}"/>
    <cellStyle name="Text 5" xfId="145" xr:uid="{00000000-0005-0000-0000-0000B0000000}"/>
    <cellStyle name="Text Italic" xfId="147" xr:uid="{00000000-0005-0000-0000-0000B1000000}"/>
    <cellStyle name="Text rjustify" xfId="29" xr:uid="{00000000-0005-0000-0000-0000B2000000}"/>
    <cellStyle name="Text rjustify 2" xfId="178" xr:uid="{00000000-0005-0000-0000-0000B3000000}"/>
    <cellStyle name="Text rjustify 3" xfId="148" xr:uid="{00000000-0005-0000-0000-0000B4000000}"/>
    <cellStyle name="Text Underline" xfId="149" xr:uid="{00000000-0005-0000-0000-0000B5000000}"/>
    <cellStyle name="Title" xfId="32" builtinId="15" hidden="1"/>
    <cellStyle name="Top rows" xfId="150" xr:uid="{00000000-0005-0000-0000-0000B7000000}"/>
    <cellStyle name="Top rows 2" xfId="151" xr:uid="{00000000-0005-0000-0000-0000B8000000}"/>
    <cellStyle name="Total" xfId="48" builtinId="25" hidden="1"/>
    <cellStyle name="Warning Text" xfId="45" builtinId="11" hidden="1"/>
  </cellStyles>
  <dxfs count="25">
    <dxf>
      <fill>
        <patternFill>
          <bgColor theme="9"/>
        </patternFill>
      </fill>
    </dxf>
    <dxf>
      <fill>
        <patternFill>
          <bgColor rgb="FFF79646"/>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ont>
        <color theme="2"/>
      </font>
      <fill>
        <patternFill>
          <bgColor theme="2"/>
        </patternFill>
      </fill>
    </dxf>
    <dxf>
      <fill>
        <patternFill>
          <bgColor theme="2"/>
        </patternFill>
      </fill>
      <border>
        <left/>
        <right/>
        <top/>
        <bottom/>
      </border>
    </dxf>
    <dxf>
      <fill>
        <patternFill>
          <bgColor theme="2"/>
        </patternFill>
      </fill>
      <border>
        <left/>
        <right style="thin">
          <color indexed="64"/>
        </right>
        <top/>
        <bottom/>
      </border>
    </dxf>
    <dxf>
      <fill>
        <patternFill>
          <bgColor theme="2"/>
        </patternFill>
      </fill>
      <border>
        <left/>
        <right/>
        <top/>
        <bottom/>
      </border>
    </dxf>
    <dxf>
      <fill>
        <patternFill>
          <bgColor theme="2"/>
        </patternFill>
      </fill>
      <border>
        <left/>
        <right/>
        <top/>
        <bottom/>
      </border>
    </dxf>
    <dxf>
      <fill>
        <patternFill>
          <bgColor theme="2"/>
        </patternFill>
      </fill>
      <border>
        <left/>
        <right/>
        <top/>
        <bottom/>
      </border>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9"/>
        </patternFill>
      </fill>
    </dxf>
    <dxf>
      <fill>
        <patternFill>
          <bgColor theme="9"/>
        </patternFill>
      </fill>
    </dxf>
    <dxf>
      <fill>
        <patternFill>
          <bgColor theme="9"/>
        </patternFill>
      </fill>
    </dxf>
    <dxf>
      <fill>
        <patternFill>
          <bgColor theme="9"/>
        </patternFill>
      </fill>
    </dxf>
    <dxf>
      <fill>
        <patternFill>
          <bgColor theme="9"/>
        </patternFill>
      </fill>
    </dxf>
  </dxfs>
  <tableStyles count="0" defaultTableStyle="TableStyleMedium9" defaultPivotStyle="PivotStyleLight16"/>
  <colors>
    <mruColors>
      <color rgb="FFFFFF99"/>
      <color rgb="FFF796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18.xml" Id="rId18" /><Relationship Type="http://schemas.openxmlformats.org/officeDocument/2006/relationships/calcChain" Target="calcChain.xml" Id="rId26" /><Relationship Type="http://schemas.openxmlformats.org/officeDocument/2006/relationships/worksheet" Target="worksheets/sheet3.xml" Id="rId3" /><Relationship Type="http://schemas.openxmlformats.org/officeDocument/2006/relationships/worksheet" Target="worksheets/sheet21.xml" Id="rId21"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worksheet" Target="worksheets/sheet17.xml" Id="rId17" /><Relationship Type="http://schemas.openxmlformats.org/officeDocument/2006/relationships/sharedStrings" Target="sharedStrings.xml" Id="rId25" /><Relationship Type="http://schemas.openxmlformats.org/officeDocument/2006/relationships/worksheet" Target="worksheets/sheet2.xml" Id="rId2" /><Relationship Type="http://schemas.openxmlformats.org/officeDocument/2006/relationships/worksheet" Target="worksheets/sheet16.xml" Id="rId16" /><Relationship Type="http://schemas.openxmlformats.org/officeDocument/2006/relationships/worksheet" Target="worksheets/sheet20.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styles" Target="styles.xml" Id="rId24" /><Relationship Type="http://schemas.openxmlformats.org/officeDocument/2006/relationships/worksheet" Target="worksheets/sheet5.xml" Id="rId5" /><Relationship Type="http://schemas.openxmlformats.org/officeDocument/2006/relationships/worksheet" Target="worksheets/sheet15.xml" Id="rId15" /><Relationship Type="http://schemas.openxmlformats.org/officeDocument/2006/relationships/theme" Target="theme/theme1.xml" Id="rId23" /><Relationship Type="http://schemas.openxmlformats.org/officeDocument/2006/relationships/worksheet" Target="worksheets/sheet10.xml" Id="rId10" /><Relationship Type="http://schemas.openxmlformats.org/officeDocument/2006/relationships/worksheet" Target="worksheets/sheet19.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 Type="http://schemas.openxmlformats.org/officeDocument/2006/relationships/worksheet" Target="worksheets/sheet22.xml" Id="rId22" /><Relationship Type="http://schemas.openxmlformats.org/officeDocument/2006/relationships/customXml" Target="/customXML/item.xml" Id="imanage.xml" /></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 name="Picture 6" descr="ComComNZ colour.jpg">
          <a:extLst>
            <a:ext uri="{FF2B5EF4-FFF2-40B4-BE49-F238E27FC236}">
              <a16:creationId xmlns:a16="http://schemas.microsoft.com/office/drawing/2014/main" id="{6A778F9B-0DAD-4D85-9A87-3C5169D546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6387A-0761-4671-A34F-6A06BD6FC91C}">
  <sheetPr>
    <tabColor indexed="10"/>
    <pageSetUpPr fitToPage="1"/>
  </sheetPr>
  <dimension ref="A1:L17"/>
  <sheetViews>
    <sheetView showGridLines="0" view="pageBreakPreview" zoomScaleNormal="100" zoomScaleSheetLayoutView="100" workbookViewId="0">
      <selection activeCell="B12" sqref="B12"/>
    </sheetView>
  </sheetViews>
  <sheetFormatPr defaultColWidth="9.140625" defaultRowHeight="13.15" x14ac:dyDescent="0.4"/>
  <cols>
    <col min="1" max="1" width="26.5703125" customWidth="1"/>
    <col min="2" max="2" width="43.140625" customWidth="1"/>
    <col min="3" max="3" width="32.7109375" customWidth="1"/>
    <col min="4" max="4" width="32.28515625" customWidth="1"/>
    <col min="14" max="14" width="9.140625" customWidth="1"/>
  </cols>
  <sheetData>
    <row r="1" spans="1:12" x14ac:dyDescent="0.4">
      <c r="A1" s="294"/>
      <c r="B1" s="295"/>
      <c r="C1" s="295"/>
      <c r="D1" s="296"/>
    </row>
    <row r="2" spans="1:12" ht="236.25" customHeight="1" x14ac:dyDescent="0.4">
      <c r="A2" s="303"/>
      <c r="B2" s="301"/>
      <c r="C2" s="301"/>
      <c r="D2" s="404"/>
    </row>
    <row r="3" spans="1:12" ht="23.25" x14ac:dyDescent="0.7">
      <c r="A3" s="483"/>
      <c r="B3" s="496" t="s">
        <v>945</v>
      </c>
      <c r="C3" s="497"/>
      <c r="D3" s="498"/>
    </row>
    <row r="4" spans="1:12" ht="27.75" customHeight="1" x14ac:dyDescent="0.4">
      <c r="A4" s="499" t="s">
        <v>439</v>
      </c>
      <c r="B4" s="500" t="s">
        <v>946</v>
      </c>
      <c r="C4" s="501"/>
      <c r="D4" s="495"/>
    </row>
    <row r="5" spans="1:12" ht="27.75" customHeight="1" x14ac:dyDescent="0.7">
      <c r="A5" s="483" t="s">
        <v>923</v>
      </c>
      <c r="B5" s="405"/>
      <c r="C5" s="405"/>
      <c r="D5" s="406"/>
      <c r="E5" s="167"/>
      <c r="F5" s="167"/>
      <c r="G5" s="167"/>
      <c r="H5" s="167"/>
      <c r="I5" s="167"/>
      <c r="J5" s="167"/>
      <c r="K5" s="167"/>
      <c r="L5" s="167"/>
    </row>
    <row r="6" spans="1:12" ht="23.25" x14ac:dyDescent="0.7">
      <c r="A6" s="483" t="s">
        <v>924</v>
      </c>
      <c r="B6" s="405"/>
      <c r="C6" s="405"/>
      <c r="D6" s="406"/>
      <c r="E6" s="167"/>
      <c r="F6" s="167"/>
      <c r="G6" s="167"/>
      <c r="H6" s="167"/>
      <c r="I6" s="167"/>
      <c r="J6" s="167"/>
      <c r="K6" s="167"/>
      <c r="L6" s="167"/>
    </row>
    <row r="7" spans="1:12" ht="60" customHeight="1" x14ac:dyDescent="0.4">
      <c r="A7" s="297"/>
      <c r="B7" s="405"/>
      <c r="C7" s="405"/>
      <c r="D7" s="406"/>
      <c r="E7" s="167"/>
      <c r="F7" s="482"/>
      <c r="G7" s="482"/>
      <c r="H7" s="482"/>
      <c r="I7" s="482"/>
      <c r="J7" s="482"/>
      <c r="K7" s="482"/>
      <c r="L7" s="167"/>
    </row>
    <row r="8" spans="1:12" ht="15" customHeight="1" x14ac:dyDescent="0.4">
      <c r="A8" s="303"/>
      <c r="B8" s="298" t="s">
        <v>0</v>
      </c>
      <c r="C8" s="479"/>
      <c r="D8" s="404"/>
      <c r="E8" s="167"/>
      <c r="F8" s="482"/>
      <c r="G8" s="482"/>
      <c r="H8" s="482"/>
      <c r="I8" s="482"/>
      <c r="J8" s="482"/>
      <c r="K8" s="482"/>
      <c r="L8" s="167"/>
    </row>
    <row r="9" spans="1:12" ht="3" customHeight="1" x14ac:dyDescent="0.4">
      <c r="A9" s="303"/>
      <c r="B9" s="301"/>
      <c r="C9" s="301"/>
      <c r="D9" s="404"/>
      <c r="E9" s="167"/>
      <c r="F9" s="482"/>
      <c r="G9" s="482"/>
      <c r="H9" s="482"/>
      <c r="I9" s="482"/>
      <c r="J9" s="482"/>
      <c r="K9" s="482"/>
      <c r="L9" s="167"/>
    </row>
    <row r="10" spans="1:12" ht="15" customHeight="1" x14ac:dyDescent="0.4">
      <c r="A10" s="303"/>
      <c r="B10" s="298" t="s">
        <v>1</v>
      </c>
      <c r="C10" s="480"/>
      <c r="D10" s="404"/>
      <c r="E10" s="167"/>
      <c r="F10" s="482"/>
      <c r="G10" s="482"/>
      <c r="H10" s="482"/>
      <c r="I10" s="482"/>
      <c r="J10" s="482"/>
      <c r="K10" s="482"/>
      <c r="L10" s="167"/>
    </row>
    <row r="11" spans="1:12" ht="3" customHeight="1" x14ac:dyDescent="0.4">
      <c r="A11" s="303"/>
      <c r="B11" s="301"/>
      <c r="C11" s="301"/>
      <c r="D11" s="404"/>
      <c r="E11" s="167"/>
      <c r="F11" s="482"/>
      <c r="G11" s="482"/>
      <c r="H11" s="482"/>
      <c r="I11" s="482"/>
      <c r="J11" s="482"/>
      <c r="K11" s="482"/>
      <c r="L11" s="167"/>
    </row>
    <row r="12" spans="1:12" ht="15" customHeight="1" x14ac:dyDescent="0.4">
      <c r="A12" s="303"/>
      <c r="B12" s="298" t="s">
        <v>2</v>
      </c>
      <c r="C12" s="480"/>
      <c r="D12" s="404"/>
      <c r="E12" s="167"/>
      <c r="F12" s="482"/>
      <c r="G12" s="482"/>
      <c r="H12" s="482"/>
      <c r="I12" s="482"/>
      <c r="J12" s="482"/>
      <c r="K12" s="482"/>
      <c r="L12" s="167"/>
    </row>
    <row r="13" spans="1:12" x14ac:dyDescent="0.4">
      <c r="A13" s="303"/>
      <c r="B13" s="167"/>
      <c r="C13" s="167"/>
      <c r="D13" s="404"/>
      <c r="E13" s="167"/>
      <c r="F13" s="482"/>
      <c r="G13" s="482"/>
      <c r="H13" s="482"/>
      <c r="I13" s="482"/>
      <c r="J13" s="482"/>
      <c r="K13" s="482"/>
      <c r="L13" s="167"/>
    </row>
    <row r="14" spans="1:12" ht="15" customHeight="1" x14ac:dyDescent="0.4">
      <c r="A14" s="303"/>
      <c r="B14" s="167"/>
      <c r="C14" s="167"/>
      <c r="D14" s="406"/>
      <c r="F14" s="481"/>
      <c r="G14" s="481"/>
      <c r="H14" s="481"/>
      <c r="I14" s="481"/>
      <c r="J14" s="481"/>
      <c r="K14" s="481"/>
    </row>
    <row r="15" spans="1:12" ht="15" customHeight="1" x14ac:dyDescent="0.4">
      <c r="A15" s="299"/>
      <c r="B15" s="300"/>
      <c r="C15" s="405"/>
      <c r="D15" s="406"/>
      <c r="F15" s="481"/>
      <c r="G15" s="481"/>
      <c r="H15" s="481"/>
      <c r="I15" s="481"/>
      <c r="J15" s="481"/>
      <c r="K15" s="481"/>
    </row>
    <row r="16" spans="1:12" ht="15" customHeight="1" x14ac:dyDescent="0.4">
      <c r="A16" s="484"/>
      <c r="C16" s="405"/>
      <c r="D16" s="406"/>
    </row>
    <row r="17" spans="1:4" ht="39.950000000000003" customHeight="1" x14ac:dyDescent="0.4">
      <c r="A17" s="407"/>
      <c r="B17" s="408"/>
      <c r="C17" s="408"/>
      <c r="D17" s="409"/>
    </row>
  </sheetData>
  <sheetProtection formatRows="0" insertRows="0"/>
  <dataValidations count="2">
    <dataValidation type="date" operator="greaterThan" allowBlank="1" showInputMessage="1" showErrorMessage="1" errorTitle="Date entry" error="Dates after 1 January 2011 accepted" promptTitle="Date entry" prompt=" " sqref="C10 C12" xr:uid="{9E933039-11DA-4A5D-9AF6-8E9AEDF83578}">
      <formula1>40544</formula1>
    </dataValidation>
    <dataValidation allowBlank="1" showInputMessage="1" promptTitle="Name of regulated entity" prompt=" " sqref="C8" xr:uid="{E8C62A9F-6D8F-4936-B42B-3E090C88CBFF}"/>
  </dataValidations>
  <pageMargins left="0.70866141732283472" right="0.70866141732283472" top="0.74803149606299213" bottom="0.74803149606299213" header="0.31496062992125989" footer="0.31496062992125989"/>
  <pageSetup paperSize="9" scale="7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39">
    <tabColor rgb="FF99CCFF"/>
    <pageSetUpPr fitToPage="1"/>
  </sheetPr>
  <dimension ref="A1:P28"/>
  <sheetViews>
    <sheetView showGridLines="0" view="pageBreakPreview" zoomScaleNormal="100" zoomScaleSheetLayoutView="100" workbookViewId="0"/>
  </sheetViews>
  <sheetFormatPr defaultColWidth="9.140625" defaultRowHeight="13.15" x14ac:dyDescent="0.4"/>
  <cols>
    <col min="1" max="1" width="4.28515625" customWidth="1"/>
    <col min="2" max="2" width="3.140625" customWidth="1"/>
    <col min="3" max="3" width="4" customWidth="1"/>
    <col min="4" max="5" width="2.28515625" customWidth="1"/>
    <col min="6" max="6" width="62.42578125" customWidth="1"/>
    <col min="7" max="9" width="16.140625" customWidth="1"/>
    <col min="10" max="10" width="18.7109375" customWidth="1"/>
    <col min="11" max="14" width="16.140625" customWidth="1"/>
    <col min="15" max="15" width="2.7109375" customWidth="1"/>
    <col min="16" max="16" width="14.7109375" style="130" customWidth="1"/>
  </cols>
  <sheetData>
    <row r="1" spans="1:16" ht="15" customHeight="1" x14ac:dyDescent="0.4">
      <c r="A1" s="413"/>
      <c r="B1" s="414"/>
      <c r="C1" s="414"/>
      <c r="D1" s="414"/>
      <c r="E1" s="414"/>
      <c r="F1" s="414"/>
      <c r="G1" s="414"/>
      <c r="H1" s="414"/>
      <c r="I1" s="414"/>
      <c r="J1" s="414"/>
      <c r="K1" s="414"/>
      <c r="L1" s="414"/>
      <c r="M1" s="414"/>
      <c r="N1" s="414"/>
      <c r="O1" s="415"/>
    </row>
    <row r="2" spans="1:16" ht="18" customHeight="1" x14ac:dyDescent="0.5">
      <c r="A2" s="416"/>
      <c r="B2" s="417"/>
      <c r="C2" s="417"/>
      <c r="D2" s="417"/>
      <c r="E2" s="417"/>
      <c r="F2" s="417"/>
      <c r="G2" s="417"/>
      <c r="H2" s="417"/>
      <c r="I2" s="417"/>
      <c r="J2" s="417"/>
      <c r="K2" s="59"/>
      <c r="L2" s="60" t="s">
        <v>0</v>
      </c>
      <c r="M2" s="507" t="str">
        <f>IF(NOT(ISBLANK(CoverSheet!$C$8)),CoverSheet!$C$8,"")</f>
        <v/>
      </c>
      <c r="N2" s="509"/>
      <c r="O2" s="418"/>
    </row>
    <row r="3" spans="1:16" ht="18" customHeight="1" x14ac:dyDescent="0.5">
      <c r="A3" s="416"/>
      <c r="B3" s="417"/>
      <c r="C3" s="417"/>
      <c r="D3" s="417"/>
      <c r="E3" s="417"/>
      <c r="F3" s="417"/>
      <c r="G3" s="417"/>
      <c r="H3" s="417"/>
      <c r="I3" s="417"/>
      <c r="J3" s="417"/>
      <c r="K3" s="59"/>
      <c r="L3" s="60" t="s">
        <v>64</v>
      </c>
      <c r="M3" s="512" t="str">
        <f>IF(ISNUMBER(CoverSheet!$C$12),CoverSheet!$C$12,"")</f>
        <v/>
      </c>
      <c r="N3" s="514"/>
      <c r="O3" s="418"/>
    </row>
    <row r="4" spans="1:16" ht="24" customHeight="1" x14ac:dyDescent="0.65">
      <c r="A4" s="147" t="s">
        <v>515</v>
      </c>
      <c r="B4" s="32"/>
      <c r="C4" s="417"/>
      <c r="D4" s="417"/>
      <c r="E4" s="417"/>
      <c r="F4" s="417"/>
      <c r="G4" s="417"/>
      <c r="H4" s="417"/>
      <c r="I4" s="417"/>
      <c r="J4" s="417"/>
      <c r="K4" s="417"/>
      <c r="L4" s="206"/>
      <c r="M4" s="417"/>
      <c r="N4" s="417"/>
      <c r="O4" s="418"/>
    </row>
    <row r="5" spans="1:16" ht="34.5" customHeight="1" x14ac:dyDescent="0.4">
      <c r="A5" s="502" t="s">
        <v>936</v>
      </c>
      <c r="B5" s="506"/>
      <c r="C5" s="506"/>
      <c r="D5" s="506"/>
      <c r="E5" s="506"/>
      <c r="F5" s="506"/>
      <c r="G5" s="506"/>
      <c r="H5" s="506"/>
      <c r="I5" s="506"/>
      <c r="J5" s="506"/>
      <c r="K5" s="506"/>
      <c r="L5" s="506"/>
      <c r="M5" s="506"/>
      <c r="N5" s="506"/>
      <c r="O5" s="525"/>
      <c r="P5" s="432"/>
    </row>
    <row r="6" spans="1:16" ht="15" customHeight="1" x14ac:dyDescent="0.4">
      <c r="A6" s="55" t="s">
        <v>66</v>
      </c>
      <c r="B6" s="206"/>
      <c r="C6" s="25"/>
      <c r="D6" s="417"/>
      <c r="E6" s="417"/>
      <c r="F6" s="417"/>
      <c r="G6" s="417"/>
      <c r="H6" s="417"/>
      <c r="I6" s="417"/>
      <c r="J6" s="417"/>
      <c r="K6" s="417"/>
      <c r="L6" s="417"/>
      <c r="M6" s="417"/>
      <c r="N6" s="417"/>
      <c r="O6" s="418"/>
    </row>
    <row r="7" spans="1:16" ht="15" customHeight="1" x14ac:dyDescent="0.4">
      <c r="A7" s="72">
        <v>7</v>
      </c>
      <c r="B7" s="71"/>
      <c r="C7" s="71"/>
      <c r="D7" s="71"/>
      <c r="E7" s="71"/>
      <c r="F7" s="71"/>
      <c r="G7" s="71"/>
      <c r="H7" s="71"/>
      <c r="I7" s="71"/>
      <c r="J7" s="71"/>
      <c r="K7" s="71"/>
      <c r="L7" s="71"/>
      <c r="M7" s="71"/>
      <c r="N7" s="71"/>
      <c r="O7" s="12"/>
    </row>
    <row r="8" spans="1:16" ht="17.25" customHeight="1" x14ac:dyDescent="0.55000000000000004">
      <c r="A8" s="72">
        <v>8</v>
      </c>
      <c r="B8" s="71"/>
      <c r="C8" s="85" t="s">
        <v>516</v>
      </c>
      <c r="D8" s="104"/>
      <c r="E8" s="93"/>
      <c r="F8" s="93"/>
      <c r="G8" s="93"/>
      <c r="H8" s="93"/>
      <c r="I8" s="93"/>
      <c r="J8" s="93"/>
      <c r="K8" s="93"/>
      <c r="L8" s="93"/>
      <c r="M8" s="93"/>
      <c r="N8" s="93"/>
      <c r="O8" s="12"/>
    </row>
    <row r="9" spans="1:16" ht="15" customHeight="1" x14ac:dyDescent="0.4">
      <c r="A9" s="72">
        <v>9</v>
      </c>
      <c r="B9" s="71"/>
      <c r="C9" s="262"/>
      <c r="D9" s="262"/>
      <c r="E9" s="71"/>
      <c r="F9" s="71"/>
      <c r="G9" s="71"/>
      <c r="H9" s="71"/>
      <c r="I9" s="71"/>
      <c r="J9" s="71"/>
      <c r="K9" s="71"/>
      <c r="L9" s="71"/>
      <c r="M9" s="71"/>
      <c r="N9" s="71"/>
      <c r="O9" s="12"/>
    </row>
    <row r="10" spans="1:16" ht="63" customHeight="1" x14ac:dyDescent="0.4">
      <c r="A10" s="72">
        <v>10</v>
      </c>
      <c r="B10" s="71"/>
      <c r="C10" s="538"/>
      <c r="D10" s="538"/>
      <c r="E10" s="71"/>
      <c r="F10" s="136" t="s">
        <v>517</v>
      </c>
      <c r="G10" s="266" t="s">
        <v>518</v>
      </c>
      <c r="H10" s="266" t="s">
        <v>519</v>
      </c>
      <c r="I10" s="266" t="s">
        <v>520</v>
      </c>
      <c r="J10" s="266" t="s">
        <v>521</v>
      </c>
      <c r="K10" s="266" t="s">
        <v>522</v>
      </c>
      <c r="L10" s="266" t="s">
        <v>523</v>
      </c>
      <c r="M10" s="266" t="s">
        <v>524</v>
      </c>
      <c r="N10" s="266" t="s">
        <v>525</v>
      </c>
      <c r="O10" s="33"/>
    </row>
    <row r="11" spans="1:16" ht="15" customHeight="1" x14ac:dyDescent="0.4">
      <c r="A11" s="72">
        <v>11</v>
      </c>
      <c r="B11" s="71"/>
      <c r="C11" s="538"/>
      <c r="D11" s="538"/>
      <c r="E11" s="71"/>
      <c r="F11" s="271"/>
      <c r="G11" s="465"/>
      <c r="H11" s="465"/>
      <c r="I11" s="456"/>
      <c r="J11" s="447"/>
      <c r="K11" s="453"/>
      <c r="L11" s="453"/>
      <c r="M11" s="453"/>
      <c r="N11" s="453"/>
      <c r="O11" s="12"/>
    </row>
    <row r="12" spans="1:16" ht="15" customHeight="1" x14ac:dyDescent="0.4">
      <c r="A12" s="72">
        <v>12</v>
      </c>
      <c r="B12" s="71"/>
      <c r="C12" s="538"/>
      <c r="D12" s="538"/>
      <c r="E12" s="71"/>
      <c r="F12" s="271"/>
      <c r="G12" s="465"/>
      <c r="H12" s="465"/>
      <c r="I12" s="456"/>
      <c r="J12" s="447"/>
      <c r="K12" s="453"/>
      <c r="L12" s="453"/>
      <c r="M12" s="453"/>
      <c r="N12" s="453"/>
      <c r="O12" s="12"/>
    </row>
    <row r="13" spans="1:16" ht="15" customHeight="1" x14ac:dyDescent="0.4">
      <c r="A13" s="72">
        <v>13</v>
      </c>
      <c r="B13" s="71"/>
      <c r="C13" s="538"/>
      <c r="D13" s="538"/>
      <c r="E13" s="71"/>
      <c r="F13" s="271"/>
      <c r="G13" s="465"/>
      <c r="H13" s="465"/>
      <c r="I13" s="456"/>
      <c r="J13" s="447"/>
      <c r="K13" s="453"/>
      <c r="L13" s="453"/>
      <c r="M13" s="453"/>
      <c r="N13" s="453"/>
      <c r="O13" s="12"/>
    </row>
    <row r="14" spans="1:16" ht="15" customHeight="1" x14ac:dyDescent="0.4">
      <c r="A14" s="72">
        <v>14</v>
      </c>
      <c r="B14" s="71"/>
      <c r="C14" s="538"/>
      <c r="D14" s="538"/>
      <c r="E14" s="71"/>
      <c r="F14" s="271"/>
      <c r="G14" s="465"/>
      <c r="H14" s="465"/>
      <c r="I14" s="456"/>
      <c r="J14" s="447"/>
      <c r="K14" s="453"/>
      <c r="L14" s="453"/>
      <c r="M14" s="453"/>
      <c r="N14" s="453"/>
      <c r="O14" s="12"/>
    </row>
    <row r="15" spans="1:16" ht="15" customHeight="1" x14ac:dyDescent="0.4">
      <c r="A15" s="72">
        <v>15</v>
      </c>
      <c r="B15" s="71"/>
      <c r="C15" s="538"/>
      <c r="D15" s="538"/>
      <c r="E15" s="71"/>
      <c r="F15" s="271"/>
      <c r="G15" s="465"/>
      <c r="H15" s="465"/>
      <c r="I15" s="456"/>
      <c r="J15" s="447"/>
      <c r="K15" s="453"/>
      <c r="L15" s="453"/>
      <c r="M15" s="453"/>
      <c r="N15" s="453"/>
      <c r="O15" s="12"/>
    </row>
    <row r="16" spans="1:16" ht="15" customHeight="1" x14ac:dyDescent="0.4">
      <c r="A16" s="72">
        <v>16</v>
      </c>
      <c r="B16" s="71"/>
      <c r="C16" s="262"/>
      <c r="D16" s="262"/>
      <c r="E16" s="71"/>
      <c r="F16" s="190" t="s">
        <v>402</v>
      </c>
      <c r="G16" s="71"/>
      <c r="H16" s="71"/>
      <c r="I16" s="71"/>
      <c r="J16" s="71"/>
      <c r="K16" s="71"/>
      <c r="L16" s="208">
        <f>SUM(L11:L15)</f>
        <v>0</v>
      </c>
      <c r="M16" s="208">
        <f>SUM(M11:M15)</f>
        <v>0</v>
      </c>
      <c r="N16" s="208">
        <f>SUM(N11:N15)</f>
        <v>0</v>
      </c>
      <c r="O16" s="12"/>
      <c r="P16" s="130" t="s">
        <v>526</v>
      </c>
    </row>
    <row r="17" spans="1:16" ht="12.75" customHeight="1" x14ac:dyDescent="0.4">
      <c r="A17" s="72">
        <v>17</v>
      </c>
      <c r="B17" s="71"/>
      <c r="C17" s="262"/>
      <c r="D17" s="262"/>
      <c r="E17" s="71"/>
      <c r="F17" s="71"/>
      <c r="G17" s="71"/>
      <c r="H17" s="71"/>
      <c r="I17" s="71"/>
      <c r="J17" s="71"/>
      <c r="K17" s="71"/>
      <c r="L17" s="71"/>
      <c r="M17" s="71"/>
      <c r="N17" s="71"/>
      <c r="O17" s="12"/>
    </row>
    <row r="18" spans="1:16" ht="17.25" customHeight="1" x14ac:dyDescent="0.55000000000000004">
      <c r="A18" s="72">
        <v>18</v>
      </c>
      <c r="B18" s="71"/>
      <c r="C18" s="85" t="s">
        <v>527</v>
      </c>
      <c r="D18" s="262"/>
      <c r="E18" s="71"/>
      <c r="F18" s="71"/>
      <c r="G18" s="71"/>
      <c r="H18" s="71"/>
      <c r="I18" s="71"/>
      <c r="J18" s="71"/>
      <c r="K18" s="71"/>
      <c r="L18" s="71"/>
      <c r="M18" s="71"/>
      <c r="N18" s="71"/>
      <c r="O18" s="12"/>
    </row>
    <row r="19" spans="1:16" ht="15" customHeight="1" thickBot="1" x14ac:dyDescent="0.45">
      <c r="A19" s="72">
        <v>19</v>
      </c>
      <c r="B19" s="71"/>
      <c r="C19" s="86"/>
      <c r="D19" s="71"/>
      <c r="E19" s="71"/>
      <c r="F19" s="71"/>
      <c r="G19" s="71"/>
      <c r="H19" s="71"/>
      <c r="I19" s="71"/>
      <c r="J19" s="71"/>
      <c r="K19" s="71"/>
      <c r="L19" s="71"/>
      <c r="M19" s="71"/>
      <c r="N19" s="71"/>
      <c r="O19" s="12"/>
    </row>
    <row r="20" spans="1:16" ht="15" customHeight="1" thickBot="1" x14ac:dyDescent="0.45">
      <c r="A20" s="72">
        <v>20</v>
      </c>
      <c r="B20" s="71"/>
      <c r="C20" s="86"/>
      <c r="D20" s="71"/>
      <c r="E20" s="73" t="s">
        <v>528</v>
      </c>
      <c r="F20" s="71"/>
      <c r="G20" s="71"/>
      <c r="H20" s="71"/>
      <c r="I20" s="350">
        <f>M16+N16</f>
        <v>0</v>
      </c>
      <c r="J20" s="71"/>
      <c r="K20" s="71"/>
      <c r="L20" s="71"/>
      <c r="M20" s="71"/>
      <c r="N20" s="71"/>
      <c r="O20" s="12"/>
      <c r="P20" s="130" t="s">
        <v>529</v>
      </c>
    </row>
    <row r="21" spans="1:16" ht="15" customHeight="1" x14ac:dyDescent="0.4">
      <c r="A21" s="72">
        <v>21</v>
      </c>
      <c r="B21" s="71"/>
      <c r="C21" s="86"/>
      <c r="D21" s="71"/>
      <c r="E21" s="73"/>
      <c r="F21" s="71"/>
      <c r="G21" s="71"/>
      <c r="H21" s="71"/>
      <c r="I21" s="71"/>
      <c r="J21" s="71"/>
      <c r="K21" s="71"/>
      <c r="L21" s="71"/>
      <c r="M21" s="71"/>
      <c r="N21" s="71"/>
      <c r="O21" s="12"/>
    </row>
    <row r="22" spans="1:16" ht="15" customHeight="1" x14ac:dyDescent="0.4">
      <c r="A22" s="72">
        <v>22</v>
      </c>
      <c r="B22" s="71"/>
      <c r="C22" s="86"/>
      <c r="D22" s="14"/>
      <c r="E22" s="73"/>
      <c r="F22" s="170" t="s">
        <v>530</v>
      </c>
      <c r="G22" s="71"/>
      <c r="H22" s="453"/>
      <c r="I22" s="71"/>
      <c r="J22" s="71"/>
      <c r="K22" s="71"/>
      <c r="L22" s="71"/>
      <c r="M22" s="71"/>
      <c r="N22" s="71"/>
      <c r="O22" s="12"/>
    </row>
    <row r="23" spans="1:16" ht="15" customHeight="1" x14ac:dyDescent="0.4">
      <c r="A23" s="72">
        <v>23</v>
      </c>
      <c r="B23" s="71"/>
      <c r="C23" s="86"/>
      <c r="D23" s="14"/>
      <c r="E23" s="73"/>
      <c r="F23" s="87" t="s">
        <v>531</v>
      </c>
      <c r="G23" s="71"/>
      <c r="H23" s="349">
        <v>0.42</v>
      </c>
      <c r="I23" s="71"/>
      <c r="J23" s="71"/>
      <c r="K23" s="71"/>
      <c r="L23" s="71"/>
      <c r="M23" s="71"/>
      <c r="N23" s="71"/>
      <c r="O23" s="12"/>
    </row>
    <row r="24" spans="1:16" ht="15" customHeight="1" x14ac:dyDescent="0.4">
      <c r="A24" s="72">
        <v>24</v>
      </c>
      <c r="B24" s="71"/>
      <c r="C24" s="86"/>
      <c r="D24" s="14"/>
      <c r="E24" s="73"/>
      <c r="F24" s="87" t="s">
        <v>532</v>
      </c>
      <c r="G24" s="71"/>
      <c r="H24" s="453"/>
      <c r="I24" s="71"/>
      <c r="J24" s="71"/>
      <c r="K24" s="71"/>
      <c r="L24" s="71"/>
      <c r="M24" s="71"/>
      <c r="N24" s="71"/>
      <c r="O24" s="12"/>
    </row>
    <row r="25" spans="1:16" ht="15" customHeight="1" x14ac:dyDescent="0.4">
      <c r="A25" s="72">
        <v>25</v>
      </c>
      <c r="B25" s="71"/>
      <c r="C25" s="86"/>
      <c r="D25" s="86"/>
      <c r="E25" s="73" t="s">
        <v>533</v>
      </c>
      <c r="F25" s="86"/>
      <c r="G25" s="71"/>
      <c r="H25" s="71"/>
      <c r="I25" s="272">
        <f>IF(H22&lt;&gt;0,H24*H23/H22,0)</f>
        <v>0</v>
      </c>
      <c r="J25" s="71"/>
      <c r="K25" s="71"/>
      <c r="L25" s="71"/>
      <c r="M25" s="71"/>
      <c r="N25" s="71"/>
      <c r="O25" s="12"/>
    </row>
    <row r="26" spans="1:16" ht="15" customHeight="1" thickBot="1" x14ac:dyDescent="0.45">
      <c r="A26" s="72">
        <v>26</v>
      </c>
      <c r="B26" s="71"/>
      <c r="C26" s="86"/>
      <c r="D26" s="71"/>
      <c r="E26" s="73"/>
      <c r="F26" s="71"/>
      <c r="G26" s="71"/>
      <c r="H26" s="71"/>
      <c r="I26" s="71"/>
      <c r="J26" s="71"/>
      <c r="K26" s="71"/>
      <c r="L26" s="71"/>
      <c r="M26" s="71"/>
      <c r="N26" s="71"/>
      <c r="O26" s="12"/>
    </row>
    <row r="27" spans="1:16" ht="15" customHeight="1" thickBot="1" x14ac:dyDescent="0.45">
      <c r="A27" s="72">
        <v>27</v>
      </c>
      <c r="B27" s="71"/>
      <c r="C27" s="86"/>
      <c r="D27" s="86"/>
      <c r="E27" s="73" t="s">
        <v>177</v>
      </c>
      <c r="F27" s="86"/>
      <c r="G27" s="71"/>
      <c r="H27" s="71"/>
      <c r="I27" s="269">
        <f>IF(I25="not defined",0,MAX(I20*I25,0))</f>
        <v>0</v>
      </c>
      <c r="J27" s="71"/>
      <c r="K27" s="71"/>
      <c r="L27" s="71"/>
      <c r="M27" s="71"/>
      <c r="N27" s="71"/>
      <c r="O27" s="12"/>
      <c r="P27" s="130" t="s">
        <v>534</v>
      </c>
    </row>
    <row r="28" spans="1:16" x14ac:dyDescent="0.4">
      <c r="A28" s="16"/>
      <c r="B28" s="17"/>
      <c r="C28" s="17"/>
      <c r="D28" s="17"/>
      <c r="E28" s="17"/>
      <c r="F28" s="17"/>
      <c r="G28" s="17"/>
      <c r="H28" s="17"/>
      <c r="I28" s="17"/>
      <c r="J28" s="17"/>
      <c r="K28" s="17"/>
      <c r="L28" s="17"/>
      <c r="M28" s="17"/>
      <c r="N28" s="17"/>
      <c r="O28" s="20"/>
    </row>
  </sheetData>
  <sheetProtection formatRows="0" insertRows="0"/>
  <mergeCells count="9">
    <mergeCell ref="M2:N2"/>
    <mergeCell ref="C15:D15"/>
    <mergeCell ref="C13:D13"/>
    <mergeCell ref="C14:D14"/>
    <mergeCell ref="M3:N3"/>
    <mergeCell ref="A5:O5"/>
    <mergeCell ref="C10:D10"/>
    <mergeCell ref="C11:D11"/>
    <mergeCell ref="C12:D12"/>
  </mergeCells>
  <dataValidations count="2">
    <dataValidation allowBlank="1" showInputMessage="1" showErrorMessage="1" prompt="Please enter a date that can be expressed in the d/m/yyyy format" sqref="G11:H15" xr:uid="{00000000-0002-0000-0900-000000000000}"/>
    <dataValidation allowBlank="1" showInputMessage="1" showErrorMessage="1" prompt="Please enter text" sqref="F11:F15" xr:uid="{00000000-0002-0000-0900-000001000000}"/>
  </dataValidations>
  <pageMargins left="0.70866141732283472" right="0.70866141732283472" top="0.74803149606299213" bottom="0.74803149606299213" header="0.31496062992125989" footer="0.31496062992125989"/>
  <pageSetup paperSize="9" scale="68"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rgb="FF99CCFF"/>
  </sheetPr>
  <dimension ref="A1:P80"/>
  <sheetViews>
    <sheetView showGridLines="0" view="pageBreakPreview" zoomScaleNormal="100" zoomScaleSheetLayoutView="100" workbookViewId="0"/>
  </sheetViews>
  <sheetFormatPr defaultColWidth="9.140625" defaultRowHeight="13.15" x14ac:dyDescent="0.4"/>
  <cols>
    <col min="1" max="1" width="4.7109375" customWidth="1"/>
    <col min="2" max="2" width="3.140625" customWidth="1"/>
    <col min="3" max="3" width="6.140625" customWidth="1"/>
    <col min="4" max="5" width="2.28515625" customWidth="1"/>
    <col min="6" max="6" width="27.85546875" customWidth="1"/>
    <col min="7" max="7" width="10.5703125" customWidth="1"/>
    <col min="8" max="8" width="40.7109375" customWidth="1"/>
    <col min="9" max="9" width="18.5703125" customWidth="1"/>
    <col min="10" max="14" width="16.7109375" customWidth="1"/>
    <col min="15" max="15" width="2.7109375" customWidth="1"/>
    <col min="16" max="16" width="14.28515625" bestFit="1" customWidth="1"/>
  </cols>
  <sheetData>
    <row r="1" spans="1:15" ht="15" customHeight="1" x14ac:dyDescent="0.55000000000000004">
      <c r="A1" s="413"/>
      <c r="B1" s="414"/>
      <c r="C1" s="414"/>
      <c r="D1" s="414"/>
      <c r="E1" s="414"/>
      <c r="F1" s="414"/>
      <c r="G1" s="414"/>
      <c r="H1" s="414"/>
      <c r="I1" s="414"/>
      <c r="J1" s="414"/>
      <c r="K1" s="414"/>
      <c r="L1" s="414"/>
      <c r="M1" s="414"/>
      <c r="N1" s="414"/>
      <c r="O1" s="322"/>
    </row>
    <row r="2" spans="1:15" ht="18" customHeight="1" x14ac:dyDescent="0.55000000000000004">
      <c r="A2" s="416"/>
      <c r="B2" s="35"/>
      <c r="C2" s="417"/>
      <c r="D2" s="417"/>
      <c r="E2" s="417"/>
      <c r="F2" s="417"/>
      <c r="G2" s="417"/>
      <c r="H2" s="417"/>
      <c r="I2" s="417"/>
      <c r="J2" s="417"/>
      <c r="K2" s="60" t="s">
        <v>0</v>
      </c>
      <c r="L2" s="504" t="str">
        <f>IF(NOT(ISBLANK(CoverSheet!$C$8)),CoverSheet!$C$8,"")</f>
        <v/>
      </c>
      <c r="M2" s="504"/>
      <c r="N2" s="504"/>
      <c r="O2" s="36"/>
    </row>
    <row r="3" spans="1:15" ht="18" customHeight="1" x14ac:dyDescent="0.55000000000000004">
      <c r="A3" s="416"/>
      <c r="B3" s="35"/>
      <c r="C3" s="417"/>
      <c r="D3" s="417"/>
      <c r="E3" s="417"/>
      <c r="F3" s="417"/>
      <c r="G3" s="417"/>
      <c r="H3" s="417"/>
      <c r="I3" s="417"/>
      <c r="J3" s="417"/>
      <c r="K3" s="60" t="s">
        <v>64</v>
      </c>
      <c r="L3" s="505" t="str">
        <f>IF(ISNUMBER(CoverSheet!$C$12),CoverSheet!$C$12,"")</f>
        <v/>
      </c>
      <c r="M3" s="505"/>
      <c r="N3" s="505"/>
      <c r="O3" s="36"/>
    </row>
    <row r="4" spans="1:15" ht="21" x14ac:dyDescent="0.65">
      <c r="A4" s="147" t="s">
        <v>535</v>
      </c>
      <c r="B4" s="417"/>
      <c r="C4" s="417"/>
      <c r="D4" s="417"/>
      <c r="E4" s="417"/>
      <c r="F4" s="417"/>
      <c r="G4" s="417"/>
      <c r="H4" s="417"/>
      <c r="I4" s="417"/>
      <c r="J4" s="417"/>
      <c r="K4" s="206"/>
      <c r="L4" s="417"/>
      <c r="M4" s="417"/>
      <c r="N4" s="417"/>
      <c r="O4" s="418"/>
    </row>
    <row r="5" spans="1:15" ht="37.5" customHeight="1" x14ac:dyDescent="0.4">
      <c r="A5" s="502" t="s">
        <v>937</v>
      </c>
      <c r="B5" s="506"/>
      <c r="C5" s="506"/>
      <c r="D5" s="506"/>
      <c r="E5" s="506"/>
      <c r="F5" s="506"/>
      <c r="G5" s="506"/>
      <c r="H5" s="506"/>
      <c r="I5" s="506"/>
      <c r="J5" s="506"/>
      <c r="K5" s="506"/>
      <c r="L5" s="506"/>
      <c r="M5" s="506"/>
      <c r="N5" s="506"/>
      <c r="O5" s="61"/>
    </row>
    <row r="6" spans="1:15" ht="15" customHeight="1" x14ac:dyDescent="0.4">
      <c r="A6" s="55" t="s">
        <v>66</v>
      </c>
      <c r="B6" s="206"/>
      <c r="C6" s="25"/>
      <c r="D6" s="26"/>
      <c r="E6" s="26"/>
      <c r="F6" s="26"/>
      <c r="G6" s="26"/>
      <c r="H6" s="26"/>
      <c r="I6" s="26"/>
      <c r="J6" s="417"/>
      <c r="K6" s="417"/>
      <c r="L6" s="417"/>
      <c r="M6" s="417"/>
      <c r="N6" s="417"/>
      <c r="O6" s="418"/>
    </row>
    <row r="7" spans="1:15" ht="30" customHeight="1" x14ac:dyDescent="0.55000000000000004">
      <c r="A7" s="72">
        <v>7</v>
      </c>
      <c r="B7" s="14"/>
      <c r="C7" s="85" t="s">
        <v>536</v>
      </c>
      <c r="D7" s="71"/>
      <c r="E7" s="71"/>
      <c r="F7" s="71"/>
      <c r="G7" s="71"/>
      <c r="H7" s="71"/>
      <c r="I7" s="71"/>
      <c r="J7" s="129"/>
      <c r="K7" s="129"/>
      <c r="L7" s="129"/>
      <c r="M7" s="129"/>
      <c r="N7" s="129"/>
      <c r="O7" s="12"/>
    </row>
    <row r="8" spans="1:15" ht="15.75" customHeight="1" x14ac:dyDescent="0.4">
      <c r="A8" s="72">
        <v>8</v>
      </c>
      <c r="B8" s="71"/>
      <c r="C8" s="539"/>
      <c r="D8" s="539"/>
      <c r="E8" s="263"/>
      <c r="F8" s="263"/>
      <c r="G8" s="263"/>
      <c r="H8" s="263"/>
      <c r="I8" s="263"/>
      <c r="J8" s="218" t="s">
        <v>537</v>
      </c>
      <c r="K8" s="218"/>
      <c r="L8" s="218"/>
      <c r="M8" s="218"/>
      <c r="N8" s="84"/>
      <c r="O8" s="12"/>
    </row>
    <row r="9" spans="1:15" ht="41.25" customHeight="1" x14ac:dyDescent="0.4">
      <c r="A9" s="72">
        <v>9</v>
      </c>
      <c r="B9" s="71"/>
      <c r="C9" s="539"/>
      <c r="D9" s="539"/>
      <c r="E9" s="263"/>
      <c r="F9" s="263"/>
      <c r="G9" s="263"/>
      <c r="H9" s="263"/>
      <c r="I9" s="263"/>
      <c r="J9" s="84" t="s">
        <v>538</v>
      </c>
      <c r="K9" s="84" t="s">
        <v>539</v>
      </c>
      <c r="L9" s="84" t="s">
        <v>540</v>
      </c>
      <c r="M9" s="84" t="s">
        <v>234</v>
      </c>
      <c r="N9" s="217" t="s">
        <v>541</v>
      </c>
      <c r="O9" s="12"/>
    </row>
    <row r="10" spans="1:15" ht="18" customHeight="1" x14ac:dyDescent="0.5">
      <c r="A10" s="72">
        <v>10</v>
      </c>
      <c r="B10" s="71"/>
      <c r="C10" s="86"/>
      <c r="D10" s="88" t="s">
        <v>487</v>
      </c>
      <c r="E10" s="73"/>
      <c r="F10" s="86"/>
      <c r="G10" s="86"/>
      <c r="H10" s="86"/>
      <c r="I10" s="86"/>
      <c r="J10" s="71"/>
      <c r="K10" s="71"/>
      <c r="L10" s="71"/>
      <c r="M10" s="71"/>
      <c r="N10" s="71"/>
      <c r="O10" s="12"/>
    </row>
    <row r="11" spans="1:15" ht="15" customHeight="1" x14ac:dyDescent="0.5">
      <c r="A11" s="72">
        <v>11</v>
      </c>
      <c r="B11" s="71"/>
      <c r="C11" s="14"/>
      <c r="D11" s="88"/>
      <c r="E11" s="73"/>
      <c r="F11" s="87" t="s">
        <v>542</v>
      </c>
      <c r="G11" s="14"/>
      <c r="H11" s="14"/>
      <c r="I11" s="14"/>
      <c r="J11" s="71"/>
      <c r="K11" s="453"/>
      <c r="L11" s="71"/>
      <c r="M11" s="71"/>
      <c r="N11" s="71"/>
      <c r="O11" s="12"/>
    </row>
    <row r="12" spans="1:15" ht="15" customHeight="1" x14ac:dyDescent="0.5">
      <c r="A12" s="72">
        <v>12</v>
      </c>
      <c r="B12" s="71"/>
      <c r="C12" s="14"/>
      <c r="D12" s="88"/>
      <c r="E12" s="73"/>
      <c r="F12" s="87" t="s">
        <v>543</v>
      </c>
      <c r="G12" s="14"/>
      <c r="H12" s="14"/>
      <c r="I12" s="14"/>
      <c r="J12" s="453"/>
      <c r="K12" s="453"/>
      <c r="L12" s="453"/>
      <c r="M12" s="448">
        <f>J12+K12+L12</f>
        <v>0</v>
      </c>
      <c r="N12" s="453"/>
      <c r="O12" s="12"/>
    </row>
    <row r="13" spans="1:15" ht="15" customHeight="1" x14ac:dyDescent="0.5">
      <c r="A13" s="72">
        <v>13</v>
      </c>
      <c r="B13" s="71"/>
      <c r="C13" s="14"/>
      <c r="D13" s="88"/>
      <c r="E13" s="73" t="s">
        <v>544</v>
      </c>
      <c r="F13" s="73"/>
      <c r="G13" s="14"/>
      <c r="H13" s="14"/>
      <c r="I13" s="14"/>
      <c r="J13" s="71"/>
      <c r="K13" s="448">
        <f>SUM(K11:K12)</f>
        <v>0</v>
      </c>
      <c r="L13" s="71"/>
      <c r="M13" s="71"/>
      <c r="N13" s="71"/>
      <c r="O13" s="12"/>
    </row>
    <row r="14" spans="1:15" ht="18" customHeight="1" x14ac:dyDescent="0.5">
      <c r="A14" s="72">
        <v>14</v>
      </c>
      <c r="B14" s="71"/>
      <c r="C14" s="86"/>
      <c r="D14" s="88" t="s">
        <v>488</v>
      </c>
      <c r="E14" s="73"/>
      <c r="F14" s="86"/>
      <c r="G14" s="86"/>
      <c r="H14" s="86"/>
      <c r="I14" s="86"/>
      <c r="J14" s="71"/>
      <c r="K14" s="71"/>
      <c r="L14" s="71"/>
      <c r="M14" s="71"/>
      <c r="N14" s="71"/>
      <c r="O14" s="12"/>
    </row>
    <row r="15" spans="1:15" ht="15" customHeight="1" x14ac:dyDescent="0.5">
      <c r="A15" s="72">
        <v>15</v>
      </c>
      <c r="B15" s="71"/>
      <c r="C15" s="14"/>
      <c r="D15" s="88"/>
      <c r="E15" s="73"/>
      <c r="F15" s="87" t="s">
        <v>542</v>
      </c>
      <c r="G15" s="14"/>
      <c r="H15" s="14"/>
      <c r="I15" s="14"/>
      <c r="J15" s="71"/>
      <c r="K15" s="453"/>
      <c r="L15" s="71"/>
      <c r="M15" s="71"/>
      <c r="N15" s="71"/>
      <c r="O15" s="12"/>
    </row>
    <row r="16" spans="1:15" ht="15" customHeight="1" x14ac:dyDescent="0.5">
      <c r="A16" s="72">
        <v>16</v>
      </c>
      <c r="B16" s="71"/>
      <c r="C16" s="14"/>
      <c r="D16" s="88"/>
      <c r="E16" s="73"/>
      <c r="F16" s="87" t="s">
        <v>543</v>
      </c>
      <c r="G16" s="14"/>
      <c r="H16" s="14"/>
      <c r="I16" s="14"/>
      <c r="J16" s="453"/>
      <c r="K16" s="453"/>
      <c r="L16" s="453"/>
      <c r="M16" s="448">
        <f>J16+K16+L16</f>
        <v>0</v>
      </c>
      <c r="N16" s="453"/>
      <c r="O16" s="12"/>
    </row>
    <row r="17" spans="1:15" ht="15" customHeight="1" x14ac:dyDescent="0.5">
      <c r="A17" s="72">
        <v>17</v>
      </c>
      <c r="B17" s="71"/>
      <c r="C17" s="14"/>
      <c r="D17" s="88"/>
      <c r="E17" s="73" t="s">
        <v>544</v>
      </c>
      <c r="F17" s="73"/>
      <c r="G17" s="14"/>
      <c r="H17" s="14"/>
      <c r="I17" s="14"/>
      <c r="J17" s="71"/>
      <c r="K17" s="448">
        <f>SUM(K15:K16)</f>
        <v>0</v>
      </c>
      <c r="L17" s="71"/>
      <c r="M17" s="71"/>
      <c r="N17" s="71"/>
      <c r="O17" s="12"/>
    </row>
    <row r="18" spans="1:15" ht="18" customHeight="1" x14ac:dyDescent="0.5">
      <c r="A18" s="72">
        <v>18</v>
      </c>
      <c r="B18" s="71"/>
      <c r="C18" s="86"/>
      <c r="D18" s="88" t="s">
        <v>489</v>
      </c>
      <c r="E18" s="73"/>
      <c r="F18" s="86"/>
      <c r="G18" s="86"/>
      <c r="H18" s="86"/>
      <c r="I18" s="86"/>
      <c r="J18" s="71"/>
      <c r="K18" s="71"/>
      <c r="L18" s="71"/>
      <c r="M18" s="71"/>
      <c r="N18" s="71"/>
      <c r="O18" s="12"/>
    </row>
    <row r="19" spans="1:15" ht="15" customHeight="1" x14ac:dyDescent="0.5">
      <c r="A19" s="72">
        <v>19</v>
      </c>
      <c r="B19" s="71"/>
      <c r="C19" s="14"/>
      <c r="D19" s="88"/>
      <c r="E19" s="73"/>
      <c r="F19" s="87" t="s">
        <v>542</v>
      </c>
      <c r="G19" s="14"/>
      <c r="H19" s="14"/>
      <c r="I19" s="14"/>
      <c r="J19" s="71"/>
      <c r="K19" s="453"/>
      <c r="L19" s="71"/>
      <c r="M19" s="71"/>
      <c r="N19" s="71"/>
      <c r="O19" s="12"/>
    </row>
    <row r="20" spans="1:15" ht="15" customHeight="1" x14ac:dyDescent="0.5">
      <c r="A20" s="72">
        <v>20</v>
      </c>
      <c r="B20" s="71"/>
      <c r="C20" s="14"/>
      <c r="D20" s="88"/>
      <c r="E20" s="73"/>
      <c r="F20" s="87" t="s">
        <v>543</v>
      </c>
      <c r="G20" s="14"/>
      <c r="H20" s="14"/>
      <c r="I20" s="14"/>
      <c r="J20" s="453"/>
      <c r="K20" s="453"/>
      <c r="L20" s="453"/>
      <c r="M20" s="448">
        <f>J20+K20+L20</f>
        <v>0</v>
      </c>
      <c r="N20" s="453"/>
      <c r="O20" s="12"/>
    </row>
    <row r="21" spans="1:15" ht="15" customHeight="1" x14ac:dyDescent="0.5">
      <c r="A21" s="72">
        <v>21</v>
      </c>
      <c r="B21" s="71"/>
      <c r="C21" s="14"/>
      <c r="D21" s="88"/>
      <c r="E21" s="73" t="s">
        <v>544</v>
      </c>
      <c r="F21" s="73"/>
      <c r="G21" s="14"/>
      <c r="H21" s="14"/>
      <c r="I21" s="14"/>
      <c r="J21" s="71"/>
      <c r="K21" s="448">
        <f>SUM(K19:K20)</f>
        <v>0</v>
      </c>
      <c r="L21" s="71"/>
      <c r="M21" s="71"/>
      <c r="N21" s="71"/>
      <c r="O21" s="12"/>
    </row>
    <row r="22" spans="1:15" ht="18" customHeight="1" x14ac:dyDescent="0.5">
      <c r="A22" s="72">
        <v>22</v>
      </c>
      <c r="B22" s="71"/>
      <c r="C22" s="86"/>
      <c r="D22" s="88" t="s">
        <v>545</v>
      </c>
      <c r="E22" s="73"/>
      <c r="F22" s="86"/>
      <c r="G22" s="86"/>
      <c r="H22" s="86"/>
      <c r="I22" s="86"/>
      <c r="J22" s="71"/>
      <c r="K22" s="71"/>
      <c r="L22" s="71"/>
      <c r="M22" s="71"/>
      <c r="N22" s="71"/>
      <c r="O22" s="12"/>
    </row>
    <row r="23" spans="1:15" ht="15" customHeight="1" x14ac:dyDescent="0.5">
      <c r="A23" s="72">
        <v>23</v>
      </c>
      <c r="B23" s="71"/>
      <c r="C23" s="14"/>
      <c r="D23" s="88"/>
      <c r="E23" s="73"/>
      <c r="F23" s="87" t="s">
        <v>542</v>
      </c>
      <c r="G23" s="14"/>
      <c r="H23" s="14"/>
      <c r="I23" s="14"/>
      <c r="J23" s="71"/>
      <c r="K23" s="453"/>
      <c r="L23" s="71"/>
      <c r="M23" s="71"/>
      <c r="N23" s="71"/>
      <c r="O23" s="12"/>
    </row>
    <row r="24" spans="1:15" ht="15" customHeight="1" x14ac:dyDescent="0.5">
      <c r="A24" s="72">
        <v>24</v>
      </c>
      <c r="B24" s="71"/>
      <c r="C24" s="14"/>
      <c r="D24" s="88"/>
      <c r="E24" s="73"/>
      <c r="F24" s="87" t="s">
        <v>543</v>
      </c>
      <c r="G24" s="14"/>
      <c r="H24" s="14"/>
      <c r="I24" s="14"/>
      <c r="J24" s="453"/>
      <c r="K24" s="453"/>
      <c r="L24" s="453"/>
      <c r="M24" s="448">
        <f>J24+K24+L24</f>
        <v>0</v>
      </c>
      <c r="N24" s="453"/>
      <c r="O24" s="12"/>
    </row>
    <row r="25" spans="1:15" ht="15" customHeight="1" x14ac:dyDescent="0.5">
      <c r="A25" s="72">
        <v>25</v>
      </c>
      <c r="B25" s="71"/>
      <c r="C25" s="14"/>
      <c r="D25" s="88"/>
      <c r="E25" s="73" t="s">
        <v>544</v>
      </c>
      <c r="F25" s="73"/>
      <c r="G25" s="14"/>
      <c r="H25" s="14"/>
      <c r="I25" s="14"/>
      <c r="J25" s="71"/>
      <c r="K25" s="448">
        <f>SUM(K23:K24)</f>
        <v>0</v>
      </c>
      <c r="L25" s="71"/>
      <c r="M25" s="71"/>
      <c r="N25" s="71"/>
      <c r="O25" s="12"/>
    </row>
    <row r="26" spans="1:15" ht="18" customHeight="1" x14ac:dyDescent="0.5">
      <c r="A26" s="72">
        <v>26</v>
      </c>
      <c r="B26" s="71"/>
      <c r="C26" s="86"/>
      <c r="D26" s="88" t="s">
        <v>493</v>
      </c>
      <c r="E26" s="73"/>
      <c r="F26" s="86"/>
      <c r="G26" s="86"/>
      <c r="H26" s="86"/>
      <c r="I26" s="86"/>
      <c r="J26" s="71"/>
      <c r="K26" s="71"/>
      <c r="L26" s="71"/>
      <c r="M26" s="71"/>
      <c r="N26" s="71"/>
      <c r="O26" s="12"/>
    </row>
    <row r="27" spans="1:15" ht="15" customHeight="1" x14ac:dyDescent="0.5">
      <c r="A27" s="72">
        <v>27</v>
      </c>
      <c r="B27" s="71"/>
      <c r="C27" s="14"/>
      <c r="D27" s="88"/>
      <c r="E27" s="73"/>
      <c r="F27" s="87" t="s">
        <v>542</v>
      </c>
      <c r="G27" s="14"/>
      <c r="H27" s="14"/>
      <c r="I27" s="14"/>
      <c r="J27" s="71"/>
      <c r="K27" s="453"/>
      <c r="L27" s="71"/>
      <c r="M27" s="71"/>
      <c r="N27" s="71"/>
      <c r="O27" s="12"/>
    </row>
    <row r="28" spans="1:15" ht="15" customHeight="1" x14ac:dyDescent="0.5">
      <c r="A28" s="72">
        <v>28</v>
      </c>
      <c r="B28" s="71"/>
      <c r="C28" s="14"/>
      <c r="D28" s="88"/>
      <c r="E28" s="73"/>
      <c r="F28" s="87" t="s">
        <v>543</v>
      </c>
      <c r="G28" s="14"/>
      <c r="H28" s="14"/>
      <c r="I28" s="14"/>
      <c r="J28" s="453"/>
      <c r="K28" s="453"/>
      <c r="L28" s="453"/>
      <c r="M28" s="448">
        <f>J28+K28+L28</f>
        <v>0</v>
      </c>
      <c r="N28" s="453"/>
      <c r="O28" s="12"/>
    </row>
    <row r="29" spans="1:15" ht="18" customHeight="1" x14ac:dyDescent="0.5">
      <c r="A29" s="72">
        <v>29</v>
      </c>
      <c r="B29" s="71"/>
      <c r="C29" s="14"/>
      <c r="D29" s="88"/>
      <c r="E29" s="73" t="s">
        <v>544</v>
      </c>
      <c r="F29" s="73"/>
      <c r="G29" s="14"/>
      <c r="H29" s="14"/>
      <c r="I29" s="14"/>
      <c r="J29" s="71"/>
      <c r="K29" s="448">
        <f>SUM(K27:K28)</f>
        <v>0</v>
      </c>
      <c r="L29" s="71"/>
      <c r="M29" s="71"/>
      <c r="N29" s="71"/>
      <c r="O29" s="12"/>
    </row>
    <row r="30" spans="1:15" ht="15" customHeight="1" x14ac:dyDescent="0.5">
      <c r="A30" s="72">
        <v>30</v>
      </c>
      <c r="B30" s="71"/>
      <c r="C30" s="86"/>
      <c r="D30" s="88" t="s">
        <v>492</v>
      </c>
      <c r="E30" s="73"/>
      <c r="F30" s="86"/>
      <c r="G30" s="86"/>
      <c r="H30" s="86"/>
      <c r="I30" s="86"/>
      <c r="J30" s="71"/>
      <c r="K30" s="71"/>
      <c r="L30" s="71"/>
      <c r="M30" s="71"/>
      <c r="N30" s="71"/>
      <c r="O30" s="12"/>
    </row>
    <row r="31" spans="1:15" ht="15" customHeight="1" x14ac:dyDescent="0.5">
      <c r="A31" s="72">
        <v>31</v>
      </c>
      <c r="B31" s="71"/>
      <c r="C31" s="14"/>
      <c r="D31" s="88"/>
      <c r="E31" s="73"/>
      <c r="F31" s="87" t="s">
        <v>542</v>
      </c>
      <c r="G31" s="14"/>
      <c r="H31" s="14"/>
      <c r="I31" s="14"/>
      <c r="J31" s="71"/>
      <c r="K31" s="453"/>
      <c r="L31" s="71"/>
      <c r="M31" s="71"/>
      <c r="N31" s="71"/>
      <c r="O31" s="12"/>
    </row>
    <row r="32" spans="1:15" ht="15" customHeight="1" x14ac:dyDescent="0.5">
      <c r="A32" s="72">
        <v>32</v>
      </c>
      <c r="B32" s="71"/>
      <c r="C32" s="14"/>
      <c r="D32" s="88"/>
      <c r="E32" s="73"/>
      <c r="F32" s="87" t="s">
        <v>543</v>
      </c>
      <c r="G32" s="14"/>
      <c r="H32" s="14"/>
      <c r="I32" s="14"/>
      <c r="J32" s="453"/>
      <c r="K32" s="453"/>
      <c r="L32" s="453"/>
      <c r="M32" s="448">
        <f>J32+K32+L32</f>
        <v>0</v>
      </c>
      <c r="N32" s="453"/>
      <c r="O32" s="12"/>
    </row>
    <row r="33" spans="1:15" ht="15" customHeight="1" x14ac:dyDescent="0.5">
      <c r="A33" s="72">
        <v>33</v>
      </c>
      <c r="B33" s="71"/>
      <c r="C33" s="14"/>
      <c r="D33" s="88"/>
      <c r="E33" s="73" t="s">
        <v>544</v>
      </c>
      <c r="F33" s="73"/>
      <c r="G33" s="14"/>
      <c r="H33" s="14"/>
      <c r="I33" s="14"/>
      <c r="J33" s="71"/>
      <c r="K33" s="448">
        <f>SUM(K31:K32)</f>
        <v>0</v>
      </c>
      <c r="L33" s="71"/>
      <c r="M33" s="71"/>
      <c r="N33" s="71"/>
      <c r="O33" s="12"/>
    </row>
    <row r="34" spans="1:15" ht="13.5" thickBot="1" x14ac:dyDescent="0.45">
      <c r="A34" s="72">
        <v>34</v>
      </c>
      <c r="B34" s="71"/>
      <c r="C34" s="87"/>
      <c r="D34" s="87"/>
      <c r="E34" s="87"/>
      <c r="F34" s="71"/>
      <c r="G34" s="71"/>
      <c r="H34" s="71"/>
      <c r="I34" s="71"/>
      <c r="J34" s="71"/>
      <c r="K34" s="71"/>
      <c r="L34" s="71"/>
      <c r="M34" s="71"/>
      <c r="N34" s="71"/>
      <c r="O34" s="12"/>
    </row>
    <row r="35" spans="1:15" ht="15" customHeight="1" thickBot="1" x14ac:dyDescent="0.55000000000000004">
      <c r="A35" s="72">
        <v>35</v>
      </c>
      <c r="B35" s="71"/>
      <c r="C35" s="71"/>
      <c r="D35" s="88" t="s">
        <v>546</v>
      </c>
      <c r="E35" s="88"/>
      <c r="F35" s="71"/>
      <c r="G35" s="71"/>
      <c r="H35" s="71"/>
      <c r="I35" s="71"/>
      <c r="J35" s="71"/>
      <c r="K35" s="269">
        <f>SUM(K11,K15,K19,K23,K27,K31)</f>
        <v>0</v>
      </c>
      <c r="L35" s="71"/>
      <c r="M35" s="71"/>
      <c r="N35" s="71"/>
      <c r="O35" s="12"/>
    </row>
    <row r="36" spans="1:15" ht="15" customHeight="1" thickBot="1" x14ac:dyDescent="0.55000000000000004">
      <c r="A36" s="72">
        <v>36</v>
      </c>
      <c r="B36" s="71"/>
      <c r="C36" s="71"/>
      <c r="D36" s="88" t="s">
        <v>547</v>
      </c>
      <c r="E36" s="88"/>
      <c r="F36" s="71"/>
      <c r="G36" s="71"/>
      <c r="H36" s="71"/>
      <c r="I36" s="71"/>
      <c r="J36" s="269">
        <f>SUM(J12,J16,J20,J24,J28,J32)</f>
        <v>0</v>
      </c>
      <c r="K36" s="269">
        <f>SUM(K12,K16,K20,K24,K28,K32)</f>
        <v>0</v>
      </c>
      <c r="L36" s="269">
        <f>SUM(L12,L16,L20,L24,L28,L32)</f>
        <v>0</v>
      </c>
      <c r="M36" s="269">
        <f>SUM(M12,M16,M20,M24,M28,M32)</f>
        <v>0</v>
      </c>
      <c r="N36" s="269">
        <f>SUM(N12,N16,N20,N24,N28,N32)</f>
        <v>0</v>
      </c>
      <c r="O36" s="12"/>
    </row>
    <row r="37" spans="1:15" ht="15" customHeight="1" thickBot="1" x14ac:dyDescent="0.55000000000000004">
      <c r="A37" s="72">
        <v>37</v>
      </c>
      <c r="B37" s="71"/>
      <c r="C37" s="71"/>
      <c r="D37" s="182" t="s">
        <v>73</v>
      </c>
      <c r="E37" s="182"/>
      <c r="F37" s="56"/>
      <c r="G37" s="71"/>
      <c r="H37" s="71"/>
      <c r="I37" s="71"/>
      <c r="J37" s="71"/>
      <c r="K37" s="269">
        <f>K35+K36</f>
        <v>0</v>
      </c>
      <c r="L37" s="71"/>
      <c r="M37" s="71"/>
      <c r="N37" s="71"/>
      <c r="O37" s="12"/>
    </row>
    <row r="38" spans="1:15" ht="15" customHeight="1" x14ac:dyDescent="0.5">
      <c r="A38" s="128">
        <v>38</v>
      </c>
      <c r="B38" s="71"/>
      <c r="C38" s="71"/>
      <c r="D38" s="88"/>
      <c r="E38" s="88"/>
      <c r="F38" s="71"/>
      <c r="G38" s="71"/>
      <c r="H38" s="71"/>
      <c r="I38" s="71"/>
      <c r="J38" s="71"/>
      <c r="K38" s="71"/>
      <c r="L38" s="71"/>
      <c r="M38" s="71"/>
      <c r="N38" s="71"/>
      <c r="O38" s="12"/>
    </row>
    <row r="39" spans="1:15" ht="30" customHeight="1" x14ac:dyDescent="0.55000000000000004">
      <c r="A39" s="128">
        <v>39</v>
      </c>
      <c r="B39" s="14"/>
      <c r="C39" s="85" t="s">
        <v>548</v>
      </c>
      <c r="D39" s="71"/>
      <c r="E39" s="71"/>
      <c r="F39" s="71"/>
      <c r="G39" s="71"/>
      <c r="H39" s="71"/>
      <c r="I39" s="71"/>
      <c r="J39" s="71"/>
      <c r="K39" s="71"/>
      <c r="L39" s="71"/>
      <c r="M39" s="71"/>
      <c r="N39" s="71"/>
      <c r="O39" s="12"/>
    </row>
    <row r="40" spans="1:15" ht="30" customHeight="1" x14ac:dyDescent="0.55000000000000004">
      <c r="A40" s="128">
        <v>40</v>
      </c>
      <c r="B40" s="14"/>
      <c r="C40" s="85"/>
      <c r="D40" s="88" t="s">
        <v>549</v>
      </c>
      <c r="E40" s="71"/>
      <c r="F40" s="71"/>
      <c r="G40" s="71"/>
      <c r="H40" s="71"/>
      <c r="I40" s="71"/>
      <c r="J40" s="71"/>
      <c r="K40" s="89" t="s">
        <v>98</v>
      </c>
      <c r="L40" s="71"/>
      <c r="M40" s="71"/>
      <c r="N40" s="71"/>
      <c r="O40" s="12"/>
    </row>
    <row r="41" spans="1:15" ht="18" customHeight="1" x14ac:dyDescent="0.5">
      <c r="A41" s="128">
        <v>41</v>
      </c>
      <c r="B41" s="71"/>
      <c r="C41" s="86"/>
      <c r="D41" s="88" t="s">
        <v>550</v>
      </c>
      <c r="E41" s="73"/>
      <c r="F41" s="86"/>
      <c r="G41" s="86"/>
      <c r="H41" s="86"/>
      <c r="I41" s="86"/>
      <c r="J41" s="71"/>
      <c r="K41" s="71"/>
      <c r="L41" s="71"/>
      <c r="M41" s="71"/>
      <c r="N41" s="71"/>
      <c r="O41" s="12"/>
    </row>
    <row r="42" spans="1:15" ht="15" customHeight="1" x14ac:dyDescent="0.5">
      <c r="A42" s="128">
        <v>42</v>
      </c>
      <c r="B42" s="71"/>
      <c r="C42" s="14"/>
      <c r="D42" s="88"/>
      <c r="E42" s="73"/>
      <c r="F42" s="87" t="s">
        <v>542</v>
      </c>
      <c r="G42" s="14"/>
      <c r="H42" s="14"/>
      <c r="I42" s="14"/>
      <c r="J42" s="71"/>
      <c r="K42" s="453"/>
      <c r="L42" s="71"/>
      <c r="M42" s="71"/>
      <c r="N42" s="71"/>
      <c r="O42" s="12"/>
    </row>
    <row r="43" spans="1:15" ht="15" customHeight="1" x14ac:dyDescent="0.5">
      <c r="A43" s="128">
        <v>43</v>
      </c>
      <c r="B43" s="71"/>
      <c r="C43" s="14"/>
      <c r="D43" s="88"/>
      <c r="E43" s="73"/>
      <c r="F43" s="87" t="s">
        <v>543</v>
      </c>
      <c r="G43" s="14"/>
      <c r="H43" s="14"/>
      <c r="I43" s="14"/>
      <c r="J43" s="71"/>
      <c r="K43" s="453"/>
      <c r="L43" s="71"/>
      <c r="M43" s="71"/>
      <c r="N43" s="71"/>
      <c r="O43" s="12"/>
    </row>
    <row r="44" spans="1:15" ht="15" customHeight="1" x14ac:dyDescent="0.5">
      <c r="A44" s="128">
        <v>44</v>
      </c>
      <c r="B44" s="71"/>
      <c r="C44" s="14"/>
      <c r="D44" s="88"/>
      <c r="E44" s="73" t="s">
        <v>544</v>
      </c>
      <c r="F44" s="73"/>
      <c r="G44" s="14"/>
      <c r="H44" s="14"/>
      <c r="I44" s="14"/>
      <c r="J44" s="71"/>
      <c r="K44" s="448">
        <f>SUM(K42:K43)</f>
        <v>0</v>
      </c>
      <c r="L44" s="71"/>
      <c r="M44" s="71"/>
      <c r="N44" s="71"/>
      <c r="O44" s="12"/>
    </row>
    <row r="45" spans="1:15" ht="18" customHeight="1" x14ac:dyDescent="0.5">
      <c r="A45" s="128">
        <v>45</v>
      </c>
      <c r="B45" s="71"/>
      <c r="C45" s="86"/>
      <c r="D45" s="88" t="s">
        <v>551</v>
      </c>
      <c r="E45" s="73"/>
      <c r="F45" s="86"/>
      <c r="G45" s="86"/>
      <c r="H45" s="86"/>
      <c r="I45" s="86"/>
      <c r="J45" s="71"/>
      <c r="K45" s="71"/>
      <c r="L45" s="71"/>
      <c r="M45" s="71"/>
      <c r="N45" s="71"/>
      <c r="O45" s="12"/>
    </row>
    <row r="46" spans="1:15" ht="15" customHeight="1" x14ac:dyDescent="0.5">
      <c r="A46" s="128">
        <v>46</v>
      </c>
      <c r="B46" s="71"/>
      <c r="C46" s="14"/>
      <c r="D46" s="88"/>
      <c r="E46" s="73"/>
      <c r="F46" s="87" t="s">
        <v>542</v>
      </c>
      <c r="G46" s="14"/>
      <c r="H46" s="14"/>
      <c r="I46" s="14"/>
      <c r="J46" s="71"/>
      <c r="K46" s="453"/>
      <c r="L46" s="71"/>
      <c r="M46" s="71"/>
      <c r="N46" s="71"/>
      <c r="O46" s="12"/>
    </row>
    <row r="47" spans="1:15" ht="15" customHeight="1" x14ac:dyDescent="0.5">
      <c r="A47" s="128">
        <v>47</v>
      </c>
      <c r="B47" s="71"/>
      <c r="C47" s="14"/>
      <c r="D47" s="88"/>
      <c r="E47" s="73"/>
      <c r="F47" s="87" t="s">
        <v>543</v>
      </c>
      <c r="G47" s="14"/>
      <c r="H47" s="14"/>
      <c r="I47" s="14"/>
      <c r="J47" s="71"/>
      <c r="K47" s="453"/>
      <c r="L47" s="71"/>
      <c r="M47" s="71"/>
      <c r="N47" s="71"/>
      <c r="O47" s="12"/>
    </row>
    <row r="48" spans="1:15" ht="15" customHeight="1" x14ac:dyDescent="0.5">
      <c r="A48" s="128">
        <v>48</v>
      </c>
      <c r="B48" s="71"/>
      <c r="C48" s="14"/>
      <c r="D48" s="88"/>
      <c r="E48" s="73" t="s">
        <v>544</v>
      </c>
      <c r="F48" s="73"/>
      <c r="G48" s="14"/>
      <c r="H48" s="14"/>
      <c r="I48" s="14"/>
      <c r="J48" s="71"/>
      <c r="K48" s="448">
        <f>SUM(K46:K47)</f>
        <v>0</v>
      </c>
      <c r="L48" s="71"/>
      <c r="M48" s="71"/>
      <c r="N48" s="71"/>
      <c r="O48" s="12"/>
    </row>
    <row r="49" spans="1:15" x14ac:dyDescent="0.4">
      <c r="A49" s="128">
        <v>49</v>
      </c>
      <c r="B49" s="71"/>
      <c r="C49" s="14"/>
      <c r="D49" s="14"/>
      <c r="E49" s="14"/>
      <c r="F49" s="14"/>
      <c r="G49" s="14"/>
      <c r="H49" s="14"/>
      <c r="I49" s="14"/>
      <c r="J49" s="71"/>
      <c r="K49" s="71"/>
      <c r="L49" s="71"/>
      <c r="M49" s="71"/>
      <c r="N49" s="71"/>
      <c r="O49" s="12"/>
    </row>
    <row r="50" spans="1:15" ht="30" customHeight="1" x14ac:dyDescent="0.55000000000000004">
      <c r="A50" s="128">
        <v>50</v>
      </c>
      <c r="B50" s="14"/>
      <c r="C50" s="85" t="s">
        <v>552</v>
      </c>
      <c r="D50" s="71"/>
      <c r="E50" s="71"/>
      <c r="F50" s="71"/>
      <c r="G50" s="71"/>
      <c r="H50" s="71"/>
      <c r="I50" s="71"/>
      <c r="J50" s="71"/>
      <c r="K50" s="71"/>
      <c r="L50" s="71"/>
      <c r="M50" s="71"/>
      <c r="N50" s="71"/>
      <c r="O50" s="12"/>
    </row>
    <row r="51" spans="1:15" ht="15" customHeight="1" x14ac:dyDescent="0.4">
      <c r="A51" s="128">
        <v>51</v>
      </c>
      <c r="B51" s="71"/>
      <c r="C51" s="71"/>
      <c r="D51" s="71"/>
      <c r="E51" s="73"/>
      <c r="F51" s="71"/>
      <c r="G51" s="71"/>
      <c r="H51" s="71"/>
      <c r="I51" s="71"/>
      <c r="J51" s="71"/>
      <c r="K51" s="84"/>
      <c r="L51" s="547" t="s">
        <v>98</v>
      </c>
      <c r="M51" s="547"/>
      <c r="N51" s="71"/>
      <c r="O51" s="12"/>
    </row>
    <row r="52" spans="1:15" ht="15" customHeight="1" x14ac:dyDescent="0.4">
      <c r="A52" s="128">
        <v>52</v>
      </c>
      <c r="B52" s="71"/>
      <c r="C52" s="37"/>
      <c r="D52" s="37"/>
      <c r="E52" s="73" t="s">
        <v>553</v>
      </c>
      <c r="F52" s="37"/>
      <c r="G52" s="37"/>
      <c r="H52" s="37"/>
      <c r="I52" s="37"/>
      <c r="J52" s="71"/>
      <c r="K52" s="84"/>
      <c r="L52" s="84" t="s">
        <v>114</v>
      </c>
      <c r="M52" s="84" t="s">
        <v>554</v>
      </c>
      <c r="N52" s="71"/>
      <c r="O52" s="12"/>
    </row>
    <row r="53" spans="1:15" ht="15" customHeight="1" x14ac:dyDescent="0.4">
      <c r="A53" s="128">
        <v>53</v>
      </c>
      <c r="B53" s="71"/>
      <c r="C53" s="37"/>
      <c r="D53" s="37"/>
      <c r="E53" s="73"/>
      <c r="F53" s="87" t="s">
        <v>555</v>
      </c>
      <c r="G53" s="37"/>
      <c r="H53" s="271"/>
      <c r="I53" s="37"/>
      <c r="J53" s="129"/>
      <c r="K53" s="71" t="s">
        <v>556</v>
      </c>
      <c r="L53" s="453"/>
      <c r="M53" s="453"/>
      <c r="N53" s="71"/>
      <c r="O53" s="12"/>
    </row>
    <row r="54" spans="1:15" ht="15" customHeight="1" thickBot="1" x14ac:dyDescent="0.45">
      <c r="A54" s="128">
        <v>54</v>
      </c>
      <c r="B54" s="71"/>
      <c r="C54" s="37"/>
      <c r="D54" s="37"/>
      <c r="E54" s="73"/>
      <c r="F54" s="87" t="s">
        <v>557</v>
      </c>
      <c r="G54" s="37"/>
      <c r="H54" s="271"/>
      <c r="I54" s="37"/>
      <c r="J54" s="129"/>
      <c r="K54" s="71" t="s">
        <v>558</v>
      </c>
      <c r="L54" s="453"/>
      <c r="M54" s="453"/>
      <c r="N54" s="71"/>
      <c r="O54" s="12"/>
    </row>
    <row r="55" spans="1:15" ht="15" customHeight="1" thickBot="1" x14ac:dyDescent="0.45">
      <c r="A55" s="128">
        <v>55</v>
      </c>
      <c r="B55" s="71"/>
      <c r="C55" s="37"/>
      <c r="D55" s="37"/>
      <c r="E55" s="73"/>
      <c r="F55" s="87" t="s">
        <v>559</v>
      </c>
      <c r="G55" s="37"/>
      <c r="H55" s="271"/>
      <c r="I55" s="37"/>
      <c r="J55" s="129"/>
      <c r="K55" s="71" t="s">
        <v>560</v>
      </c>
      <c r="L55" s="436">
        <f>L53-L54</f>
        <v>0</v>
      </c>
      <c r="M55" s="436">
        <f>M53-M54</f>
        <v>0</v>
      </c>
      <c r="N55" s="71"/>
      <c r="O55" s="12"/>
    </row>
    <row r="56" spans="1:15" ht="15" customHeight="1" x14ac:dyDescent="0.4">
      <c r="A56" s="128">
        <v>56</v>
      </c>
      <c r="B56" s="71"/>
      <c r="C56" s="37"/>
      <c r="D56" s="37"/>
      <c r="E56" s="73"/>
      <c r="F56" s="87"/>
      <c r="G56" s="37"/>
      <c r="H56" s="37"/>
      <c r="I56" s="37"/>
      <c r="J56" s="37"/>
      <c r="K56" s="14"/>
      <c r="L56" s="71"/>
      <c r="M56" s="71"/>
      <c r="N56" s="71"/>
      <c r="O56" s="12"/>
    </row>
    <row r="57" spans="1:15" ht="15" customHeight="1" x14ac:dyDescent="0.4">
      <c r="A57" s="128">
        <v>57</v>
      </c>
      <c r="B57" s="71"/>
      <c r="C57" s="37"/>
      <c r="D57" s="37"/>
      <c r="E57" s="73"/>
      <c r="F57" s="87" t="s">
        <v>561</v>
      </c>
      <c r="G57" s="37"/>
      <c r="H57" s="541"/>
      <c r="I57" s="542"/>
      <c r="J57" s="542"/>
      <c r="K57" s="542"/>
      <c r="L57" s="542"/>
      <c r="M57" s="543"/>
      <c r="N57" s="71"/>
      <c r="O57" s="12"/>
    </row>
    <row r="58" spans="1:15" ht="15" customHeight="1" x14ac:dyDescent="0.4">
      <c r="A58" s="128">
        <v>58</v>
      </c>
      <c r="B58" s="71"/>
      <c r="C58" s="87"/>
      <c r="D58" s="71"/>
      <c r="E58" s="71"/>
      <c r="F58" s="87"/>
      <c r="G58" s="71"/>
      <c r="H58" s="544"/>
      <c r="I58" s="545"/>
      <c r="J58" s="545"/>
      <c r="K58" s="545"/>
      <c r="L58" s="545"/>
      <c r="M58" s="546"/>
      <c r="N58" s="71"/>
      <c r="O58" s="12"/>
    </row>
    <row r="59" spans="1:15" ht="15" customHeight="1" x14ac:dyDescent="0.4">
      <c r="A59" s="128">
        <v>59</v>
      </c>
      <c r="B59" s="71"/>
      <c r="C59" s="87"/>
      <c r="D59" s="71"/>
      <c r="E59" s="71"/>
      <c r="F59" s="87"/>
      <c r="G59" s="71"/>
      <c r="H59" s="71"/>
      <c r="I59" s="87"/>
      <c r="J59" s="71"/>
      <c r="K59" s="87"/>
      <c r="L59" s="87"/>
      <c r="M59" s="87"/>
      <c r="N59" s="71"/>
      <c r="O59" s="12"/>
    </row>
    <row r="60" spans="1:15" ht="15" customHeight="1" x14ac:dyDescent="0.4">
      <c r="A60" s="128">
        <v>60</v>
      </c>
      <c r="B60" s="71"/>
      <c r="C60" s="87"/>
      <c r="D60" s="71"/>
      <c r="E60" s="71"/>
      <c r="F60" s="87"/>
      <c r="G60" s="71"/>
      <c r="H60" s="71"/>
      <c r="I60" s="87"/>
      <c r="J60" s="71"/>
      <c r="K60" s="87"/>
      <c r="L60" s="547" t="s">
        <v>98</v>
      </c>
      <c r="M60" s="547"/>
      <c r="N60" s="71"/>
      <c r="O60" s="12"/>
    </row>
    <row r="61" spans="1:15" ht="15" customHeight="1" x14ac:dyDescent="0.4">
      <c r="A61" s="128">
        <v>61</v>
      </c>
      <c r="B61" s="71"/>
      <c r="C61" s="37"/>
      <c r="D61" s="37"/>
      <c r="E61" s="73" t="s">
        <v>562</v>
      </c>
      <c r="F61" s="37"/>
      <c r="G61" s="37"/>
      <c r="H61" s="37"/>
      <c r="I61" s="37"/>
      <c r="J61" s="71"/>
      <c r="K61" s="84"/>
      <c r="L61" s="84" t="s">
        <v>114</v>
      </c>
      <c r="M61" s="84" t="s">
        <v>554</v>
      </c>
      <c r="N61" s="71"/>
      <c r="O61" s="12"/>
    </row>
    <row r="62" spans="1:15" ht="15" customHeight="1" x14ac:dyDescent="0.4">
      <c r="A62" s="128">
        <v>62</v>
      </c>
      <c r="B62" s="71"/>
      <c r="C62" s="37"/>
      <c r="D62" s="37"/>
      <c r="E62" s="73"/>
      <c r="F62" s="87" t="s">
        <v>555</v>
      </c>
      <c r="G62" s="37"/>
      <c r="H62" s="271"/>
      <c r="I62" s="37"/>
      <c r="J62" s="129"/>
      <c r="K62" s="71" t="s">
        <v>556</v>
      </c>
      <c r="L62" s="453"/>
      <c r="M62" s="453"/>
      <c r="N62" s="71"/>
      <c r="O62" s="12"/>
    </row>
    <row r="63" spans="1:15" ht="15" customHeight="1" thickBot="1" x14ac:dyDescent="0.45">
      <c r="A63" s="128">
        <v>63</v>
      </c>
      <c r="B63" s="71"/>
      <c r="C63" s="37"/>
      <c r="D63" s="37"/>
      <c r="E63" s="73"/>
      <c r="F63" s="87" t="s">
        <v>557</v>
      </c>
      <c r="G63" s="37"/>
      <c r="H63" s="271"/>
      <c r="I63" s="37"/>
      <c r="J63" s="129"/>
      <c r="K63" s="71" t="s">
        <v>558</v>
      </c>
      <c r="L63" s="453"/>
      <c r="M63" s="453"/>
      <c r="N63" s="71"/>
      <c r="O63" s="12"/>
    </row>
    <row r="64" spans="1:15" ht="15" customHeight="1" thickBot="1" x14ac:dyDescent="0.45">
      <c r="A64" s="128">
        <v>64</v>
      </c>
      <c r="B64" s="71"/>
      <c r="C64" s="37"/>
      <c r="D64" s="37"/>
      <c r="E64" s="73"/>
      <c r="F64" s="87" t="s">
        <v>559</v>
      </c>
      <c r="G64" s="37"/>
      <c r="H64" s="271"/>
      <c r="I64" s="37"/>
      <c r="J64" s="129"/>
      <c r="K64" s="71" t="s">
        <v>560</v>
      </c>
      <c r="L64" s="436">
        <f>L62-L63</f>
        <v>0</v>
      </c>
      <c r="M64" s="436">
        <f>M62-M63</f>
        <v>0</v>
      </c>
      <c r="N64" s="71"/>
      <c r="O64" s="12"/>
    </row>
    <row r="65" spans="1:16" ht="15" customHeight="1" x14ac:dyDescent="0.4">
      <c r="A65" s="128">
        <v>65</v>
      </c>
      <c r="B65" s="71"/>
      <c r="C65" s="37"/>
      <c r="D65" s="37"/>
      <c r="E65" s="73"/>
      <c r="F65" s="87"/>
      <c r="G65" s="37"/>
      <c r="H65" s="37"/>
      <c r="I65" s="37"/>
      <c r="J65" s="37"/>
      <c r="K65" s="14"/>
      <c r="L65" s="71"/>
      <c r="M65" s="71"/>
      <c r="N65" s="71"/>
      <c r="O65" s="12"/>
    </row>
    <row r="66" spans="1:16" ht="15" customHeight="1" x14ac:dyDescent="0.4">
      <c r="A66" s="128">
        <v>66</v>
      </c>
      <c r="B66" s="71"/>
      <c r="C66" s="37"/>
      <c r="D66" s="37"/>
      <c r="E66" s="73"/>
      <c r="F66" s="87" t="s">
        <v>561</v>
      </c>
      <c r="G66" s="37"/>
      <c r="H66" s="541"/>
      <c r="I66" s="542"/>
      <c r="J66" s="542"/>
      <c r="K66" s="542"/>
      <c r="L66" s="542"/>
      <c r="M66" s="543"/>
      <c r="N66" s="71"/>
      <c r="O66" s="12"/>
    </row>
    <row r="67" spans="1:16" ht="15" customHeight="1" x14ac:dyDescent="0.4">
      <c r="A67" s="128">
        <v>67</v>
      </c>
      <c r="B67" s="71"/>
      <c r="C67" s="87"/>
      <c r="D67" s="71"/>
      <c r="E67" s="71"/>
      <c r="F67" s="87"/>
      <c r="G67" s="71"/>
      <c r="H67" s="544"/>
      <c r="I67" s="545"/>
      <c r="J67" s="545"/>
      <c r="K67" s="545"/>
      <c r="L67" s="545"/>
      <c r="M67" s="546"/>
      <c r="N67" s="71"/>
      <c r="O67" s="12"/>
    </row>
    <row r="68" spans="1:16" s="138" customFormat="1" ht="15" customHeight="1" x14ac:dyDescent="0.4">
      <c r="A68" s="128">
        <v>68</v>
      </c>
      <c r="B68" s="14"/>
      <c r="C68" s="87"/>
      <c r="D68" s="14"/>
      <c r="E68" s="14"/>
      <c r="F68" s="87"/>
      <c r="G68" s="14"/>
      <c r="H68" s="14"/>
      <c r="I68" s="14"/>
      <c r="J68" s="71"/>
      <c r="K68" s="71"/>
      <c r="L68" s="71"/>
      <c r="M68" s="71"/>
      <c r="N68" s="71"/>
      <c r="O68" s="12"/>
    </row>
    <row r="69" spans="1:16" ht="15" customHeight="1" x14ac:dyDescent="0.4">
      <c r="A69" s="128">
        <v>69</v>
      </c>
      <c r="B69" s="71"/>
      <c r="C69" s="87"/>
      <c r="D69" s="71"/>
      <c r="E69" s="71"/>
      <c r="F69" s="87"/>
      <c r="G69" s="71"/>
      <c r="H69" s="71"/>
      <c r="I69" s="87"/>
      <c r="J69" s="71"/>
      <c r="K69" s="87"/>
      <c r="L69" s="218" t="s">
        <v>98</v>
      </c>
      <c r="M69" s="218"/>
      <c r="N69" s="71"/>
      <c r="O69" s="12"/>
    </row>
    <row r="70" spans="1:16" ht="15" customHeight="1" x14ac:dyDescent="0.4">
      <c r="A70" s="128">
        <v>70</v>
      </c>
      <c r="B70" s="71"/>
      <c r="C70" s="37"/>
      <c r="D70" s="37"/>
      <c r="E70" s="73" t="s">
        <v>563</v>
      </c>
      <c r="F70" s="37"/>
      <c r="G70" s="37"/>
      <c r="H70" s="37"/>
      <c r="I70" s="37"/>
      <c r="J70" s="71"/>
      <c r="K70" s="71"/>
      <c r="L70" s="84" t="s">
        <v>114</v>
      </c>
      <c r="M70" s="84" t="s">
        <v>554</v>
      </c>
      <c r="N70" s="71"/>
      <c r="O70" s="12"/>
    </row>
    <row r="71" spans="1:16" ht="15" customHeight="1" x14ac:dyDescent="0.4">
      <c r="A71" s="128">
        <v>71</v>
      </c>
      <c r="B71" s="71"/>
      <c r="C71" s="37"/>
      <c r="D71" s="37"/>
      <c r="E71" s="73"/>
      <c r="F71" s="87" t="s">
        <v>555</v>
      </c>
      <c r="G71" s="37"/>
      <c r="H71" s="271"/>
      <c r="I71" s="37"/>
      <c r="J71" s="71"/>
      <c r="K71" s="71" t="s">
        <v>556</v>
      </c>
      <c r="L71" s="454"/>
      <c r="M71" s="454"/>
      <c r="N71" s="71"/>
      <c r="O71" s="12"/>
    </row>
    <row r="72" spans="1:16" ht="15" customHeight="1" thickBot="1" x14ac:dyDescent="0.45">
      <c r="A72" s="128">
        <v>72</v>
      </c>
      <c r="B72" s="71"/>
      <c r="C72" s="37"/>
      <c r="D72" s="37"/>
      <c r="E72" s="73"/>
      <c r="F72" s="87" t="s">
        <v>557</v>
      </c>
      <c r="G72" s="37"/>
      <c r="H72" s="271"/>
      <c r="I72" s="37"/>
      <c r="J72" s="129"/>
      <c r="K72" s="71" t="s">
        <v>558</v>
      </c>
      <c r="L72" s="454"/>
      <c r="M72" s="454"/>
      <c r="N72" s="71"/>
      <c r="O72" s="12"/>
    </row>
    <row r="73" spans="1:16" ht="15" customHeight="1" thickBot="1" x14ac:dyDescent="0.45">
      <c r="A73" s="128">
        <v>73</v>
      </c>
      <c r="B73" s="71"/>
      <c r="C73" s="37"/>
      <c r="D73" s="37"/>
      <c r="E73" s="73"/>
      <c r="F73" s="87" t="s">
        <v>559</v>
      </c>
      <c r="G73" s="37"/>
      <c r="H73" s="271"/>
      <c r="I73" s="37"/>
      <c r="J73" s="129"/>
      <c r="K73" s="71" t="s">
        <v>560</v>
      </c>
      <c r="L73" s="436">
        <f>L71-L72</f>
        <v>0</v>
      </c>
      <c r="M73" s="436">
        <f>M71-M72</f>
        <v>0</v>
      </c>
      <c r="N73" s="71"/>
      <c r="O73" s="12"/>
    </row>
    <row r="74" spans="1:16" ht="15" customHeight="1" x14ac:dyDescent="0.4">
      <c r="A74" s="128">
        <v>74</v>
      </c>
      <c r="B74" s="71"/>
      <c r="C74" s="37"/>
      <c r="D74" s="37"/>
      <c r="E74" s="73"/>
      <c r="F74" s="87"/>
      <c r="G74" s="37"/>
      <c r="H74" s="37"/>
      <c r="I74" s="37"/>
      <c r="J74" s="37"/>
      <c r="K74" s="14"/>
      <c r="L74" s="71"/>
      <c r="M74" s="71"/>
      <c r="N74" s="71"/>
      <c r="O74" s="12"/>
    </row>
    <row r="75" spans="1:16" ht="15" customHeight="1" x14ac:dyDescent="0.4">
      <c r="A75" s="128">
        <v>75</v>
      </c>
      <c r="B75" s="71"/>
      <c r="C75" s="37"/>
      <c r="D75" s="37"/>
      <c r="E75" s="73"/>
      <c r="F75" s="87" t="s">
        <v>561</v>
      </c>
      <c r="G75" s="37"/>
      <c r="H75" s="541"/>
      <c r="I75" s="542"/>
      <c r="J75" s="542"/>
      <c r="K75" s="542"/>
      <c r="L75" s="542"/>
      <c r="M75" s="543"/>
      <c r="N75" s="71"/>
      <c r="O75" s="12"/>
    </row>
    <row r="76" spans="1:16" ht="15" customHeight="1" x14ac:dyDescent="0.4">
      <c r="A76" s="128">
        <v>76</v>
      </c>
      <c r="B76" s="71"/>
      <c r="C76" s="37"/>
      <c r="D76" s="71"/>
      <c r="E76" s="71"/>
      <c r="F76" s="71"/>
      <c r="G76" s="71"/>
      <c r="H76" s="544"/>
      <c r="I76" s="545"/>
      <c r="J76" s="545"/>
      <c r="K76" s="545"/>
      <c r="L76" s="545"/>
      <c r="M76" s="546"/>
      <c r="N76" s="71"/>
      <c r="O76" s="12"/>
    </row>
    <row r="77" spans="1:16" s="138" customFormat="1" ht="15" customHeight="1" x14ac:dyDescent="0.4">
      <c r="A77" s="331">
        <v>77</v>
      </c>
      <c r="B77" s="139"/>
      <c r="C77" s="141"/>
      <c r="D77" s="139"/>
      <c r="E77" s="139"/>
      <c r="F77" s="139"/>
      <c r="G77" s="139"/>
      <c r="H77" s="139"/>
      <c r="I77" s="139"/>
      <c r="J77" s="139"/>
      <c r="K77" s="139"/>
      <c r="L77" s="139"/>
      <c r="M77" s="139"/>
      <c r="N77" s="139"/>
      <c r="O77" s="140"/>
      <c r="P77" s="315" t="s">
        <v>564</v>
      </c>
    </row>
    <row r="78" spans="1:16" ht="15" customHeight="1" x14ac:dyDescent="0.5">
      <c r="A78" s="128">
        <v>78</v>
      </c>
      <c r="B78" s="102"/>
      <c r="C78" s="540" t="s">
        <v>565</v>
      </c>
      <c r="D78" s="540"/>
      <c r="E78" s="540"/>
      <c r="F78" s="540"/>
      <c r="G78" s="540"/>
      <c r="H78" s="540"/>
      <c r="I78" s="540"/>
      <c r="J78" s="540"/>
      <c r="K78" s="540"/>
      <c r="L78" s="540"/>
      <c r="M78" s="540"/>
      <c r="N78" s="540"/>
      <c r="O78" s="12"/>
    </row>
    <row r="79" spans="1:16" ht="15" customHeight="1" x14ac:dyDescent="0.5">
      <c r="A79" s="128">
        <v>79</v>
      </c>
      <c r="B79" s="146"/>
      <c r="C79" s="190" t="s">
        <v>566</v>
      </c>
      <c r="D79" s="190"/>
      <c r="E79" s="190"/>
      <c r="F79" s="190"/>
      <c r="G79" s="113"/>
      <c r="H79" s="113"/>
      <c r="I79" s="113"/>
      <c r="J79" s="113"/>
      <c r="K79" s="113"/>
      <c r="L79" s="113"/>
      <c r="M79" s="113"/>
      <c r="N79" s="113"/>
      <c r="O79" s="12"/>
    </row>
    <row r="80" spans="1:16" ht="12.75" customHeight="1" x14ac:dyDescent="0.4">
      <c r="A80" s="16"/>
      <c r="B80" s="17"/>
      <c r="C80" s="17"/>
      <c r="D80" s="17"/>
      <c r="E80" s="17"/>
      <c r="F80" s="17"/>
      <c r="G80" s="17"/>
      <c r="H80" s="17"/>
      <c r="I80" s="17"/>
      <c r="J80" s="17"/>
      <c r="K80" s="17"/>
      <c r="L80" s="17"/>
      <c r="M80" s="17"/>
      <c r="N80" s="17"/>
      <c r="O80" s="20"/>
    </row>
  </sheetData>
  <sheetProtection formatRows="0" insertRows="0"/>
  <mergeCells count="10">
    <mergeCell ref="L2:N2"/>
    <mergeCell ref="L3:N3"/>
    <mergeCell ref="C8:D9"/>
    <mergeCell ref="A5:N5"/>
    <mergeCell ref="C78:N78"/>
    <mergeCell ref="H66:M67"/>
    <mergeCell ref="H75:M76"/>
    <mergeCell ref="H57:M58"/>
    <mergeCell ref="L51:M51"/>
    <mergeCell ref="L60:M60"/>
  </mergeCells>
  <dataValidations count="1">
    <dataValidation allowBlank="1" showInputMessage="1" showErrorMessage="1" prompt="Please enter text" sqref="H53:H55 H71:H73 H62:H64 H75:M76 H66:M67 H57:M58" xr:uid="{00000000-0002-0000-0A00-000000000000}"/>
  </dataValidations>
  <pageMargins left="0.70866141732283472" right="0.70866141732283472" top="0.74803149606299213" bottom="0.74803149606299213" header="0.31496062992125984" footer="0.31496062992125984"/>
  <pageSetup paperSize="9" scale="58" fitToHeight="2" orientation="landscape" r:id="rId1"/>
  <rowBreaks count="1" manualBreakCount="1">
    <brk id="38" max="1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40">
    <tabColor rgb="FF99CCFF"/>
    <pageSetUpPr fitToPage="1"/>
  </sheetPr>
  <dimension ref="A1:O81"/>
  <sheetViews>
    <sheetView showGridLines="0" view="pageBreakPreview" zoomScaleNormal="100" zoomScaleSheetLayoutView="100" workbookViewId="0"/>
  </sheetViews>
  <sheetFormatPr defaultColWidth="9.140625" defaultRowHeight="13.15" x14ac:dyDescent="0.4"/>
  <cols>
    <col min="1" max="1" width="4.7109375" customWidth="1"/>
    <col min="2" max="2" width="3.140625" customWidth="1"/>
    <col min="3" max="3" width="6.140625" customWidth="1"/>
    <col min="4" max="5" width="2.28515625" customWidth="1"/>
    <col min="6" max="6" width="27.85546875" customWidth="1"/>
    <col min="7" max="7" width="10.5703125" customWidth="1"/>
    <col min="8" max="8" width="40.7109375" customWidth="1"/>
    <col min="9" max="9" width="9" customWidth="1"/>
    <col min="10" max="10" width="12" customWidth="1"/>
    <col min="11" max="11" width="19.28515625" customWidth="1"/>
    <col min="12" max="12" width="16.140625" customWidth="1"/>
    <col min="13" max="13" width="21" customWidth="1"/>
    <col min="14" max="14" width="2.7109375" customWidth="1"/>
    <col min="15" max="15" width="14.42578125" style="130" bestFit="1" customWidth="1"/>
  </cols>
  <sheetData>
    <row r="1" spans="1:15" ht="15" customHeight="1" x14ac:dyDescent="0.55000000000000004">
      <c r="A1" s="413"/>
      <c r="B1" s="414"/>
      <c r="C1" s="414"/>
      <c r="D1" s="414"/>
      <c r="E1" s="414"/>
      <c r="F1" s="414"/>
      <c r="G1" s="414"/>
      <c r="H1" s="414"/>
      <c r="I1" s="414"/>
      <c r="J1" s="414"/>
      <c r="K1" s="414"/>
      <c r="L1" s="414"/>
      <c r="M1" s="414"/>
      <c r="N1" s="322"/>
    </row>
    <row r="2" spans="1:15" ht="18" customHeight="1" x14ac:dyDescent="0.55000000000000004">
      <c r="A2" s="416"/>
      <c r="B2" s="35"/>
      <c r="C2" s="417"/>
      <c r="D2" s="417"/>
      <c r="E2" s="417"/>
      <c r="F2" s="417"/>
      <c r="G2" s="417"/>
      <c r="H2" s="417"/>
      <c r="I2" s="417"/>
      <c r="J2" s="60" t="s">
        <v>0</v>
      </c>
      <c r="K2" s="507" t="str">
        <f>IF(NOT(ISBLANK(CoverSheet!$C$8)),CoverSheet!$C$8,"")</f>
        <v/>
      </c>
      <c r="L2" s="508"/>
      <c r="M2" s="509"/>
      <c r="N2" s="36"/>
    </row>
    <row r="3" spans="1:15" ht="18" customHeight="1" x14ac:dyDescent="0.55000000000000004">
      <c r="A3" s="416"/>
      <c r="B3" s="35"/>
      <c r="C3" s="417"/>
      <c r="D3" s="417"/>
      <c r="E3" s="417"/>
      <c r="F3" s="417"/>
      <c r="G3" s="417"/>
      <c r="H3" s="417"/>
      <c r="I3" s="417"/>
      <c r="J3" s="60" t="s">
        <v>64</v>
      </c>
      <c r="K3" s="512" t="str">
        <f>IF(ISNUMBER(CoverSheet!$C$12),CoverSheet!$C$12,"")</f>
        <v/>
      </c>
      <c r="L3" s="513"/>
      <c r="M3" s="514"/>
      <c r="N3" s="36"/>
    </row>
    <row r="4" spans="1:15" ht="21" x14ac:dyDescent="0.65">
      <c r="A4" s="147" t="s">
        <v>567</v>
      </c>
      <c r="B4" s="417"/>
      <c r="C4" s="417"/>
      <c r="D4" s="417"/>
      <c r="E4" s="417"/>
      <c r="F4" s="417"/>
      <c r="G4" s="417"/>
      <c r="H4" s="417"/>
      <c r="I4" s="417"/>
      <c r="J4" s="417"/>
      <c r="K4" s="206"/>
      <c r="L4" s="417"/>
      <c r="M4" s="417"/>
      <c r="N4" s="418"/>
    </row>
    <row r="5" spans="1:15" ht="54.75" customHeight="1" x14ac:dyDescent="0.4">
      <c r="A5" s="502" t="s">
        <v>938</v>
      </c>
      <c r="B5" s="506"/>
      <c r="C5" s="506"/>
      <c r="D5" s="506"/>
      <c r="E5" s="506"/>
      <c r="F5" s="506"/>
      <c r="G5" s="506"/>
      <c r="H5" s="506"/>
      <c r="I5" s="506"/>
      <c r="J5" s="506"/>
      <c r="K5" s="506"/>
      <c r="L5" s="506"/>
      <c r="M5" s="506"/>
      <c r="N5" s="61"/>
      <c r="O5" s="132"/>
    </row>
    <row r="6" spans="1:15" ht="15" customHeight="1" x14ac:dyDescent="0.4">
      <c r="A6" s="55" t="s">
        <v>66</v>
      </c>
      <c r="B6" s="206"/>
      <c r="C6" s="25"/>
      <c r="D6" s="26"/>
      <c r="E6" s="26"/>
      <c r="F6" s="26"/>
      <c r="G6" s="26"/>
      <c r="H6" s="26"/>
      <c r="I6" s="26"/>
      <c r="J6" s="417"/>
      <c r="K6" s="417"/>
      <c r="L6" s="417"/>
      <c r="M6" s="417"/>
      <c r="N6" s="418"/>
    </row>
    <row r="7" spans="1:15" ht="30" customHeight="1" x14ac:dyDescent="0.55000000000000004">
      <c r="A7" s="72">
        <v>7</v>
      </c>
      <c r="B7" s="71"/>
      <c r="C7" s="85" t="s">
        <v>568</v>
      </c>
      <c r="D7" s="71"/>
      <c r="E7" s="71"/>
      <c r="F7" s="71"/>
      <c r="G7" s="71"/>
      <c r="H7" s="71"/>
      <c r="I7" s="71"/>
      <c r="J7" s="71"/>
      <c r="K7" s="71"/>
      <c r="L7" s="71"/>
      <c r="M7" s="71"/>
      <c r="N7" s="12"/>
    </row>
    <row r="8" spans="1:15" ht="36" customHeight="1" x14ac:dyDescent="0.4">
      <c r="A8" s="72">
        <v>8</v>
      </c>
      <c r="B8" s="71"/>
      <c r="C8" s="539"/>
      <c r="D8" s="539"/>
      <c r="E8" s="539"/>
      <c r="F8" s="539"/>
      <c r="G8" s="539"/>
      <c r="H8" s="539"/>
      <c r="I8" s="539"/>
      <c r="J8" s="264"/>
      <c r="K8" s="84" t="s">
        <v>537</v>
      </c>
      <c r="L8" s="264"/>
      <c r="M8" s="264"/>
      <c r="N8" s="12"/>
    </row>
    <row r="9" spans="1:15" ht="25.5" customHeight="1" x14ac:dyDescent="0.4">
      <c r="A9" s="72">
        <v>9</v>
      </c>
      <c r="B9" s="71"/>
      <c r="C9" s="539"/>
      <c r="D9" s="539"/>
      <c r="E9" s="539"/>
      <c r="F9" s="539"/>
      <c r="G9" s="539"/>
      <c r="H9" s="539"/>
      <c r="I9" s="539"/>
      <c r="J9" s="71"/>
      <c r="K9" s="84" t="s">
        <v>539</v>
      </c>
      <c r="L9" s="86"/>
      <c r="M9" s="86"/>
      <c r="N9" s="12"/>
    </row>
    <row r="10" spans="1:15" ht="18" customHeight="1" x14ac:dyDescent="0.5">
      <c r="A10" s="72">
        <v>10</v>
      </c>
      <c r="B10" s="71"/>
      <c r="C10" s="86"/>
      <c r="D10" s="88" t="s">
        <v>405</v>
      </c>
      <c r="E10" s="86"/>
      <c r="F10" s="86"/>
      <c r="G10" s="86"/>
      <c r="H10" s="86"/>
      <c r="I10" s="86"/>
      <c r="J10" s="71"/>
      <c r="K10" s="71"/>
      <c r="L10" s="71"/>
      <c r="M10" s="71"/>
      <c r="N10" s="12"/>
    </row>
    <row r="11" spans="1:15" ht="15" customHeight="1" x14ac:dyDescent="0.4">
      <c r="A11" s="72">
        <v>11</v>
      </c>
      <c r="B11" s="71"/>
      <c r="C11" s="14"/>
      <c r="D11" s="71"/>
      <c r="E11" s="86"/>
      <c r="F11" s="87" t="s">
        <v>542</v>
      </c>
      <c r="G11" s="14"/>
      <c r="H11" s="14"/>
      <c r="I11" s="14"/>
      <c r="J11" s="71"/>
      <c r="K11" s="453"/>
      <c r="L11" s="86"/>
      <c r="M11" s="86"/>
      <c r="N11" s="12"/>
    </row>
    <row r="12" spans="1:15" ht="15" customHeight="1" x14ac:dyDescent="0.4">
      <c r="A12" s="72">
        <v>12</v>
      </c>
      <c r="B12" s="71"/>
      <c r="C12" s="14"/>
      <c r="D12" s="71"/>
      <c r="E12" s="86"/>
      <c r="F12" s="87" t="s">
        <v>543</v>
      </c>
      <c r="G12" s="14"/>
      <c r="H12" s="14"/>
      <c r="I12" s="14"/>
      <c r="J12" s="71"/>
      <c r="K12" s="453"/>
      <c r="L12" s="86"/>
      <c r="M12" s="86"/>
      <c r="N12" s="12"/>
    </row>
    <row r="13" spans="1:15" ht="15" customHeight="1" x14ac:dyDescent="0.4">
      <c r="A13" s="72">
        <v>13</v>
      </c>
      <c r="B13" s="71"/>
      <c r="C13" s="14"/>
      <c r="D13" s="71"/>
      <c r="E13" s="73" t="s">
        <v>544</v>
      </c>
      <c r="F13" s="86"/>
      <c r="G13" s="14"/>
      <c r="H13" s="14"/>
      <c r="I13" s="14"/>
      <c r="J13" s="71"/>
      <c r="K13" s="466">
        <f>SUM(K11:K12)</f>
        <v>0</v>
      </c>
      <c r="L13" s="86"/>
      <c r="M13" s="86"/>
      <c r="N13" s="12"/>
    </row>
    <row r="14" spans="1:15" ht="18" customHeight="1" x14ac:dyDescent="0.5">
      <c r="A14" s="72">
        <v>14</v>
      </c>
      <c r="B14" s="71"/>
      <c r="C14" s="14"/>
      <c r="D14" s="88" t="s">
        <v>406</v>
      </c>
      <c r="E14" s="86"/>
      <c r="F14" s="86"/>
      <c r="G14" s="14"/>
      <c r="H14" s="14"/>
      <c r="I14" s="14"/>
      <c r="J14" s="71"/>
      <c r="K14" s="34"/>
      <c r="L14" s="86"/>
      <c r="M14" s="86"/>
      <c r="N14" s="12"/>
    </row>
    <row r="15" spans="1:15" ht="15" customHeight="1" x14ac:dyDescent="0.4">
      <c r="A15" s="72">
        <v>15</v>
      </c>
      <c r="B15" s="71"/>
      <c r="C15" s="14"/>
      <c r="D15" s="71"/>
      <c r="E15" s="86"/>
      <c r="F15" s="87" t="s">
        <v>542</v>
      </c>
      <c r="G15" s="14"/>
      <c r="H15" s="14"/>
      <c r="I15" s="14"/>
      <c r="J15" s="71"/>
      <c r="K15" s="453"/>
      <c r="L15" s="86"/>
      <c r="M15" s="86"/>
      <c r="N15" s="12"/>
    </row>
    <row r="16" spans="1:15" ht="15" customHeight="1" x14ac:dyDescent="0.4">
      <c r="A16" s="72">
        <v>16</v>
      </c>
      <c r="B16" s="71"/>
      <c r="C16" s="14"/>
      <c r="D16" s="71"/>
      <c r="E16" s="86"/>
      <c r="F16" s="87" t="s">
        <v>543</v>
      </c>
      <c r="G16" s="14"/>
      <c r="H16" s="14"/>
      <c r="I16" s="14"/>
      <c r="J16" s="71"/>
      <c r="K16" s="453"/>
      <c r="L16" s="86"/>
      <c r="M16" s="86"/>
      <c r="N16" s="12"/>
    </row>
    <row r="17" spans="1:14" ht="15" customHeight="1" x14ac:dyDescent="0.4">
      <c r="A17" s="72">
        <v>17</v>
      </c>
      <c r="B17" s="71"/>
      <c r="C17" s="14"/>
      <c r="D17" s="71"/>
      <c r="E17" s="73" t="s">
        <v>544</v>
      </c>
      <c r="F17" s="86"/>
      <c r="G17" s="14"/>
      <c r="H17" s="14"/>
      <c r="I17" s="14"/>
      <c r="J17" s="71"/>
      <c r="K17" s="466">
        <f>SUM(K15:K16)</f>
        <v>0</v>
      </c>
      <c r="L17" s="86"/>
      <c r="M17" s="86"/>
      <c r="N17" s="12"/>
    </row>
    <row r="18" spans="1:14" ht="18" customHeight="1" x14ac:dyDescent="0.5">
      <c r="A18" s="72">
        <v>18</v>
      </c>
      <c r="B18" s="71"/>
      <c r="C18" s="86"/>
      <c r="D18" s="88" t="s">
        <v>407</v>
      </c>
      <c r="E18" s="86"/>
      <c r="F18" s="86"/>
      <c r="G18" s="86"/>
      <c r="H18" s="86"/>
      <c r="I18" s="86"/>
      <c r="J18" s="71"/>
      <c r="K18" s="71"/>
      <c r="L18" s="86"/>
      <c r="M18" s="86"/>
      <c r="N18" s="12"/>
    </row>
    <row r="19" spans="1:14" ht="15" customHeight="1" x14ac:dyDescent="0.4">
      <c r="A19" s="72">
        <v>19</v>
      </c>
      <c r="B19" s="71"/>
      <c r="C19" s="14"/>
      <c r="D19" s="71"/>
      <c r="E19" s="86"/>
      <c r="F19" s="87" t="s">
        <v>542</v>
      </c>
      <c r="G19" s="14"/>
      <c r="H19" s="14"/>
      <c r="I19" s="14"/>
      <c r="J19" s="71"/>
      <c r="K19" s="453"/>
      <c r="L19" s="86"/>
      <c r="M19" s="86"/>
      <c r="N19" s="12"/>
    </row>
    <row r="20" spans="1:14" ht="15" customHeight="1" x14ac:dyDescent="0.4">
      <c r="A20" s="72">
        <v>20</v>
      </c>
      <c r="B20" s="71"/>
      <c r="C20" s="14"/>
      <c r="D20" s="71"/>
      <c r="E20" s="86"/>
      <c r="F20" s="87" t="s">
        <v>543</v>
      </c>
      <c r="G20" s="14"/>
      <c r="H20" s="14"/>
      <c r="I20" s="14"/>
      <c r="J20" s="71"/>
      <c r="K20" s="453"/>
      <c r="L20" s="86"/>
      <c r="M20" s="86"/>
      <c r="N20" s="12"/>
    </row>
    <row r="21" spans="1:14" ht="15" customHeight="1" x14ac:dyDescent="0.4">
      <c r="A21" s="72">
        <v>21</v>
      </c>
      <c r="B21" s="71"/>
      <c r="C21" s="14"/>
      <c r="D21" s="71"/>
      <c r="E21" s="73" t="s">
        <v>544</v>
      </c>
      <c r="F21" s="14"/>
      <c r="G21" s="14"/>
      <c r="H21" s="14"/>
      <c r="I21" s="14"/>
      <c r="J21" s="71"/>
      <c r="K21" s="466">
        <f>SUM(K19:K20)</f>
        <v>0</v>
      </c>
      <c r="L21" s="86"/>
      <c r="M21" s="86"/>
      <c r="N21" s="12"/>
    </row>
    <row r="22" spans="1:14" ht="18" customHeight="1" x14ac:dyDescent="0.5">
      <c r="A22" s="72">
        <v>22</v>
      </c>
      <c r="B22" s="71"/>
      <c r="C22" s="86"/>
      <c r="D22" s="88" t="s">
        <v>408</v>
      </c>
      <c r="E22" s="86"/>
      <c r="F22" s="86"/>
      <c r="G22" s="86"/>
      <c r="H22" s="86"/>
      <c r="I22" s="86"/>
      <c r="J22" s="71"/>
      <c r="K22" s="71"/>
      <c r="L22" s="86"/>
      <c r="M22" s="86"/>
      <c r="N22" s="12"/>
    </row>
    <row r="23" spans="1:14" ht="15" customHeight="1" x14ac:dyDescent="0.4">
      <c r="A23" s="72">
        <v>23</v>
      </c>
      <c r="B23" s="71"/>
      <c r="C23" s="14"/>
      <c r="D23" s="71"/>
      <c r="E23" s="86"/>
      <c r="F23" s="87" t="s">
        <v>542</v>
      </c>
      <c r="G23" s="14"/>
      <c r="H23" s="14"/>
      <c r="I23" s="14"/>
      <c r="J23" s="71"/>
      <c r="K23" s="453"/>
      <c r="L23" s="86"/>
      <c r="M23" s="86"/>
      <c r="N23" s="12"/>
    </row>
    <row r="24" spans="1:14" ht="15" customHeight="1" x14ac:dyDescent="0.4">
      <c r="A24" s="72">
        <v>24</v>
      </c>
      <c r="B24" s="71"/>
      <c r="C24" s="14"/>
      <c r="D24" s="71"/>
      <c r="E24" s="86"/>
      <c r="F24" s="87" t="s">
        <v>543</v>
      </c>
      <c r="G24" s="14"/>
      <c r="H24" s="14"/>
      <c r="I24" s="14"/>
      <c r="J24" s="71"/>
      <c r="K24" s="453"/>
      <c r="L24" s="86"/>
      <c r="M24" s="86"/>
      <c r="N24" s="12"/>
    </row>
    <row r="25" spans="1:14" ht="15" customHeight="1" x14ac:dyDescent="0.4">
      <c r="A25" s="72">
        <v>25</v>
      </c>
      <c r="B25" s="71"/>
      <c r="C25" s="14"/>
      <c r="D25" s="71"/>
      <c r="E25" s="73" t="s">
        <v>544</v>
      </c>
      <c r="F25" s="14"/>
      <c r="G25" s="14"/>
      <c r="H25" s="14"/>
      <c r="I25" s="14"/>
      <c r="J25" s="71"/>
      <c r="K25" s="466">
        <f>SUM(K23:K24)</f>
        <v>0</v>
      </c>
      <c r="L25" s="86"/>
      <c r="M25" s="86"/>
      <c r="N25" s="12"/>
    </row>
    <row r="26" spans="1:14" ht="18" customHeight="1" x14ac:dyDescent="0.5">
      <c r="A26" s="72">
        <v>26</v>
      </c>
      <c r="B26" s="71"/>
      <c r="C26" s="86"/>
      <c r="D26" s="88" t="s">
        <v>409</v>
      </c>
      <c r="E26" s="86"/>
      <c r="F26" s="86"/>
      <c r="G26" s="86"/>
      <c r="H26" s="86"/>
      <c r="I26" s="86"/>
      <c r="J26" s="71"/>
      <c r="K26" s="71"/>
      <c r="L26" s="86"/>
      <c r="M26" s="86"/>
      <c r="N26" s="12"/>
    </row>
    <row r="27" spans="1:14" ht="15" customHeight="1" x14ac:dyDescent="0.4">
      <c r="A27" s="72">
        <v>27</v>
      </c>
      <c r="B27" s="71"/>
      <c r="C27" s="14"/>
      <c r="D27" s="71"/>
      <c r="E27" s="86"/>
      <c r="F27" s="87" t="s">
        <v>542</v>
      </c>
      <c r="G27" s="14"/>
      <c r="H27" s="14"/>
      <c r="I27" s="14"/>
      <c r="J27" s="71"/>
      <c r="K27" s="453"/>
      <c r="L27" s="86"/>
      <c r="M27" s="86"/>
      <c r="N27" s="12"/>
    </row>
    <row r="28" spans="1:14" ht="15" customHeight="1" x14ac:dyDescent="0.4">
      <c r="A28" s="72">
        <v>28</v>
      </c>
      <c r="B28" s="71"/>
      <c r="C28" s="14"/>
      <c r="D28" s="71"/>
      <c r="E28" s="86"/>
      <c r="F28" s="87" t="s">
        <v>543</v>
      </c>
      <c r="G28" s="14"/>
      <c r="H28" s="14"/>
      <c r="I28" s="14"/>
      <c r="J28" s="71"/>
      <c r="K28" s="453"/>
      <c r="L28" s="86"/>
      <c r="M28" s="86"/>
      <c r="N28" s="12"/>
    </row>
    <row r="29" spans="1:14" ht="15" customHeight="1" x14ac:dyDescent="0.4">
      <c r="A29" s="72">
        <v>29</v>
      </c>
      <c r="B29" s="71"/>
      <c r="C29" s="14"/>
      <c r="D29" s="71"/>
      <c r="E29" s="73" t="s">
        <v>544</v>
      </c>
      <c r="F29" s="14"/>
      <c r="G29" s="14"/>
      <c r="H29" s="14"/>
      <c r="I29" s="14"/>
      <c r="J29" s="71"/>
      <c r="K29" s="466">
        <f>SUM(K27:K28)</f>
        <v>0</v>
      </c>
      <c r="L29" s="86"/>
      <c r="M29" s="86"/>
      <c r="N29" s="12"/>
    </row>
    <row r="30" spans="1:14" ht="18" customHeight="1" x14ac:dyDescent="0.5">
      <c r="A30" s="72">
        <v>30</v>
      </c>
      <c r="B30" s="71"/>
      <c r="C30" s="86"/>
      <c r="D30" s="88" t="s">
        <v>410</v>
      </c>
      <c r="E30" s="86"/>
      <c r="F30" s="86"/>
      <c r="G30" s="86"/>
      <c r="H30" s="86"/>
      <c r="I30" s="86"/>
      <c r="J30" s="71"/>
      <c r="K30" s="71"/>
      <c r="L30" s="86"/>
      <c r="M30" s="86"/>
      <c r="N30" s="12"/>
    </row>
    <row r="31" spans="1:14" ht="15" customHeight="1" x14ac:dyDescent="0.4">
      <c r="A31" s="72">
        <v>31</v>
      </c>
      <c r="B31" s="71"/>
      <c r="C31" s="14"/>
      <c r="D31" s="71"/>
      <c r="E31" s="86"/>
      <c r="F31" s="87" t="s">
        <v>542</v>
      </c>
      <c r="G31" s="14"/>
      <c r="H31" s="14"/>
      <c r="I31" s="14"/>
      <c r="J31" s="71"/>
      <c r="K31" s="453"/>
      <c r="L31" s="86"/>
      <c r="M31" s="86"/>
      <c r="N31" s="12"/>
    </row>
    <row r="32" spans="1:14" ht="15" customHeight="1" x14ac:dyDescent="0.4">
      <c r="A32" s="72">
        <v>32</v>
      </c>
      <c r="B32" s="71"/>
      <c r="C32" s="14"/>
      <c r="D32" s="71"/>
      <c r="E32" s="86"/>
      <c r="F32" s="87" t="s">
        <v>543</v>
      </c>
      <c r="G32" s="14"/>
      <c r="H32" s="14"/>
      <c r="I32" s="14"/>
      <c r="J32" s="71"/>
      <c r="K32" s="453"/>
      <c r="L32" s="86"/>
      <c r="M32" s="86"/>
      <c r="N32" s="12"/>
    </row>
    <row r="33" spans="1:14" ht="15" customHeight="1" x14ac:dyDescent="0.4">
      <c r="A33" s="72">
        <v>33</v>
      </c>
      <c r="B33" s="71"/>
      <c r="C33" s="14"/>
      <c r="D33" s="71"/>
      <c r="E33" s="73" t="s">
        <v>544</v>
      </c>
      <c r="F33" s="14"/>
      <c r="G33" s="14"/>
      <c r="H33" s="14"/>
      <c r="I33" s="14"/>
      <c r="J33" s="71"/>
      <c r="K33" s="466">
        <f>SUM(K31:K32)</f>
        <v>0</v>
      </c>
      <c r="L33" s="86"/>
      <c r="M33" s="86"/>
      <c r="N33" s="12"/>
    </row>
    <row r="34" spans="1:14" ht="18" customHeight="1" x14ac:dyDescent="0.5">
      <c r="A34" s="72">
        <v>34</v>
      </c>
      <c r="B34" s="71"/>
      <c r="C34" s="86"/>
      <c r="D34" s="88" t="s">
        <v>411</v>
      </c>
      <c r="E34" s="86"/>
      <c r="F34" s="86"/>
      <c r="G34" s="86"/>
      <c r="H34" s="86"/>
      <c r="I34" s="86"/>
      <c r="J34" s="71"/>
      <c r="K34" s="71"/>
      <c r="L34" s="86"/>
      <c r="M34" s="86"/>
      <c r="N34" s="12"/>
    </row>
    <row r="35" spans="1:14" ht="15" customHeight="1" x14ac:dyDescent="0.4">
      <c r="A35" s="72">
        <v>35</v>
      </c>
      <c r="B35" s="71"/>
      <c r="C35" s="14"/>
      <c r="D35" s="71"/>
      <c r="E35" s="86"/>
      <c r="F35" s="87" t="s">
        <v>542</v>
      </c>
      <c r="G35" s="14"/>
      <c r="H35" s="14"/>
      <c r="I35" s="14"/>
      <c r="J35" s="71"/>
      <c r="K35" s="453"/>
      <c r="L35" s="86"/>
      <c r="M35" s="86"/>
      <c r="N35" s="12"/>
    </row>
    <row r="36" spans="1:14" ht="15" customHeight="1" x14ac:dyDescent="0.4">
      <c r="A36" s="72">
        <v>36</v>
      </c>
      <c r="B36" s="71"/>
      <c r="C36" s="14"/>
      <c r="D36" s="71"/>
      <c r="E36" s="86"/>
      <c r="F36" s="87" t="s">
        <v>543</v>
      </c>
      <c r="G36" s="14"/>
      <c r="H36" s="14"/>
      <c r="I36" s="14"/>
      <c r="J36" s="71"/>
      <c r="K36" s="453"/>
      <c r="L36" s="86"/>
      <c r="M36" s="86"/>
      <c r="N36" s="12"/>
    </row>
    <row r="37" spans="1:14" ht="15" customHeight="1" x14ac:dyDescent="0.4">
      <c r="A37" s="72">
        <v>37</v>
      </c>
      <c r="B37" s="71"/>
      <c r="C37" s="14"/>
      <c r="D37" s="71"/>
      <c r="E37" s="73" t="s">
        <v>544</v>
      </c>
      <c r="F37" s="14"/>
      <c r="G37" s="14"/>
      <c r="H37" s="14"/>
      <c r="I37" s="14"/>
      <c r="J37" s="71"/>
      <c r="K37" s="466">
        <f>SUM(K35:K36)</f>
        <v>0</v>
      </c>
      <c r="L37" s="86"/>
      <c r="M37" s="86"/>
      <c r="N37" s="12"/>
    </row>
    <row r="38" spans="1:14" ht="18" customHeight="1" x14ac:dyDescent="0.5">
      <c r="A38" s="72">
        <v>38</v>
      </c>
      <c r="B38" s="71"/>
      <c r="C38" s="86"/>
      <c r="D38" s="88" t="s">
        <v>412</v>
      </c>
      <c r="E38" s="86"/>
      <c r="F38" s="86"/>
      <c r="G38" s="86"/>
      <c r="H38" s="86"/>
      <c r="I38" s="86"/>
      <c r="J38" s="71"/>
      <c r="K38" s="71"/>
      <c r="L38" s="86"/>
      <c r="M38" s="86"/>
      <c r="N38" s="12"/>
    </row>
    <row r="39" spans="1:14" ht="15" customHeight="1" x14ac:dyDescent="0.4">
      <c r="A39" s="72">
        <v>39</v>
      </c>
      <c r="B39" s="71"/>
      <c r="C39" s="14"/>
      <c r="D39" s="14"/>
      <c r="E39" s="86"/>
      <c r="F39" s="87" t="s">
        <v>542</v>
      </c>
      <c r="G39" s="14"/>
      <c r="H39" s="14"/>
      <c r="I39" s="14"/>
      <c r="J39" s="71"/>
      <c r="K39" s="453"/>
      <c r="L39" s="86"/>
      <c r="M39" s="86"/>
      <c r="N39" s="12"/>
    </row>
    <row r="40" spans="1:14" ht="15" customHeight="1" x14ac:dyDescent="0.4">
      <c r="A40" s="72">
        <v>40</v>
      </c>
      <c r="B40" s="71"/>
      <c r="C40" s="14"/>
      <c r="D40" s="14"/>
      <c r="E40" s="86"/>
      <c r="F40" s="87" t="s">
        <v>543</v>
      </c>
      <c r="G40" s="14"/>
      <c r="H40" s="14"/>
      <c r="I40" s="14"/>
      <c r="J40" s="71"/>
      <c r="K40" s="453"/>
      <c r="L40" s="86"/>
      <c r="M40" s="86"/>
      <c r="N40" s="12"/>
    </row>
    <row r="41" spans="1:14" ht="15" customHeight="1" x14ac:dyDescent="0.4">
      <c r="A41" s="72">
        <v>41</v>
      </c>
      <c r="B41" s="71"/>
      <c r="C41" s="14"/>
      <c r="D41" s="14"/>
      <c r="E41" s="73" t="s">
        <v>544</v>
      </c>
      <c r="F41" s="14"/>
      <c r="G41" s="14"/>
      <c r="H41" s="14"/>
      <c r="I41" s="14"/>
      <c r="J41" s="71"/>
      <c r="K41" s="466">
        <f>SUM(K39:K40)</f>
        <v>0</v>
      </c>
      <c r="L41" s="86"/>
      <c r="M41" s="86"/>
      <c r="N41" s="12"/>
    </row>
    <row r="42" spans="1:14" ht="18" customHeight="1" x14ac:dyDescent="0.5">
      <c r="A42" s="72">
        <v>42</v>
      </c>
      <c r="B42" s="71"/>
      <c r="C42" s="86"/>
      <c r="D42" s="88" t="s">
        <v>413</v>
      </c>
      <c r="E42" s="86"/>
      <c r="F42" s="86"/>
      <c r="G42" s="86"/>
      <c r="H42" s="86"/>
      <c r="I42" s="86"/>
      <c r="J42" s="71"/>
      <c r="K42" s="71"/>
      <c r="L42" s="86"/>
      <c r="M42" s="86"/>
      <c r="N42" s="12"/>
    </row>
    <row r="43" spans="1:14" ht="15" customHeight="1" x14ac:dyDescent="0.4">
      <c r="A43" s="72">
        <v>43</v>
      </c>
      <c r="B43" s="71"/>
      <c r="C43" s="14"/>
      <c r="D43" s="14"/>
      <c r="E43" s="86"/>
      <c r="F43" s="87" t="s">
        <v>542</v>
      </c>
      <c r="G43" s="14"/>
      <c r="H43" s="14"/>
      <c r="I43" s="14"/>
      <c r="J43" s="71"/>
      <c r="K43" s="453"/>
      <c r="L43" s="86"/>
      <c r="M43" s="86"/>
      <c r="N43" s="12"/>
    </row>
    <row r="44" spans="1:14" ht="15" customHeight="1" x14ac:dyDescent="0.4">
      <c r="A44" s="72">
        <v>44</v>
      </c>
      <c r="B44" s="71"/>
      <c r="C44" s="14"/>
      <c r="D44" s="14"/>
      <c r="E44" s="86"/>
      <c r="F44" s="87" t="s">
        <v>543</v>
      </c>
      <c r="G44" s="14"/>
      <c r="H44" s="14"/>
      <c r="I44" s="14"/>
      <c r="J44" s="71"/>
      <c r="K44" s="453"/>
      <c r="L44" s="86"/>
      <c r="M44" s="86"/>
      <c r="N44" s="12"/>
    </row>
    <row r="45" spans="1:14" ht="15" customHeight="1" x14ac:dyDescent="0.4">
      <c r="A45" s="72">
        <v>45</v>
      </c>
      <c r="B45" s="71"/>
      <c r="C45" s="14"/>
      <c r="D45" s="14"/>
      <c r="E45" s="73" t="s">
        <v>544</v>
      </c>
      <c r="F45" s="14"/>
      <c r="G45" s="14"/>
      <c r="H45" s="14"/>
      <c r="I45" s="14"/>
      <c r="J45" s="71"/>
      <c r="K45" s="466">
        <f>SUM(K43:K44)</f>
        <v>0</v>
      </c>
      <c r="L45" s="86"/>
      <c r="M45" s="86"/>
      <c r="N45" s="12"/>
    </row>
    <row r="46" spans="1:14" ht="15" customHeight="1" thickBot="1" x14ac:dyDescent="0.45">
      <c r="A46" s="72">
        <v>46</v>
      </c>
      <c r="B46" s="71"/>
      <c r="C46" s="71"/>
      <c r="D46" s="71"/>
      <c r="E46" s="86"/>
      <c r="F46" s="71"/>
      <c r="G46" s="71"/>
      <c r="H46" s="71"/>
      <c r="I46" s="71"/>
      <c r="J46" s="71"/>
      <c r="K46" s="71"/>
      <c r="L46" s="86"/>
      <c r="M46" s="86"/>
      <c r="N46" s="12"/>
    </row>
    <row r="47" spans="1:14" ht="15" customHeight="1" thickBot="1" x14ac:dyDescent="0.45">
      <c r="A47" s="72">
        <v>47</v>
      </c>
      <c r="B47" s="71"/>
      <c r="C47" s="71"/>
      <c r="D47" s="73" t="s">
        <v>569</v>
      </c>
      <c r="E47" s="71"/>
      <c r="F47" s="71"/>
      <c r="G47" s="71"/>
      <c r="H47" s="71"/>
      <c r="I47" s="71"/>
      <c r="J47" s="71"/>
      <c r="K47" s="268">
        <f>SUM(K11,K15,K19,K23,K27,K31,K35,K39,K43)</f>
        <v>0</v>
      </c>
      <c r="L47" s="86"/>
      <c r="M47" s="86"/>
      <c r="N47" s="12"/>
    </row>
    <row r="48" spans="1:14" ht="15" customHeight="1" thickBot="1" x14ac:dyDescent="0.45">
      <c r="A48" s="72">
        <v>48</v>
      </c>
      <c r="B48" s="71"/>
      <c r="C48" s="71"/>
      <c r="D48" s="73" t="s">
        <v>570</v>
      </c>
      <c r="E48" s="71"/>
      <c r="F48" s="71"/>
      <c r="G48" s="71"/>
      <c r="H48" s="71"/>
      <c r="I48" s="71"/>
      <c r="J48" s="71"/>
      <c r="K48" s="268">
        <f>SUM(K12,K16,K20,K24,K28,K32,K36,K40,K44)</f>
        <v>0</v>
      </c>
      <c r="L48" s="86"/>
      <c r="M48" s="86"/>
      <c r="N48" s="12"/>
    </row>
    <row r="49" spans="1:15" ht="15" customHeight="1" thickBot="1" x14ac:dyDescent="0.45">
      <c r="A49" s="72">
        <v>49</v>
      </c>
      <c r="B49" s="71"/>
      <c r="C49" s="71"/>
      <c r="D49" s="73" t="s">
        <v>180</v>
      </c>
      <c r="E49" s="71"/>
      <c r="F49" s="71"/>
      <c r="G49" s="71"/>
      <c r="H49" s="71"/>
      <c r="I49" s="71"/>
      <c r="J49" s="71"/>
      <c r="K49" s="268">
        <f>K47+K48</f>
        <v>0</v>
      </c>
      <c r="L49" s="71"/>
      <c r="M49" s="71"/>
      <c r="N49" s="12"/>
      <c r="O49" s="319" t="s">
        <v>571</v>
      </c>
    </row>
    <row r="50" spans="1:15" ht="15" customHeight="1" x14ac:dyDescent="0.4">
      <c r="A50" s="72">
        <v>50</v>
      </c>
      <c r="B50" s="71"/>
      <c r="C50" s="71"/>
      <c r="D50" s="71"/>
      <c r="E50" s="71"/>
      <c r="F50" s="71"/>
      <c r="G50" s="71"/>
      <c r="H50" s="71"/>
      <c r="I50" s="71"/>
      <c r="J50" s="71"/>
      <c r="K50" s="71"/>
      <c r="L50" s="71"/>
      <c r="M50" s="71"/>
      <c r="N50" s="12"/>
    </row>
    <row r="51" spans="1:15" ht="30" customHeight="1" x14ac:dyDescent="0.55000000000000004">
      <c r="A51" s="72">
        <v>51</v>
      </c>
      <c r="B51" s="71"/>
      <c r="C51" s="184" t="s">
        <v>572</v>
      </c>
      <c r="D51" s="56"/>
      <c r="E51" s="56"/>
      <c r="F51" s="56"/>
      <c r="G51" s="71"/>
      <c r="H51" s="71"/>
      <c r="I51" s="71"/>
      <c r="J51" s="71"/>
      <c r="K51" s="71"/>
      <c r="L51" s="71"/>
      <c r="M51" s="71"/>
      <c r="N51" s="12"/>
    </row>
    <row r="52" spans="1:15" ht="15" customHeight="1" x14ac:dyDescent="0.4">
      <c r="A52" s="72">
        <v>52</v>
      </c>
      <c r="B52" s="71"/>
      <c r="C52" s="37"/>
      <c r="D52" s="37"/>
      <c r="E52" s="86"/>
      <c r="F52" s="37"/>
      <c r="G52" s="37"/>
      <c r="H52" s="37"/>
      <c r="I52" s="37"/>
      <c r="J52" s="71"/>
      <c r="K52" s="264"/>
      <c r="L52" s="273" t="s">
        <v>98</v>
      </c>
      <c r="M52" s="273"/>
      <c r="N52" s="12"/>
    </row>
    <row r="53" spans="1:15" ht="15" customHeight="1" x14ac:dyDescent="0.4">
      <c r="A53" s="72">
        <v>53</v>
      </c>
      <c r="B53" s="71"/>
      <c r="C53" s="37"/>
      <c r="D53" s="37"/>
      <c r="E53" s="73" t="s">
        <v>573</v>
      </c>
      <c r="F53" s="37"/>
      <c r="G53" s="37"/>
      <c r="H53" s="37"/>
      <c r="I53" s="37"/>
      <c r="J53" s="71"/>
      <c r="K53" s="264"/>
      <c r="L53" s="84" t="s">
        <v>114</v>
      </c>
      <c r="M53" s="84" t="s">
        <v>554</v>
      </c>
      <c r="N53" s="12"/>
    </row>
    <row r="54" spans="1:15" ht="15" customHeight="1" x14ac:dyDescent="0.4">
      <c r="A54" s="72">
        <v>54</v>
      </c>
      <c r="B54" s="71"/>
      <c r="C54" s="37"/>
      <c r="D54" s="37"/>
      <c r="E54" s="86"/>
      <c r="F54" s="87" t="s">
        <v>574</v>
      </c>
      <c r="G54" s="37"/>
      <c r="H54" s="127"/>
      <c r="I54" s="37"/>
      <c r="J54" s="129"/>
      <c r="K54" s="14" t="s">
        <v>556</v>
      </c>
      <c r="L54" s="453"/>
      <c r="M54" s="453"/>
      <c r="N54" s="12"/>
    </row>
    <row r="55" spans="1:15" ht="15" customHeight="1" x14ac:dyDescent="0.4">
      <c r="A55" s="72">
        <v>55</v>
      </c>
      <c r="B55" s="71"/>
      <c r="C55" s="37"/>
      <c r="D55" s="37"/>
      <c r="E55" s="86"/>
      <c r="F55" s="87" t="s">
        <v>557</v>
      </c>
      <c r="G55" s="37"/>
      <c r="H55" s="127"/>
      <c r="I55" s="37"/>
      <c r="J55" s="129"/>
      <c r="K55" s="14" t="s">
        <v>558</v>
      </c>
      <c r="L55" s="453"/>
      <c r="M55" s="453"/>
      <c r="N55" s="12"/>
    </row>
    <row r="56" spans="1:15" ht="15" customHeight="1" x14ac:dyDescent="0.4">
      <c r="A56" s="72">
        <v>56</v>
      </c>
      <c r="B56" s="71"/>
      <c r="C56" s="37"/>
      <c r="D56" s="37"/>
      <c r="E56" s="86"/>
      <c r="F56" s="87" t="s">
        <v>559</v>
      </c>
      <c r="G56" s="37"/>
      <c r="H56" s="127"/>
      <c r="I56" s="37"/>
      <c r="J56" s="129"/>
      <c r="K56" s="14" t="s">
        <v>560</v>
      </c>
      <c r="L56" s="466">
        <f>L54-L55</f>
        <v>0</v>
      </c>
      <c r="M56" s="466">
        <f>M54-M55</f>
        <v>0</v>
      </c>
      <c r="N56" s="12"/>
    </row>
    <row r="57" spans="1:15" ht="15" customHeight="1" x14ac:dyDescent="0.4">
      <c r="A57" s="72">
        <v>57</v>
      </c>
      <c r="B57" s="71"/>
      <c r="C57" s="37"/>
      <c r="D57" s="37"/>
      <c r="E57" s="86"/>
      <c r="F57" s="86"/>
      <c r="G57" s="37"/>
      <c r="H57" s="37"/>
      <c r="I57" s="37"/>
      <c r="J57" s="37"/>
      <c r="K57" s="14"/>
      <c r="L57" s="71"/>
      <c r="M57" s="71"/>
      <c r="N57" s="12"/>
    </row>
    <row r="58" spans="1:15" ht="15" customHeight="1" x14ac:dyDescent="0.4">
      <c r="A58" s="72">
        <v>58</v>
      </c>
      <c r="B58" s="71"/>
      <c r="C58" s="37"/>
      <c r="D58" s="37"/>
      <c r="E58" s="86"/>
      <c r="F58" s="87" t="s">
        <v>561</v>
      </c>
      <c r="G58" s="37"/>
      <c r="H58" s="549"/>
      <c r="I58" s="550"/>
      <c r="J58" s="550"/>
      <c r="K58" s="550"/>
      <c r="L58" s="550"/>
      <c r="M58" s="551"/>
      <c r="N58" s="12"/>
    </row>
    <row r="59" spans="1:15" ht="15" customHeight="1" x14ac:dyDescent="0.4">
      <c r="A59" s="72">
        <v>59</v>
      </c>
      <c r="B59" s="71"/>
      <c r="C59" s="37"/>
      <c r="D59" s="37"/>
      <c r="E59" s="86"/>
      <c r="F59" s="37"/>
      <c r="G59" s="37"/>
      <c r="H59" s="552"/>
      <c r="I59" s="553"/>
      <c r="J59" s="553"/>
      <c r="K59" s="553"/>
      <c r="L59" s="553"/>
      <c r="M59" s="554"/>
      <c r="N59" s="12"/>
    </row>
    <row r="60" spans="1:15" ht="15" customHeight="1" x14ac:dyDescent="0.4">
      <c r="A60" s="72">
        <v>60</v>
      </c>
      <c r="B60" s="71"/>
      <c r="C60" s="71"/>
      <c r="D60" s="71"/>
      <c r="E60" s="71"/>
      <c r="F60" s="71"/>
      <c r="G60" s="71"/>
      <c r="H60" s="71"/>
      <c r="I60" s="71"/>
      <c r="J60" s="71"/>
      <c r="K60" s="71"/>
      <c r="L60" s="71"/>
      <c r="M60" s="71"/>
      <c r="N60" s="12"/>
    </row>
    <row r="61" spans="1:15" ht="15" customHeight="1" x14ac:dyDescent="0.4">
      <c r="A61" s="72">
        <v>61</v>
      </c>
      <c r="B61" s="71"/>
      <c r="C61" s="71"/>
      <c r="D61" s="71"/>
      <c r="E61" s="86"/>
      <c r="F61" s="71"/>
      <c r="G61" s="71"/>
      <c r="H61" s="71"/>
      <c r="I61" s="71"/>
      <c r="J61" s="71"/>
      <c r="K61" s="71"/>
      <c r="L61" s="273" t="s">
        <v>98</v>
      </c>
      <c r="M61" s="273"/>
      <c r="N61" s="12"/>
    </row>
    <row r="62" spans="1:15" ht="15" customHeight="1" x14ac:dyDescent="0.4">
      <c r="A62" s="72">
        <v>62</v>
      </c>
      <c r="B62" s="71"/>
      <c r="C62" s="37"/>
      <c r="D62" s="37"/>
      <c r="E62" s="73" t="s">
        <v>575</v>
      </c>
      <c r="F62" s="37"/>
      <c r="G62" s="37"/>
      <c r="H62" s="37"/>
      <c r="I62" s="37"/>
      <c r="J62" s="71"/>
      <c r="K62" s="71"/>
      <c r="L62" s="171" t="s">
        <v>114</v>
      </c>
      <c r="M62" s="171" t="s">
        <v>554</v>
      </c>
      <c r="N62" s="12"/>
    </row>
    <row r="63" spans="1:15" ht="15" customHeight="1" x14ac:dyDescent="0.4">
      <c r="A63" s="72">
        <v>63</v>
      </c>
      <c r="B63" s="71"/>
      <c r="C63" s="37"/>
      <c r="D63" s="37"/>
      <c r="E63" s="86"/>
      <c r="F63" s="87" t="s">
        <v>574</v>
      </c>
      <c r="G63" s="37"/>
      <c r="H63" s="127"/>
      <c r="I63" s="37"/>
      <c r="J63" s="129"/>
      <c r="K63" s="14" t="s">
        <v>556</v>
      </c>
      <c r="L63" s="453"/>
      <c r="M63" s="453"/>
      <c r="N63" s="12"/>
    </row>
    <row r="64" spans="1:15" ht="15" customHeight="1" x14ac:dyDescent="0.4">
      <c r="A64" s="72">
        <v>64</v>
      </c>
      <c r="B64" s="71"/>
      <c r="C64" s="37"/>
      <c r="D64" s="37"/>
      <c r="E64" s="86"/>
      <c r="F64" s="87" t="s">
        <v>557</v>
      </c>
      <c r="G64" s="37"/>
      <c r="H64" s="127"/>
      <c r="I64" s="37"/>
      <c r="J64" s="129"/>
      <c r="K64" s="14" t="s">
        <v>558</v>
      </c>
      <c r="L64" s="453"/>
      <c r="M64" s="453"/>
      <c r="N64" s="12"/>
    </row>
    <row r="65" spans="1:15" ht="15" customHeight="1" x14ac:dyDescent="0.4">
      <c r="A65" s="72">
        <v>65</v>
      </c>
      <c r="B65" s="71"/>
      <c r="C65" s="37"/>
      <c r="D65" s="37"/>
      <c r="E65" s="86"/>
      <c r="F65" s="87" t="s">
        <v>559</v>
      </c>
      <c r="G65" s="37"/>
      <c r="H65" s="127"/>
      <c r="I65" s="37"/>
      <c r="J65" s="129"/>
      <c r="K65" s="14" t="s">
        <v>560</v>
      </c>
      <c r="L65" s="466">
        <f>L63-L64</f>
        <v>0</v>
      </c>
      <c r="M65" s="466">
        <f>M63-M64</f>
        <v>0</v>
      </c>
      <c r="N65" s="12"/>
    </row>
    <row r="66" spans="1:15" ht="15" customHeight="1" x14ac:dyDescent="0.4">
      <c r="A66" s="72">
        <v>66</v>
      </c>
      <c r="B66" s="71"/>
      <c r="C66" s="37"/>
      <c r="D66" s="37"/>
      <c r="E66" s="86"/>
      <c r="F66" s="86"/>
      <c r="G66" s="37"/>
      <c r="H66" s="37"/>
      <c r="I66" s="37"/>
      <c r="J66" s="37"/>
      <c r="K66" s="14"/>
      <c r="L66" s="71"/>
      <c r="M66" s="71"/>
      <c r="N66" s="12"/>
    </row>
    <row r="67" spans="1:15" ht="15" customHeight="1" x14ac:dyDescent="0.4">
      <c r="A67" s="72">
        <v>67</v>
      </c>
      <c r="B67" s="71"/>
      <c r="C67" s="37"/>
      <c r="D67" s="37"/>
      <c r="E67" s="86"/>
      <c r="F67" s="87" t="s">
        <v>561</v>
      </c>
      <c r="G67" s="37"/>
      <c r="H67" s="549"/>
      <c r="I67" s="550"/>
      <c r="J67" s="550"/>
      <c r="K67" s="550"/>
      <c r="L67" s="550"/>
      <c r="M67" s="551"/>
      <c r="N67" s="12"/>
    </row>
    <row r="68" spans="1:15" ht="15" customHeight="1" x14ac:dyDescent="0.4">
      <c r="A68" s="72">
        <v>68</v>
      </c>
      <c r="B68" s="71"/>
      <c r="C68" s="37"/>
      <c r="D68" s="37"/>
      <c r="E68" s="86"/>
      <c r="F68" s="37"/>
      <c r="G68" s="37"/>
      <c r="H68" s="552"/>
      <c r="I68" s="553"/>
      <c r="J68" s="553"/>
      <c r="K68" s="553"/>
      <c r="L68" s="553"/>
      <c r="M68" s="554"/>
      <c r="N68" s="12"/>
    </row>
    <row r="69" spans="1:15" s="138" customFormat="1" ht="15" customHeight="1" x14ac:dyDescent="0.4">
      <c r="A69" s="72">
        <v>69</v>
      </c>
      <c r="B69" s="71"/>
      <c r="C69" s="71"/>
      <c r="D69" s="71"/>
      <c r="E69" s="86"/>
      <c r="F69" s="71"/>
      <c r="G69" s="71"/>
      <c r="H69" s="71"/>
      <c r="I69" s="71"/>
      <c r="J69" s="71"/>
      <c r="K69" s="71"/>
      <c r="L69" s="71"/>
      <c r="M69" s="71"/>
      <c r="N69" s="12"/>
      <c r="O69" s="137"/>
    </row>
    <row r="70" spans="1:15" s="138" customFormat="1" ht="15" customHeight="1" x14ac:dyDescent="0.4">
      <c r="A70" s="72">
        <v>70</v>
      </c>
      <c r="B70" s="71"/>
      <c r="C70" s="71"/>
      <c r="D70" s="71"/>
      <c r="E70" s="86"/>
      <c r="F70" s="71"/>
      <c r="G70" s="71"/>
      <c r="H70" s="71"/>
      <c r="I70" s="71"/>
      <c r="J70" s="71"/>
      <c r="K70" s="71"/>
      <c r="L70" s="259" t="s">
        <v>98</v>
      </c>
      <c r="M70" s="259"/>
      <c r="N70" s="12"/>
      <c r="O70" s="137"/>
    </row>
    <row r="71" spans="1:15" ht="15" customHeight="1" x14ac:dyDescent="0.4">
      <c r="A71" s="72">
        <v>71</v>
      </c>
      <c r="B71" s="71"/>
      <c r="C71" s="37"/>
      <c r="D71" s="37"/>
      <c r="E71" s="73" t="s">
        <v>576</v>
      </c>
      <c r="F71" s="37"/>
      <c r="G71" s="37"/>
      <c r="H71" s="37"/>
      <c r="I71" s="37"/>
      <c r="J71" s="71"/>
      <c r="K71" s="71"/>
      <c r="L71" s="171" t="s">
        <v>114</v>
      </c>
      <c r="M71" s="171" t="s">
        <v>554</v>
      </c>
      <c r="N71" s="12"/>
    </row>
    <row r="72" spans="1:15" ht="15" customHeight="1" x14ac:dyDescent="0.4">
      <c r="A72" s="72">
        <v>72</v>
      </c>
      <c r="B72" s="71"/>
      <c r="C72" s="37"/>
      <c r="D72" s="37"/>
      <c r="E72" s="86"/>
      <c r="F72" s="87" t="s">
        <v>574</v>
      </c>
      <c r="G72" s="37"/>
      <c r="H72" s="127"/>
      <c r="I72" s="37"/>
      <c r="J72" s="129"/>
      <c r="K72" s="14" t="s">
        <v>556</v>
      </c>
      <c r="L72" s="453"/>
      <c r="M72" s="453"/>
      <c r="N72" s="12"/>
    </row>
    <row r="73" spans="1:15" ht="15" customHeight="1" x14ac:dyDescent="0.4">
      <c r="A73" s="72">
        <v>73</v>
      </c>
      <c r="B73" s="71"/>
      <c r="C73" s="37"/>
      <c r="D73" s="37"/>
      <c r="E73" s="86"/>
      <c r="F73" s="87" t="s">
        <v>557</v>
      </c>
      <c r="G73" s="37"/>
      <c r="H73" s="127"/>
      <c r="I73" s="37"/>
      <c r="J73" s="129"/>
      <c r="K73" s="14" t="s">
        <v>558</v>
      </c>
      <c r="L73" s="453"/>
      <c r="M73" s="453"/>
      <c r="N73" s="12"/>
    </row>
    <row r="74" spans="1:15" ht="15" customHeight="1" x14ac:dyDescent="0.4">
      <c r="A74" s="72">
        <v>74</v>
      </c>
      <c r="B74" s="71"/>
      <c r="C74" s="37"/>
      <c r="D74" s="37"/>
      <c r="E74" s="86"/>
      <c r="F74" s="87" t="s">
        <v>559</v>
      </c>
      <c r="G74" s="37"/>
      <c r="H74" s="127"/>
      <c r="I74" s="37"/>
      <c r="J74" s="129"/>
      <c r="K74" s="14" t="s">
        <v>560</v>
      </c>
      <c r="L74" s="466">
        <f>L72-L73</f>
        <v>0</v>
      </c>
      <c r="M74" s="466">
        <f>M72-M73</f>
        <v>0</v>
      </c>
      <c r="N74" s="12"/>
    </row>
    <row r="75" spans="1:15" ht="15" customHeight="1" x14ac:dyDescent="0.4">
      <c r="A75" s="72">
        <v>75</v>
      </c>
      <c r="B75" s="71"/>
      <c r="C75" s="37"/>
      <c r="D75" s="37"/>
      <c r="E75" s="86"/>
      <c r="F75" s="86"/>
      <c r="G75" s="37"/>
      <c r="H75" s="37"/>
      <c r="I75" s="37"/>
      <c r="J75" s="37"/>
      <c r="K75" s="14"/>
      <c r="L75" s="71"/>
      <c r="M75" s="71"/>
      <c r="N75" s="12"/>
    </row>
    <row r="76" spans="1:15" ht="15" customHeight="1" x14ac:dyDescent="0.4">
      <c r="A76" s="72">
        <v>76</v>
      </c>
      <c r="B76" s="71"/>
      <c r="C76" s="37"/>
      <c r="D76" s="37"/>
      <c r="E76" s="86"/>
      <c r="F76" s="87" t="s">
        <v>561</v>
      </c>
      <c r="G76" s="37"/>
      <c r="H76" s="549"/>
      <c r="I76" s="550"/>
      <c r="J76" s="550"/>
      <c r="K76" s="550"/>
      <c r="L76" s="550"/>
      <c r="M76" s="551"/>
      <c r="N76" s="12"/>
    </row>
    <row r="77" spans="1:15" ht="15" customHeight="1" x14ac:dyDescent="0.4">
      <c r="A77" s="72">
        <v>77</v>
      </c>
      <c r="B77" s="71"/>
      <c r="C77" s="37"/>
      <c r="D77" s="37"/>
      <c r="E77" s="86"/>
      <c r="F77" s="37"/>
      <c r="G77" s="37"/>
      <c r="H77" s="552"/>
      <c r="I77" s="553"/>
      <c r="J77" s="553"/>
      <c r="K77" s="553"/>
      <c r="L77" s="553"/>
      <c r="M77" s="554"/>
      <c r="N77" s="12"/>
    </row>
    <row r="78" spans="1:15" s="138" customFormat="1" ht="15" customHeight="1" x14ac:dyDescent="0.4">
      <c r="A78" s="332">
        <v>78</v>
      </c>
      <c r="B78" s="139"/>
      <c r="C78" s="141"/>
      <c r="D78" s="141"/>
      <c r="E78" s="153"/>
      <c r="F78" s="141"/>
      <c r="G78" s="141"/>
      <c r="H78" s="154"/>
      <c r="I78" s="154"/>
      <c r="J78" s="154"/>
      <c r="K78" s="154"/>
      <c r="L78" s="154"/>
      <c r="M78" s="154"/>
      <c r="N78" s="140"/>
      <c r="O78" s="315" t="s">
        <v>564</v>
      </c>
    </row>
    <row r="79" spans="1:15" ht="15" customHeight="1" x14ac:dyDescent="0.4">
      <c r="A79" s="72">
        <v>79</v>
      </c>
      <c r="B79" s="71"/>
      <c r="C79" s="548" t="s">
        <v>577</v>
      </c>
      <c r="D79" s="548"/>
      <c r="E79" s="548"/>
      <c r="F79" s="548"/>
      <c r="G79" s="548"/>
      <c r="H79" s="548"/>
      <c r="I79" s="548"/>
      <c r="J79" s="548"/>
      <c r="K79" s="548"/>
      <c r="L79" s="548"/>
      <c r="M79" s="548"/>
      <c r="N79" s="12"/>
    </row>
    <row r="80" spans="1:15" ht="15" customHeight="1" x14ac:dyDescent="0.4">
      <c r="A80" s="72">
        <v>80</v>
      </c>
      <c r="B80" s="71"/>
      <c r="C80" s="316" t="s">
        <v>566</v>
      </c>
      <c r="D80" s="317"/>
      <c r="E80" s="317"/>
      <c r="F80" s="317"/>
      <c r="G80" s="318"/>
      <c r="H80" s="318"/>
      <c r="I80" s="318"/>
      <c r="J80" s="318"/>
      <c r="K80" s="318"/>
      <c r="L80" s="318"/>
      <c r="M80" s="318"/>
      <c r="N80" s="12"/>
    </row>
    <row r="81" spans="1:14" ht="12.75" customHeight="1" x14ac:dyDescent="0.4">
      <c r="A81" s="16"/>
      <c r="B81" s="150"/>
      <c r="C81" s="17"/>
      <c r="D81" s="17"/>
      <c r="E81" s="69"/>
      <c r="F81" s="17"/>
      <c r="G81" s="17"/>
      <c r="H81" s="17"/>
      <c r="I81" s="17"/>
      <c r="J81" s="17"/>
      <c r="K81" s="17"/>
      <c r="L81" s="17"/>
      <c r="M81" s="17"/>
      <c r="N81" s="20"/>
    </row>
  </sheetData>
  <sheetProtection formatRows="0" insertRows="0"/>
  <mergeCells count="8">
    <mergeCell ref="K2:M2"/>
    <mergeCell ref="K3:M3"/>
    <mergeCell ref="C79:M79"/>
    <mergeCell ref="A5:M5"/>
    <mergeCell ref="H76:M77"/>
    <mergeCell ref="H58:M59"/>
    <mergeCell ref="C8:I9"/>
    <mergeCell ref="H67:M68"/>
  </mergeCells>
  <dataValidations count="1">
    <dataValidation allowBlank="1" showInputMessage="1" showErrorMessage="1" prompt="Please enter text" sqref="H54:H56 H58 H67 H72:H74 H63:H65 H76" xr:uid="{00000000-0002-0000-0B00-000000000000}"/>
  </dataValidations>
  <pageMargins left="0.70866141732283472" right="0.70866141732283472" top="0.74803149606299213" bottom="0.74803149606299213" header="0.31496062992125984" footer="0.31496062992125984"/>
  <pageSetup paperSize="9" scale="4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tabColor theme="6" tint="-0.749992370372631"/>
  </sheetPr>
  <dimension ref="A1:M130"/>
  <sheetViews>
    <sheetView showGridLines="0" view="pageBreakPreview" topLeftCell="A12" zoomScaleNormal="100" zoomScaleSheetLayoutView="100" workbookViewId="0"/>
  </sheetViews>
  <sheetFormatPr defaultColWidth="9.140625" defaultRowHeight="13.15" x14ac:dyDescent="0.4"/>
  <cols>
    <col min="1" max="1" width="5.5703125" customWidth="1"/>
    <col min="2" max="2" width="3.140625" customWidth="1"/>
    <col min="3" max="3" width="5.5703125" customWidth="1"/>
    <col min="4" max="4" width="0.85546875" customWidth="1"/>
    <col min="5" max="5" width="1.5703125" customWidth="1"/>
    <col min="6" max="6" width="2.7109375" customWidth="1"/>
    <col min="7" max="7" width="62.42578125" customWidth="1"/>
    <col min="8" max="8" width="24.7109375" customWidth="1"/>
    <col min="9" max="9" width="9.7109375" customWidth="1"/>
    <col min="10" max="11" width="16.140625" customWidth="1"/>
    <col min="12" max="12" width="2.7109375" customWidth="1"/>
    <col min="13" max="13" width="27.42578125" style="130" customWidth="1"/>
  </cols>
  <sheetData>
    <row r="1" spans="1:13" ht="15" customHeight="1" x14ac:dyDescent="0.4">
      <c r="A1" s="413"/>
      <c r="B1" s="414"/>
      <c r="C1" s="414"/>
      <c r="D1" s="414"/>
      <c r="E1" s="414"/>
      <c r="F1" s="428"/>
      <c r="G1" s="428"/>
      <c r="H1" s="428"/>
      <c r="I1" s="428"/>
      <c r="J1" s="414"/>
      <c r="K1" s="414"/>
      <c r="L1" s="429"/>
    </row>
    <row r="2" spans="1:13" ht="18" customHeight="1" x14ac:dyDescent="0.5">
      <c r="A2" s="416"/>
      <c r="B2" s="417"/>
      <c r="C2" s="417"/>
      <c r="D2" s="417"/>
      <c r="E2" s="417"/>
      <c r="F2" s="265"/>
      <c r="G2" s="265"/>
      <c r="H2" s="60" t="s">
        <v>0</v>
      </c>
      <c r="I2" s="504" t="str">
        <f>IF(NOT(ISBLANK(CoverSheet!$C$8)),CoverSheet!$C$8,"")</f>
        <v/>
      </c>
      <c r="J2" s="504"/>
      <c r="K2" s="504"/>
      <c r="L2" s="430"/>
    </row>
    <row r="3" spans="1:13" ht="18" customHeight="1" x14ac:dyDescent="0.5">
      <c r="A3" s="416"/>
      <c r="B3" s="417"/>
      <c r="C3" s="417"/>
      <c r="D3" s="417"/>
      <c r="E3" s="417"/>
      <c r="F3" s="265"/>
      <c r="G3" s="265"/>
      <c r="H3" s="60" t="s">
        <v>64</v>
      </c>
      <c r="I3" s="505" t="str">
        <f>IF(ISNUMBER(CoverSheet!$C$12),CoverSheet!$C$12,"")</f>
        <v/>
      </c>
      <c r="J3" s="505"/>
      <c r="K3" s="505"/>
      <c r="L3" s="430"/>
    </row>
    <row r="4" spans="1:13" ht="20.25" customHeight="1" x14ac:dyDescent="0.65">
      <c r="A4" s="147" t="s">
        <v>578</v>
      </c>
      <c r="B4" s="32"/>
      <c r="C4" s="417"/>
      <c r="D4" s="417"/>
      <c r="E4" s="417"/>
      <c r="F4" s="431"/>
      <c r="G4" s="431"/>
      <c r="H4" s="431"/>
      <c r="I4" s="431"/>
      <c r="J4" s="417"/>
      <c r="K4" s="417"/>
      <c r="L4" s="430"/>
    </row>
    <row r="5" spans="1:13" ht="80.25" customHeight="1" x14ac:dyDescent="0.4">
      <c r="A5" s="502" t="s">
        <v>939</v>
      </c>
      <c r="B5" s="506"/>
      <c r="C5" s="506"/>
      <c r="D5" s="506"/>
      <c r="E5" s="506"/>
      <c r="F5" s="506"/>
      <c r="G5" s="506"/>
      <c r="H5" s="506"/>
      <c r="I5" s="506"/>
      <c r="J5" s="506"/>
      <c r="K5" s="506"/>
      <c r="L5" s="61"/>
    </row>
    <row r="6" spans="1:13" ht="15" customHeight="1" x14ac:dyDescent="0.4">
      <c r="A6" s="55" t="s">
        <v>66</v>
      </c>
      <c r="B6" s="206"/>
      <c r="C6" s="25"/>
      <c r="D6" s="25"/>
      <c r="E6" s="417"/>
      <c r="F6" s="431"/>
      <c r="G6" s="431"/>
      <c r="H6" s="431"/>
      <c r="I6" s="431"/>
      <c r="J6" s="417"/>
      <c r="K6" s="417"/>
      <c r="L6" s="430"/>
    </row>
    <row r="7" spans="1:13" ht="30" customHeight="1" x14ac:dyDescent="0.55000000000000004">
      <c r="A7" s="72">
        <v>7</v>
      </c>
      <c r="B7" s="129"/>
      <c r="C7" s="85" t="s">
        <v>579</v>
      </c>
      <c r="D7" s="262"/>
      <c r="E7" s="71"/>
      <c r="F7" s="71"/>
      <c r="G7" s="71"/>
      <c r="H7" s="71"/>
      <c r="I7" s="71"/>
      <c r="J7" s="108" t="s">
        <v>98</v>
      </c>
      <c r="K7" s="108" t="s">
        <v>98</v>
      </c>
      <c r="L7" s="12"/>
      <c r="M7" s="131"/>
    </row>
    <row r="8" spans="1:13" ht="15" customHeight="1" x14ac:dyDescent="0.4">
      <c r="A8" s="72">
        <v>8</v>
      </c>
      <c r="B8" s="129"/>
      <c r="C8" s="71"/>
      <c r="D8" s="71"/>
      <c r="E8" s="87"/>
      <c r="F8" s="87" t="s">
        <v>494</v>
      </c>
      <c r="G8" s="87"/>
      <c r="H8" s="87"/>
      <c r="I8" s="87"/>
      <c r="J8" s="71"/>
      <c r="K8" s="448">
        <f>K39</f>
        <v>0</v>
      </c>
      <c r="L8" s="12"/>
      <c r="M8" s="130" t="s">
        <v>580</v>
      </c>
    </row>
    <row r="9" spans="1:13" ht="15" customHeight="1" x14ac:dyDescent="0.4">
      <c r="A9" s="72">
        <v>9</v>
      </c>
      <c r="B9" s="129"/>
      <c r="C9" s="71"/>
      <c r="D9" s="71"/>
      <c r="E9" s="87"/>
      <c r="F9" s="87" t="s">
        <v>495</v>
      </c>
      <c r="G9" s="87"/>
      <c r="H9" s="87"/>
      <c r="I9" s="87"/>
      <c r="J9" s="71"/>
      <c r="K9" s="448">
        <f>J53</f>
        <v>0</v>
      </c>
      <c r="L9" s="12"/>
      <c r="M9" s="130" t="s">
        <v>581</v>
      </c>
    </row>
    <row r="10" spans="1:13" ht="15" customHeight="1" x14ac:dyDescent="0.4">
      <c r="A10" s="72">
        <v>10</v>
      </c>
      <c r="B10" s="129"/>
      <c r="C10" s="71"/>
      <c r="D10" s="71"/>
      <c r="E10" s="87"/>
      <c r="F10" s="87" t="s">
        <v>545</v>
      </c>
      <c r="G10" s="87"/>
      <c r="H10" s="87"/>
      <c r="I10" s="87"/>
      <c r="J10" s="71"/>
      <c r="K10" s="448">
        <f>K53</f>
        <v>0</v>
      </c>
      <c r="L10" s="12"/>
      <c r="M10" s="130" t="s">
        <v>581</v>
      </c>
    </row>
    <row r="11" spans="1:13" ht="15" customHeight="1" x14ac:dyDescent="0.4">
      <c r="A11" s="72">
        <v>11</v>
      </c>
      <c r="B11" s="129"/>
      <c r="C11" s="71"/>
      <c r="D11" s="71"/>
      <c r="E11" s="87"/>
      <c r="F11" s="87" t="s">
        <v>497</v>
      </c>
      <c r="G11" s="87"/>
      <c r="H11" s="87"/>
      <c r="I11" s="87"/>
      <c r="J11" s="71"/>
      <c r="K11" s="448">
        <f>K66</f>
        <v>0</v>
      </c>
      <c r="L11" s="12"/>
      <c r="M11" s="130" t="s">
        <v>582</v>
      </c>
    </row>
    <row r="12" spans="1:13" ht="15" customHeight="1" x14ac:dyDescent="0.4">
      <c r="A12" s="72">
        <v>12</v>
      </c>
      <c r="B12" s="129"/>
      <c r="C12" s="71"/>
      <c r="D12" s="71"/>
      <c r="E12" s="87"/>
      <c r="F12" s="87" t="s">
        <v>583</v>
      </c>
      <c r="G12" s="87"/>
      <c r="H12" s="87"/>
      <c r="I12" s="87"/>
      <c r="J12" s="71"/>
      <c r="K12" s="71"/>
      <c r="L12" s="12"/>
    </row>
    <row r="13" spans="1:13" ht="15" customHeight="1" x14ac:dyDescent="0.4">
      <c r="A13" s="72">
        <v>13</v>
      </c>
      <c r="B13" s="129"/>
      <c r="C13" s="71"/>
      <c r="D13" s="71"/>
      <c r="E13" s="87"/>
      <c r="F13" s="87"/>
      <c r="G13" s="87" t="s">
        <v>498</v>
      </c>
      <c r="H13" s="87"/>
      <c r="I13" s="87"/>
      <c r="J13" s="448">
        <f>K79</f>
        <v>0</v>
      </c>
      <c r="K13" s="71"/>
      <c r="L13" s="12"/>
      <c r="M13" s="130" t="s">
        <v>584</v>
      </c>
    </row>
    <row r="14" spans="1:13" ht="15" customHeight="1" x14ac:dyDescent="0.4">
      <c r="A14" s="72">
        <v>14</v>
      </c>
      <c r="B14" s="129"/>
      <c r="C14" s="71"/>
      <c r="D14" s="71"/>
      <c r="E14" s="87"/>
      <c r="F14" s="87"/>
      <c r="G14" s="87" t="s">
        <v>499</v>
      </c>
      <c r="H14" s="87"/>
      <c r="I14" s="87"/>
      <c r="J14" s="448">
        <f>K91</f>
        <v>0</v>
      </c>
      <c r="K14" s="71"/>
      <c r="L14" s="12"/>
      <c r="M14" s="130" t="s">
        <v>585</v>
      </c>
    </row>
    <row r="15" spans="1:13" ht="15" customHeight="1" thickBot="1" x14ac:dyDescent="0.45">
      <c r="A15" s="72">
        <v>15</v>
      </c>
      <c r="B15" s="129"/>
      <c r="C15" s="71"/>
      <c r="D15" s="71"/>
      <c r="E15" s="87"/>
      <c r="F15" s="87"/>
      <c r="G15" s="87" t="s">
        <v>500</v>
      </c>
      <c r="H15" s="87"/>
      <c r="I15" s="87"/>
      <c r="J15" s="448">
        <f>K103</f>
        <v>0</v>
      </c>
      <c r="K15" s="71"/>
      <c r="L15" s="12"/>
      <c r="M15" s="130" t="s">
        <v>586</v>
      </c>
    </row>
    <row r="16" spans="1:13" ht="15" customHeight="1" thickBot="1" x14ac:dyDescent="0.45">
      <c r="A16" s="72">
        <v>16</v>
      </c>
      <c r="B16" s="129"/>
      <c r="C16" s="71"/>
      <c r="D16" s="71"/>
      <c r="E16" s="75"/>
      <c r="F16" s="75" t="s">
        <v>587</v>
      </c>
      <c r="G16" s="87"/>
      <c r="H16" s="87"/>
      <c r="I16" s="87"/>
      <c r="J16" s="71"/>
      <c r="K16" s="199">
        <f>SUM(J13:J15)</f>
        <v>0</v>
      </c>
      <c r="L16" s="12"/>
    </row>
    <row r="17" spans="1:13" ht="15" customHeight="1" thickBot="1" x14ac:dyDescent="0.45">
      <c r="A17" s="72">
        <v>17</v>
      </c>
      <c r="B17" s="129"/>
      <c r="C17" s="71"/>
      <c r="D17" s="71"/>
      <c r="E17" s="75" t="s">
        <v>588</v>
      </c>
      <c r="F17" s="87"/>
      <c r="G17" s="87"/>
      <c r="H17" s="87"/>
      <c r="I17" s="87"/>
      <c r="J17" s="71"/>
      <c r="K17" s="199">
        <f>K8+K9+K10+K11+K16</f>
        <v>0</v>
      </c>
      <c r="L17" s="12"/>
    </row>
    <row r="18" spans="1:13" ht="15" customHeight="1" x14ac:dyDescent="0.4">
      <c r="A18" s="72">
        <v>18</v>
      </c>
      <c r="B18" s="129"/>
      <c r="C18" s="71"/>
      <c r="D18" s="71"/>
      <c r="E18" s="87"/>
      <c r="F18" s="170" t="s">
        <v>501</v>
      </c>
      <c r="G18" s="170"/>
      <c r="H18" s="87"/>
      <c r="I18" s="87"/>
      <c r="J18" s="71"/>
      <c r="K18" s="448">
        <f>K129</f>
        <v>0</v>
      </c>
      <c r="L18" s="12"/>
      <c r="M18" s="130" t="s">
        <v>589</v>
      </c>
    </row>
    <row r="19" spans="1:13" ht="15" customHeight="1" thickBot="1" x14ac:dyDescent="0.45">
      <c r="A19" s="72">
        <v>19</v>
      </c>
      <c r="B19" s="129"/>
      <c r="C19" s="71"/>
      <c r="D19" s="71"/>
      <c r="E19" s="87"/>
      <c r="F19" s="87"/>
      <c r="G19" s="87"/>
      <c r="H19" s="87"/>
      <c r="I19" s="87"/>
      <c r="J19" s="71"/>
      <c r="K19" s="71"/>
      <c r="L19" s="12"/>
    </row>
    <row r="20" spans="1:13" ht="15" customHeight="1" thickBot="1" x14ac:dyDescent="0.45">
      <c r="A20" s="72">
        <v>20</v>
      </c>
      <c r="B20" s="129"/>
      <c r="C20" s="71"/>
      <c r="D20" s="71"/>
      <c r="E20" s="73" t="s">
        <v>77</v>
      </c>
      <c r="F20" s="87"/>
      <c r="G20" s="87"/>
      <c r="H20" s="87"/>
      <c r="I20" s="87"/>
      <c r="J20" s="71"/>
      <c r="K20" s="199">
        <f>K17+K18</f>
        <v>0</v>
      </c>
      <c r="L20" s="12"/>
    </row>
    <row r="21" spans="1:13" ht="15" customHeight="1" x14ac:dyDescent="0.4">
      <c r="A21" s="72">
        <v>21</v>
      </c>
      <c r="B21" s="129"/>
      <c r="C21" s="71"/>
      <c r="D21" s="27" t="s">
        <v>148</v>
      </c>
      <c r="E21" s="73"/>
      <c r="F21" s="114" t="s">
        <v>502</v>
      </c>
      <c r="G21" s="87"/>
      <c r="H21" s="87"/>
      <c r="I21" s="87"/>
      <c r="J21" s="71"/>
      <c r="K21" s="453"/>
      <c r="L21" s="12"/>
    </row>
    <row r="22" spans="1:13" ht="15" customHeight="1" x14ac:dyDescent="0.4">
      <c r="A22" s="72">
        <v>22</v>
      </c>
      <c r="B22" s="129"/>
      <c r="C22" s="71"/>
      <c r="D22" s="27" t="s">
        <v>169</v>
      </c>
      <c r="E22" s="27"/>
      <c r="F22" s="87" t="s">
        <v>503</v>
      </c>
      <c r="G22" s="87"/>
      <c r="H22" s="87"/>
      <c r="I22" s="87"/>
      <c r="J22" s="71"/>
      <c r="K22" s="448">
        <f>SUM(J41+J54+K54+J67+J80+J92+J104)</f>
        <v>0</v>
      </c>
      <c r="L22" s="12"/>
    </row>
    <row r="23" spans="1:13" ht="15" customHeight="1" x14ac:dyDescent="0.4">
      <c r="A23" s="72">
        <v>23</v>
      </c>
      <c r="B23" s="129"/>
      <c r="C23" s="71"/>
      <c r="D23" s="27" t="s">
        <v>148</v>
      </c>
      <c r="E23" s="27"/>
      <c r="F23" s="87" t="s">
        <v>504</v>
      </c>
      <c r="G23" s="87"/>
      <c r="H23" s="87"/>
      <c r="I23" s="87"/>
      <c r="J23" s="71"/>
      <c r="K23" s="453"/>
      <c r="L23" s="12"/>
    </row>
    <row r="24" spans="1:13" ht="15" customHeight="1" thickBot="1" x14ac:dyDescent="0.45">
      <c r="A24" s="72">
        <v>24</v>
      </c>
      <c r="B24" s="129"/>
      <c r="C24" s="71"/>
      <c r="D24" s="71"/>
      <c r="E24" s="87"/>
      <c r="F24" s="87"/>
      <c r="G24" s="87"/>
      <c r="H24" s="87"/>
      <c r="I24" s="87"/>
      <c r="J24" s="71"/>
      <c r="K24" s="71"/>
      <c r="L24" s="12"/>
    </row>
    <row r="25" spans="1:13" ht="15" customHeight="1" thickBot="1" x14ac:dyDescent="0.45">
      <c r="A25" s="72">
        <v>25</v>
      </c>
      <c r="B25" s="129"/>
      <c r="C25" s="71"/>
      <c r="D25" s="71"/>
      <c r="E25" s="73" t="s">
        <v>384</v>
      </c>
      <c r="F25" s="87"/>
      <c r="G25" s="87"/>
      <c r="H25" s="87"/>
      <c r="I25" s="87"/>
      <c r="J25" s="71"/>
      <c r="K25" s="199">
        <f>K20+K21-K22+K23</f>
        <v>0</v>
      </c>
      <c r="L25" s="12"/>
      <c r="M25" s="130" t="s">
        <v>571</v>
      </c>
    </row>
    <row r="26" spans="1:13" ht="30" customHeight="1" x14ac:dyDescent="0.55000000000000004">
      <c r="A26" s="72">
        <v>26</v>
      </c>
      <c r="B26" s="129"/>
      <c r="C26" s="85" t="s">
        <v>590</v>
      </c>
      <c r="D26" s="262"/>
      <c r="E26" s="71"/>
      <c r="F26" s="71"/>
      <c r="G26" s="71"/>
      <c r="H26" s="71"/>
      <c r="I26" s="71"/>
      <c r="J26" s="28"/>
      <c r="K26" s="108" t="s">
        <v>98</v>
      </c>
      <c r="L26" s="12"/>
      <c r="M26" s="131"/>
    </row>
    <row r="27" spans="1:13" ht="15" customHeight="1" x14ac:dyDescent="0.4">
      <c r="A27" s="72">
        <v>27</v>
      </c>
      <c r="B27" s="129"/>
      <c r="C27" s="71"/>
      <c r="D27" s="71"/>
      <c r="E27" s="87"/>
      <c r="F27" s="87"/>
      <c r="G27" s="87" t="s">
        <v>591</v>
      </c>
      <c r="H27" s="87"/>
      <c r="I27" s="87"/>
      <c r="J27" s="71"/>
      <c r="K27" s="453"/>
      <c r="L27" s="12"/>
      <c r="M27" s="130" t="s">
        <v>592</v>
      </c>
    </row>
    <row r="28" spans="1:13" ht="15" customHeight="1" x14ac:dyDescent="0.4">
      <c r="A28" s="72">
        <v>28</v>
      </c>
      <c r="B28" s="129"/>
      <c r="C28" s="71"/>
      <c r="D28" s="71"/>
      <c r="E28" s="87"/>
      <c r="F28" s="87"/>
      <c r="G28" s="87" t="s">
        <v>593</v>
      </c>
      <c r="H28" s="87"/>
      <c r="I28" s="87"/>
      <c r="J28" s="71"/>
      <c r="K28" s="453"/>
      <c r="L28" s="12"/>
      <c r="M28" s="130" t="s">
        <v>592</v>
      </c>
    </row>
    <row r="29" spans="1:13" ht="15" customHeight="1" x14ac:dyDescent="0.4">
      <c r="A29" s="72">
        <v>29</v>
      </c>
      <c r="B29" s="129"/>
      <c r="C29" s="71"/>
      <c r="D29" s="71"/>
      <c r="E29" s="87"/>
      <c r="F29" s="87"/>
      <c r="G29" s="87" t="s">
        <v>594</v>
      </c>
      <c r="H29" s="87"/>
      <c r="I29" s="87"/>
      <c r="J29" s="71"/>
      <c r="K29" s="453"/>
      <c r="L29" s="12"/>
      <c r="M29" s="130" t="s">
        <v>592</v>
      </c>
    </row>
    <row r="30" spans="1:13" ht="15" customHeight="1" x14ac:dyDescent="0.4">
      <c r="A30" s="72"/>
      <c r="B30" s="129"/>
      <c r="C30" s="71"/>
      <c r="D30" s="71"/>
      <c r="E30" s="87"/>
      <c r="F30" s="87"/>
      <c r="G30" s="477" t="s">
        <v>649</v>
      </c>
      <c r="H30" s="87"/>
      <c r="I30" s="87"/>
      <c r="J30" s="71"/>
      <c r="K30" s="453"/>
      <c r="L30" s="12"/>
    </row>
    <row r="31" spans="1:13" ht="30" customHeight="1" x14ac:dyDescent="0.55000000000000004">
      <c r="A31" s="72">
        <v>30</v>
      </c>
      <c r="B31" s="129"/>
      <c r="C31" s="85" t="s">
        <v>595</v>
      </c>
      <c r="D31" s="262"/>
      <c r="E31" s="71"/>
      <c r="F31" s="71"/>
      <c r="G31" s="71"/>
      <c r="H31" s="71"/>
      <c r="I31" s="71"/>
      <c r="J31" s="28"/>
      <c r="K31" s="28"/>
      <c r="L31" s="12"/>
      <c r="M31" s="131"/>
    </row>
    <row r="32" spans="1:13" x14ac:dyDescent="0.4">
      <c r="A32" s="72">
        <v>31</v>
      </c>
      <c r="B32" s="129"/>
      <c r="C32" s="71"/>
      <c r="D32" s="71"/>
      <c r="E32" s="87"/>
      <c r="F32" s="87"/>
      <c r="G32" s="113" t="s">
        <v>596</v>
      </c>
      <c r="H32" s="87"/>
      <c r="I32" s="87"/>
      <c r="J32" s="108" t="s">
        <v>98</v>
      </c>
      <c r="K32" s="108" t="s">
        <v>98</v>
      </c>
      <c r="L32" s="12"/>
      <c r="M32" s="131"/>
    </row>
    <row r="33" spans="1:13" ht="15" customHeight="1" x14ac:dyDescent="0.4">
      <c r="A33" s="72">
        <v>32</v>
      </c>
      <c r="B33" s="129"/>
      <c r="C33" s="71"/>
      <c r="D33" s="71"/>
      <c r="E33" s="87"/>
      <c r="F33" s="87"/>
      <c r="G33" s="271" t="s">
        <v>597</v>
      </c>
      <c r="H33" s="87"/>
      <c r="I33" s="87"/>
      <c r="J33" s="453"/>
      <c r="K33" s="71"/>
      <c r="L33" s="12"/>
    </row>
    <row r="34" spans="1:13" ht="15" customHeight="1" x14ac:dyDescent="0.4">
      <c r="A34" s="72">
        <v>33</v>
      </c>
      <c r="B34" s="129"/>
      <c r="C34" s="71"/>
      <c r="D34" s="71"/>
      <c r="E34" s="47"/>
      <c r="F34" s="47"/>
      <c r="G34" s="271" t="s">
        <v>597</v>
      </c>
      <c r="H34" s="47"/>
      <c r="I34" s="47"/>
      <c r="J34" s="453"/>
      <c r="K34" s="71"/>
      <c r="L34" s="12"/>
    </row>
    <row r="35" spans="1:13" ht="15" customHeight="1" x14ac:dyDescent="0.4">
      <c r="A35" s="72">
        <v>34</v>
      </c>
      <c r="B35" s="129"/>
      <c r="C35" s="71"/>
      <c r="D35" s="71"/>
      <c r="E35" s="47"/>
      <c r="F35" s="47"/>
      <c r="G35" s="271" t="s">
        <v>597</v>
      </c>
      <c r="H35" s="47"/>
      <c r="I35" s="47"/>
      <c r="J35" s="453"/>
      <c r="K35" s="71"/>
      <c r="L35" s="12"/>
    </row>
    <row r="36" spans="1:13" ht="15" customHeight="1" x14ac:dyDescent="0.4">
      <c r="A36" s="72">
        <v>35</v>
      </c>
      <c r="B36" s="129"/>
      <c r="C36" s="71"/>
      <c r="D36" s="71"/>
      <c r="E36" s="47"/>
      <c r="F36" s="47"/>
      <c r="G36" s="271" t="s">
        <v>597</v>
      </c>
      <c r="H36" s="47"/>
      <c r="I36" s="47"/>
      <c r="J36" s="453"/>
      <c r="K36" s="71"/>
      <c r="L36" s="12"/>
    </row>
    <row r="37" spans="1:13" ht="15" customHeight="1" x14ac:dyDescent="0.4">
      <c r="A37" s="72">
        <v>36</v>
      </c>
      <c r="B37" s="129"/>
      <c r="C37" s="71"/>
      <c r="D37" s="71"/>
      <c r="E37" s="47"/>
      <c r="F37" s="47"/>
      <c r="G37" s="271" t="s">
        <v>597</v>
      </c>
      <c r="H37" s="47"/>
      <c r="I37" s="47"/>
      <c r="J37" s="453"/>
      <c r="K37" s="71"/>
      <c r="L37" s="12"/>
    </row>
    <row r="38" spans="1:13" ht="15" customHeight="1" thickBot="1" x14ac:dyDescent="0.45">
      <c r="A38" s="72">
        <v>37</v>
      </c>
      <c r="B38" s="129"/>
      <c r="C38" s="71"/>
      <c r="D38" s="71"/>
      <c r="E38" s="87"/>
      <c r="F38" s="87"/>
      <c r="G38" s="92" t="s">
        <v>402</v>
      </c>
      <c r="H38" s="87"/>
      <c r="I38" s="87"/>
      <c r="J38" s="87"/>
      <c r="K38" s="71"/>
      <c r="L38" s="12"/>
    </row>
    <row r="39" spans="1:13" ht="15" customHeight="1" thickBot="1" x14ac:dyDescent="0.45">
      <c r="A39" s="72">
        <v>38</v>
      </c>
      <c r="B39" s="129"/>
      <c r="C39" s="71"/>
      <c r="D39" s="71"/>
      <c r="E39" s="87"/>
      <c r="F39" s="73" t="s">
        <v>598</v>
      </c>
      <c r="G39" s="87"/>
      <c r="H39" s="87"/>
      <c r="I39" s="87"/>
      <c r="J39" s="71"/>
      <c r="K39" s="274">
        <f>SUM(J33:J37)</f>
        <v>0</v>
      </c>
      <c r="L39" s="12"/>
      <c r="M39" s="130" t="s">
        <v>599</v>
      </c>
    </row>
    <row r="40" spans="1:13" ht="9.9499999999999993" customHeight="1" x14ac:dyDescent="0.4">
      <c r="A40" s="72">
        <v>39</v>
      </c>
      <c r="B40" s="71"/>
      <c r="C40" s="86"/>
      <c r="D40" s="86"/>
      <c r="E40" s="87"/>
      <c r="F40" s="87"/>
      <c r="G40" s="87"/>
      <c r="H40" s="87"/>
      <c r="I40" s="87"/>
      <c r="J40" s="71"/>
      <c r="K40" s="71"/>
      <c r="L40" s="12"/>
    </row>
    <row r="41" spans="1:13" ht="15" customHeight="1" thickBot="1" x14ac:dyDescent="0.45">
      <c r="A41" s="72">
        <v>40</v>
      </c>
      <c r="B41" s="129"/>
      <c r="C41" s="71"/>
      <c r="D41" s="27" t="s">
        <v>169</v>
      </c>
      <c r="E41" s="27"/>
      <c r="F41" s="87"/>
      <c r="G41" s="87" t="s">
        <v>600</v>
      </c>
      <c r="H41" s="87"/>
      <c r="I41" s="87"/>
      <c r="J41" s="453"/>
      <c r="K41" s="71"/>
      <c r="L41" s="12"/>
    </row>
    <row r="42" spans="1:13" ht="15" customHeight="1" thickBot="1" x14ac:dyDescent="0.45">
      <c r="A42" s="72">
        <v>41</v>
      </c>
      <c r="B42" s="129"/>
      <c r="C42" s="71"/>
      <c r="D42" s="71"/>
      <c r="E42" s="87"/>
      <c r="F42" s="73" t="s">
        <v>601</v>
      </c>
      <c r="G42" s="87"/>
      <c r="H42" s="87"/>
      <c r="I42" s="87"/>
      <c r="J42" s="71"/>
      <c r="K42" s="269">
        <f>K39-J41</f>
        <v>0</v>
      </c>
      <c r="L42" s="12"/>
    </row>
    <row r="43" spans="1:13" ht="30" customHeight="1" x14ac:dyDescent="0.55000000000000004">
      <c r="A43" s="72">
        <v>42</v>
      </c>
      <c r="B43" s="129"/>
      <c r="C43" s="85" t="s">
        <v>602</v>
      </c>
      <c r="D43" s="262"/>
      <c r="E43" s="87"/>
      <c r="F43" s="87"/>
      <c r="G43" s="87"/>
      <c r="H43" s="87"/>
      <c r="I43" s="87"/>
      <c r="J43" s="547" t="s">
        <v>603</v>
      </c>
      <c r="K43" s="556" t="s">
        <v>604</v>
      </c>
      <c r="L43" s="12"/>
      <c r="M43" s="131"/>
    </row>
    <row r="44" spans="1:13" x14ac:dyDescent="0.4">
      <c r="A44" s="72">
        <v>43</v>
      </c>
      <c r="B44" s="129"/>
      <c r="C44" s="71"/>
      <c r="D44" s="71"/>
      <c r="E44" s="87"/>
      <c r="F44" s="87"/>
      <c r="G44" s="87"/>
      <c r="H44" s="87"/>
      <c r="I44" s="87"/>
      <c r="J44" s="547"/>
      <c r="K44" s="547"/>
      <c r="L44" s="12"/>
      <c r="M44" s="131"/>
    </row>
    <row r="45" spans="1:13" x14ac:dyDescent="0.4">
      <c r="A45" s="72">
        <v>44</v>
      </c>
      <c r="B45" s="129"/>
      <c r="C45" s="71"/>
      <c r="D45" s="71"/>
      <c r="E45" s="87"/>
      <c r="F45" s="87"/>
      <c r="G45" s="87"/>
      <c r="H45" s="87"/>
      <c r="I45" s="87"/>
      <c r="J45" s="108" t="s">
        <v>98</v>
      </c>
      <c r="K45" s="108" t="s">
        <v>98</v>
      </c>
      <c r="L45" s="12"/>
      <c r="M45" s="131"/>
    </row>
    <row r="46" spans="1:13" ht="15" customHeight="1" x14ac:dyDescent="0.4">
      <c r="A46" s="72">
        <v>45</v>
      </c>
      <c r="B46" s="129"/>
      <c r="C46" s="71"/>
      <c r="D46" s="71"/>
      <c r="E46" s="87"/>
      <c r="F46" s="87"/>
      <c r="G46" s="87" t="s">
        <v>605</v>
      </c>
      <c r="H46" s="87"/>
      <c r="I46" s="87"/>
      <c r="J46" s="453"/>
      <c r="K46" s="453"/>
      <c r="L46" s="12"/>
    </row>
    <row r="47" spans="1:13" ht="15" customHeight="1" x14ac:dyDescent="0.4">
      <c r="A47" s="72">
        <v>46</v>
      </c>
      <c r="B47" s="129"/>
      <c r="C47" s="71"/>
      <c r="D47" s="71"/>
      <c r="E47" s="87"/>
      <c r="F47" s="87"/>
      <c r="G47" s="87" t="s">
        <v>407</v>
      </c>
      <c r="H47" s="87"/>
      <c r="I47" s="87"/>
      <c r="J47" s="453"/>
      <c r="K47" s="453"/>
      <c r="L47" s="12"/>
    </row>
    <row r="48" spans="1:13" ht="15" customHeight="1" x14ac:dyDescent="0.4">
      <c r="A48" s="72">
        <v>47</v>
      </c>
      <c r="B48" s="129"/>
      <c r="C48" s="71"/>
      <c r="D48" s="71"/>
      <c r="E48" s="87"/>
      <c r="F48" s="87"/>
      <c r="G48" s="87" t="s">
        <v>408</v>
      </c>
      <c r="H48" s="87"/>
      <c r="I48" s="87"/>
      <c r="J48" s="453"/>
      <c r="K48" s="453"/>
      <c r="L48" s="12"/>
    </row>
    <row r="49" spans="1:13" ht="15" customHeight="1" x14ac:dyDescent="0.4">
      <c r="A49" s="72">
        <v>48</v>
      </c>
      <c r="B49" s="129"/>
      <c r="C49" s="71"/>
      <c r="D49" s="71"/>
      <c r="E49" s="87"/>
      <c r="F49" s="87"/>
      <c r="G49" s="87" t="s">
        <v>409</v>
      </c>
      <c r="H49" s="87"/>
      <c r="I49" s="87"/>
      <c r="J49" s="453"/>
      <c r="K49" s="453"/>
      <c r="L49" s="12"/>
    </row>
    <row r="50" spans="1:13" ht="15" customHeight="1" x14ac:dyDescent="0.4">
      <c r="A50" s="72">
        <v>49</v>
      </c>
      <c r="B50" s="129"/>
      <c r="C50" s="71"/>
      <c r="D50" s="71"/>
      <c r="E50" s="87"/>
      <c r="F50" s="87"/>
      <c r="G50" s="87" t="s">
        <v>410</v>
      </c>
      <c r="H50" s="87"/>
      <c r="I50" s="87"/>
      <c r="J50" s="453"/>
      <c r="K50" s="453"/>
      <c r="L50" s="12"/>
    </row>
    <row r="51" spans="1:13" ht="15" customHeight="1" x14ac:dyDescent="0.4">
      <c r="A51" s="72">
        <v>50</v>
      </c>
      <c r="B51" s="129"/>
      <c r="C51" s="71"/>
      <c r="D51" s="71"/>
      <c r="E51" s="87"/>
      <c r="F51" s="87"/>
      <c r="G51" s="87" t="s">
        <v>411</v>
      </c>
      <c r="H51" s="87"/>
      <c r="I51" s="87"/>
      <c r="J51" s="453"/>
      <c r="K51" s="453"/>
      <c r="L51" s="12"/>
    </row>
    <row r="52" spans="1:13" ht="15" customHeight="1" thickBot="1" x14ac:dyDescent="0.45">
      <c r="A52" s="72">
        <v>51</v>
      </c>
      <c r="B52" s="129"/>
      <c r="C52" s="71"/>
      <c r="D52" s="71"/>
      <c r="E52" s="87"/>
      <c r="F52" s="87"/>
      <c r="G52" s="87" t="s">
        <v>412</v>
      </c>
      <c r="H52" s="87"/>
      <c r="I52" s="87"/>
      <c r="J52" s="453"/>
      <c r="K52" s="453"/>
      <c r="L52" s="12"/>
    </row>
    <row r="53" spans="1:13" ht="15" customHeight="1" thickBot="1" x14ac:dyDescent="0.45">
      <c r="A53" s="72">
        <v>52</v>
      </c>
      <c r="B53" s="71"/>
      <c r="C53" s="86"/>
      <c r="D53" s="86"/>
      <c r="E53" s="87"/>
      <c r="F53" s="73" t="s">
        <v>606</v>
      </c>
      <c r="G53" s="87"/>
      <c r="H53" s="87"/>
      <c r="I53" s="87"/>
      <c r="J53" s="269">
        <f>SUM(J46:J52)</f>
        <v>0</v>
      </c>
      <c r="K53" s="269">
        <f>SUM(K46:K52)</f>
        <v>0</v>
      </c>
      <c r="L53" s="12"/>
      <c r="M53" s="130" t="s">
        <v>607</v>
      </c>
    </row>
    <row r="54" spans="1:13" ht="15" customHeight="1" thickBot="1" x14ac:dyDescent="0.45">
      <c r="A54" s="72">
        <v>53</v>
      </c>
      <c r="B54" s="129"/>
      <c r="C54" s="71"/>
      <c r="D54" s="27" t="s">
        <v>169</v>
      </c>
      <c r="E54" s="27"/>
      <c r="F54" s="87"/>
      <c r="G54" s="87" t="s">
        <v>608</v>
      </c>
      <c r="H54" s="87"/>
      <c r="I54" s="87"/>
      <c r="J54" s="453"/>
      <c r="K54" s="453"/>
      <c r="L54" s="12"/>
    </row>
    <row r="55" spans="1:13" ht="15" customHeight="1" thickBot="1" x14ac:dyDescent="0.45">
      <c r="A55" s="72">
        <v>54</v>
      </c>
      <c r="B55" s="129"/>
      <c r="C55" s="71"/>
      <c r="D55" s="71"/>
      <c r="E55" s="87"/>
      <c r="F55" s="73" t="s">
        <v>609</v>
      </c>
      <c r="G55" s="87"/>
      <c r="H55" s="87"/>
      <c r="I55" s="87"/>
      <c r="J55" s="275">
        <f>J53-J54</f>
        <v>0</v>
      </c>
      <c r="K55" s="269">
        <f>K53-K54</f>
        <v>0</v>
      </c>
      <c r="L55" s="12"/>
    </row>
    <row r="56" spans="1:13" ht="15" customHeight="1" x14ac:dyDescent="0.4">
      <c r="A56" s="72">
        <v>55</v>
      </c>
      <c r="B56" s="71"/>
      <c r="C56" s="44"/>
      <c r="D56" s="44"/>
      <c r="E56" s="71"/>
      <c r="F56" s="71"/>
      <c r="G56" s="71"/>
      <c r="H56" s="71"/>
      <c r="I56" s="71"/>
      <c r="J56" s="71"/>
      <c r="K56" s="71"/>
      <c r="L56" s="12"/>
    </row>
    <row r="57" spans="1:13" ht="30" customHeight="1" x14ac:dyDescent="0.55000000000000004">
      <c r="A57" s="72">
        <v>56</v>
      </c>
      <c r="B57" s="129"/>
      <c r="C57" s="85" t="s">
        <v>610</v>
      </c>
      <c r="D57" s="262"/>
      <c r="E57" s="71"/>
      <c r="F57" s="71"/>
      <c r="G57" s="71"/>
      <c r="H57" s="71"/>
      <c r="I57" s="71"/>
      <c r="J57" s="28"/>
      <c r="K57" s="28"/>
      <c r="L57" s="12"/>
      <c r="M57" s="131"/>
    </row>
    <row r="58" spans="1:13" ht="13.5" customHeight="1" x14ac:dyDescent="0.4">
      <c r="A58" s="72">
        <v>57</v>
      </c>
      <c r="B58" s="71"/>
      <c r="C58" s="86"/>
      <c r="D58" s="86"/>
      <c r="E58" s="71"/>
      <c r="F58" s="71"/>
      <c r="G58" s="113" t="s">
        <v>611</v>
      </c>
      <c r="H58" s="71"/>
      <c r="I58" s="71"/>
      <c r="J58" s="108" t="s">
        <v>98</v>
      </c>
      <c r="K58" s="108" t="s">
        <v>98</v>
      </c>
      <c r="L58" s="12"/>
      <c r="M58" s="131"/>
    </row>
    <row r="59" spans="1:13" ht="15" customHeight="1" x14ac:dyDescent="0.4">
      <c r="A59" s="72">
        <v>58</v>
      </c>
      <c r="B59" s="71"/>
      <c r="C59" s="71"/>
      <c r="D59" s="71"/>
      <c r="E59" s="71"/>
      <c r="F59" s="71"/>
      <c r="G59" s="271" t="s">
        <v>612</v>
      </c>
      <c r="H59" s="71"/>
      <c r="I59" s="71"/>
      <c r="J59" s="453"/>
      <c r="K59" s="40"/>
      <c r="L59" s="12"/>
      <c r="M59" s="131"/>
    </row>
    <row r="60" spans="1:13" ht="15" customHeight="1" x14ac:dyDescent="0.4">
      <c r="A60" s="72">
        <v>59</v>
      </c>
      <c r="B60" s="71"/>
      <c r="C60" s="71"/>
      <c r="D60" s="71"/>
      <c r="E60" s="71"/>
      <c r="F60" s="71"/>
      <c r="G60" s="271" t="s">
        <v>612</v>
      </c>
      <c r="H60" s="71"/>
      <c r="I60" s="71"/>
      <c r="J60" s="453"/>
      <c r="K60" s="71"/>
      <c r="L60" s="12"/>
    </row>
    <row r="61" spans="1:13" ht="15" customHeight="1" x14ac:dyDescent="0.4">
      <c r="A61" s="72">
        <v>60</v>
      </c>
      <c r="B61" s="71"/>
      <c r="C61" s="71"/>
      <c r="D61" s="71"/>
      <c r="E61" s="71"/>
      <c r="F61" s="71"/>
      <c r="G61" s="271" t="s">
        <v>612</v>
      </c>
      <c r="H61" s="71"/>
      <c r="I61" s="71"/>
      <c r="J61" s="453"/>
      <c r="K61" s="71"/>
      <c r="L61" s="12"/>
    </row>
    <row r="62" spans="1:13" ht="15" customHeight="1" x14ac:dyDescent="0.4">
      <c r="A62" s="72">
        <v>61</v>
      </c>
      <c r="B62" s="71"/>
      <c r="C62" s="14"/>
      <c r="D62" s="14"/>
      <c r="E62" s="71"/>
      <c r="F62" s="71"/>
      <c r="G62" s="271" t="s">
        <v>612</v>
      </c>
      <c r="H62" s="71"/>
      <c r="I62" s="71"/>
      <c r="J62" s="453"/>
      <c r="K62" s="40"/>
      <c r="L62" s="12"/>
      <c r="M62" s="131"/>
    </row>
    <row r="63" spans="1:13" ht="15" customHeight="1" x14ac:dyDescent="0.4">
      <c r="A63" s="72">
        <v>62</v>
      </c>
      <c r="B63" s="71"/>
      <c r="C63" s="71"/>
      <c r="D63" s="71"/>
      <c r="E63" s="71"/>
      <c r="F63" s="71"/>
      <c r="G63" s="271" t="s">
        <v>612</v>
      </c>
      <c r="H63" s="71"/>
      <c r="I63" s="71"/>
      <c r="J63" s="453"/>
      <c r="K63" s="71"/>
      <c r="L63" s="12"/>
    </row>
    <row r="64" spans="1:13" ht="15" customHeight="1" x14ac:dyDescent="0.4">
      <c r="A64" s="72">
        <v>63</v>
      </c>
      <c r="B64" s="129"/>
      <c r="C64" s="71"/>
      <c r="D64" s="71"/>
      <c r="E64" s="86"/>
      <c r="F64" s="71"/>
      <c r="G64" s="92" t="s">
        <v>402</v>
      </c>
      <c r="H64" s="71"/>
      <c r="I64" s="71"/>
      <c r="J64" s="71"/>
      <c r="K64" s="71"/>
      <c r="L64" s="12"/>
    </row>
    <row r="65" spans="1:13" s="8" customFormat="1" ht="15" customHeight="1" thickBot="1" x14ac:dyDescent="0.45">
      <c r="A65" s="72">
        <v>64</v>
      </c>
      <c r="B65" s="71"/>
      <c r="C65" s="71"/>
      <c r="D65" s="71"/>
      <c r="E65" s="555"/>
      <c r="F65" s="555"/>
      <c r="G65" s="187" t="s">
        <v>613</v>
      </c>
      <c r="H65" s="86"/>
      <c r="I65" s="71"/>
      <c r="J65" s="453"/>
      <c r="K65" s="71"/>
      <c r="L65" s="12"/>
      <c r="M65" s="130"/>
    </row>
    <row r="66" spans="1:13" ht="15" customHeight="1" thickBot="1" x14ac:dyDescent="0.45">
      <c r="A66" s="72">
        <v>65</v>
      </c>
      <c r="B66" s="71"/>
      <c r="C66" s="71"/>
      <c r="D66" s="71"/>
      <c r="E66" s="86"/>
      <c r="F66" s="73" t="s">
        <v>614</v>
      </c>
      <c r="G66" s="71"/>
      <c r="H66" s="71"/>
      <c r="I66" s="71"/>
      <c r="J66" s="71"/>
      <c r="K66" s="269">
        <f>SUM(J59:J63)+J65</f>
        <v>0</v>
      </c>
      <c r="L66" s="12"/>
      <c r="M66" s="130" t="s">
        <v>615</v>
      </c>
    </row>
    <row r="67" spans="1:13" ht="15" customHeight="1" thickBot="1" x14ac:dyDescent="0.45">
      <c r="A67" s="72">
        <v>66</v>
      </c>
      <c r="B67" s="71"/>
      <c r="C67" s="71"/>
      <c r="D67" s="27" t="s">
        <v>169</v>
      </c>
      <c r="E67" s="27"/>
      <c r="F67" s="73"/>
      <c r="G67" s="56" t="s">
        <v>616</v>
      </c>
      <c r="H67" s="71"/>
      <c r="I67" s="71"/>
      <c r="J67" s="453"/>
      <c r="K67" s="71"/>
      <c r="L67" s="12"/>
    </row>
    <row r="68" spans="1:13" ht="15" customHeight="1" thickBot="1" x14ac:dyDescent="0.45">
      <c r="A68" s="72">
        <v>67</v>
      </c>
      <c r="B68" s="71"/>
      <c r="C68" s="71"/>
      <c r="D68" s="71"/>
      <c r="E68" s="86"/>
      <c r="F68" s="73" t="s">
        <v>617</v>
      </c>
      <c r="G68" s="71"/>
      <c r="H68" s="71"/>
      <c r="I68" s="71"/>
      <c r="J68" s="71"/>
      <c r="K68" s="274">
        <f>K66-J67</f>
        <v>0</v>
      </c>
      <c r="L68" s="12"/>
    </row>
    <row r="69" spans="1:13" ht="15" customHeight="1" x14ac:dyDescent="0.4">
      <c r="A69" s="72">
        <v>68</v>
      </c>
      <c r="B69" s="71"/>
      <c r="C69" s="71"/>
      <c r="D69" s="71"/>
      <c r="E69" s="86"/>
      <c r="F69" s="73"/>
      <c r="G69" s="71"/>
      <c r="H69" s="71"/>
      <c r="I69" s="71"/>
      <c r="J69" s="71"/>
      <c r="K69" s="34"/>
      <c r="L69" s="12"/>
    </row>
    <row r="70" spans="1:13" ht="30" customHeight="1" x14ac:dyDescent="0.55000000000000004">
      <c r="A70" s="72">
        <v>69</v>
      </c>
      <c r="B70" s="129"/>
      <c r="C70" s="85" t="s">
        <v>618</v>
      </c>
      <c r="D70" s="262"/>
      <c r="E70" s="71"/>
      <c r="F70" s="71"/>
      <c r="G70" s="71"/>
      <c r="H70" s="71"/>
      <c r="I70" s="71"/>
      <c r="J70" s="28"/>
      <c r="K70" s="28"/>
      <c r="L70" s="12"/>
      <c r="M70" s="131"/>
    </row>
    <row r="71" spans="1:13" ht="18" customHeight="1" x14ac:dyDescent="0.4">
      <c r="A71" s="72">
        <v>70</v>
      </c>
      <c r="B71" s="71"/>
      <c r="C71" s="86"/>
      <c r="D71" s="86"/>
      <c r="E71" s="71"/>
      <c r="F71" s="71"/>
      <c r="G71" s="113" t="s">
        <v>611</v>
      </c>
      <c r="H71" s="71"/>
      <c r="I71" s="71"/>
      <c r="J71" s="108" t="s">
        <v>98</v>
      </c>
      <c r="K71" s="108" t="s">
        <v>98</v>
      </c>
      <c r="L71" s="12"/>
      <c r="M71" s="131"/>
    </row>
    <row r="72" spans="1:13" ht="15" customHeight="1" x14ac:dyDescent="0.4">
      <c r="A72" s="72">
        <v>71</v>
      </c>
      <c r="B72" s="71"/>
      <c r="C72" s="71"/>
      <c r="D72" s="71"/>
      <c r="E72" s="71"/>
      <c r="F72" s="71"/>
      <c r="G72" s="271" t="s">
        <v>612</v>
      </c>
      <c r="H72" s="71"/>
      <c r="I72" s="71"/>
      <c r="J72" s="453"/>
      <c r="K72" s="40"/>
      <c r="L72" s="12"/>
      <c r="M72" s="131"/>
    </row>
    <row r="73" spans="1:13" ht="15" customHeight="1" x14ac:dyDescent="0.4">
      <c r="A73" s="72">
        <v>72</v>
      </c>
      <c r="B73" s="71"/>
      <c r="C73" s="71"/>
      <c r="D73" s="71"/>
      <c r="E73" s="71"/>
      <c r="F73" s="71"/>
      <c r="G73" s="271" t="s">
        <v>612</v>
      </c>
      <c r="H73" s="71"/>
      <c r="I73" s="71"/>
      <c r="J73" s="453"/>
      <c r="K73" s="71"/>
      <c r="L73" s="12"/>
    </row>
    <row r="74" spans="1:13" ht="15" customHeight="1" x14ac:dyDescent="0.4">
      <c r="A74" s="72">
        <v>73</v>
      </c>
      <c r="B74" s="71"/>
      <c r="C74" s="71"/>
      <c r="D74" s="71"/>
      <c r="E74" s="71"/>
      <c r="F74" s="71"/>
      <c r="G74" s="271" t="s">
        <v>612</v>
      </c>
      <c r="H74" s="71"/>
      <c r="I74" s="71"/>
      <c r="J74" s="453"/>
      <c r="K74" s="71"/>
      <c r="L74" s="12"/>
    </row>
    <row r="75" spans="1:13" ht="15" customHeight="1" x14ac:dyDescent="0.4">
      <c r="A75" s="72">
        <v>74</v>
      </c>
      <c r="B75" s="71"/>
      <c r="C75" s="14"/>
      <c r="D75" s="14"/>
      <c r="E75" s="71"/>
      <c r="F75" s="71"/>
      <c r="G75" s="271" t="s">
        <v>612</v>
      </c>
      <c r="H75" s="71"/>
      <c r="I75" s="71"/>
      <c r="J75" s="453"/>
      <c r="K75" s="40"/>
      <c r="L75" s="12"/>
      <c r="M75" s="131"/>
    </row>
    <row r="76" spans="1:13" ht="15" customHeight="1" x14ac:dyDescent="0.4">
      <c r="A76" s="72">
        <v>75</v>
      </c>
      <c r="B76" s="71"/>
      <c r="C76" s="71"/>
      <c r="D76" s="71"/>
      <c r="E76" s="71"/>
      <c r="F76" s="71"/>
      <c r="G76" s="271" t="s">
        <v>612</v>
      </c>
      <c r="H76" s="71"/>
      <c r="I76" s="71"/>
      <c r="J76" s="453"/>
      <c r="K76" s="71"/>
      <c r="L76" s="12"/>
    </row>
    <row r="77" spans="1:13" ht="15" customHeight="1" x14ac:dyDescent="0.4">
      <c r="A77" s="72">
        <v>76</v>
      </c>
      <c r="B77" s="129"/>
      <c r="C77" s="71"/>
      <c r="D77" s="71"/>
      <c r="E77" s="86"/>
      <c r="F77" s="71"/>
      <c r="G77" s="92" t="s">
        <v>402</v>
      </c>
      <c r="H77" s="71"/>
      <c r="I77" s="71"/>
      <c r="J77" s="71"/>
      <c r="K77" s="71"/>
      <c r="L77" s="12"/>
    </row>
    <row r="78" spans="1:13" s="8" customFormat="1" ht="15" customHeight="1" thickBot="1" x14ac:dyDescent="0.45">
      <c r="A78" s="72">
        <v>77</v>
      </c>
      <c r="B78" s="71"/>
      <c r="C78" s="71"/>
      <c r="D78" s="71"/>
      <c r="E78" s="555"/>
      <c r="F78" s="555"/>
      <c r="G78" s="187" t="s">
        <v>619</v>
      </c>
      <c r="H78" s="86"/>
      <c r="I78" s="71"/>
      <c r="J78" s="453"/>
      <c r="K78" s="71"/>
      <c r="L78" s="12"/>
      <c r="M78" s="130"/>
    </row>
    <row r="79" spans="1:13" ht="15" customHeight="1" thickBot="1" x14ac:dyDescent="0.45">
      <c r="A79" s="72">
        <v>78</v>
      </c>
      <c r="B79" s="71"/>
      <c r="C79" s="71"/>
      <c r="D79" s="71"/>
      <c r="E79" s="86"/>
      <c r="F79" s="73" t="s">
        <v>620</v>
      </c>
      <c r="G79" s="71"/>
      <c r="H79" s="71"/>
      <c r="I79" s="71"/>
      <c r="J79" s="71"/>
      <c r="K79" s="269">
        <f>SUM(J72:J76)+J78</f>
        <v>0</v>
      </c>
      <c r="L79" s="12"/>
      <c r="M79" s="130" t="s">
        <v>456</v>
      </c>
    </row>
    <row r="80" spans="1:13" ht="15" customHeight="1" thickBot="1" x14ac:dyDescent="0.45">
      <c r="A80" s="72">
        <v>79</v>
      </c>
      <c r="B80" s="129"/>
      <c r="C80" s="71"/>
      <c r="D80" s="27" t="s">
        <v>169</v>
      </c>
      <c r="E80" s="27"/>
      <c r="F80" s="87"/>
      <c r="G80" s="87" t="s">
        <v>621</v>
      </c>
      <c r="H80" s="87"/>
      <c r="I80" s="87"/>
      <c r="J80" s="453"/>
      <c r="K80" s="71"/>
      <c r="L80" s="12"/>
    </row>
    <row r="81" spans="1:13" ht="15" customHeight="1" thickBot="1" x14ac:dyDescent="0.45">
      <c r="A81" s="72">
        <v>80</v>
      </c>
      <c r="B81" s="129"/>
      <c r="C81" s="71"/>
      <c r="D81" s="71"/>
      <c r="E81" s="87"/>
      <c r="F81" s="73" t="s">
        <v>622</v>
      </c>
      <c r="G81" s="87"/>
      <c r="H81" s="87"/>
      <c r="I81" s="87"/>
      <c r="J81" s="71"/>
      <c r="K81" s="269">
        <f>K79-J80</f>
        <v>0</v>
      </c>
      <c r="L81" s="12"/>
    </row>
    <row r="82" spans="1:13" ht="30" customHeight="1" x14ac:dyDescent="0.55000000000000004">
      <c r="A82" s="72">
        <v>81</v>
      </c>
      <c r="B82" s="129"/>
      <c r="C82" s="85" t="s">
        <v>623</v>
      </c>
      <c r="D82" s="262"/>
      <c r="E82" s="71"/>
      <c r="F82" s="71"/>
      <c r="G82" s="71"/>
      <c r="H82" s="71"/>
      <c r="I82" s="71"/>
      <c r="J82" s="28"/>
      <c r="K82" s="28"/>
      <c r="L82" s="12"/>
      <c r="M82" s="131"/>
    </row>
    <row r="83" spans="1:13" ht="12.75" customHeight="1" x14ac:dyDescent="0.4">
      <c r="A83" s="72">
        <v>82</v>
      </c>
      <c r="B83" s="71"/>
      <c r="C83" s="86"/>
      <c r="D83" s="86"/>
      <c r="E83" s="71"/>
      <c r="F83" s="71"/>
      <c r="G83" s="113" t="s">
        <v>611</v>
      </c>
      <c r="H83" s="71"/>
      <c r="I83" s="71"/>
      <c r="J83" s="108" t="s">
        <v>98</v>
      </c>
      <c r="K83" s="108" t="s">
        <v>98</v>
      </c>
      <c r="L83" s="12"/>
      <c r="M83" s="131"/>
    </row>
    <row r="84" spans="1:13" ht="15" customHeight="1" x14ac:dyDescent="0.4">
      <c r="A84" s="72">
        <v>83</v>
      </c>
      <c r="B84" s="71"/>
      <c r="C84" s="71"/>
      <c r="D84" s="71"/>
      <c r="E84" s="71"/>
      <c r="F84" s="71"/>
      <c r="G84" s="271" t="s">
        <v>612</v>
      </c>
      <c r="H84" s="71"/>
      <c r="I84" s="71"/>
      <c r="J84" s="453"/>
      <c r="K84" s="40"/>
      <c r="L84" s="12"/>
      <c r="M84" s="131"/>
    </row>
    <row r="85" spans="1:13" ht="15" customHeight="1" x14ac:dyDescent="0.4">
      <c r="A85" s="72">
        <v>84</v>
      </c>
      <c r="B85" s="71"/>
      <c r="C85" s="71"/>
      <c r="D85" s="71"/>
      <c r="E85" s="71"/>
      <c r="F85" s="71"/>
      <c r="G85" s="271" t="s">
        <v>612</v>
      </c>
      <c r="H85" s="71"/>
      <c r="I85" s="71"/>
      <c r="J85" s="453"/>
      <c r="K85" s="71"/>
      <c r="L85" s="12"/>
    </row>
    <row r="86" spans="1:13" ht="15" customHeight="1" x14ac:dyDescent="0.4">
      <c r="A86" s="72">
        <v>85</v>
      </c>
      <c r="B86" s="71"/>
      <c r="C86" s="71"/>
      <c r="D86" s="71"/>
      <c r="E86" s="71"/>
      <c r="F86" s="71"/>
      <c r="G86" s="271" t="s">
        <v>612</v>
      </c>
      <c r="H86" s="71"/>
      <c r="I86" s="71"/>
      <c r="J86" s="453"/>
      <c r="K86" s="71"/>
      <c r="L86" s="12"/>
    </row>
    <row r="87" spans="1:13" ht="15" customHeight="1" x14ac:dyDescent="0.4">
      <c r="A87" s="72">
        <v>86</v>
      </c>
      <c r="B87" s="71"/>
      <c r="C87" s="14"/>
      <c r="D87" s="14"/>
      <c r="E87" s="71"/>
      <c r="F87" s="71"/>
      <c r="G87" s="271" t="s">
        <v>612</v>
      </c>
      <c r="H87" s="71"/>
      <c r="I87" s="71"/>
      <c r="J87" s="453"/>
      <c r="K87" s="40"/>
      <c r="L87" s="12"/>
      <c r="M87" s="131"/>
    </row>
    <row r="88" spans="1:13" ht="15" customHeight="1" x14ac:dyDescent="0.4">
      <c r="A88" s="72">
        <v>87</v>
      </c>
      <c r="B88" s="71"/>
      <c r="C88" s="71"/>
      <c r="D88" s="71"/>
      <c r="E88" s="71"/>
      <c r="F88" s="71"/>
      <c r="G88" s="271" t="s">
        <v>612</v>
      </c>
      <c r="H88" s="71"/>
      <c r="I88" s="71"/>
      <c r="J88" s="453"/>
      <c r="K88" s="71"/>
      <c r="L88" s="12"/>
    </row>
    <row r="89" spans="1:13" ht="15" customHeight="1" x14ac:dyDescent="0.4">
      <c r="A89" s="72">
        <v>88</v>
      </c>
      <c r="B89" s="129"/>
      <c r="C89" s="71"/>
      <c r="D89" s="71"/>
      <c r="E89" s="86"/>
      <c r="F89" s="71"/>
      <c r="G89" s="92" t="s">
        <v>402</v>
      </c>
      <c r="H89" s="71"/>
      <c r="I89" s="71"/>
      <c r="J89" s="71"/>
      <c r="K89" s="71"/>
      <c r="L89" s="12"/>
    </row>
    <row r="90" spans="1:13" s="8" customFormat="1" ht="15" customHeight="1" thickBot="1" x14ac:dyDescent="0.45">
      <c r="A90" s="72">
        <v>89</v>
      </c>
      <c r="B90" s="71"/>
      <c r="C90" s="71"/>
      <c r="D90" s="71"/>
      <c r="E90" s="555"/>
      <c r="F90" s="555"/>
      <c r="G90" s="187" t="s">
        <v>624</v>
      </c>
      <c r="H90" s="86"/>
      <c r="I90" s="71"/>
      <c r="J90" s="453"/>
      <c r="K90" s="71"/>
      <c r="L90" s="12"/>
      <c r="M90" s="130"/>
    </row>
    <row r="91" spans="1:13" ht="15" customHeight="1" thickBot="1" x14ac:dyDescent="0.45">
      <c r="A91" s="72">
        <v>90</v>
      </c>
      <c r="B91" s="71"/>
      <c r="C91" s="71"/>
      <c r="D91" s="71"/>
      <c r="E91" s="86"/>
      <c r="F91" s="73" t="s">
        <v>625</v>
      </c>
      <c r="G91" s="71"/>
      <c r="H91" s="71"/>
      <c r="I91" s="71"/>
      <c r="J91" s="71"/>
      <c r="K91" s="269">
        <f>SUM(J84:J88)+J90</f>
        <v>0</v>
      </c>
      <c r="L91" s="12"/>
      <c r="M91" s="130" t="s">
        <v>626</v>
      </c>
    </row>
    <row r="92" spans="1:13" ht="15" customHeight="1" thickBot="1" x14ac:dyDescent="0.45">
      <c r="A92" s="72">
        <v>91</v>
      </c>
      <c r="B92" s="129"/>
      <c r="C92" s="71"/>
      <c r="D92" s="27" t="s">
        <v>169</v>
      </c>
      <c r="E92" s="27"/>
      <c r="F92" s="87"/>
      <c r="G92" s="87" t="s">
        <v>627</v>
      </c>
      <c r="H92" s="87"/>
      <c r="I92" s="87"/>
      <c r="J92" s="453"/>
      <c r="K92" s="71"/>
      <c r="L92" s="12"/>
    </row>
    <row r="93" spans="1:13" ht="15" customHeight="1" thickBot="1" x14ac:dyDescent="0.45">
      <c r="A93" s="72">
        <v>92</v>
      </c>
      <c r="B93" s="129"/>
      <c r="C93" s="71"/>
      <c r="D93" s="71"/>
      <c r="E93" s="87"/>
      <c r="F93" s="73" t="s">
        <v>628</v>
      </c>
      <c r="G93" s="87"/>
      <c r="H93" s="87"/>
      <c r="I93" s="87"/>
      <c r="J93" s="71"/>
      <c r="K93" s="269">
        <f>K91-J92</f>
        <v>0</v>
      </c>
      <c r="L93" s="12"/>
    </row>
    <row r="94" spans="1:13" ht="30" customHeight="1" x14ac:dyDescent="0.55000000000000004">
      <c r="A94" s="72">
        <v>93</v>
      </c>
      <c r="B94" s="129"/>
      <c r="C94" s="85" t="s">
        <v>629</v>
      </c>
      <c r="D94" s="262"/>
      <c r="E94" s="71"/>
      <c r="F94" s="71"/>
      <c r="G94" s="71"/>
      <c r="H94" s="71"/>
      <c r="I94" s="71"/>
      <c r="J94" s="28"/>
      <c r="K94" s="28"/>
      <c r="L94" s="12"/>
      <c r="M94" s="131"/>
    </row>
    <row r="95" spans="1:13" ht="12.75" customHeight="1" x14ac:dyDescent="0.4">
      <c r="A95" s="72">
        <v>94</v>
      </c>
      <c r="B95" s="71"/>
      <c r="C95" s="86"/>
      <c r="D95" s="86"/>
      <c r="E95" s="71"/>
      <c r="F95" s="71"/>
      <c r="G95" s="113" t="s">
        <v>611</v>
      </c>
      <c r="H95" s="71"/>
      <c r="I95" s="71"/>
      <c r="J95" s="108" t="s">
        <v>98</v>
      </c>
      <c r="K95" s="108" t="s">
        <v>98</v>
      </c>
      <c r="L95" s="12"/>
      <c r="M95" s="131"/>
    </row>
    <row r="96" spans="1:13" ht="15" customHeight="1" x14ac:dyDescent="0.4">
      <c r="A96" s="72">
        <v>95</v>
      </c>
      <c r="B96" s="71"/>
      <c r="C96" s="71"/>
      <c r="D96" s="71"/>
      <c r="E96" s="71"/>
      <c r="F96" s="71"/>
      <c r="G96" s="271" t="s">
        <v>612</v>
      </c>
      <c r="H96" s="71"/>
      <c r="I96" s="71"/>
      <c r="J96" s="453"/>
      <c r="K96" s="40"/>
      <c r="L96" s="12"/>
      <c r="M96" s="131"/>
    </row>
    <row r="97" spans="1:13" ht="15" customHeight="1" x14ac:dyDescent="0.4">
      <c r="A97" s="72">
        <v>96</v>
      </c>
      <c r="B97" s="71"/>
      <c r="C97" s="71"/>
      <c r="D97" s="71"/>
      <c r="E97" s="71"/>
      <c r="F97" s="71"/>
      <c r="G97" s="271" t="s">
        <v>612</v>
      </c>
      <c r="H97" s="71"/>
      <c r="I97" s="71"/>
      <c r="J97" s="453"/>
      <c r="K97" s="71"/>
      <c r="L97" s="12"/>
    </row>
    <row r="98" spans="1:13" ht="15" customHeight="1" x14ac:dyDescent="0.4">
      <c r="A98" s="72">
        <v>97</v>
      </c>
      <c r="B98" s="71"/>
      <c r="C98" s="71"/>
      <c r="D98" s="71"/>
      <c r="E98" s="71"/>
      <c r="F98" s="71"/>
      <c r="G98" s="271" t="s">
        <v>612</v>
      </c>
      <c r="H98" s="71"/>
      <c r="I98" s="71"/>
      <c r="J98" s="453"/>
      <c r="K98" s="71"/>
      <c r="L98" s="12"/>
    </row>
    <row r="99" spans="1:13" ht="15" customHeight="1" x14ac:dyDescent="0.4">
      <c r="A99" s="72">
        <v>98</v>
      </c>
      <c r="B99" s="71"/>
      <c r="C99" s="14"/>
      <c r="D99" s="14"/>
      <c r="E99" s="71"/>
      <c r="F99" s="71"/>
      <c r="G99" s="271" t="s">
        <v>612</v>
      </c>
      <c r="H99" s="71"/>
      <c r="I99" s="71"/>
      <c r="J99" s="453"/>
      <c r="K99" s="40"/>
      <c r="L99" s="12"/>
      <c r="M99" s="131"/>
    </row>
    <row r="100" spans="1:13" ht="15" customHeight="1" x14ac:dyDescent="0.4">
      <c r="A100" s="72">
        <v>99</v>
      </c>
      <c r="B100" s="71"/>
      <c r="C100" s="71"/>
      <c r="D100" s="71"/>
      <c r="E100" s="71"/>
      <c r="F100" s="71"/>
      <c r="G100" s="271" t="s">
        <v>612</v>
      </c>
      <c r="H100" s="71"/>
      <c r="I100" s="71"/>
      <c r="J100" s="453"/>
      <c r="K100" s="71"/>
      <c r="L100" s="12"/>
    </row>
    <row r="101" spans="1:13" ht="15" customHeight="1" x14ac:dyDescent="0.4">
      <c r="A101" s="72">
        <v>100</v>
      </c>
      <c r="B101" s="129"/>
      <c r="C101" s="71"/>
      <c r="D101" s="71"/>
      <c r="E101" s="86"/>
      <c r="F101" s="71"/>
      <c r="G101" s="92" t="s">
        <v>402</v>
      </c>
      <c r="H101" s="71"/>
      <c r="I101" s="71"/>
      <c r="J101" s="71"/>
      <c r="K101" s="71"/>
      <c r="L101" s="12"/>
    </row>
    <row r="102" spans="1:13" s="8" customFormat="1" ht="15" customHeight="1" thickBot="1" x14ac:dyDescent="0.45">
      <c r="A102" s="72">
        <v>101</v>
      </c>
      <c r="B102" s="71"/>
      <c r="C102" s="71"/>
      <c r="D102" s="71"/>
      <c r="E102" s="555"/>
      <c r="F102" s="555"/>
      <c r="G102" s="187" t="s">
        <v>630</v>
      </c>
      <c r="H102" s="86"/>
      <c r="I102" s="71"/>
      <c r="J102" s="453"/>
      <c r="K102" s="71"/>
      <c r="L102" s="12"/>
      <c r="M102" s="130"/>
    </row>
    <row r="103" spans="1:13" ht="15" customHeight="1" thickBot="1" x14ac:dyDescent="0.45">
      <c r="A103" s="72">
        <v>102</v>
      </c>
      <c r="B103" s="71"/>
      <c r="C103" s="71"/>
      <c r="D103" s="71"/>
      <c r="E103" s="86"/>
      <c r="F103" s="73" t="s">
        <v>631</v>
      </c>
      <c r="G103" s="71"/>
      <c r="H103" s="71"/>
      <c r="I103" s="71"/>
      <c r="J103" s="71"/>
      <c r="K103" s="269">
        <f>SUM(J96:J100)+J102</f>
        <v>0</v>
      </c>
      <c r="L103" s="12"/>
      <c r="M103" s="130" t="s">
        <v>632</v>
      </c>
    </row>
    <row r="104" spans="1:13" ht="15" customHeight="1" thickBot="1" x14ac:dyDescent="0.45">
      <c r="A104" s="72">
        <v>103</v>
      </c>
      <c r="B104" s="129"/>
      <c r="C104" s="71"/>
      <c r="D104" s="27" t="s">
        <v>169</v>
      </c>
      <c r="E104" s="27"/>
      <c r="F104" s="87"/>
      <c r="G104" s="87" t="s">
        <v>633</v>
      </c>
      <c r="H104" s="87"/>
      <c r="I104" s="87"/>
      <c r="J104" s="453"/>
      <c r="K104" s="71"/>
      <c r="L104" s="12"/>
    </row>
    <row r="105" spans="1:13" ht="15" customHeight="1" thickBot="1" x14ac:dyDescent="0.45">
      <c r="A105" s="72">
        <v>104</v>
      </c>
      <c r="B105" s="129"/>
      <c r="C105" s="71"/>
      <c r="D105" s="71"/>
      <c r="E105" s="87"/>
      <c r="F105" s="73" t="s">
        <v>634</v>
      </c>
      <c r="G105" s="87"/>
      <c r="H105" s="87"/>
      <c r="I105" s="87"/>
      <c r="J105" s="71"/>
      <c r="K105" s="269">
        <f>K103-J104</f>
        <v>0</v>
      </c>
      <c r="L105" s="12"/>
    </row>
    <row r="106" spans="1:13" ht="15" customHeight="1" x14ac:dyDescent="0.4">
      <c r="A106" s="72">
        <v>105</v>
      </c>
      <c r="B106" s="71"/>
      <c r="C106" s="71"/>
      <c r="D106" s="71"/>
      <c r="E106" s="71"/>
      <c r="F106" s="71"/>
      <c r="G106" s="71"/>
      <c r="H106" s="71"/>
      <c r="I106" s="71"/>
      <c r="J106" s="71"/>
      <c r="K106" s="71"/>
      <c r="L106" s="12"/>
    </row>
    <row r="107" spans="1:13" ht="30" customHeight="1" x14ac:dyDescent="0.55000000000000004">
      <c r="A107" s="72">
        <v>106</v>
      </c>
      <c r="B107" s="129"/>
      <c r="C107" s="85" t="s">
        <v>635</v>
      </c>
      <c r="D107" s="262"/>
      <c r="E107" s="71"/>
      <c r="F107" s="71"/>
      <c r="G107" s="71"/>
      <c r="H107" s="71"/>
      <c r="I107" s="71"/>
      <c r="J107" s="28"/>
      <c r="K107" s="28"/>
      <c r="L107" s="12"/>
      <c r="M107" s="131"/>
    </row>
    <row r="108" spans="1:13" ht="15" customHeight="1" x14ac:dyDescent="0.5">
      <c r="A108" s="72">
        <v>107</v>
      </c>
      <c r="B108" s="71"/>
      <c r="C108" s="71"/>
      <c r="D108" s="71"/>
      <c r="E108" s="88" t="s">
        <v>636</v>
      </c>
      <c r="F108" s="115"/>
      <c r="G108" s="71"/>
      <c r="H108" s="86"/>
      <c r="I108" s="71"/>
      <c r="J108" s="71"/>
      <c r="K108" s="71"/>
      <c r="L108" s="12"/>
    </row>
    <row r="109" spans="1:13" ht="12.75" customHeight="1" x14ac:dyDescent="0.4">
      <c r="A109" s="72">
        <v>108</v>
      </c>
      <c r="B109" s="71"/>
      <c r="C109" s="86"/>
      <c r="D109" s="86"/>
      <c r="E109" s="71"/>
      <c r="F109" s="71"/>
      <c r="G109" s="113" t="s">
        <v>611</v>
      </c>
      <c r="H109" s="71"/>
      <c r="I109" s="71"/>
      <c r="J109" s="108" t="s">
        <v>98</v>
      </c>
      <c r="K109" s="108" t="s">
        <v>98</v>
      </c>
      <c r="L109" s="12"/>
      <c r="M109" s="131"/>
    </row>
    <row r="110" spans="1:13" ht="15" customHeight="1" x14ac:dyDescent="0.4">
      <c r="A110" s="72">
        <v>109</v>
      </c>
      <c r="B110" s="71"/>
      <c r="C110" s="71"/>
      <c r="D110" s="71"/>
      <c r="E110" s="71"/>
      <c r="F110" s="71"/>
      <c r="G110" s="271" t="s">
        <v>612</v>
      </c>
      <c r="H110" s="71"/>
      <c r="I110" s="71"/>
      <c r="J110" s="453"/>
      <c r="K110" s="40"/>
      <c r="L110" s="12"/>
      <c r="M110" s="131"/>
    </row>
    <row r="111" spans="1:13" ht="15" customHeight="1" x14ac:dyDescent="0.4">
      <c r="A111" s="72">
        <v>110</v>
      </c>
      <c r="B111" s="71"/>
      <c r="C111" s="71"/>
      <c r="D111" s="71"/>
      <c r="E111" s="71"/>
      <c r="F111" s="71"/>
      <c r="G111" s="271" t="s">
        <v>612</v>
      </c>
      <c r="H111" s="71"/>
      <c r="I111" s="71"/>
      <c r="J111" s="453"/>
      <c r="K111" s="71"/>
      <c r="L111" s="12"/>
    </row>
    <row r="112" spans="1:13" ht="15" customHeight="1" x14ac:dyDescent="0.4">
      <c r="A112" s="72">
        <v>111</v>
      </c>
      <c r="B112" s="71"/>
      <c r="C112" s="71"/>
      <c r="D112" s="71"/>
      <c r="E112" s="71"/>
      <c r="F112" s="71"/>
      <c r="G112" s="271" t="s">
        <v>612</v>
      </c>
      <c r="H112" s="71"/>
      <c r="I112" s="71"/>
      <c r="J112" s="453"/>
      <c r="K112" s="71"/>
      <c r="L112" s="12"/>
    </row>
    <row r="113" spans="1:13" ht="15" customHeight="1" x14ac:dyDescent="0.4">
      <c r="A113" s="72">
        <v>112</v>
      </c>
      <c r="B113" s="71"/>
      <c r="C113" s="14"/>
      <c r="D113" s="14"/>
      <c r="E113" s="71"/>
      <c r="F113" s="71"/>
      <c r="G113" s="271" t="s">
        <v>612</v>
      </c>
      <c r="H113" s="71"/>
      <c r="I113" s="71"/>
      <c r="J113" s="453"/>
      <c r="K113" s="40"/>
      <c r="L113" s="12"/>
      <c r="M113" s="131"/>
    </row>
    <row r="114" spans="1:13" ht="15" customHeight="1" x14ac:dyDescent="0.4">
      <c r="A114" s="72">
        <v>113</v>
      </c>
      <c r="B114" s="71"/>
      <c r="C114" s="71"/>
      <c r="D114" s="71"/>
      <c r="E114" s="71"/>
      <c r="F114" s="71"/>
      <c r="G114" s="271" t="s">
        <v>612</v>
      </c>
      <c r="H114" s="71"/>
      <c r="I114" s="71"/>
      <c r="J114" s="453"/>
      <c r="K114" s="71"/>
      <c r="L114" s="12"/>
    </row>
    <row r="115" spans="1:13" ht="15" customHeight="1" x14ac:dyDescent="0.4">
      <c r="A115" s="72">
        <v>114</v>
      </c>
      <c r="B115" s="129"/>
      <c r="C115" s="71"/>
      <c r="D115" s="71"/>
      <c r="E115" s="86"/>
      <c r="F115" s="71"/>
      <c r="G115" s="92" t="s">
        <v>402</v>
      </c>
      <c r="H115" s="71"/>
      <c r="I115" s="71"/>
      <c r="J115" s="71"/>
      <c r="K115" s="71"/>
      <c r="L115" s="12"/>
    </row>
    <row r="116" spans="1:13" s="8" customFormat="1" ht="15" customHeight="1" thickBot="1" x14ac:dyDescent="0.45">
      <c r="A116" s="72">
        <v>115</v>
      </c>
      <c r="B116" s="71"/>
      <c r="C116" s="71"/>
      <c r="D116" s="71"/>
      <c r="E116" s="555"/>
      <c r="F116" s="555"/>
      <c r="G116" s="187" t="s">
        <v>637</v>
      </c>
      <c r="H116" s="86"/>
      <c r="I116" s="71"/>
      <c r="J116" s="453"/>
      <c r="K116" s="71"/>
      <c r="L116" s="12"/>
      <c r="M116" s="130"/>
    </row>
    <row r="117" spans="1:13" ht="15" customHeight="1" thickBot="1" x14ac:dyDescent="0.45">
      <c r="A117" s="72">
        <v>116</v>
      </c>
      <c r="B117" s="71"/>
      <c r="C117" s="71"/>
      <c r="D117" s="71"/>
      <c r="E117" s="86"/>
      <c r="F117" s="73" t="s">
        <v>636</v>
      </c>
      <c r="G117" s="71"/>
      <c r="H117" s="71"/>
      <c r="I117" s="71"/>
      <c r="J117" s="71"/>
      <c r="K117" s="269">
        <f>SUM(J110:J114)+J116</f>
        <v>0</v>
      </c>
      <c r="L117" s="12"/>
    </row>
    <row r="118" spans="1:13" ht="24" customHeight="1" x14ac:dyDescent="0.5">
      <c r="A118" s="72">
        <v>117</v>
      </c>
      <c r="B118" s="71"/>
      <c r="C118" s="71"/>
      <c r="D118" s="71"/>
      <c r="E118" s="88" t="s">
        <v>638</v>
      </c>
      <c r="F118" s="115"/>
      <c r="G118" s="71"/>
      <c r="H118" s="86"/>
      <c r="I118" s="71"/>
      <c r="J118" s="71"/>
      <c r="K118" s="71"/>
      <c r="L118" s="12"/>
    </row>
    <row r="119" spans="1:13" ht="12.75" customHeight="1" x14ac:dyDescent="0.4">
      <c r="A119" s="72">
        <v>118</v>
      </c>
      <c r="B119" s="71"/>
      <c r="C119" s="86"/>
      <c r="D119" s="86"/>
      <c r="E119" s="71"/>
      <c r="F119" s="71"/>
      <c r="G119" s="113" t="s">
        <v>611</v>
      </c>
      <c r="H119" s="71"/>
      <c r="I119" s="71"/>
      <c r="J119" s="108" t="s">
        <v>98</v>
      </c>
      <c r="K119" s="108" t="s">
        <v>98</v>
      </c>
      <c r="L119" s="12"/>
      <c r="M119" s="131"/>
    </row>
    <row r="120" spans="1:13" ht="15" customHeight="1" x14ac:dyDescent="0.4">
      <c r="A120" s="72">
        <v>119</v>
      </c>
      <c r="B120" s="71"/>
      <c r="C120" s="71"/>
      <c r="D120" s="71"/>
      <c r="E120" s="71"/>
      <c r="F120" s="71"/>
      <c r="G120" s="271" t="s">
        <v>612</v>
      </c>
      <c r="H120" s="71"/>
      <c r="I120" s="71"/>
      <c r="J120" s="453"/>
      <c r="K120" s="40"/>
      <c r="L120" s="12"/>
      <c r="M120" s="131"/>
    </row>
    <row r="121" spans="1:13" ht="15" customHeight="1" x14ac:dyDescent="0.4">
      <c r="A121" s="72">
        <v>120</v>
      </c>
      <c r="B121" s="71"/>
      <c r="C121" s="71"/>
      <c r="D121" s="71"/>
      <c r="E121" s="71"/>
      <c r="F121" s="71"/>
      <c r="G121" s="271" t="s">
        <v>612</v>
      </c>
      <c r="H121" s="71"/>
      <c r="I121" s="71"/>
      <c r="J121" s="453"/>
      <c r="K121" s="71"/>
      <c r="L121" s="12"/>
    </row>
    <row r="122" spans="1:13" ht="15" customHeight="1" x14ac:dyDescent="0.4">
      <c r="A122" s="72">
        <v>121</v>
      </c>
      <c r="B122" s="71"/>
      <c r="C122" s="71"/>
      <c r="D122" s="71"/>
      <c r="E122" s="71"/>
      <c r="F122" s="71"/>
      <c r="G122" s="271" t="s">
        <v>612</v>
      </c>
      <c r="H122" s="71"/>
      <c r="I122" s="71"/>
      <c r="J122" s="453"/>
      <c r="K122" s="71"/>
      <c r="L122" s="12"/>
    </row>
    <row r="123" spans="1:13" ht="15" customHeight="1" x14ac:dyDescent="0.4">
      <c r="A123" s="72">
        <v>122</v>
      </c>
      <c r="B123" s="71"/>
      <c r="C123" s="14"/>
      <c r="D123" s="14"/>
      <c r="E123" s="71"/>
      <c r="F123" s="71"/>
      <c r="G123" s="271" t="s">
        <v>612</v>
      </c>
      <c r="H123" s="71"/>
      <c r="I123" s="71"/>
      <c r="J123" s="453"/>
      <c r="K123" s="40"/>
      <c r="L123" s="12"/>
      <c r="M123" s="131"/>
    </row>
    <row r="124" spans="1:13" ht="15" customHeight="1" x14ac:dyDescent="0.4">
      <c r="A124" s="72">
        <v>123</v>
      </c>
      <c r="B124" s="71"/>
      <c r="C124" s="71"/>
      <c r="D124" s="71"/>
      <c r="E124" s="71"/>
      <c r="F124" s="71"/>
      <c r="G124" s="271" t="s">
        <v>612</v>
      </c>
      <c r="H124" s="71"/>
      <c r="I124" s="71"/>
      <c r="J124" s="453"/>
      <c r="K124" s="71"/>
      <c r="L124" s="12"/>
    </row>
    <row r="125" spans="1:13" ht="15" customHeight="1" x14ac:dyDescent="0.4">
      <c r="A125" s="72">
        <v>124</v>
      </c>
      <c r="B125" s="129"/>
      <c r="C125" s="71"/>
      <c r="D125" s="71"/>
      <c r="E125" s="86"/>
      <c r="F125" s="71"/>
      <c r="G125" s="92" t="s">
        <v>402</v>
      </c>
      <c r="H125" s="71"/>
      <c r="I125" s="71"/>
      <c r="J125" s="71"/>
      <c r="K125" s="71"/>
      <c r="L125" s="12"/>
    </row>
    <row r="126" spans="1:13" s="8" customFormat="1" ht="15" customHeight="1" thickBot="1" x14ac:dyDescent="0.45">
      <c r="A126" s="72">
        <v>125</v>
      </c>
      <c r="B126" s="71"/>
      <c r="C126" s="71"/>
      <c r="D126" s="71"/>
      <c r="E126" s="555"/>
      <c r="F126" s="555"/>
      <c r="G126" s="187" t="s">
        <v>639</v>
      </c>
      <c r="H126" s="86"/>
      <c r="I126" s="71"/>
      <c r="J126" s="453"/>
      <c r="K126" s="71"/>
      <c r="L126" s="12"/>
      <c r="M126" s="130"/>
    </row>
    <row r="127" spans="1:13" ht="15" customHeight="1" thickBot="1" x14ac:dyDescent="0.45">
      <c r="A127" s="72">
        <v>126</v>
      </c>
      <c r="B127" s="71"/>
      <c r="C127" s="71"/>
      <c r="D127" s="71"/>
      <c r="E127" s="86"/>
      <c r="F127" s="73" t="s">
        <v>638</v>
      </c>
      <c r="G127" s="71"/>
      <c r="H127" s="71"/>
      <c r="I127" s="71"/>
      <c r="J127" s="71"/>
      <c r="K127" s="269">
        <f>SUM(J120:J124)+J126</f>
        <v>0</v>
      </c>
      <c r="L127" s="12"/>
    </row>
    <row r="128" spans="1:13" ht="15" customHeight="1" thickBot="1" x14ac:dyDescent="0.45">
      <c r="A128" s="72">
        <v>127</v>
      </c>
      <c r="B128" s="71"/>
      <c r="C128" s="71"/>
      <c r="D128" s="71"/>
      <c r="E128" s="87"/>
      <c r="F128" s="87"/>
      <c r="G128" s="71"/>
      <c r="H128" s="71"/>
      <c r="I128" s="71"/>
      <c r="J128" s="71"/>
      <c r="K128" s="71"/>
      <c r="L128" s="12"/>
    </row>
    <row r="129" spans="1:13" ht="15" customHeight="1" thickBot="1" x14ac:dyDescent="0.45">
      <c r="A129" s="72">
        <v>128</v>
      </c>
      <c r="B129" s="71"/>
      <c r="C129" s="71"/>
      <c r="D129" s="71"/>
      <c r="E129" s="116"/>
      <c r="F129" s="191" t="s">
        <v>501</v>
      </c>
      <c r="G129" s="191"/>
      <c r="H129" s="86"/>
      <c r="I129" s="71"/>
      <c r="J129" s="71"/>
      <c r="K129" s="269">
        <f>K117+K127</f>
        <v>0</v>
      </c>
      <c r="L129" s="12"/>
      <c r="M129" s="130" t="s">
        <v>365</v>
      </c>
    </row>
    <row r="130" spans="1:13" ht="15.75" x14ac:dyDescent="0.5">
      <c r="A130" s="16"/>
      <c r="B130" s="17"/>
      <c r="C130" s="99"/>
      <c r="D130" s="99"/>
      <c r="E130" s="99"/>
      <c r="F130" s="99"/>
      <c r="G130" s="99"/>
      <c r="H130" s="99"/>
      <c r="I130" s="99"/>
      <c r="J130" s="99"/>
      <c r="K130" s="99"/>
      <c r="L130" s="20"/>
    </row>
  </sheetData>
  <sheetProtection formatRows="0" insertRows="0"/>
  <mergeCells count="11">
    <mergeCell ref="E126:F126"/>
    <mergeCell ref="J43:J44"/>
    <mergeCell ref="E102:F102"/>
    <mergeCell ref="E116:F116"/>
    <mergeCell ref="K43:K44"/>
    <mergeCell ref="E90:F90"/>
    <mergeCell ref="I2:K2"/>
    <mergeCell ref="I3:K3"/>
    <mergeCell ref="E78:F78"/>
    <mergeCell ref="E65:F65"/>
    <mergeCell ref="A5:K5"/>
  </mergeCells>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K27:K30 J126 J110:J114 J102 J96:J100 J92 J90 J84:J88 J80 J78 J72:J76 J33:J37 J41 J120:J124 J67 J65 J59:J63 J46:K52 J104 J116 J54:K54" xr:uid="{00000000-0002-0000-0C00-000000000000}">
      <formula1>OR(AND(ISNUMBER(J27),J27&gt;=0),AND(ISTEXT(J27),J27="N/A"))</formula1>
    </dataValidation>
    <dataValidation allowBlank="1" showInputMessage="1" showErrorMessage="1" prompt="Please enter text" sqref="G33:G37 G120:G124 G59:G63 G72:G76 G84:G88 G96:G100 G110:G114" xr:uid="{00000000-0002-0000-0C00-000001000000}"/>
  </dataValidations>
  <pageMargins left="0.70866141732283472" right="0.70866141732283472" top="0.74803149606299213" bottom="0.74803149606299213" header="0.31496062992125984" footer="0.31496062992125984"/>
  <pageSetup paperSize="9" scale="60" fitToHeight="0" orientation="portrait" r:id="rId1"/>
  <rowBreaks count="1" manualBreakCount="1">
    <brk id="68" max="1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3">
    <tabColor rgb="FF003870"/>
    <pageSetUpPr fitToPage="1"/>
  </sheetPr>
  <dimension ref="A1:U26"/>
  <sheetViews>
    <sheetView showGridLines="0" view="pageBreakPreview" zoomScaleNormal="100" zoomScaleSheetLayoutView="100" workbookViewId="0"/>
  </sheetViews>
  <sheetFormatPr defaultColWidth="9.140625" defaultRowHeight="13.15" x14ac:dyDescent="0.4"/>
  <cols>
    <col min="1" max="1" width="3.7109375" customWidth="1"/>
    <col min="2" max="2" width="3.140625" customWidth="1"/>
    <col min="3" max="3" width="6.140625" customWidth="1"/>
    <col min="4" max="5" width="2.28515625" customWidth="1"/>
    <col min="6" max="6" width="62.42578125" customWidth="1"/>
    <col min="7" max="15" width="2.5703125" customWidth="1"/>
    <col min="16" max="16" width="3.28515625" customWidth="1"/>
    <col min="17" max="19" width="16.140625" customWidth="1"/>
    <col min="20" max="20" width="2.7109375" customWidth="1"/>
    <col min="21" max="21" width="13.28515625" style="130" bestFit="1" customWidth="1"/>
  </cols>
  <sheetData>
    <row r="1" spans="1:21" ht="15" customHeight="1" x14ac:dyDescent="0.4">
      <c r="A1" s="413"/>
      <c r="B1" s="414"/>
      <c r="C1" s="414"/>
      <c r="D1" s="414"/>
      <c r="E1" s="428"/>
      <c r="F1" s="428"/>
      <c r="G1" s="428"/>
      <c r="H1" s="428"/>
      <c r="I1" s="428"/>
      <c r="J1" s="428"/>
      <c r="K1" s="428"/>
      <c r="L1" s="428"/>
      <c r="M1" s="428"/>
      <c r="N1" s="428"/>
      <c r="O1" s="428"/>
      <c r="P1" s="428"/>
      <c r="Q1" s="428"/>
      <c r="R1" s="414"/>
      <c r="S1" s="414"/>
      <c r="T1" s="429"/>
    </row>
    <row r="2" spans="1:21" ht="18" customHeight="1" x14ac:dyDescent="0.5">
      <c r="A2" s="416"/>
      <c r="B2" s="417"/>
      <c r="C2" s="417"/>
      <c r="D2" s="417"/>
      <c r="E2" s="265"/>
      <c r="F2" s="265"/>
      <c r="G2" s="265"/>
      <c r="H2" s="265"/>
      <c r="I2" s="265"/>
      <c r="J2" s="265"/>
      <c r="K2" s="265"/>
      <c r="L2" s="265"/>
      <c r="M2" s="265"/>
      <c r="N2" s="265"/>
      <c r="O2" s="59"/>
      <c r="P2" s="206"/>
      <c r="Q2" s="60" t="s">
        <v>0</v>
      </c>
      <c r="R2" s="507" t="str">
        <f>IF(NOT(ISBLANK(CoverSheet!$C$8)),CoverSheet!$C$8,"")</f>
        <v/>
      </c>
      <c r="S2" s="509"/>
      <c r="T2" s="430"/>
    </row>
    <row r="3" spans="1:21" ht="18" customHeight="1" x14ac:dyDescent="0.5">
      <c r="A3" s="416"/>
      <c r="B3" s="417"/>
      <c r="C3" s="417"/>
      <c r="D3" s="417"/>
      <c r="E3" s="265"/>
      <c r="F3" s="265"/>
      <c r="G3" s="265"/>
      <c r="H3" s="265"/>
      <c r="I3" s="265"/>
      <c r="J3" s="265"/>
      <c r="K3" s="265"/>
      <c r="L3" s="265"/>
      <c r="M3" s="265"/>
      <c r="N3" s="265"/>
      <c r="O3" s="59"/>
      <c r="P3" s="206"/>
      <c r="Q3" s="60" t="s">
        <v>64</v>
      </c>
      <c r="R3" s="505" t="str">
        <f>IF(ISNUMBER(CoverSheet!$C$12),CoverSheet!$C$12,"")</f>
        <v/>
      </c>
      <c r="S3" s="505"/>
      <c r="T3" s="430"/>
    </row>
    <row r="4" spans="1:21" ht="20.25" customHeight="1" x14ac:dyDescent="0.65">
      <c r="A4" s="147" t="s">
        <v>640</v>
      </c>
      <c r="B4" s="32"/>
      <c r="C4" s="417"/>
      <c r="D4" s="417"/>
      <c r="E4" s="431"/>
      <c r="F4" s="431"/>
      <c r="G4" s="431"/>
      <c r="H4" s="431"/>
      <c r="I4" s="431"/>
      <c r="J4" s="431"/>
      <c r="K4" s="431"/>
      <c r="L4" s="431"/>
      <c r="M4" s="431"/>
      <c r="N4" s="431"/>
      <c r="O4" s="431"/>
      <c r="P4" s="206"/>
      <c r="Q4" s="431"/>
      <c r="R4" s="417"/>
      <c r="S4" s="417"/>
      <c r="T4" s="430"/>
    </row>
    <row r="5" spans="1:21" ht="66" customHeight="1" x14ac:dyDescent="0.4">
      <c r="A5" s="502" t="s">
        <v>940</v>
      </c>
      <c r="B5" s="506"/>
      <c r="C5" s="506"/>
      <c r="D5" s="506"/>
      <c r="E5" s="506"/>
      <c r="F5" s="506"/>
      <c r="G5" s="506"/>
      <c r="H5" s="506"/>
      <c r="I5" s="506"/>
      <c r="J5" s="506"/>
      <c r="K5" s="506"/>
      <c r="L5" s="506"/>
      <c r="M5" s="506"/>
      <c r="N5" s="506"/>
      <c r="O5" s="506"/>
      <c r="P5" s="506"/>
      <c r="Q5" s="506"/>
      <c r="R5" s="506"/>
      <c r="S5" s="506"/>
      <c r="T5" s="61"/>
    </row>
    <row r="6" spans="1:21" ht="15" customHeight="1" x14ac:dyDescent="0.4">
      <c r="A6" s="55" t="s">
        <v>66</v>
      </c>
      <c r="B6" s="206"/>
      <c r="C6" s="25"/>
      <c r="D6" s="417"/>
      <c r="E6" s="431"/>
      <c r="F6" s="431"/>
      <c r="G6" s="431"/>
      <c r="H6" s="431"/>
      <c r="I6" s="431"/>
      <c r="J6" s="431"/>
      <c r="K6" s="431"/>
      <c r="L6" s="431"/>
      <c r="M6" s="431"/>
      <c r="N6" s="431"/>
      <c r="O6" s="431"/>
      <c r="P6" s="431"/>
      <c r="Q6" s="431"/>
      <c r="R6" s="417"/>
      <c r="S6" s="417"/>
      <c r="T6" s="430"/>
    </row>
    <row r="7" spans="1:21" ht="30" customHeight="1" x14ac:dyDescent="0.55000000000000004">
      <c r="A7" s="72">
        <v>7</v>
      </c>
      <c r="B7" s="71"/>
      <c r="C7" s="85" t="s">
        <v>641</v>
      </c>
      <c r="D7" s="71"/>
      <c r="E7" s="71"/>
      <c r="F7" s="71"/>
      <c r="G7" s="71"/>
      <c r="H7" s="71"/>
      <c r="I7" s="71"/>
      <c r="J7" s="71"/>
      <c r="K7" s="71"/>
      <c r="L7" s="71"/>
      <c r="M7" s="71"/>
      <c r="N7" s="71"/>
      <c r="O7" s="71"/>
      <c r="P7" s="71"/>
      <c r="Q7" s="71"/>
      <c r="R7" s="108" t="s">
        <v>98</v>
      </c>
      <c r="S7" s="108" t="s">
        <v>98</v>
      </c>
      <c r="T7" s="12"/>
      <c r="U7" s="131"/>
    </row>
    <row r="8" spans="1:21" ht="15" customHeight="1" x14ac:dyDescent="0.4">
      <c r="A8" s="72">
        <v>8</v>
      </c>
      <c r="B8" s="71"/>
      <c r="C8" s="14"/>
      <c r="D8" s="71"/>
      <c r="E8" s="71"/>
      <c r="F8" s="71" t="s">
        <v>487</v>
      </c>
      <c r="G8" s="71"/>
      <c r="H8" s="71"/>
      <c r="I8" s="71"/>
      <c r="J8" s="71"/>
      <c r="K8" s="71"/>
      <c r="L8" s="71"/>
      <c r="M8" s="71"/>
      <c r="N8" s="71"/>
      <c r="O8" s="71"/>
      <c r="P8" s="71"/>
      <c r="Q8" s="71"/>
      <c r="R8" s="453"/>
      <c r="S8" s="71"/>
      <c r="T8" s="12"/>
      <c r="U8" s="130" t="s">
        <v>592</v>
      </c>
    </row>
    <row r="9" spans="1:21" ht="15" customHeight="1" x14ac:dyDescent="0.4">
      <c r="A9" s="72">
        <v>9</v>
      </c>
      <c r="B9" s="71"/>
      <c r="C9" s="14"/>
      <c r="D9" s="71"/>
      <c r="E9" s="71"/>
      <c r="F9" s="71" t="s">
        <v>488</v>
      </c>
      <c r="G9" s="71"/>
      <c r="H9" s="71"/>
      <c r="I9" s="71"/>
      <c r="J9" s="71"/>
      <c r="K9" s="71"/>
      <c r="L9" s="71"/>
      <c r="M9" s="71"/>
      <c r="N9" s="71"/>
      <c r="O9" s="71"/>
      <c r="P9" s="71"/>
      <c r="Q9" s="71"/>
      <c r="R9" s="453"/>
      <c r="S9" s="71"/>
      <c r="T9" s="12"/>
      <c r="U9" s="130" t="s">
        <v>592</v>
      </c>
    </row>
    <row r="10" spans="1:21" ht="15" customHeight="1" x14ac:dyDescent="0.4">
      <c r="A10" s="72">
        <v>10</v>
      </c>
      <c r="B10" s="71"/>
      <c r="C10" s="14"/>
      <c r="D10" s="71"/>
      <c r="E10" s="71"/>
      <c r="F10" s="71" t="s">
        <v>489</v>
      </c>
      <c r="G10" s="71"/>
      <c r="H10" s="71"/>
      <c r="I10" s="71"/>
      <c r="J10" s="71"/>
      <c r="K10" s="71"/>
      <c r="L10" s="71"/>
      <c r="M10" s="71"/>
      <c r="N10" s="71"/>
      <c r="O10" s="71"/>
      <c r="P10" s="71"/>
      <c r="Q10" s="71"/>
      <c r="R10" s="453"/>
      <c r="S10" s="71"/>
      <c r="T10" s="12"/>
      <c r="U10" s="130" t="s">
        <v>592</v>
      </c>
    </row>
    <row r="11" spans="1:21" ht="15" customHeight="1" x14ac:dyDescent="0.4">
      <c r="A11" s="72">
        <v>11</v>
      </c>
      <c r="B11" s="71"/>
      <c r="C11" s="14"/>
      <c r="D11" s="71"/>
      <c r="E11" s="71"/>
      <c r="F11" s="71" t="s">
        <v>545</v>
      </c>
      <c r="G11" s="71"/>
      <c r="H11" s="71"/>
      <c r="I11" s="71"/>
      <c r="J11" s="71"/>
      <c r="K11" s="71"/>
      <c r="L11" s="71"/>
      <c r="M11" s="71"/>
      <c r="N11" s="71"/>
      <c r="O11" s="71"/>
      <c r="P11" s="71"/>
      <c r="Q11" s="71"/>
      <c r="R11" s="453"/>
      <c r="S11" s="71"/>
      <c r="T11" s="12"/>
      <c r="U11" s="130" t="s">
        <v>592</v>
      </c>
    </row>
    <row r="12" spans="1:21" ht="15" customHeight="1" x14ac:dyDescent="0.4">
      <c r="A12" s="72">
        <v>12</v>
      </c>
      <c r="B12" s="71"/>
      <c r="C12" s="14"/>
      <c r="D12" s="71"/>
      <c r="E12" s="71"/>
      <c r="F12" s="64" t="s">
        <v>491</v>
      </c>
      <c r="G12" s="71"/>
      <c r="H12" s="71"/>
      <c r="I12" s="71"/>
      <c r="J12" s="71"/>
      <c r="K12" s="71"/>
      <c r="L12" s="71"/>
      <c r="M12" s="71"/>
      <c r="N12" s="71"/>
      <c r="O12" s="71"/>
      <c r="P12" s="71"/>
      <c r="Q12" s="71"/>
      <c r="R12" s="71"/>
      <c r="S12" s="442">
        <f>SUM(R8:R11)</f>
        <v>0</v>
      </c>
      <c r="T12" s="12"/>
    </row>
    <row r="13" spans="1:21" ht="15" customHeight="1" x14ac:dyDescent="0.4">
      <c r="A13" s="72">
        <v>13</v>
      </c>
      <c r="B13" s="71"/>
      <c r="C13" s="14"/>
      <c r="D13" s="71"/>
      <c r="E13" s="71"/>
      <c r="F13" s="71" t="s">
        <v>493</v>
      </c>
      <c r="G13" s="71"/>
      <c r="H13" s="71"/>
      <c r="I13" s="71"/>
      <c r="J13" s="71"/>
      <c r="K13" s="71"/>
      <c r="L13" s="71"/>
      <c r="M13" s="71"/>
      <c r="N13" s="71"/>
      <c r="O13" s="71"/>
      <c r="P13" s="71"/>
      <c r="Q13" s="71"/>
      <c r="R13" s="453"/>
      <c r="S13" s="40"/>
      <c r="T13" s="12"/>
      <c r="U13" s="130" t="s">
        <v>592</v>
      </c>
    </row>
    <row r="14" spans="1:21" ht="15" customHeight="1" x14ac:dyDescent="0.4">
      <c r="A14" s="72">
        <v>14</v>
      </c>
      <c r="B14" s="71"/>
      <c r="C14" s="14"/>
      <c r="D14" s="71"/>
      <c r="E14" s="71"/>
      <c r="F14" s="71" t="s">
        <v>492</v>
      </c>
      <c r="G14" s="71"/>
      <c r="H14" s="71"/>
      <c r="I14" s="71"/>
      <c r="J14" s="71"/>
      <c r="K14" s="71"/>
      <c r="L14" s="71"/>
      <c r="M14" s="71"/>
      <c r="N14" s="71"/>
      <c r="O14" s="71"/>
      <c r="P14" s="71"/>
      <c r="Q14" s="71"/>
      <c r="R14" s="453"/>
      <c r="S14" s="40"/>
      <c r="T14" s="12"/>
      <c r="U14" s="130" t="s">
        <v>592</v>
      </c>
    </row>
    <row r="15" spans="1:21" ht="15" customHeight="1" x14ac:dyDescent="0.4">
      <c r="A15" s="72">
        <v>15</v>
      </c>
      <c r="B15" s="71"/>
      <c r="C15" s="14"/>
      <c r="D15" s="71"/>
      <c r="E15" s="71"/>
      <c r="F15" s="64" t="s">
        <v>642</v>
      </c>
      <c r="G15" s="71"/>
      <c r="H15" s="71"/>
      <c r="I15" s="71"/>
      <c r="J15" s="71"/>
      <c r="K15" s="71"/>
      <c r="L15" s="71"/>
      <c r="M15" s="71"/>
      <c r="N15" s="71"/>
      <c r="O15" s="71"/>
      <c r="P15" s="71"/>
      <c r="Q15" s="71"/>
      <c r="R15" s="71"/>
      <c r="S15" s="442">
        <f>SUM(R13:R14)</f>
        <v>0</v>
      </c>
      <c r="T15" s="12"/>
    </row>
    <row r="16" spans="1:21" ht="15" customHeight="1" thickBot="1" x14ac:dyDescent="0.45">
      <c r="A16" s="72">
        <v>16</v>
      </c>
      <c r="B16" s="71"/>
      <c r="C16" s="14"/>
      <c r="D16" s="71"/>
      <c r="E16" s="71"/>
      <c r="F16" s="71"/>
      <c r="G16" s="71"/>
      <c r="H16" s="71"/>
      <c r="I16" s="71"/>
      <c r="J16" s="71"/>
      <c r="K16" s="71"/>
      <c r="L16" s="71"/>
      <c r="M16" s="71"/>
      <c r="N16" s="71"/>
      <c r="O16" s="71"/>
      <c r="P16" s="71"/>
      <c r="Q16" s="71"/>
      <c r="R16" s="71"/>
      <c r="S16" s="71"/>
      <c r="T16" s="12"/>
    </row>
    <row r="17" spans="1:21" s="8" customFormat="1" ht="15" customHeight="1" thickBot="1" x14ac:dyDescent="0.45">
      <c r="A17" s="72">
        <v>17</v>
      </c>
      <c r="B17" s="71"/>
      <c r="C17" s="71"/>
      <c r="D17" s="86"/>
      <c r="E17" s="73" t="s">
        <v>73</v>
      </c>
      <c r="F17" s="86"/>
      <c r="G17" s="71"/>
      <c r="H17" s="71"/>
      <c r="I17" s="71"/>
      <c r="J17" s="71"/>
      <c r="K17" s="71"/>
      <c r="L17" s="71"/>
      <c r="M17" s="71"/>
      <c r="N17" s="71"/>
      <c r="O17" s="71"/>
      <c r="P17" s="71"/>
      <c r="Q17" s="71"/>
      <c r="R17" s="71"/>
      <c r="S17" s="269">
        <f>S12+S15</f>
        <v>0</v>
      </c>
      <c r="T17" s="12"/>
      <c r="U17" s="130" t="s">
        <v>643</v>
      </c>
    </row>
    <row r="18" spans="1:21" ht="30" customHeight="1" x14ac:dyDescent="0.55000000000000004">
      <c r="A18" s="72">
        <v>18</v>
      </c>
      <c r="B18" s="71"/>
      <c r="C18" s="85" t="s">
        <v>644</v>
      </c>
      <c r="D18" s="71"/>
      <c r="E18" s="71"/>
      <c r="F18" s="71"/>
      <c r="G18" s="71"/>
      <c r="H18" s="71"/>
      <c r="I18" s="71"/>
      <c r="J18" s="71"/>
      <c r="K18" s="71"/>
      <c r="L18" s="71"/>
      <c r="M18" s="71"/>
      <c r="N18" s="71"/>
      <c r="O18" s="71"/>
      <c r="P18" s="71"/>
      <c r="Q18" s="71"/>
      <c r="R18" s="28"/>
      <c r="S18" s="28"/>
      <c r="T18" s="12"/>
      <c r="U18" s="131"/>
    </row>
    <row r="19" spans="1:21" x14ac:dyDescent="0.4">
      <c r="A19" s="72">
        <v>19</v>
      </c>
      <c r="B19" s="71"/>
      <c r="C19" s="113" t="s">
        <v>645</v>
      </c>
      <c r="D19" s="71"/>
      <c r="E19" s="71"/>
      <c r="F19" s="71"/>
      <c r="G19" s="71"/>
      <c r="H19" s="71"/>
      <c r="I19" s="71"/>
      <c r="J19" s="71"/>
      <c r="K19" s="71"/>
      <c r="L19" s="71"/>
      <c r="M19" s="71"/>
      <c r="N19" s="71"/>
      <c r="O19" s="71"/>
      <c r="P19" s="71"/>
      <c r="Q19" s="71"/>
      <c r="R19" s="28"/>
      <c r="S19" s="28"/>
      <c r="T19" s="12"/>
      <c r="U19" s="131"/>
    </row>
    <row r="20" spans="1:21" s="8" customFormat="1" ht="15" customHeight="1" x14ac:dyDescent="0.4">
      <c r="A20" s="72">
        <v>20</v>
      </c>
      <c r="B20" s="71"/>
      <c r="C20" s="71"/>
      <c r="D20" s="87"/>
      <c r="E20" s="87"/>
      <c r="F20" s="87" t="s">
        <v>591</v>
      </c>
      <c r="G20" s="71"/>
      <c r="H20" s="71"/>
      <c r="I20" s="71"/>
      <c r="J20" s="71"/>
      <c r="K20" s="71"/>
      <c r="L20" s="71"/>
      <c r="M20" s="71"/>
      <c r="N20" s="71"/>
      <c r="O20" s="71"/>
      <c r="P20" s="71"/>
      <c r="Q20" s="71"/>
      <c r="R20" s="71"/>
      <c r="S20" s="453"/>
      <c r="T20" s="12"/>
      <c r="U20" s="130" t="s">
        <v>592</v>
      </c>
    </row>
    <row r="21" spans="1:21" s="8" customFormat="1" ht="15" customHeight="1" x14ac:dyDescent="0.4">
      <c r="A21" s="72">
        <v>21</v>
      </c>
      <c r="B21" s="71"/>
      <c r="C21" s="71"/>
      <c r="D21" s="87"/>
      <c r="E21" s="87"/>
      <c r="F21" s="87" t="s">
        <v>646</v>
      </c>
      <c r="G21" s="71"/>
      <c r="H21" s="71"/>
      <c r="I21" s="71"/>
      <c r="J21" s="71"/>
      <c r="K21" s="71"/>
      <c r="L21" s="71"/>
      <c r="M21" s="71"/>
      <c r="N21" s="71"/>
      <c r="O21" s="71"/>
      <c r="P21" s="71"/>
      <c r="Q21" s="71"/>
      <c r="R21" s="71"/>
      <c r="S21" s="453"/>
      <c r="T21" s="12"/>
      <c r="U21" s="130" t="s">
        <v>592</v>
      </c>
    </row>
    <row r="22" spans="1:21" s="8" customFormat="1" ht="15" customHeight="1" x14ac:dyDescent="0.4">
      <c r="A22" s="72">
        <v>22</v>
      </c>
      <c r="B22" s="71"/>
      <c r="C22" s="71"/>
      <c r="D22" s="87"/>
      <c r="E22" s="87"/>
      <c r="F22" s="87" t="s">
        <v>647</v>
      </c>
      <c r="G22" s="71"/>
      <c r="H22" s="71"/>
      <c r="I22" s="71"/>
      <c r="J22" s="71"/>
      <c r="K22" s="71"/>
      <c r="L22" s="71"/>
      <c r="M22" s="71"/>
      <c r="N22" s="71"/>
      <c r="O22" s="71"/>
      <c r="P22" s="71"/>
      <c r="Q22" s="71"/>
      <c r="R22" s="71"/>
      <c r="S22" s="453"/>
      <c r="T22" s="12"/>
      <c r="U22" s="130" t="s">
        <v>592</v>
      </c>
    </row>
    <row r="23" spans="1:21" s="8" customFormat="1" ht="15" customHeight="1" x14ac:dyDescent="0.4">
      <c r="A23" s="72">
        <v>23</v>
      </c>
      <c r="B23" s="71"/>
      <c r="C23" s="71"/>
      <c r="D23" s="87"/>
      <c r="E23" s="87"/>
      <c r="F23" s="87" t="s">
        <v>648</v>
      </c>
      <c r="G23" s="71"/>
      <c r="H23" s="71"/>
      <c r="I23" s="71"/>
      <c r="J23" s="71"/>
      <c r="K23" s="71"/>
      <c r="L23" s="71"/>
      <c r="M23" s="71"/>
      <c r="N23" s="71"/>
      <c r="O23" s="71"/>
      <c r="P23" s="71"/>
      <c r="Q23" s="71"/>
      <c r="R23" s="71"/>
      <c r="S23" s="453"/>
      <c r="T23" s="12"/>
      <c r="U23" s="130" t="s">
        <v>592</v>
      </c>
    </row>
    <row r="24" spans="1:21" s="8" customFormat="1" ht="15" customHeight="1" x14ac:dyDescent="0.4">
      <c r="A24" s="72">
        <v>24</v>
      </c>
      <c r="B24" s="71"/>
      <c r="C24" s="71"/>
      <c r="D24" s="87"/>
      <c r="E24" s="87"/>
      <c r="F24" s="440" t="s">
        <v>649</v>
      </c>
      <c r="G24" s="71"/>
      <c r="H24" s="71"/>
      <c r="I24" s="71"/>
      <c r="J24" s="71"/>
      <c r="K24" s="71"/>
      <c r="L24" s="71"/>
      <c r="M24" s="71"/>
      <c r="N24" s="71"/>
      <c r="O24" s="71"/>
      <c r="P24" s="71"/>
      <c r="Q24" s="71"/>
      <c r="R24" s="71"/>
      <c r="S24" s="454"/>
      <c r="T24" s="12"/>
      <c r="U24" s="130"/>
    </row>
    <row r="25" spans="1:21" s="8" customFormat="1" ht="15" customHeight="1" x14ac:dyDescent="0.4">
      <c r="A25" s="72">
        <v>25</v>
      </c>
      <c r="B25" s="113"/>
      <c r="C25" s="113" t="s">
        <v>650</v>
      </c>
      <c r="D25" s="87"/>
      <c r="E25" s="87"/>
      <c r="F25" s="87"/>
      <c r="G25" s="71"/>
      <c r="H25" s="71"/>
      <c r="I25" s="71"/>
      <c r="J25" s="71"/>
      <c r="K25" s="71"/>
      <c r="L25" s="71"/>
      <c r="M25" s="71"/>
      <c r="N25" s="71"/>
      <c r="O25" s="71"/>
      <c r="P25" s="71"/>
      <c r="Q25" s="71"/>
      <c r="R25" s="71"/>
      <c r="S25" s="71"/>
      <c r="T25" s="12"/>
      <c r="U25" s="133"/>
    </row>
    <row r="26" spans="1:21" x14ac:dyDescent="0.4">
      <c r="A26" s="16"/>
      <c r="B26" s="17"/>
      <c r="C26" s="17"/>
      <c r="D26" s="17"/>
      <c r="E26" s="17"/>
      <c r="F26" s="17"/>
      <c r="G26" s="17"/>
      <c r="H26" s="17"/>
      <c r="I26" s="17"/>
      <c r="J26" s="17"/>
      <c r="K26" s="17"/>
      <c r="L26" s="17"/>
      <c r="M26" s="17"/>
      <c r="N26" s="17"/>
      <c r="O26" s="17"/>
      <c r="P26" s="17"/>
      <c r="Q26" s="17"/>
      <c r="R26" s="17"/>
      <c r="S26" s="17"/>
      <c r="T26" s="20"/>
    </row>
  </sheetData>
  <sheetProtection formatRows="0" insertRows="0"/>
  <mergeCells count="3">
    <mergeCell ref="A5:S5"/>
    <mergeCell ref="R2:S2"/>
    <mergeCell ref="R3:S3"/>
  </mergeCells>
  <dataValidations count="3">
    <dataValidation type="decimal" operator="greaterThanOrEqual" allowBlank="1" showInputMessage="1" showErrorMessage="1" error="Decimal values larger than or equal to 0 are accepted" prompt="Please enter a number larger than or equal to 0." sqref="R13" xr:uid="{00000000-0002-0000-0D00-000000000000}">
      <formula1>0</formula1>
    </dataValidation>
    <dataValidation type="decimal" operator="greaterThanOrEqual" allowBlank="1" showInputMessage="1" showErrorMessage="1" error="Decimal values larger than or equal to 0 are accepted" prompt="Please enter a number larger than or equal to 0" sqref="R10:R11 R14" xr:uid="{00000000-0002-0000-0D00-000001000000}">
      <formula1>0</formula1>
    </dataValidation>
    <dataValidation type="custom" allowBlank="1" showInputMessage="1" showErrorMessage="1" error="Decimal values larger than or equal to 0 and text &quot;N/A&quot; are accepted" prompt="Please enter a number larger than or equal to 0. _x000a_Enter &quot;N/A&quot; if this does not apply" sqref="R8:R9 S20:S24" xr:uid="{00000000-0002-0000-0D00-000002000000}">
      <formula1>OR(AND(ISNUMBER(R8),R8&gt;=0),AND(ISTEXT(R8),R8="N/A"))</formula1>
    </dataValidation>
  </dataValidations>
  <pageMargins left="0.70866141732283472" right="0.70866141732283472" top="0.74803149606299213" bottom="0.74803149606299213" header="0.31496062992125984" footer="0.31496062992125984"/>
  <pageSetup paperSize="9" scale="93"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8">
    <tabColor rgb="FF003870"/>
    <pageSetUpPr fitToPage="1"/>
  </sheetPr>
  <dimension ref="A1:L45"/>
  <sheetViews>
    <sheetView showGridLines="0" view="pageBreakPreview" zoomScaleNormal="100" zoomScaleSheetLayoutView="100" workbookViewId="0"/>
  </sheetViews>
  <sheetFormatPr defaultColWidth="9.140625" defaultRowHeight="14.25" customHeight="1" x14ac:dyDescent="0.4"/>
  <cols>
    <col min="1" max="3" width="3.7109375" customWidth="1"/>
    <col min="4" max="4" width="2.42578125" customWidth="1"/>
    <col min="5" max="5" width="4.28515625" customWidth="1"/>
    <col min="6" max="6" width="60.7109375" customWidth="1"/>
    <col min="7" max="7" width="3.85546875" customWidth="1"/>
    <col min="8" max="10" width="15.7109375" customWidth="1"/>
    <col min="11" max="11" width="2.7109375" customWidth="1"/>
    <col min="12" max="12" width="11.85546875" style="130" customWidth="1"/>
  </cols>
  <sheetData>
    <row r="1" spans="1:12" ht="14.25" customHeight="1" x14ac:dyDescent="0.4">
      <c r="A1" s="413"/>
      <c r="B1" s="414"/>
      <c r="C1" s="414"/>
      <c r="D1" s="414"/>
      <c r="E1" s="414"/>
      <c r="F1" s="414"/>
      <c r="G1" s="414"/>
      <c r="H1" s="414"/>
      <c r="I1" s="414"/>
      <c r="J1" s="414"/>
      <c r="K1" s="415"/>
    </row>
    <row r="2" spans="1:12" ht="18" customHeight="1" x14ac:dyDescent="0.5">
      <c r="A2" s="416"/>
      <c r="B2" s="417"/>
      <c r="C2" s="417"/>
      <c r="D2" s="417"/>
      <c r="E2" s="417"/>
      <c r="F2" s="417"/>
      <c r="G2" s="60" t="s">
        <v>0</v>
      </c>
      <c r="H2" s="504" t="str">
        <f>IF(NOT(ISBLANK(CoverSheet!$C$8)),CoverSheet!$C$8,"")</f>
        <v/>
      </c>
      <c r="I2" s="504"/>
      <c r="J2" s="504"/>
      <c r="K2" s="418"/>
    </row>
    <row r="3" spans="1:12" ht="18" customHeight="1" x14ac:dyDescent="0.5">
      <c r="A3" s="416"/>
      <c r="B3" s="417"/>
      <c r="C3" s="417"/>
      <c r="D3" s="417"/>
      <c r="E3" s="417"/>
      <c r="F3" s="417"/>
      <c r="G3" s="60" t="s">
        <v>64</v>
      </c>
      <c r="H3" s="512" t="str">
        <f>IF(ISNUMBER(CoverSheet!$C$12),CoverSheet!$C$12,"")</f>
        <v/>
      </c>
      <c r="I3" s="513"/>
      <c r="J3" s="514"/>
      <c r="K3" s="418"/>
    </row>
    <row r="4" spans="1:12" ht="30" customHeight="1" x14ac:dyDescent="0.65">
      <c r="A4" s="147" t="s">
        <v>651</v>
      </c>
      <c r="B4" s="417"/>
      <c r="C4" s="417"/>
      <c r="D4" s="417"/>
      <c r="E4" s="417"/>
      <c r="F4" s="417"/>
      <c r="G4" s="206"/>
      <c r="H4" s="417"/>
      <c r="I4" s="417"/>
      <c r="J4" s="417"/>
      <c r="K4" s="418"/>
    </row>
    <row r="5" spans="1:12" ht="78" customHeight="1" x14ac:dyDescent="0.4">
      <c r="A5" s="502" t="s">
        <v>941</v>
      </c>
      <c r="B5" s="503"/>
      <c r="C5" s="503"/>
      <c r="D5" s="503"/>
      <c r="E5" s="503"/>
      <c r="F5" s="503"/>
      <c r="G5" s="503"/>
      <c r="H5" s="503"/>
      <c r="I5" s="503"/>
      <c r="J5" s="503"/>
      <c r="K5" s="61"/>
    </row>
    <row r="6" spans="1:12" ht="25.5" customHeight="1" x14ac:dyDescent="0.4">
      <c r="A6" s="55" t="s">
        <v>66</v>
      </c>
      <c r="B6" s="206"/>
      <c r="C6" s="25"/>
      <c r="D6" s="417"/>
      <c r="E6" s="417"/>
      <c r="F6" s="417"/>
      <c r="G6" s="417"/>
      <c r="H6" s="417"/>
      <c r="I6" s="417"/>
      <c r="J6" s="417"/>
      <c r="K6" s="418"/>
    </row>
    <row r="7" spans="1:12" ht="46.5" customHeight="1" x14ac:dyDescent="0.55000000000000004">
      <c r="A7" s="72">
        <v>7</v>
      </c>
      <c r="B7" s="14"/>
      <c r="C7" s="85" t="s">
        <v>652</v>
      </c>
      <c r="D7" s="88"/>
      <c r="E7" s="21"/>
      <c r="F7" s="21"/>
      <c r="G7" s="71"/>
      <c r="H7" s="84" t="s">
        <v>653</v>
      </c>
      <c r="I7" s="84" t="s">
        <v>654</v>
      </c>
      <c r="J7" s="84" t="s">
        <v>655</v>
      </c>
      <c r="K7" s="12"/>
    </row>
    <row r="8" spans="1:12" ht="15" customHeight="1" x14ac:dyDescent="0.55000000000000004">
      <c r="A8" s="72">
        <v>8</v>
      </c>
      <c r="B8" s="14"/>
      <c r="C8" s="85"/>
      <c r="D8" s="21"/>
      <c r="E8" s="87" t="s">
        <v>154</v>
      </c>
      <c r="F8" s="76"/>
      <c r="G8" s="71"/>
      <c r="H8" s="453"/>
      <c r="I8" s="448">
        <f>'S8.Billed Quantities+Revenues'!G50</f>
        <v>0</v>
      </c>
      <c r="J8" s="272">
        <f>IF(H8=0,0,(I8-H8)/H8)</f>
        <v>0</v>
      </c>
      <c r="K8" s="12"/>
      <c r="L8" s="130" t="s">
        <v>83</v>
      </c>
    </row>
    <row r="9" spans="1:12" ht="41.25" customHeight="1" x14ac:dyDescent="0.55000000000000004">
      <c r="A9" s="72">
        <v>9</v>
      </c>
      <c r="B9" s="71"/>
      <c r="C9" s="85" t="s">
        <v>656</v>
      </c>
      <c r="D9" s="88"/>
      <c r="E9" s="22"/>
      <c r="F9" s="22"/>
      <c r="G9" s="84"/>
      <c r="H9" s="84" t="s">
        <v>657</v>
      </c>
      <c r="I9" s="84" t="s">
        <v>654</v>
      </c>
      <c r="J9" s="84" t="s">
        <v>655</v>
      </c>
      <c r="K9" s="12"/>
    </row>
    <row r="10" spans="1:12" ht="15" customHeight="1" x14ac:dyDescent="0.4">
      <c r="A10" s="72">
        <v>10</v>
      </c>
      <c r="B10" s="71"/>
      <c r="C10" s="71"/>
      <c r="D10" s="73"/>
      <c r="E10" s="87" t="s">
        <v>494</v>
      </c>
      <c r="F10" s="87"/>
      <c r="G10" s="71"/>
      <c r="H10" s="453"/>
      <c r="I10" s="448">
        <f>'S6a.Actual Expenditure Capex'!K8</f>
        <v>0</v>
      </c>
      <c r="J10" s="272">
        <f>IF(H10=0,0,(I10-H10)/H10)</f>
        <v>0</v>
      </c>
      <c r="K10" s="12"/>
      <c r="L10" s="130" t="s">
        <v>385</v>
      </c>
    </row>
    <row r="11" spans="1:12" ht="15" customHeight="1" x14ac:dyDescent="0.4">
      <c r="A11" s="72">
        <v>11</v>
      </c>
      <c r="B11" s="71"/>
      <c r="C11" s="71"/>
      <c r="D11" s="73"/>
      <c r="E11" s="87" t="s">
        <v>495</v>
      </c>
      <c r="F11" s="87"/>
      <c r="G11" s="71"/>
      <c r="H11" s="453"/>
      <c r="I11" s="448">
        <f>'S6a.Actual Expenditure Capex'!K9</f>
        <v>0</v>
      </c>
      <c r="J11" s="272">
        <f>IF(H11=0,0,(I11-H11)/H11)</f>
        <v>0</v>
      </c>
      <c r="K11" s="12"/>
      <c r="L11" s="130" t="s">
        <v>385</v>
      </c>
    </row>
    <row r="12" spans="1:12" ht="15" customHeight="1" x14ac:dyDescent="0.4">
      <c r="A12" s="72">
        <v>12</v>
      </c>
      <c r="B12" s="71"/>
      <c r="C12" s="71"/>
      <c r="D12" s="73"/>
      <c r="E12" s="87" t="s">
        <v>545</v>
      </c>
      <c r="F12" s="87"/>
      <c r="G12" s="71"/>
      <c r="H12" s="453"/>
      <c r="I12" s="448">
        <f>'S6a.Actual Expenditure Capex'!K10</f>
        <v>0</v>
      </c>
      <c r="J12" s="272">
        <f>IF(H12=0,0,(I12-H12)/H12)</f>
        <v>0</v>
      </c>
      <c r="K12" s="12"/>
      <c r="L12" s="130" t="s">
        <v>385</v>
      </c>
    </row>
    <row r="13" spans="1:12" ht="15" customHeight="1" x14ac:dyDescent="0.4">
      <c r="A13" s="72">
        <v>13</v>
      </c>
      <c r="B13" s="71"/>
      <c r="C13" s="71"/>
      <c r="D13" s="73"/>
      <c r="E13" s="87" t="s">
        <v>497</v>
      </c>
      <c r="F13" s="87"/>
      <c r="G13" s="71"/>
      <c r="H13" s="453"/>
      <c r="I13" s="448">
        <f>'S6a.Actual Expenditure Capex'!K11</f>
        <v>0</v>
      </c>
      <c r="J13" s="272">
        <f>IF(H13=0,0,(I13-H13)/H13)</f>
        <v>0</v>
      </c>
      <c r="K13" s="12"/>
      <c r="L13" s="130" t="s">
        <v>385</v>
      </c>
    </row>
    <row r="14" spans="1:12" ht="15" customHeight="1" x14ac:dyDescent="0.4">
      <c r="A14" s="72">
        <v>14</v>
      </c>
      <c r="B14" s="71"/>
      <c r="C14" s="71"/>
      <c r="D14" s="73"/>
      <c r="E14" s="87" t="s">
        <v>583</v>
      </c>
      <c r="F14" s="87"/>
      <c r="G14" s="71"/>
      <c r="H14" s="71"/>
      <c r="I14" s="71"/>
      <c r="J14" s="71"/>
      <c r="K14" s="12"/>
    </row>
    <row r="15" spans="1:12" ht="15" customHeight="1" x14ac:dyDescent="0.4">
      <c r="A15" s="72">
        <v>15</v>
      </c>
      <c r="B15" s="71"/>
      <c r="C15" s="71"/>
      <c r="D15" s="73"/>
      <c r="E15" s="87"/>
      <c r="F15" s="87" t="s">
        <v>498</v>
      </c>
      <c r="G15" s="71"/>
      <c r="H15" s="453"/>
      <c r="I15" s="448">
        <f>'S6a.Actual Expenditure Capex'!J13</f>
        <v>0</v>
      </c>
      <c r="J15" s="272">
        <f t="shared" ref="J15:J21" si="0">IF(H15=0,0,(I15-H15)/H15)</f>
        <v>0</v>
      </c>
      <c r="K15" s="12"/>
      <c r="L15" s="130" t="s">
        <v>385</v>
      </c>
    </row>
    <row r="16" spans="1:12" ht="15" customHeight="1" x14ac:dyDescent="0.4">
      <c r="A16" s="72">
        <v>16</v>
      </c>
      <c r="B16" s="71"/>
      <c r="C16" s="71"/>
      <c r="D16" s="73"/>
      <c r="E16" s="87"/>
      <c r="F16" s="87" t="s">
        <v>499</v>
      </c>
      <c r="G16" s="71"/>
      <c r="H16" s="453"/>
      <c r="I16" s="448">
        <f>'S6a.Actual Expenditure Capex'!J14</f>
        <v>0</v>
      </c>
      <c r="J16" s="272">
        <f t="shared" si="0"/>
        <v>0</v>
      </c>
      <c r="K16" s="12"/>
      <c r="L16" s="130" t="s">
        <v>385</v>
      </c>
    </row>
    <row r="17" spans="1:12" ht="15" customHeight="1" thickBot="1" x14ac:dyDescent="0.45">
      <c r="A17" s="72">
        <v>17</v>
      </c>
      <c r="B17" s="71"/>
      <c r="C17" s="71"/>
      <c r="D17" s="73"/>
      <c r="E17" s="87"/>
      <c r="F17" s="87" t="s">
        <v>500</v>
      </c>
      <c r="G17" s="71"/>
      <c r="H17" s="453"/>
      <c r="I17" s="448">
        <f>'S6a.Actual Expenditure Capex'!J15</f>
        <v>0</v>
      </c>
      <c r="J17" s="272">
        <f t="shared" si="0"/>
        <v>0</v>
      </c>
      <c r="K17" s="12"/>
      <c r="L17" s="130" t="s">
        <v>385</v>
      </c>
    </row>
    <row r="18" spans="1:12" ht="15" customHeight="1" thickBot="1" x14ac:dyDescent="0.45">
      <c r="A18" s="72">
        <v>18</v>
      </c>
      <c r="B18" s="71"/>
      <c r="C18" s="71"/>
      <c r="D18" s="75"/>
      <c r="E18" s="75" t="s">
        <v>587</v>
      </c>
      <c r="F18" s="87"/>
      <c r="G18" s="71"/>
      <c r="H18" s="258">
        <f>SUM(H15:H17)</f>
        <v>0</v>
      </c>
      <c r="I18" s="258">
        <f>SUM(I15:I17)</f>
        <v>0</v>
      </c>
      <c r="J18" s="276">
        <f t="shared" si="0"/>
        <v>0</v>
      </c>
      <c r="K18" s="12"/>
    </row>
    <row r="19" spans="1:12" ht="15" customHeight="1" thickBot="1" x14ac:dyDescent="0.45">
      <c r="A19" s="72">
        <v>19</v>
      </c>
      <c r="B19" s="71"/>
      <c r="C19" s="71"/>
      <c r="D19" s="75" t="s">
        <v>588</v>
      </c>
      <c r="E19" s="75"/>
      <c r="F19" s="87"/>
      <c r="G19" s="71"/>
      <c r="H19" s="258">
        <f>H10+H11+H12+H13+H18</f>
        <v>0</v>
      </c>
      <c r="I19" s="258">
        <f>I10+I11+I12+I13+I18</f>
        <v>0</v>
      </c>
      <c r="J19" s="276">
        <f t="shared" si="0"/>
        <v>0</v>
      </c>
      <c r="K19" s="12"/>
    </row>
    <row r="20" spans="1:12" ht="15" customHeight="1" thickBot="1" x14ac:dyDescent="0.45">
      <c r="A20" s="72">
        <v>20</v>
      </c>
      <c r="B20" s="71"/>
      <c r="C20" s="71"/>
      <c r="D20" s="73"/>
      <c r="E20" s="71" t="s">
        <v>501</v>
      </c>
      <c r="F20" s="173"/>
      <c r="G20" s="71"/>
      <c r="H20" s="453"/>
      <c r="I20" s="448">
        <f>'S6a.Actual Expenditure Capex'!K18</f>
        <v>0</v>
      </c>
      <c r="J20" s="272">
        <f t="shared" si="0"/>
        <v>0</v>
      </c>
      <c r="K20" s="12"/>
      <c r="L20" s="130" t="s">
        <v>385</v>
      </c>
    </row>
    <row r="21" spans="1:12" ht="15" customHeight="1" thickBot="1" x14ac:dyDescent="0.45">
      <c r="A21" s="72">
        <v>21</v>
      </c>
      <c r="B21" s="71"/>
      <c r="C21" s="71"/>
      <c r="D21" s="71" t="s">
        <v>77</v>
      </c>
      <c r="E21" s="14"/>
      <c r="F21" s="14"/>
      <c r="G21" s="71"/>
      <c r="H21" s="258">
        <f>H19+H20</f>
        <v>0</v>
      </c>
      <c r="I21" s="258">
        <f>I19+I20</f>
        <v>0</v>
      </c>
      <c r="J21" s="276">
        <f t="shared" si="0"/>
        <v>0</v>
      </c>
      <c r="K21" s="12"/>
    </row>
    <row r="22" spans="1:12" ht="29.25" customHeight="1" x14ac:dyDescent="0.55000000000000004">
      <c r="A22" s="72">
        <v>22</v>
      </c>
      <c r="B22" s="71"/>
      <c r="C22" s="85" t="s">
        <v>658</v>
      </c>
      <c r="D22" s="88"/>
      <c r="E22" s="22"/>
      <c r="F22" s="22"/>
      <c r="G22" s="71"/>
      <c r="H22" s="71"/>
      <c r="I22" s="71"/>
      <c r="J22" s="71"/>
      <c r="K22" s="12"/>
    </row>
    <row r="23" spans="1:12" ht="15" customHeight="1" x14ac:dyDescent="0.4">
      <c r="A23" s="72">
        <v>23</v>
      </c>
      <c r="B23" s="71"/>
      <c r="C23" s="71"/>
      <c r="D23" s="73"/>
      <c r="E23" s="87" t="s">
        <v>487</v>
      </c>
      <c r="F23" s="87"/>
      <c r="G23" s="71"/>
      <c r="H23" s="453"/>
      <c r="I23" s="448">
        <f>'S6b.Actual Expenditure Opex'!R8</f>
        <v>0</v>
      </c>
      <c r="J23" s="272">
        <f t="shared" ref="J23:J31" si="1">IF(H23=0,0,(I23-H23)/H23)</f>
        <v>0</v>
      </c>
      <c r="K23" s="12"/>
      <c r="L23" s="130" t="s">
        <v>293</v>
      </c>
    </row>
    <row r="24" spans="1:12" ht="15" customHeight="1" x14ac:dyDescent="0.4">
      <c r="A24" s="72">
        <v>24</v>
      </c>
      <c r="B24" s="71"/>
      <c r="C24" s="71"/>
      <c r="D24" s="73"/>
      <c r="E24" s="87" t="s">
        <v>488</v>
      </c>
      <c r="F24" s="87"/>
      <c r="G24" s="71"/>
      <c r="H24" s="453"/>
      <c r="I24" s="448">
        <f>'S6b.Actual Expenditure Opex'!R9</f>
        <v>0</v>
      </c>
      <c r="J24" s="272">
        <f t="shared" si="1"/>
        <v>0</v>
      </c>
      <c r="K24" s="12"/>
      <c r="L24" s="130" t="s">
        <v>293</v>
      </c>
    </row>
    <row r="25" spans="1:12" ht="15" customHeight="1" x14ac:dyDescent="0.4">
      <c r="A25" s="72">
        <v>25</v>
      </c>
      <c r="B25" s="71"/>
      <c r="C25" s="71"/>
      <c r="D25" s="73"/>
      <c r="E25" s="87" t="s">
        <v>489</v>
      </c>
      <c r="F25" s="87"/>
      <c r="G25" s="71"/>
      <c r="H25" s="453"/>
      <c r="I25" s="448">
        <f>'S6b.Actual Expenditure Opex'!R10</f>
        <v>0</v>
      </c>
      <c r="J25" s="272">
        <f t="shared" si="1"/>
        <v>0</v>
      </c>
      <c r="K25" s="12"/>
      <c r="L25" s="130" t="s">
        <v>293</v>
      </c>
    </row>
    <row r="26" spans="1:12" ht="15" customHeight="1" thickBot="1" x14ac:dyDescent="0.45">
      <c r="A26" s="72">
        <v>26</v>
      </c>
      <c r="B26" s="71"/>
      <c r="C26" s="71"/>
      <c r="D26" s="73"/>
      <c r="E26" s="87" t="s">
        <v>545</v>
      </c>
      <c r="F26" s="87"/>
      <c r="G26" s="71"/>
      <c r="H26" s="453"/>
      <c r="I26" s="448">
        <f>'S6b.Actual Expenditure Opex'!R11</f>
        <v>0</v>
      </c>
      <c r="J26" s="272">
        <f t="shared" si="1"/>
        <v>0</v>
      </c>
      <c r="K26" s="12"/>
      <c r="L26" s="130" t="s">
        <v>293</v>
      </c>
    </row>
    <row r="27" spans="1:12" ht="15" customHeight="1" thickBot="1" x14ac:dyDescent="0.45">
      <c r="A27" s="72">
        <v>27</v>
      </c>
      <c r="B27" s="71"/>
      <c r="C27" s="71"/>
      <c r="D27" s="73" t="s">
        <v>491</v>
      </c>
      <c r="E27" s="73"/>
      <c r="F27" s="71"/>
      <c r="G27" s="71"/>
      <c r="H27" s="258">
        <f>SUM(H23:H26)</f>
        <v>0</v>
      </c>
      <c r="I27" s="258">
        <f>SUM(I23:I26)</f>
        <v>0</v>
      </c>
      <c r="J27" s="276">
        <f t="shared" si="1"/>
        <v>0</v>
      </c>
      <c r="K27" s="12"/>
    </row>
    <row r="28" spans="1:12" ht="15" customHeight="1" x14ac:dyDescent="0.4">
      <c r="A28" s="72">
        <v>28</v>
      </c>
      <c r="B28" s="71"/>
      <c r="C28" s="71"/>
      <c r="D28" s="73"/>
      <c r="E28" s="87" t="s">
        <v>493</v>
      </c>
      <c r="F28" s="87"/>
      <c r="G28" s="71"/>
      <c r="H28" s="453"/>
      <c r="I28" s="448">
        <f>'S6b.Actual Expenditure Opex'!R13</f>
        <v>0</v>
      </c>
      <c r="J28" s="272">
        <f t="shared" si="1"/>
        <v>0</v>
      </c>
      <c r="K28" s="12"/>
      <c r="L28" s="130" t="s">
        <v>293</v>
      </c>
    </row>
    <row r="29" spans="1:12" ht="15" customHeight="1" thickBot="1" x14ac:dyDescent="0.45">
      <c r="A29" s="72">
        <v>29</v>
      </c>
      <c r="B29" s="71"/>
      <c r="C29" s="71"/>
      <c r="D29" s="73"/>
      <c r="E29" s="71" t="s">
        <v>492</v>
      </c>
      <c r="F29" s="14"/>
      <c r="G29" s="71"/>
      <c r="H29" s="453"/>
      <c r="I29" s="448">
        <f>'S6b.Actual Expenditure Opex'!R14</f>
        <v>0</v>
      </c>
      <c r="J29" s="272">
        <f t="shared" si="1"/>
        <v>0</v>
      </c>
      <c r="K29" s="12"/>
      <c r="L29" s="130" t="s">
        <v>293</v>
      </c>
    </row>
    <row r="30" spans="1:12" ht="15" customHeight="1" thickBot="1" x14ac:dyDescent="0.45">
      <c r="A30" s="72">
        <v>30</v>
      </c>
      <c r="B30" s="71"/>
      <c r="C30" s="71"/>
      <c r="D30" s="73" t="s">
        <v>642</v>
      </c>
      <c r="E30" s="73"/>
      <c r="F30" s="71"/>
      <c r="G30" s="71"/>
      <c r="H30" s="258">
        <f>SUM(H28:H29)</f>
        <v>0</v>
      </c>
      <c r="I30" s="258">
        <f>SUM(I28:I29)</f>
        <v>0</v>
      </c>
      <c r="J30" s="276">
        <f t="shared" si="1"/>
        <v>0</v>
      </c>
      <c r="K30" s="12"/>
    </row>
    <row r="31" spans="1:12" ht="15" customHeight="1" thickBot="1" x14ac:dyDescent="0.45">
      <c r="A31" s="72">
        <v>31</v>
      </c>
      <c r="B31" s="71"/>
      <c r="C31" s="71"/>
      <c r="D31" s="73" t="s">
        <v>73</v>
      </c>
      <c r="E31" s="73"/>
      <c r="F31" s="71"/>
      <c r="G31" s="71"/>
      <c r="H31" s="258">
        <f>H27+H30</f>
        <v>0</v>
      </c>
      <c r="I31" s="258">
        <f>I27+I30</f>
        <v>0</v>
      </c>
      <c r="J31" s="276">
        <f t="shared" si="1"/>
        <v>0</v>
      </c>
      <c r="K31" s="12"/>
    </row>
    <row r="32" spans="1:12" ht="30" customHeight="1" x14ac:dyDescent="0.55000000000000004">
      <c r="A32" s="72">
        <v>32</v>
      </c>
      <c r="B32" s="14"/>
      <c r="C32" s="85" t="s">
        <v>659</v>
      </c>
      <c r="D32" s="88"/>
      <c r="E32" s="22"/>
      <c r="F32" s="22"/>
      <c r="G32" s="71"/>
      <c r="H32" s="71"/>
      <c r="I32" s="71"/>
      <c r="J32" s="71"/>
      <c r="K32" s="12"/>
    </row>
    <row r="33" spans="1:12" ht="15" customHeight="1" x14ac:dyDescent="0.4">
      <c r="A33" s="72">
        <v>33</v>
      </c>
      <c r="B33" s="14"/>
      <c r="C33" s="82"/>
      <c r="D33" s="73"/>
      <c r="E33" s="87" t="s">
        <v>591</v>
      </c>
      <c r="F33" s="87"/>
      <c r="G33" s="71"/>
      <c r="H33" s="453"/>
      <c r="I33" s="448">
        <f>'S6a.Actual Expenditure Capex'!K27</f>
        <v>0</v>
      </c>
      <c r="J33" s="272">
        <f>IF(H33="N/A",0,IF(H33=0,0,(I33-H33)/H33))</f>
        <v>0</v>
      </c>
      <c r="K33" s="12"/>
      <c r="L33" s="130" t="s">
        <v>385</v>
      </c>
    </row>
    <row r="34" spans="1:12" ht="15" customHeight="1" x14ac:dyDescent="0.4">
      <c r="A34" s="72">
        <v>34</v>
      </c>
      <c r="B34" s="14"/>
      <c r="C34" s="82"/>
      <c r="D34" s="73"/>
      <c r="E34" s="87" t="s">
        <v>593</v>
      </c>
      <c r="F34" s="87"/>
      <c r="G34" s="71"/>
      <c r="H34" s="453"/>
      <c r="I34" s="448">
        <f>'S6a.Actual Expenditure Capex'!K28</f>
        <v>0</v>
      </c>
      <c r="J34" s="272">
        <f>IF(H34="N/A",0,IF(H34=0,0,(I34-H34)/H34))</f>
        <v>0</v>
      </c>
      <c r="K34" s="12"/>
      <c r="L34" s="130" t="s">
        <v>385</v>
      </c>
    </row>
    <row r="35" spans="1:12" ht="15" customHeight="1" x14ac:dyDescent="0.4">
      <c r="A35" s="72">
        <v>35</v>
      </c>
      <c r="B35" s="14"/>
      <c r="C35" s="14"/>
      <c r="D35" s="73"/>
      <c r="E35" s="87" t="s">
        <v>594</v>
      </c>
      <c r="F35" s="87"/>
      <c r="G35" s="71"/>
      <c r="H35" s="453"/>
      <c r="I35" s="448">
        <f>'S6a.Actual Expenditure Capex'!K29</f>
        <v>0</v>
      </c>
      <c r="J35" s="272">
        <f>IF(H35="N/A",0,IF(H35=0,0,(I35-H35)/H35))</f>
        <v>0</v>
      </c>
      <c r="K35" s="12"/>
      <c r="L35" s="130" t="s">
        <v>385</v>
      </c>
    </row>
    <row r="36" spans="1:12" ht="15" customHeight="1" x14ac:dyDescent="0.4">
      <c r="A36" s="72">
        <v>36</v>
      </c>
      <c r="B36" s="14"/>
      <c r="C36" s="14"/>
      <c r="D36" s="73"/>
      <c r="E36" s="14"/>
      <c r="F36" s="14"/>
      <c r="G36" s="71"/>
      <c r="H36" s="71"/>
      <c r="I36" s="71"/>
      <c r="J36" s="71"/>
      <c r="K36" s="12"/>
    </row>
    <row r="37" spans="1:12" ht="30" customHeight="1" x14ac:dyDescent="0.55000000000000004">
      <c r="A37" s="72">
        <v>37</v>
      </c>
      <c r="B37" s="14"/>
      <c r="C37" s="85" t="s">
        <v>660</v>
      </c>
      <c r="D37" s="88"/>
      <c r="E37" s="22"/>
      <c r="F37" s="22"/>
      <c r="G37" s="71"/>
      <c r="H37" s="71"/>
      <c r="I37" s="71"/>
      <c r="J37" s="71"/>
      <c r="K37" s="12"/>
    </row>
    <row r="38" spans="1:12" ht="15" customHeight="1" x14ac:dyDescent="0.4">
      <c r="A38" s="72">
        <v>38</v>
      </c>
      <c r="B38" s="14"/>
      <c r="C38" s="82"/>
      <c r="D38" s="73"/>
      <c r="E38" s="87" t="s">
        <v>591</v>
      </c>
      <c r="F38" s="87"/>
      <c r="G38" s="71"/>
      <c r="H38" s="453"/>
      <c r="I38" s="448">
        <f>'S6b.Actual Expenditure Opex'!S20</f>
        <v>0</v>
      </c>
      <c r="J38" s="272">
        <f>IF(H38="N/A",0,IF(H38=0,0,(I38-H38)/H38))</f>
        <v>0</v>
      </c>
      <c r="K38" s="12"/>
      <c r="L38" s="130" t="s">
        <v>293</v>
      </c>
    </row>
    <row r="39" spans="1:12" ht="15" customHeight="1" x14ac:dyDescent="0.4">
      <c r="A39" s="72">
        <v>39</v>
      </c>
      <c r="B39" s="14"/>
      <c r="C39" s="82"/>
      <c r="D39" s="73"/>
      <c r="E39" s="87" t="s">
        <v>661</v>
      </c>
      <c r="F39" s="87"/>
      <c r="G39" s="71"/>
      <c r="H39" s="453"/>
      <c r="I39" s="448">
        <f>'S6b.Actual Expenditure Opex'!S21</f>
        <v>0</v>
      </c>
      <c r="J39" s="272">
        <f>IF(H39="N/A",0,IF(H39=0,0,(I39-H39)/H39))</f>
        <v>0</v>
      </c>
      <c r="K39" s="12"/>
      <c r="L39" s="130" t="s">
        <v>293</v>
      </c>
    </row>
    <row r="40" spans="1:12" ht="15" customHeight="1" x14ac:dyDescent="0.4">
      <c r="A40" s="72">
        <v>40</v>
      </c>
      <c r="B40" s="14"/>
      <c r="C40" s="14"/>
      <c r="D40" s="73"/>
      <c r="E40" s="87" t="s">
        <v>647</v>
      </c>
      <c r="F40" s="87"/>
      <c r="G40" s="71"/>
      <c r="H40" s="453"/>
      <c r="I40" s="448">
        <f>'S6b.Actual Expenditure Opex'!S22</f>
        <v>0</v>
      </c>
      <c r="J40" s="272">
        <f>IF(H40="N/A",0,IF(H40=0,0,(I40-H40)/H40))</f>
        <v>0</v>
      </c>
      <c r="K40" s="12"/>
      <c r="L40" s="130" t="s">
        <v>293</v>
      </c>
    </row>
    <row r="41" spans="1:12" ht="15" customHeight="1" x14ac:dyDescent="0.4">
      <c r="A41" s="72">
        <v>41</v>
      </c>
      <c r="B41" s="14"/>
      <c r="C41" s="14"/>
      <c r="D41" s="73"/>
      <c r="E41" s="87" t="s">
        <v>648</v>
      </c>
      <c r="F41" s="87"/>
      <c r="G41" s="71"/>
      <c r="H41" s="453"/>
      <c r="I41" s="448">
        <f>'S6b.Actual Expenditure Opex'!S23</f>
        <v>0</v>
      </c>
      <c r="J41" s="272">
        <f>IF(H41="N/A",0,IF(H41=0,0,(I41-H41)/H41))</f>
        <v>0</v>
      </c>
      <c r="K41" s="12"/>
      <c r="L41" s="130" t="s">
        <v>293</v>
      </c>
    </row>
    <row r="42" spans="1:12" ht="15" customHeight="1" x14ac:dyDescent="0.4">
      <c r="A42" s="72">
        <v>42</v>
      </c>
      <c r="B42" s="14"/>
      <c r="C42" s="14"/>
      <c r="D42" s="73"/>
      <c r="E42" s="14"/>
      <c r="F42" s="14"/>
      <c r="G42" s="71"/>
      <c r="H42" s="71"/>
      <c r="I42" s="71"/>
      <c r="J42" s="86"/>
      <c r="K42" s="12"/>
    </row>
    <row r="43" spans="1:12" ht="15" customHeight="1" x14ac:dyDescent="0.4">
      <c r="A43" s="72">
        <v>43</v>
      </c>
      <c r="B43" s="92"/>
      <c r="C43" s="192" t="s">
        <v>662</v>
      </c>
      <c r="D43" s="187"/>
      <c r="E43" s="187"/>
      <c r="F43" s="187"/>
      <c r="G43" s="187"/>
      <c r="H43" s="187"/>
      <c r="I43" s="187"/>
      <c r="J43" s="86"/>
      <c r="K43" s="12"/>
    </row>
    <row r="44" spans="1:12" ht="30" customHeight="1" x14ac:dyDescent="0.4">
      <c r="A44" s="72">
        <v>44</v>
      </c>
      <c r="B44" s="92"/>
      <c r="C44" s="557" t="s">
        <v>663</v>
      </c>
      <c r="D44" s="557"/>
      <c r="E44" s="557"/>
      <c r="F44" s="557"/>
      <c r="G44" s="557"/>
      <c r="H44" s="557"/>
      <c r="I44" s="557"/>
      <c r="J44" s="557"/>
      <c r="K44" s="12"/>
    </row>
    <row r="45" spans="1:12" ht="15" customHeight="1" x14ac:dyDescent="0.4">
      <c r="A45" s="16"/>
      <c r="B45" s="53"/>
      <c r="C45" s="69"/>
      <c r="D45" s="69"/>
      <c r="E45" s="69"/>
      <c r="F45" s="69"/>
      <c r="G45" s="69"/>
      <c r="H45" s="69"/>
      <c r="I45" s="69"/>
      <c r="J45" s="69"/>
      <c r="K45" s="20"/>
    </row>
  </sheetData>
  <sheetProtection formatRows="0" insertRows="0"/>
  <mergeCells count="4">
    <mergeCell ref="A5:J5"/>
    <mergeCell ref="H2:J2"/>
    <mergeCell ref="H3:J3"/>
    <mergeCell ref="C44:J44"/>
  </mergeCells>
  <dataValidations count="2">
    <dataValidation type="decimal" operator="greaterThanOrEqual" allowBlank="1" showInputMessage="1" showErrorMessage="1" error="Decimal values larger than or equal to 0 are accepted" prompt="Please enter a number larger than or equal to 0" sqref="H8 H10:H13 H23:H26 H20 H15" xr:uid="{00000000-0002-0000-0E00-000000000000}">
      <formula1>0</formula1>
    </dataValidation>
    <dataValidation type="custom" allowBlank="1" showInputMessage="1" showErrorMessage="1" error="Decimal values larger than or equal to 0 and text &quot;N/A&quot; are accepted" prompt="Please enter a number larger than or equal to 0. _x000a_Enter &quot;N/A&quot; if this does not apply" sqref="H33:H35 H16:H17 H38:H41 H28:H29" xr:uid="{00000000-0002-0000-0E00-000001000000}">
      <formula1>OR(AND(ISNUMBER(H16),H16&gt;=0),AND(ISTEXT(H16),H16="N/A"))</formula1>
    </dataValidation>
  </dataValidations>
  <pageMargins left="0.70866141732283472" right="0.70866141732283472" top="0.74803149606299213" bottom="0.74803149606299213" header="0.31496062992125984" footer="0.31496062992125984"/>
  <pageSetup paperSize="9" scale="73"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2">
    <tabColor rgb="FF339966"/>
    <pageSetUpPr fitToPage="1"/>
  </sheetPr>
  <dimension ref="A1:X54"/>
  <sheetViews>
    <sheetView showGridLines="0" view="pageBreakPreview" zoomScale="80" zoomScaleNormal="100" zoomScaleSheetLayoutView="80" workbookViewId="0"/>
  </sheetViews>
  <sheetFormatPr defaultColWidth="9.140625" defaultRowHeight="13.15" x14ac:dyDescent="0.4"/>
  <cols>
    <col min="1" max="1" width="3.7109375" style="9" customWidth="1"/>
    <col min="2" max="2" width="6.28515625" style="70" customWidth="1"/>
    <col min="3" max="3" width="9.140625" style="9" customWidth="1"/>
    <col min="4" max="6" width="27.7109375" style="9" customWidth="1"/>
    <col min="7" max="7" width="23.42578125" style="9" customWidth="1"/>
    <col min="8" max="8" width="21.5703125" style="9" customWidth="1"/>
    <col min="9" max="12" width="2.85546875" style="9" customWidth="1"/>
    <col min="13" max="14" width="16.7109375" style="9" customWidth="1"/>
    <col min="15" max="15" width="22.28515625" style="9" customWidth="1"/>
    <col min="16" max="22" width="16.140625" style="9" customWidth="1"/>
    <col min="23" max="23" width="2.7109375" style="9" customWidth="1"/>
    <col min="24" max="24" width="16" style="135" bestFit="1" customWidth="1"/>
    <col min="25" max="16384" width="9.140625" style="9"/>
  </cols>
  <sheetData>
    <row r="1" spans="1:24" ht="15" customHeight="1" x14ac:dyDescent="0.4">
      <c r="A1" s="324"/>
      <c r="B1" s="321"/>
      <c r="C1" s="321"/>
      <c r="D1" s="321"/>
      <c r="E1" s="321"/>
      <c r="F1" s="321"/>
      <c r="G1" s="321"/>
      <c r="H1" s="321"/>
      <c r="I1" s="321"/>
      <c r="J1" s="321"/>
      <c r="K1" s="321"/>
      <c r="L1" s="321"/>
      <c r="M1" s="321"/>
      <c r="N1" s="321"/>
      <c r="O1" s="321"/>
      <c r="P1" s="321"/>
      <c r="Q1" s="321"/>
      <c r="R1" s="321"/>
      <c r="S1" s="321"/>
      <c r="T1" s="321"/>
      <c r="U1" s="321"/>
      <c r="V1" s="321"/>
      <c r="W1" s="320"/>
      <c r="X1" s="130"/>
    </row>
    <row r="2" spans="1:24" ht="18" customHeight="1" x14ac:dyDescent="0.55000000000000004">
      <c r="A2" s="46"/>
      <c r="B2" s="265"/>
      <c r="C2" s="48"/>
      <c r="D2" s="265"/>
      <c r="E2" s="265"/>
      <c r="F2" s="265"/>
      <c r="G2" s="265"/>
      <c r="H2" s="265"/>
      <c r="I2" s="265"/>
      <c r="J2" s="265"/>
      <c r="K2" s="265"/>
      <c r="L2" s="265"/>
      <c r="M2" s="265"/>
      <c r="N2" s="265"/>
      <c r="O2" s="265"/>
      <c r="P2" s="265"/>
      <c r="Q2" s="265"/>
      <c r="R2" s="59"/>
      <c r="S2" s="60" t="s">
        <v>0</v>
      </c>
      <c r="T2" s="507" t="str">
        <f>IF(NOT(ISBLANK(CoverSheet!$C$8)),CoverSheet!$C$8,"")</f>
        <v/>
      </c>
      <c r="U2" s="508"/>
      <c r="V2" s="509"/>
      <c r="W2" s="23"/>
      <c r="X2" s="130"/>
    </row>
    <row r="3" spans="1:24" ht="18" customHeight="1" x14ac:dyDescent="0.55000000000000004">
      <c r="A3" s="46"/>
      <c r="B3" s="265"/>
      <c r="C3" s="48"/>
      <c r="D3" s="265"/>
      <c r="E3" s="265"/>
      <c r="F3" s="265"/>
      <c r="G3" s="265"/>
      <c r="H3" s="265"/>
      <c r="I3" s="265"/>
      <c r="J3" s="265"/>
      <c r="K3" s="265"/>
      <c r="L3" s="265"/>
      <c r="M3" s="265"/>
      <c r="N3" s="265"/>
      <c r="O3" s="265"/>
      <c r="P3" s="265"/>
      <c r="Q3" s="265"/>
      <c r="R3" s="59"/>
      <c r="S3" s="60" t="s">
        <v>64</v>
      </c>
      <c r="T3" s="505" t="str">
        <f>IF(ISNUMBER(CoverSheet!$C$12),CoverSheet!$C$12,"")</f>
        <v/>
      </c>
      <c r="U3" s="505"/>
      <c r="V3" s="505"/>
      <c r="W3" s="23"/>
      <c r="X3" s="130"/>
    </row>
    <row r="4" spans="1:24" ht="18" customHeight="1" x14ac:dyDescent="0.65">
      <c r="A4" s="24"/>
      <c r="B4" s="265"/>
      <c r="C4" s="49"/>
      <c r="D4" s="265"/>
      <c r="E4" s="265"/>
      <c r="F4" s="265"/>
      <c r="G4" s="265"/>
      <c r="H4" s="265"/>
      <c r="I4" s="265"/>
      <c r="J4" s="265"/>
      <c r="K4" s="265"/>
      <c r="L4" s="265"/>
      <c r="M4" s="265"/>
      <c r="N4" s="561"/>
      <c r="O4" s="561"/>
      <c r="P4" s="561"/>
      <c r="Q4" s="561"/>
      <c r="R4" s="265"/>
      <c r="S4" s="60" t="s">
        <v>664</v>
      </c>
      <c r="T4" s="558"/>
      <c r="U4" s="558"/>
      <c r="V4" s="558"/>
      <c r="W4" s="23"/>
      <c r="X4" s="130"/>
    </row>
    <row r="5" spans="1:24" s="10" customFormat="1" ht="23.25" customHeight="1" x14ac:dyDescent="0.65">
      <c r="A5" s="147" t="s">
        <v>665</v>
      </c>
      <c r="B5" s="206"/>
      <c r="C5" s="206"/>
      <c r="D5" s="206"/>
      <c r="E5" s="206"/>
      <c r="F5" s="206"/>
      <c r="G5" s="206"/>
      <c r="H5" s="206"/>
      <c r="I5" s="206"/>
      <c r="J5" s="206"/>
      <c r="K5" s="206"/>
      <c r="L5" s="206"/>
      <c r="M5" s="206"/>
      <c r="N5" s="206"/>
      <c r="O5" s="206"/>
      <c r="P5" s="206"/>
      <c r="Q5" s="206"/>
      <c r="R5" s="206"/>
      <c r="S5" s="206"/>
      <c r="T5" s="206"/>
      <c r="U5" s="206"/>
      <c r="V5" s="206"/>
      <c r="W5" s="418"/>
      <c r="X5" s="130"/>
    </row>
    <row r="6" spans="1:24" customFormat="1" ht="27" customHeight="1" x14ac:dyDescent="0.4">
      <c r="A6" s="562" t="s">
        <v>666</v>
      </c>
      <c r="B6" s="563"/>
      <c r="C6" s="563"/>
      <c r="D6" s="563"/>
      <c r="E6" s="563"/>
      <c r="F6" s="563"/>
      <c r="G6" s="563"/>
      <c r="H6" s="563"/>
      <c r="I6" s="563"/>
      <c r="J6" s="563"/>
      <c r="K6" s="563"/>
      <c r="L6" s="563"/>
      <c r="M6" s="563"/>
      <c r="N6" s="563"/>
      <c r="O6" s="563"/>
      <c r="P6" s="563"/>
      <c r="Q6" s="563"/>
      <c r="R6" s="563"/>
      <c r="S6" s="563"/>
      <c r="T6" s="59"/>
      <c r="U6" s="59"/>
      <c r="V6" s="59"/>
      <c r="W6" s="23"/>
      <c r="X6" s="130"/>
    </row>
    <row r="7" spans="1:24" ht="15" customHeight="1" x14ac:dyDescent="0.4">
      <c r="A7" s="55" t="s">
        <v>66</v>
      </c>
      <c r="B7" s="206"/>
      <c r="C7" s="25"/>
      <c r="D7" s="265"/>
      <c r="E7" s="265"/>
      <c r="F7" s="265"/>
      <c r="G7" s="265"/>
      <c r="H7" s="265"/>
      <c r="I7" s="265"/>
      <c r="J7" s="265"/>
      <c r="K7" s="265"/>
      <c r="L7" s="265"/>
      <c r="M7" s="265"/>
      <c r="N7" s="265"/>
      <c r="O7" s="265"/>
      <c r="P7" s="265"/>
      <c r="Q7" s="265"/>
      <c r="R7" s="265"/>
      <c r="S7" s="265"/>
      <c r="T7" s="265"/>
      <c r="U7" s="265"/>
      <c r="V7" s="265"/>
      <c r="W7" s="23"/>
      <c r="X7" s="130"/>
    </row>
    <row r="8" spans="1:24" s="94" customFormat="1" ht="29.25" customHeight="1" x14ac:dyDescent="0.55000000000000004">
      <c r="A8" s="72">
        <v>8</v>
      </c>
      <c r="B8" s="71"/>
      <c r="C8" s="121" t="s">
        <v>667</v>
      </c>
      <c r="D8" s="71"/>
      <c r="E8" s="71"/>
      <c r="F8" s="71"/>
      <c r="G8" s="71"/>
      <c r="H8" s="71"/>
      <c r="I8" s="71"/>
      <c r="J8" s="71"/>
      <c r="K8" s="71"/>
      <c r="L8" s="71"/>
      <c r="M8" s="71"/>
      <c r="N8" s="71"/>
      <c r="O8" s="71"/>
      <c r="P8" s="71"/>
      <c r="Q8" s="71"/>
      <c r="R8" s="71"/>
      <c r="S8" s="71"/>
      <c r="T8" s="71"/>
      <c r="U8" s="71"/>
      <c r="V8" s="71"/>
      <c r="W8" s="90"/>
      <c r="X8" s="134"/>
    </row>
    <row r="9" spans="1:24" s="94" customFormat="1" ht="15.75" customHeight="1" x14ac:dyDescent="0.5">
      <c r="A9" s="72">
        <v>9</v>
      </c>
      <c r="B9" s="71"/>
      <c r="C9" s="71"/>
      <c r="D9" s="71"/>
      <c r="E9" s="71"/>
      <c r="F9" s="71"/>
      <c r="G9" s="71"/>
      <c r="H9" s="71"/>
      <c r="I9" s="71"/>
      <c r="J9" s="71"/>
      <c r="K9" s="71"/>
      <c r="L9" s="71"/>
      <c r="M9" s="71"/>
      <c r="N9" s="71"/>
      <c r="O9" s="71"/>
      <c r="P9" s="71"/>
      <c r="Q9" s="71"/>
      <c r="R9" s="71"/>
      <c r="S9" s="71"/>
      <c r="T9" s="71"/>
      <c r="U9" s="71"/>
      <c r="V9" s="71"/>
      <c r="W9" s="90"/>
      <c r="X9" s="134"/>
    </row>
    <row r="10" spans="1:24" s="94" customFormat="1" ht="15" customHeight="1" x14ac:dyDescent="0.5">
      <c r="A10" s="72">
        <v>10</v>
      </c>
      <c r="B10" s="118"/>
      <c r="C10" s="71"/>
      <c r="D10" s="71"/>
      <c r="E10" s="71"/>
      <c r="F10" s="71"/>
      <c r="G10" s="71"/>
      <c r="H10" s="71"/>
      <c r="I10" s="71"/>
      <c r="J10" s="71"/>
      <c r="K10" s="71"/>
      <c r="L10" s="71"/>
      <c r="M10" s="71"/>
      <c r="N10" s="71"/>
      <c r="O10" s="71"/>
      <c r="P10" s="73"/>
      <c r="Q10" s="71"/>
      <c r="R10" s="71"/>
      <c r="S10" s="71"/>
      <c r="T10" s="71"/>
      <c r="U10" s="71"/>
      <c r="V10" s="71"/>
      <c r="W10" s="90"/>
      <c r="X10" s="134"/>
    </row>
    <row r="11" spans="1:24" s="94" customFormat="1" ht="15" customHeight="1" x14ac:dyDescent="0.5">
      <c r="A11" s="72">
        <v>11</v>
      </c>
      <c r="B11" s="86"/>
      <c r="C11" s="87"/>
      <c r="D11" s="89"/>
      <c r="E11" s="89"/>
      <c r="F11" s="89"/>
      <c r="G11" s="89"/>
      <c r="H11" s="89"/>
      <c r="I11" s="38"/>
      <c r="J11" s="38"/>
      <c r="K11" s="38"/>
      <c r="L11" s="38"/>
      <c r="M11" s="71"/>
      <c r="N11" s="71"/>
      <c r="O11" s="71"/>
      <c r="P11" s="73" t="s">
        <v>668</v>
      </c>
      <c r="Q11" s="38"/>
      <c r="R11" s="71"/>
      <c r="S11" s="71"/>
      <c r="T11" s="71"/>
      <c r="U11" s="71"/>
      <c r="V11" s="560" t="s">
        <v>669</v>
      </c>
      <c r="W11" s="90"/>
      <c r="X11" s="134"/>
    </row>
    <row r="12" spans="1:24" s="94" customFormat="1" ht="57.75" customHeight="1" x14ac:dyDescent="0.5">
      <c r="A12" s="72">
        <v>12</v>
      </c>
      <c r="B12" s="86"/>
      <c r="C12" s="87"/>
      <c r="D12" s="89"/>
      <c r="E12" s="89"/>
      <c r="F12" s="89"/>
      <c r="G12" s="89"/>
      <c r="H12" s="89"/>
      <c r="I12" s="38"/>
      <c r="J12" s="38"/>
      <c r="K12" s="38"/>
      <c r="L12" s="38"/>
      <c r="M12" s="71"/>
      <c r="N12" s="566" t="s">
        <v>670</v>
      </c>
      <c r="O12" s="567"/>
      <c r="P12" s="277"/>
      <c r="Q12" s="277"/>
      <c r="R12" s="277"/>
      <c r="S12" s="277"/>
      <c r="T12" s="277"/>
      <c r="U12" s="277"/>
      <c r="V12" s="560"/>
      <c r="W12" s="90"/>
      <c r="X12" s="134"/>
    </row>
    <row r="13" spans="1:24" s="94" customFormat="1" ht="57.75" customHeight="1" x14ac:dyDescent="0.5">
      <c r="A13" s="72">
        <v>13</v>
      </c>
      <c r="B13" s="86"/>
      <c r="C13" s="87"/>
      <c r="D13" s="89" t="s">
        <v>671</v>
      </c>
      <c r="E13" s="89" t="s">
        <v>672</v>
      </c>
      <c r="F13" s="89" t="s">
        <v>673</v>
      </c>
      <c r="G13" s="89" t="s">
        <v>674</v>
      </c>
      <c r="H13" s="89" t="s">
        <v>675</v>
      </c>
      <c r="I13" s="38"/>
      <c r="J13" s="38"/>
      <c r="K13" s="38"/>
      <c r="L13" s="38"/>
      <c r="M13" s="71"/>
      <c r="N13" s="564" t="s">
        <v>676</v>
      </c>
      <c r="O13" s="565"/>
      <c r="P13" s="277"/>
      <c r="Q13" s="277"/>
      <c r="R13" s="277"/>
      <c r="S13" s="277"/>
      <c r="T13" s="277"/>
      <c r="U13" s="277"/>
      <c r="V13" s="560"/>
      <c r="W13" s="90"/>
      <c r="X13" s="134"/>
    </row>
    <row r="14" spans="1:24" s="94" customFormat="1" ht="15" customHeight="1" x14ac:dyDescent="0.5">
      <c r="A14" s="72">
        <v>14</v>
      </c>
      <c r="B14" s="118"/>
      <c r="C14" s="71"/>
      <c r="D14" s="71"/>
      <c r="E14" s="71"/>
      <c r="F14" s="71"/>
      <c r="G14" s="71"/>
      <c r="H14" s="71"/>
      <c r="I14" s="71"/>
      <c r="J14" s="71"/>
      <c r="K14" s="71"/>
      <c r="L14" s="71"/>
      <c r="M14" s="71"/>
      <c r="N14" s="71"/>
      <c r="O14" s="71"/>
      <c r="P14" s="71"/>
      <c r="Q14" s="71"/>
      <c r="R14" s="71"/>
      <c r="S14" s="71"/>
      <c r="T14" s="71"/>
      <c r="U14" s="71"/>
      <c r="V14" s="560"/>
      <c r="W14" s="90"/>
      <c r="X14" s="134"/>
    </row>
    <row r="15" spans="1:24" s="94" customFormat="1" ht="15" customHeight="1" x14ac:dyDescent="0.5">
      <c r="A15" s="72">
        <v>15</v>
      </c>
      <c r="B15" s="71"/>
      <c r="C15" s="87"/>
      <c r="D15" s="271"/>
      <c r="E15" s="271"/>
      <c r="F15" s="210" t="s">
        <v>512</v>
      </c>
      <c r="G15" s="453"/>
      <c r="H15" s="453"/>
      <c r="I15" s="71"/>
      <c r="J15" s="71"/>
      <c r="K15" s="71"/>
      <c r="L15" s="71"/>
      <c r="M15" s="71"/>
      <c r="N15" s="71"/>
      <c r="O15" s="71"/>
      <c r="P15" s="453"/>
      <c r="Q15" s="453"/>
      <c r="R15" s="453"/>
      <c r="S15" s="453"/>
      <c r="T15" s="453"/>
      <c r="U15" s="453"/>
      <c r="V15" s="71"/>
      <c r="W15" s="90"/>
      <c r="X15" s="134"/>
    </row>
    <row r="16" spans="1:24" s="94" customFormat="1" ht="15" customHeight="1" x14ac:dyDescent="0.5">
      <c r="A16" s="72">
        <v>16</v>
      </c>
      <c r="B16" s="71"/>
      <c r="C16" s="87"/>
      <c r="D16" s="271"/>
      <c r="E16" s="271"/>
      <c r="F16" s="210" t="s">
        <v>512</v>
      </c>
      <c r="G16" s="453"/>
      <c r="H16" s="453"/>
      <c r="I16" s="71"/>
      <c r="J16" s="71"/>
      <c r="K16" s="71"/>
      <c r="L16" s="71"/>
      <c r="M16" s="71"/>
      <c r="N16" s="71"/>
      <c r="O16" s="71"/>
      <c r="P16" s="453"/>
      <c r="Q16" s="453"/>
      <c r="R16" s="453"/>
      <c r="S16" s="453"/>
      <c r="T16" s="453"/>
      <c r="U16" s="453"/>
      <c r="V16" s="71"/>
      <c r="W16" s="90"/>
      <c r="X16" s="134"/>
    </row>
    <row r="17" spans="1:24" s="94" customFormat="1" ht="15" customHeight="1" x14ac:dyDescent="0.5">
      <c r="A17" s="72">
        <v>17</v>
      </c>
      <c r="B17" s="71"/>
      <c r="C17" s="87"/>
      <c r="D17" s="271"/>
      <c r="E17" s="271"/>
      <c r="F17" s="210" t="s">
        <v>512</v>
      </c>
      <c r="G17" s="453"/>
      <c r="H17" s="453"/>
      <c r="I17" s="71"/>
      <c r="J17" s="71"/>
      <c r="K17" s="71"/>
      <c r="L17" s="71"/>
      <c r="M17" s="71"/>
      <c r="N17" s="71"/>
      <c r="O17" s="71"/>
      <c r="P17" s="453"/>
      <c r="Q17" s="453"/>
      <c r="R17" s="453"/>
      <c r="S17" s="453"/>
      <c r="T17" s="453"/>
      <c r="U17" s="453"/>
      <c r="V17" s="71"/>
      <c r="W17" s="90"/>
      <c r="X17" s="134"/>
    </row>
    <row r="18" spans="1:24" s="94" customFormat="1" ht="15" customHeight="1" x14ac:dyDescent="0.5">
      <c r="A18" s="72">
        <v>18</v>
      </c>
      <c r="B18" s="71"/>
      <c r="C18" s="87"/>
      <c r="D18" s="271"/>
      <c r="E18" s="271"/>
      <c r="F18" s="210" t="s">
        <v>512</v>
      </c>
      <c r="G18" s="453"/>
      <c r="H18" s="453"/>
      <c r="I18" s="71"/>
      <c r="J18" s="71"/>
      <c r="K18" s="71"/>
      <c r="L18" s="71"/>
      <c r="M18" s="71"/>
      <c r="N18" s="71"/>
      <c r="O18" s="71"/>
      <c r="P18" s="453"/>
      <c r="Q18" s="453"/>
      <c r="R18" s="453"/>
      <c r="S18" s="453"/>
      <c r="T18" s="453"/>
      <c r="U18" s="453"/>
      <c r="V18" s="71"/>
      <c r="W18" s="90"/>
      <c r="X18" s="134"/>
    </row>
    <row r="19" spans="1:24" s="94" customFormat="1" ht="15" customHeight="1" x14ac:dyDescent="0.5">
      <c r="A19" s="72">
        <v>19</v>
      </c>
      <c r="B19" s="71"/>
      <c r="C19" s="87"/>
      <c r="D19" s="271"/>
      <c r="E19" s="271"/>
      <c r="F19" s="210" t="s">
        <v>512</v>
      </c>
      <c r="G19" s="453"/>
      <c r="H19" s="453"/>
      <c r="I19" s="71"/>
      <c r="J19" s="71"/>
      <c r="K19" s="71"/>
      <c r="L19" s="71"/>
      <c r="M19" s="71"/>
      <c r="N19" s="71"/>
      <c r="O19" s="71"/>
      <c r="P19" s="453"/>
      <c r="Q19" s="453"/>
      <c r="R19" s="453"/>
      <c r="S19" s="453"/>
      <c r="T19" s="453"/>
      <c r="U19" s="453"/>
      <c r="V19" s="71"/>
      <c r="W19" s="90"/>
      <c r="X19" s="134"/>
    </row>
    <row r="20" spans="1:24" s="94" customFormat="1" ht="15" customHeight="1" x14ac:dyDescent="0.5">
      <c r="A20" s="72">
        <v>20</v>
      </c>
      <c r="B20" s="71"/>
      <c r="C20" s="87"/>
      <c r="D20" s="271"/>
      <c r="E20" s="271"/>
      <c r="F20" s="210" t="s">
        <v>512</v>
      </c>
      <c r="G20" s="453"/>
      <c r="H20" s="453"/>
      <c r="I20" s="71"/>
      <c r="J20" s="71"/>
      <c r="K20" s="71"/>
      <c r="L20" s="71"/>
      <c r="M20" s="71"/>
      <c r="N20" s="71"/>
      <c r="O20" s="71"/>
      <c r="P20" s="453"/>
      <c r="Q20" s="453"/>
      <c r="R20" s="453"/>
      <c r="S20" s="453"/>
      <c r="T20" s="453"/>
      <c r="U20" s="453"/>
      <c r="V20" s="71"/>
      <c r="W20" s="90"/>
      <c r="X20" s="134"/>
    </row>
    <row r="21" spans="1:24" s="94" customFormat="1" ht="15" customHeight="1" x14ac:dyDescent="0.5">
      <c r="A21" s="72">
        <v>21</v>
      </c>
      <c r="B21" s="71"/>
      <c r="C21" s="87"/>
      <c r="D21" s="271"/>
      <c r="E21" s="271"/>
      <c r="F21" s="210" t="s">
        <v>512</v>
      </c>
      <c r="G21" s="453"/>
      <c r="H21" s="453"/>
      <c r="I21" s="71"/>
      <c r="J21" s="71"/>
      <c r="K21" s="71"/>
      <c r="L21" s="71"/>
      <c r="M21" s="71"/>
      <c r="N21" s="71"/>
      <c r="O21" s="71"/>
      <c r="P21" s="453"/>
      <c r="Q21" s="453"/>
      <c r="R21" s="453"/>
      <c r="S21" s="453"/>
      <c r="T21" s="453"/>
      <c r="U21" s="453"/>
      <c r="V21" s="71"/>
      <c r="W21" s="90"/>
      <c r="X21" s="134"/>
    </row>
    <row r="22" spans="1:24" s="94" customFormat="1" ht="15" customHeight="1" x14ac:dyDescent="0.5">
      <c r="A22" s="72">
        <v>22</v>
      </c>
      <c r="B22" s="71"/>
      <c r="C22" s="87"/>
      <c r="D22" s="271"/>
      <c r="E22" s="271"/>
      <c r="F22" s="210" t="s">
        <v>512</v>
      </c>
      <c r="G22" s="453"/>
      <c r="H22" s="453"/>
      <c r="I22" s="71"/>
      <c r="J22" s="71"/>
      <c r="K22" s="71"/>
      <c r="L22" s="71"/>
      <c r="M22" s="71"/>
      <c r="N22" s="71"/>
      <c r="O22" s="71"/>
      <c r="P22" s="453"/>
      <c r="Q22" s="453"/>
      <c r="R22" s="453"/>
      <c r="S22" s="453"/>
      <c r="T22" s="453"/>
      <c r="U22" s="453"/>
      <c r="V22" s="71"/>
      <c r="W22" s="90"/>
      <c r="X22" s="134"/>
    </row>
    <row r="23" spans="1:24" s="94" customFormat="1" ht="15" customHeight="1" x14ac:dyDescent="0.5">
      <c r="A23" s="72">
        <v>23</v>
      </c>
      <c r="B23" s="71"/>
      <c r="C23" s="87"/>
      <c r="D23" s="271"/>
      <c r="E23" s="271"/>
      <c r="F23" s="210" t="s">
        <v>512</v>
      </c>
      <c r="G23" s="453"/>
      <c r="H23" s="453"/>
      <c r="I23" s="71"/>
      <c r="J23" s="71"/>
      <c r="K23" s="71"/>
      <c r="L23" s="71"/>
      <c r="M23" s="71"/>
      <c r="N23" s="71"/>
      <c r="O23" s="71"/>
      <c r="P23" s="453"/>
      <c r="Q23" s="453"/>
      <c r="R23" s="453"/>
      <c r="S23" s="453"/>
      <c r="T23" s="453"/>
      <c r="U23" s="453"/>
      <c r="V23" s="71"/>
      <c r="W23" s="90"/>
      <c r="X23" s="134"/>
    </row>
    <row r="24" spans="1:24" s="94" customFormat="1" ht="15" customHeight="1" x14ac:dyDescent="0.5">
      <c r="A24" s="72">
        <v>24</v>
      </c>
      <c r="B24" s="71"/>
      <c r="C24" s="87"/>
      <c r="D24" s="271"/>
      <c r="E24" s="271"/>
      <c r="F24" s="210" t="s">
        <v>512</v>
      </c>
      <c r="G24" s="453"/>
      <c r="H24" s="453"/>
      <c r="I24" s="71"/>
      <c r="J24" s="71"/>
      <c r="K24" s="71"/>
      <c r="L24" s="71"/>
      <c r="M24" s="71"/>
      <c r="N24" s="71"/>
      <c r="O24" s="71"/>
      <c r="P24" s="453"/>
      <c r="Q24" s="453"/>
      <c r="R24" s="453"/>
      <c r="S24" s="453"/>
      <c r="T24" s="453"/>
      <c r="U24" s="453"/>
      <c r="V24" s="71"/>
      <c r="W24" s="90"/>
      <c r="X24" s="134"/>
    </row>
    <row r="25" spans="1:24" s="94" customFormat="1" ht="15" customHeight="1" x14ac:dyDescent="0.5">
      <c r="A25" s="72">
        <v>25</v>
      </c>
      <c r="B25" s="71"/>
      <c r="C25" s="87"/>
      <c r="D25" s="119" t="s">
        <v>677</v>
      </c>
      <c r="E25" s="119"/>
      <c r="F25" s="119"/>
      <c r="G25" s="86"/>
      <c r="H25" s="86"/>
      <c r="I25" s="71"/>
      <c r="J25" s="71"/>
      <c r="K25" s="71"/>
      <c r="L25" s="71"/>
      <c r="M25" s="71"/>
      <c r="N25" s="71"/>
      <c r="O25" s="71"/>
      <c r="P25" s="71"/>
      <c r="Q25" s="71"/>
      <c r="R25" s="71"/>
      <c r="S25" s="71"/>
      <c r="T25" s="71"/>
      <c r="U25" s="71"/>
      <c r="V25" s="71"/>
      <c r="W25" s="90"/>
      <c r="X25" s="134"/>
    </row>
    <row r="26" spans="1:24" s="94" customFormat="1" ht="15" customHeight="1" x14ac:dyDescent="0.5">
      <c r="A26" s="72">
        <v>26</v>
      </c>
      <c r="B26" s="71"/>
      <c r="C26" s="87"/>
      <c r="D26" s="120"/>
      <c r="E26" s="120"/>
      <c r="F26" s="120" t="s">
        <v>678</v>
      </c>
      <c r="G26" s="208">
        <f>SUMIF($F$15:$F$24,"Standard",G$15:G$24)</f>
        <v>0</v>
      </c>
      <c r="H26" s="208">
        <f>SUMIF($F$15:$F$24,"Standard",H$15:H$24)</f>
        <v>0</v>
      </c>
      <c r="I26" s="71"/>
      <c r="J26" s="71"/>
      <c r="K26" s="71"/>
      <c r="L26" s="71"/>
      <c r="M26" s="71"/>
      <c r="N26" s="71"/>
      <c r="O26" s="71"/>
      <c r="P26" s="208">
        <f t="shared" ref="P26:U26" si="0">SUMIF($F$15:$F$24,"Standard",P$15:P$24)</f>
        <v>0</v>
      </c>
      <c r="Q26" s="208">
        <f t="shared" si="0"/>
        <v>0</v>
      </c>
      <c r="R26" s="208">
        <f t="shared" si="0"/>
        <v>0</v>
      </c>
      <c r="S26" s="208">
        <f t="shared" si="0"/>
        <v>0</v>
      </c>
      <c r="T26" s="208">
        <f t="shared" si="0"/>
        <v>0</v>
      </c>
      <c r="U26" s="208">
        <f t="shared" si="0"/>
        <v>0</v>
      </c>
      <c r="V26" s="71"/>
      <c r="W26" s="90"/>
      <c r="X26" s="134"/>
    </row>
    <row r="27" spans="1:24" s="94" customFormat="1" ht="15" customHeight="1" thickBot="1" x14ac:dyDescent="0.55000000000000004">
      <c r="A27" s="72">
        <v>27</v>
      </c>
      <c r="B27" s="71"/>
      <c r="C27" s="87"/>
      <c r="D27" s="120"/>
      <c r="E27" s="120"/>
      <c r="F27" s="120" t="s">
        <v>679</v>
      </c>
      <c r="G27" s="208">
        <f>SUMIF($F$15:$F$24,"Non-standard",G$15:G$24)</f>
        <v>0</v>
      </c>
      <c r="H27" s="208">
        <f>SUMIF($F$15:$F$24,"Non-standard",H$15:H$24)</f>
        <v>0</v>
      </c>
      <c r="I27" s="71"/>
      <c r="J27" s="71"/>
      <c r="K27" s="71"/>
      <c r="L27" s="71"/>
      <c r="M27" s="71"/>
      <c r="N27" s="71"/>
      <c r="O27" s="71"/>
      <c r="P27" s="208">
        <f t="shared" ref="P27:U27" si="1">SUMIF($F$15:$F$24,"Non-standard",P$15:P$24)</f>
        <v>0</v>
      </c>
      <c r="Q27" s="208">
        <f t="shared" si="1"/>
        <v>0</v>
      </c>
      <c r="R27" s="208">
        <f t="shared" si="1"/>
        <v>0</v>
      </c>
      <c r="S27" s="208">
        <f t="shared" si="1"/>
        <v>0</v>
      </c>
      <c r="T27" s="208">
        <f t="shared" si="1"/>
        <v>0</v>
      </c>
      <c r="U27" s="208">
        <f t="shared" si="1"/>
        <v>0</v>
      </c>
      <c r="V27" s="71"/>
      <c r="W27" s="90"/>
      <c r="X27" s="134"/>
    </row>
    <row r="28" spans="1:24" s="94" customFormat="1" ht="15" customHeight="1" thickBot="1" x14ac:dyDescent="0.55000000000000004">
      <c r="A28" s="72">
        <v>28</v>
      </c>
      <c r="B28" s="71"/>
      <c r="C28" s="87"/>
      <c r="D28" s="120"/>
      <c r="E28" s="120"/>
      <c r="F28" s="120" t="s">
        <v>680</v>
      </c>
      <c r="G28" s="274">
        <f>SUM(G26:G27)</f>
        <v>0</v>
      </c>
      <c r="H28" s="274">
        <f>SUM(H26:H27)</f>
        <v>0</v>
      </c>
      <c r="I28" s="71"/>
      <c r="J28" s="71"/>
      <c r="K28" s="71"/>
      <c r="L28" s="71"/>
      <c r="M28" s="71"/>
      <c r="N28" s="71"/>
      <c r="O28" s="71"/>
      <c r="P28" s="274">
        <f t="shared" ref="P28:U28" si="2">SUM(P26:P27)</f>
        <v>0</v>
      </c>
      <c r="Q28" s="274">
        <f t="shared" si="2"/>
        <v>0</v>
      </c>
      <c r="R28" s="274">
        <f t="shared" si="2"/>
        <v>0</v>
      </c>
      <c r="S28" s="274">
        <f t="shared" si="2"/>
        <v>0</v>
      </c>
      <c r="T28" s="274">
        <f t="shared" si="2"/>
        <v>0</v>
      </c>
      <c r="U28" s="274">
        <f t="shared" si="2"/>
        <v>0</v>
      </c>
      <c r="V28" s="71"/>
      <c r="W28" s="90"/>
      <c r="X28" s="130" t="s">
        <v>681</v>
      </c>
    </row>
    <row r="29" spans="1:24" s="94" customFormat="1" ht="17.25" customHeight="1" x14ac:dyDescent="0.5">
      <c r="A29" s="72">
        <v>29</v>
      </c>
      <c r="B29" s="93"/>
      <c r="C29" s="96"/>
      <c r="D29" s="97"/>
      <c r="E29" s="97"/>
      <c r="F29" s="97"/>
      <c r="G29" s="34"/>
      <c r="H29" s="34"/>
      <c r="I29" s="93"/>
      <c r="J29" s="93"/>
      <c r="K29" s="93"/>
      <c r="L29" s="93"/>
      <c r="M29" s="93"/>
      <c r="N29" s="93"/>
      <c r="O29" s="93"/>
      <c r="P29" s="34"/>
      <c r="Q29" s="34"/>
      <c r="R29" s="34"/>
      <c r="S29" s="34"/>
      <c r="T29" s="34"/>
      <c r="U29" s="34"/>
      <c r="V29" s="93"/>
      <c r="W29" s="90"/>
      <c r="X29" s="134"/>
    </row>
    <row r="30" spans="1:24" s="94" customFormat="1" ht="17.25" customHeight="1" x14ac:dyDescent="0.5">
      <c r="A30" s="72">
        <v>30</v>
      </c>
      <c r="B30" s="93"/>
      <c r="C30" s="96"/>
      <c r="D30" s="97"/>
      <c r="E30" s="97"/>
      <c r="F30" s="97"/>
      <c r="G30" s="34"/>
      <c r="H30" s="34"/>
      <c r="I30" s="93"/>
      <c r="J30" s="93"/>
      <c r="K30" s="93"/>
      <c r="L30" s="93"/>
      <c r="M30" s="93"/>
      <c r="N30" s="93"/>
      <c r="O30" s="93"/>
      <c r="P30" s="34"/>
      <c r="Q30" s="34"/>
      <c r="R30" s="34"/>
      <c r="S30" s="34"/>
      <c r="T30" s="34"/>
      <c r="U30" s="34"/>
      <c r="V30" s="93"/>
      <c r="W30" s="90"/>
      <c r="X30" s="134"/>
    </row>
    <row r="31" spans="1:24" s="94" customFormat="1" ht="27" customHeight="1" x14ac:dyDescent="0.55000000000000004">
      <c r="A31" s="72">
        <v>31</v>
      </c>
      <c r="B31" s="71"/>
      <c r="C31" s="121" t="s">
        <v>682</v>
      </c>
      <c r="D31" s="87"/>
      <c r="E31" s="87"/>
      <c r="F31" s="87"/>
      <c r="G31" s="87"/>
      <c r="H31" s="87"/>
      <c r="I31" s="71"/>
      <c r="J31" s="71"/>
      <c r="K31" s="71"/>
      <c r="L31" s="71"/>
      <c r="M31" s="71"/>
      <c r="N31" s="64"/>
      <c r="O31" s="64"/>
      <c r="P31" s="64"/>
      <c r="Q31" s="64"/>
      <c r="R31" s="64"/>
      <c r="S31" s="64"/>
      <c r="T31" s="64"/>
      <c r="U31" s="64"/>
      <c r="V31" s="71"/>
      <c r="W31" s="90"/>
      <c r="X31" s="134"/>
    </row>
    <row r="32" spans="1:24" s="94" customFormat="1" ht="17.25" customHeight="1" x14ac:dyDescent="0.5">
      <c r="A32" s="72">
        <v>32</v>
      </c>
      <c r="B32" s="71"/>
      <c r="C32" s="87"/>
      <c r="D32" s="87"/>
      <c r="E32" s="87"/>
      <c r="F32" s="87"/>
      <c r="G32" s="87"/>
      <c r="H32" s="87"/>
      <c r="I32" s="71"/>
      <c r="J32" s="71"/>
      <c r="K32" s="71"/>
      <c r="L32" s="71"/>
      <c r="M32" s="71"/>
      <c r="N32" s="64"/>
      <c r="O32" s="64"/>
      <c r="P32" s="64"/>
      <c r="Q32" s="64"/>
      <c r="R32" s="64"/>
      <c r="S32" s="64"/>
      <c r="T32" s="64"/>
      <c r="U32" s="64"/>
      <c r="V32" s="71"/>
      <c r="W32" s="90"/>
      <c r="X32" s="134"/>
    </row>
    <row r="33" spans="1:24" s="94" customFormat="1" ht="12.75" customHeight="1" x14ac:dyDescent="0.5">
      <c r="A33" s="72">
        <v>33</v>
      </c>
      <c r="B33" s="71"/>
      <c r="C33" s="117"/>
      <c r="D33" s="89"/>
      <c r="E33" s="89"/>
      <c r="F33" s="89"/>
      <c r="G33" s="89"/>
      <c r="H33" s="89"/>
      <c r="I33" s="71"/>
      <c r="J33" s="71"/>
      <c r="K33" s="71"/>
      <c r="L33" s="71"/>
      <c r="M33" s="89"/>
      <c r="N33" s="89"/>
      <c r="O33" s="71"/>
      <c r="P33" s="73" t="s">
        <v>683</v>
      </c>
      <c r="Q33" s="71"/>
      <c r="R33" s="71"/>
      <c r="S33" s="71"/>
      <c r="T33" s="71"/>
      <c r="U33" s="71"/>
      <c r="V33" s="560" t="s">
        <v>684</v>
      </c>
      <c r="W33" s="90"/>
      <c r="X33" s="134"/>
    </row>
    <row r="34" spans="1:24" s="94" customFormat="1" ht="57.75" customHeight="1" x14ac:dyDescent="0.5">
      <c r="A34" s="72">
        <v>34</v>
      </c>
      <c r="B34" s="71"/>
      <c r="C34" s="117"/>
      <c r="D34" s="89"/>
      <c r="E34" s="89"/>
      <c r="F34" s="89"/>
      <c r="G34" s="89"/>
      <c r="H34" s="89"/>
      <c r="I34" s="71"/>
      <c r="J34" s="71"/>
      <c r="K34" s="71"/>
      <c r="L34" s="71"/>
      <c r="M34" s="71"/>
      <c r="N34" s="559" t="s">
        <v>685</v>
      </c>
      <c r="O34" s="122" t="s">
        <v>670</v>
      </c>
      <c r="P34" s="277"/>
      <c r="Q34" s="277"/>
      <c r="R34" s="277"/>
      <c r="S34" s="277"/>
      <c r="T34" s="277"/>
      <c r="U34" s="277"/>
      <c r="V34" s="560"/>
      <c r="W34" s="90"/>
      <c r="X34" s="134"/>
    </row>
    <row r="35" spans="1:24" s="94" customFormat="1" ht="57.75" customHeight="1" x14ac:dyDescent="0.5">
      <c r="A35" s="72">
        <v>35</v>
      </c>
      <c r="B35" s="86"/>
      <c r="C35" s="117"/>
      <c r="D35" s="89" t="s">
        <v>671</v>
      </c>
      <c r="E35" s="89" t="s">
        <v>672</v>
      </c>
      <c r="F35" s="89" t="s">
        <v>673</v>
      </c>
      <c r="G35" s="89" t="s">
        <v>686</v>
      </c>
      <c r="H35" s="348" t="s">
        <v>687</v>
      </c>
      <c r="I35" s="71"/>
      <c r="J35" s="71"/>
      <c r="K35" s="71"/>
      <c r="L35" s="71"/>
      <c r="M35" s="89" t="s">
        <v>688</v>
      </c>
      <c r="N35" s="559"/>
      <c r="O35" s="211" t="s">
        <v>689</v>
      </c>
      <c r="P35" s="277"/>
      <c r="Q35" s="277"/>
      <c r="R35" s="277"/>
      <c r="S35" s="277"/>
      <c r="T35" s="277"/>
      <c r="U35" s="277"/>
      <c r="V35" s="560"/>
      <c r="W35" s="90"/>
      <c r="X35" s="134"/>
    </row>
    <row r="36" spans="1:24" s="94" customFormat="1" ht="15" customHeight="1" x14ac:dyDescent="0.5">
      <c r="A36" s="72">
        <v>36</v>
      </c>
      <c r="B36" s="86"/>
      <c r="C36" s="87"/>
      <c r="D36" s="89"/>
      <c r="E36" s="89"/>
      <c r="F36" s="89"/>
      <c r="G36" s="89"/>
      <c r="H36" s="89"/>
      <c r="I36" s="38"/>
      <c r="J36" s="38"/>
      <c r="K36" s="38"/>
      <c r="L36" s="38"/>
      <c r="M36" s="89"/>
      <c r="N36" s="89"/>
      <c r="O36" s="89"/>
      <c r="P36" s="89"/>
      <c r="Q36" s="89"/>
      <c r="R36" s="89"/>
      <c r="S36" s="89"/>
      <c r="T36" s="89"/>
      <c r="U36" s="89"/>
      <c r="V36" s="560"/>
      <c r="W36" s="90"/>
      <c r="X36" s="134"/>
    </row>
    <row r="37" spans="1:24" s="94" customFormat="1" ht="15" customHeight="1" x14ac:dyDescent="0.5">
      <c r="A37" s="72">
        <v>37</v>
      </c>
      <c r="B37" s="71"/>
      <c r="C37" s="87"/>
      <c r="D37" s="271"/>
      <c r="E37" s="271"/>
      <c r="F37" s="261" t="s">
        <v>512</v>
      </c>
      <c r="G37" s="278">
        <f t="shared" ref="G37:G46" si="3">SUM(P37:U37)</f>
        <v>0</v>
      </c>
      <c r="H37" s="467"/>
      <c r="I37" s="71"/>
      <c r="J37" s="71"/>
      <c r="K37" s="71"/>
      <c r="L37" s="71"/>
      <c r="M37" s="467"/>
      <c r="N37" s="467"/>
      <c r="O37" s="71"/>
      <c r="P37" s="467"/>
      <c r="Q37" s="467"/>
      <c r="R37" s="467"/>
      <c r="S37" s="467"/>
      <c r="T37" s="467"/>
      <c r="U37" s="467"/>
      <c r="V37" s="71"/>
      <c r="W37" s="90"/>
      <c r="X37" s="134"/>
    </row>
    <row r="38" spans="1:24" s="94" customFormat="1" ht="15" customHeight="1" x14ac:dyDescent="0.5">
      <c r="A38" s="72">
        <v>38</v>
      </c>
      <c r="B38" s="71"/>
      <c r="C38" s="87"/>
      <c r="D38" s="271"/>
      <c r="E38" s="271"/>
      <c r="F38" s="261" t="s">
        <v>512</v>
      </c>
      <c r="G38" s="278">
        <f t="shared" si="3"/>
        <v>0</v>
      </c>
      <c r="H38" s="467"/>
      <c r="I38" s="71"/>
      <c r="J38" s="71"/>
      <c r="K38" s="71"/>
      <c r="L38" s="71"/>
      <c r="M38" s="467"/>
      <c r="N38" s="467"/>
      <c r="O38" s="71"/>
      <c r="P38" s="467"/>
      <c r="Q38" s="467"/>
      <c r="R38" s="467"/>
      <c r="S38" s="467"/>
      <c r="T38" s="467"/>
      <c r="U38" s="467"/>
      <c r="V38" s="71"/>
      <c r="W38" s="90"/>
      <c r="X38" s="134"/>
    </row>
    <row r="39" spans="1:24" s="94" customFormat="1" ht="15" customHeight="1" x14ac:dyDescent="0.5">
      <c r="A39" s="72">
        <v>39</v>
      </c>
      <c r="B39" s="71"/>
      <c r="C39" s="87"/>
      <c r="D39" s="271"/>
      <c r="E39" s="271"/>
      <c r="F39" s="261" t="s">
        <v>512</v>
      </c>
      <c r="G39" s="278">
        <f t="shared" si="3"/>
        <v>0</v>
      </c>
      <c r="H39" s="467"/>
      <c r="I39" s="71"/>
      <c r="J39" s="71"/>
      <c r="K39" s="71"/>
      <c r="L39" s="71"/>
      <c r="M39" s="467"/>
      <c r="N39" s="467"/>
      <c r="O39" s="71"/>
      <c r="P39" s="467"/>
      <c r="Q39" s="467"/>
      <c r="R39" s="467"/>
      <c r="S39" s="467"/>
      <c r="T39" s="467"/>
      <c r="U39" s="467"/>
      <c r="V39" s="71"/>
      <c r="W39" s="90"/>
      <c r="X39" s="134"/>
    </row>
    <row r="40" spans="1:24" s="94" customFormat="1" ht="15" customHeight="1" x14ac:dyDescent="0.5">
      <c r="A40" s="72">
        <v>40</v>
      </c>
      <c r="B40" s="71"/>
      <c r="C40" s="87"/>
      <c r="D40" s="271"/>
      <c r="E40" s="271"/>
      <c r="F40" s="261" t="s">
        <v>512</v>
      </c>
      <c r="G40" s="278">
        <f t="shared" si="3"/>
        <v>0</v>
      </c>
      <c r="H40" s="467"/>
      <c r="I40" s="71"/>
      <c r="J40" s="71"/>
      <c r="K40" s="71"/>
      <c r="L40" s="71"/>
      <c r="M40" s="467"/>
      <c r="N40" s="467"/>
      <c r="O40" s="71"/>
      <c r="P40" s="467"/>
      <c r="Q40" s="467"/>
      <c r="R40" s="467"/>
      <c r="S40" s="467"/>
      <c r="T40" s="467"/>
      <c r="U40" s="467"/>
      <c r="V40" s="71"/>
      <c r="W40" s="90"/>
      <c r="X40" s="134"/>
    </row>
    <row r="41" spans="1:24" s="94" customFormat="1" ht="15" customHeight="1" x14ac:dyDescent="0.5">
      <c r="A41" s="72">
        <v>41</v>
      </c>
      <c r="B41" s="71"/>
      <c r="C41" s="87"/>
      <c r="D41" s="271"/>
      <c r="E41" s="271"/>
      <c r="F41" s="261" t="s">
        <v>512</v>
      </c>
      <c r="G41" s="278">
        <f t="shared" si="3"/>
        <v>0</v>
      </c>
      <c r="H41" s="467"/>
      <c r="I41" s="71"/>
      <c r="J41" s="71"/>
      <c r="K41" s="71"/>
      <c r="L41" s="71"/>
      <c r="M41" s="467"/>
      <c r="N41" s="467"/>
      <c r="O41" s="71"/>
      <c r="P41" s="467"/>
      <c r="Q41" s="467"/>
      <c r="R41" s="467"/>
      <c r="S41" s="467"/>
      <c r="T41" s="467"/>
      <c r="U41" s="467"/>
      <c r="V41" s="71"/>
      <c r="W41" s="90"/>
      <c r="X41" s="134"/>
    </row>
    <row r="42" spans="1:24" s="94" customFormat="1" ht="15" customHeight="1" x14ac:dyDescent="0.5">
      <c r="A42" s="72">
        <v>42</v>
      </c>
      <c r="B42" s="71"/>
      <c r="C42" s="87"/>
      <c r="D42" s="271"/>
      <c r="E42" s="271"/>
      <c r="F42" s="261" t="s">
        <v>512</v>
      </c>
      <c r="G42" s="278">
        <f t="shared" si="3"/>
        <v>0</v>
      </c>
      <c r="H42" s="467"/>
      <c r="I42" s="71"/>
      <c r="J42" s="71"/>
      <c r="K42" s="71"/>
      <c r="L42" s="71"/>
      <c r="M42" s="467"/>
      <c r="N42" s="467"/>
      <c r="O42" s="89"/>
      <c r="P42" s="467"/>
      <c r="Q42" s="467"/>
      <c r="R42" s="467"/>
      <c r="S42" s="467"/>
      <c r="T42" s="467"/>
      <c r="U42" s="467"/>
      <c r="V42" s="71"/>
      <c r="W42" s="90"/>
      <c r="X42" s="134"/>
    </row>
    <row r="43" spans="1:24" s="94" customFormat="1" ht="15" customHeight="1" x14ac:dyDescent="0.5">
      <c r="A43" s="72">
        <v>43</v>
      </c>
      <c r="B43" s="71"/>
      <c r="C43" s="87"/>
      <c r="D43" s="271"/>
      <c r="E43" s="271"/>
      <c r="F43" s="261" t="s">
        <v>512</v>
      </c>
      <c r="G43" s="278">
        <f t="shared" si="3"/>
        <v>0</v>
      </c>
      <c r="H43" s="467"/>
      <c r="I43" s="71"/>
      <c r="J43" s="71"/>
      <c r="K43" s="71"/>
      <c r="L43" s="71"/>
      <c r="M43" s="467"/>
      <c r="N43" s="467"/>
      <c r="O43" s="71"/>
      <c r="P43" s="467"/>
      <c r="Q43" s="467"/>
      <c r="R43" s="467"/>
      <c r="S43" s="467"/>
      <c r="T43" s="467"/>
      <c r="U43" s="467"/>
      <c r="V43" s="71"/>
      <c r="W43" s="90"/>
      <c r="X43" s="134"/>
    </row>
    <row r="44" spans="1:24" s="94" customFormat="1" ht="15" customHeight="1" x14ac:dyDescent="0.5">
      <c r="A44" s="72">
        <v>44</v>
      </c>
      <c r="B44" s="71"/>
      <c r="C44" s="87"/>
      <c r="D44" s="271"/>
      <c r="E44" s="271"/>
      <c r="F44" s="261" t="s">
        <v>512</v>
      </c>
      <c r="G44" s="278">
        <f t="shared" si="3"/>
        <v>0</v>
      </c>
      <c r="H44" s="467"/>
      <c r="I44" s="71"/>
      <c r="J44" s="71"/>
      <c r="K44" s="71"/>
      <c r="L44" s="71"/>
      <c r="M44" s="467"/>
      <c r="N44" s="467"/>
      <c r="O44" s="71"/>
      <c r="P44" s="467"/>
      <c r="Q44" s="467"/>
      <c r="R44" s="467"/>
      <c r="S44" s="467"/>
      <c r="T44" s="467"/>
      <c r="U44" s="467"/>
      <c r="V44" s="71"/>
      <c r="W44" s="90"/>
      <c r="X44" s="134"/>
    </row>
    <row r="45" spans="1:24" s="94" customFormat="1" ht="15" customHeight="1" x14ac:dyDescent="0.5">
      <c r="A45" s="72">
        <v>45</v>
      </c>
      <c r="B45" s="71"/>
      <c r="C45" s="87"/>
      <c r="D45" s="271"/>
      <c r="E45" s="271"/>
      <c r="F45" s="261" t="s">
        <v>512</v>
      </c>
      <c r="G45" s="278">
        <f t="shared" si="3"/>
        <v>0</v>
      </c>
      <c r="H45" s="467"/>
      <c r="I45" s="71"/>
      <c r="J45" s="71"/>
      <c r="K45" s="71"/>
      <c r="L45" s="71"/>
      <c r="M45" s="467"/>
      <c r="N45" s="467"/>
      <c r="O45" s="71"/>
      <c r="P45" s="467"/>
      <c r="Q45" s="467"/>
      <c r="R45" s="467"/>
      <c r="S45" s="467"/>
      <c r="T45" s="467"/>
      <c r="U45" s="467"/>
      <c r="V45" s="71"/>
      <c r="W45" s="90"/>
      <c r="X45" s="134"/>
    </row>
    <row r="46" spans="1:24" s="94" customFormat="1" ht="15" customHeight="1" x14ac:dyDescent="0.5">
      <c r="A46" s="72">
        <v>46</v>
      </c>
      <c r="B46" s="71"/>
      <c r="C46" s="87"/>
      <c r="D46" s="271"/>
      <c r="E46" s="271"/>
      <c r="F46" s="261" t="s">
        <v>512</v>
      </c>
      <c r="G46" s="278">
        <f t="shared" si="3"/>
        <v>0</v>
      </c>
      <c r="H46" s="467"/>
      <c r="I46" s="71"/>
      <c r="J46" s="71"/>
      <c r="K46" s="71"/>
      <c r="L46" s="71"/>
      <c r="M46" s="467"/>
      <c r="N46" s="467"/>
      <c r="O46" s="71"/>
      <c r="P46" s="467"/>
      <c r="Q46" s="467"/>
      <c r="R46" s="467"/>
      <c r="S46" s="467"/>
      <c r="T46" s="467"/>
      <c r="U46" s="467"/>
      <c r="V46" s="71"/>
      <c r="W46" s="90"/>
      <c r="X46" s="134"/>
    </row>
    <row r="47" spans="1:24" s="94" customFormat="1" ht="15" customHeight="1" x14ac:dyDescent="0.5">
      <c r="A47" s="72">
        <v>47</v>
      </c>
      <c r="B47" s="71"/>
      <c r="C47" s="87"/>
      <c r="D47" s="119" t="s">
        <v>677</v>
      </c>
      <c r="E47" s="119"/>
      <c r="F47" s="119"/>
      <c r="G47" s="86"/>
      <c r="H47" s="86"/>
      <c r="I47" s="71"/>
      <c r="J47" s="71"/>
      <c r="K47" s="71"/>
      <c r="L47" s="71"/>
      <c r="M47" s="86"/>
      <c r="N47" s="86"/>
      <c r="O47" s="71"/>
      <c r="P47" s="71"/>
      <c r="Q47" s="71"/>
      <c r="R47" s="71"/>
      <c r="S47" s="71"/>
      <c r="T47" s="71"/>
      <c r="U47" s="71"/>
      <c r="V47" s="71"/>
      <c r="W47" s="90"/>
      <c r="X47" s="134"/>
    </row>
    <row r="48" spans="1:24" s="94" customFormat="1" ht="15" customHeight="1" x14ac:dyDescent="0.5">
      <c r="A48" s="72">
        <v>48</v>
      </c>
      <c r="B48" s="71"/>
      <c r="C48" s="87"/>
      <c r="D48" s="120"/>
      <c r="E48" s="120"/>
      <c r="F48" s="120" t="s">
        <v>678</v>
      </c>
      <c r="G48" s="278">
        <f>SUMIF($F$37:$F$46,"Standard",G$37:G$46)</f>
        <v>0</v>
      </c>
      <c r="H48" s="278">
        <f>SUMIF($F$37:$F$46,"Standard",H$37:H$46)</f>
        <v>0</v>
      </c>
      <c r="I48" s="71"/>
      <c r="J48" s="71"/>
      <c r="K48" s="71"/>
      <c r="L48" s="71"/>
      <c r="M48" s="278">
        <f>SUMIF($F$37:$F$46,"Standard",M$37:M$46)</f>
        <v>0</v>
      </c>
      <c r="N48" s="278">
        <f>SUMIF($F$37:$F$46,"Standard",N$37:N$46)</f>
        <v>0</v>
      </c>
      <c r="O48" s="71"/>
      <c r="P48" s="278">
        <f t="shared" ref="P48:U48" si="4">SUMIF($F$37:$F$46,"Standard",P$37:P$46)</f>
        <v>0</v>
      </c>
      <c r="Q48" s="278">
        <f t="shared" si="4"/>
        <v>0</v>
      </c>
      <c r="R48" s="278">
        <f t="shared" si="4"/>
        <v>0</v>
      </c>
      <c r="S48" s="278">
        <f t="shared" si="4"/>
        <v>0</v>
      </c>
      <c r="T48" s="278">
        <f t="shared" si="4"/>
        <v>0</v>
      </c>
      <c r="U48" s="278">
        <f t="shared" si="4"/>
        <v>0</v>
      </c>
      <c r="V48" s="71"/>
      <c r="W48" s="90"/>
      <c r="X48" s="134"/>
    </row>
    <row r="49" spans="1:24" s="94" customFormat="1" ht="15" customHeight="1" thickBot="1" x14ac:dyDescent="0.55000000000000004">
      <c r="A49" s="72">
        <v>49</v>
      </c>
      <c r="B49" s="71"/>
      <c r="C49" s="87"/>
      <c r="D49" s="120"/>
      <c r="E49" s="120"/>
      <c r="F49" s="120" t="s">
        <v>679</v>
      </c>
      <c r="G49" s="278">
        <f>SUMIF($F$37:$F$46,"Non-standard",G$37:G$46)</f>
        <v>0</v>
      </c>
      <c r="H49" s="278">
        <f>SUMIF($F$37:$F$46,"Non-standard",H$37:H$46)</f>
        <v>0</v>
      </c>
      <c r="I49" s="71"/>
      <c r="J49" s="71"/>
      <c r="K49" s="71"/>
      <c r="L49" s="71"/>
      <c r="M49" s="278">
        <f>SUMIF($F$37:$F$46,"Non-standard",M$37:M$46)</f>
        <v>0</v>
      </c>
      <c r="N49" s="278">
        <f>SUMIF($F$37:$F$46,"Non-standard",N$37:N$46)</f>
        <v>0</v>
      </c>
      <c r="O49" s="89"/>
      <c r="P49" s="278">
        <f t="shared" ref="P49:U49" si="5">SUMIF($F$37:$F$46,"Non-standard",P$37:P$46)</f>
        <v>0</v>
      </c>
      <c r="Q49" s="278">
        <f t="shared" si="5"/>
        <v>0</v>
      </c>
      <c r="R49" s="278">
        <f t="shared" si="5"/>
        <v>0</v>
      </c>
      <c r="S49" s="278">
        <f t="shared" si="5"/>
        <v>0</v>
      </c>
      <c r="T49" s="278">
        <f t="shared" si="5"/>
        <v>0</v>
      </c>
      <c r="U49" s="278">
        <f t="shared" si="5"/>
        <v>0</v>
      </c>
      <c r="V49" s="71"/>
      <c r="W49" s="90"/>
      <c r="X49" s="134"/>
    </row>
    <row r="50" spans="1:24" s="94" customFormat="1" ht="15" customHeight="1" thickBot="1" x14ac:dyDescent="0.55000000000000004">
      <c r="A50" s="72">
        <v>50</v>
      </c>
      <c r="B50" s="71"/>
      <c r="C50" s="87"/>
      <c r="D50" s="120"/>
      <c r="E50" s="120"/>
      <c r="F50" s="120" t="s">
        <v>680</v>
      </c>
      <c r="G50" s="279">
        <f>SUM(G48:G49)</f>
        <v>0</v>
      </c>
      <c r="H50" s="279">
        <f>SUM(H48:H49)</f>
        <v>0</v>
      </c>
      <c r="I50" s="71"/>
      <c r="J50" s="71"/>
      <c r="K50" s="71"/>
      <c r="L50" s="71"/>
      <c r="M50" s="279">
        <f t="shared" ref="M50:U50" si="6">SUM(M48:M49)</f>
        <v>0</v>
      </c>
      <c r="N50" s="279">
        <f t="shared" si="6"/>
        <v>0</v>
      </c>
      <c r="O50" s="71"/>
      <c r="P50" s="279">
        <f t="shared" si="6"/>
        <v>0</v>
      </c>
      <c r="Q50" s="279">
        <f t="shared" si="6"/>
        <v>0</v>
      </c>
      <c r="R50" s="279">
        <f t="shared" si="6"/>
        <v>0</v>
      </c>
      <c r="S50" s="279">
        <f t="shared" si="6"/>
        <v>0</v>
      </c>
      <c r="T50" s="279">
        <f t="shared" si="6"/>
        <v>0</v>
      </c>
      <c r="U50" s="279">
        <f t="shared" si="6"/>
        <v>0</v>
      </c>
      <c r="V50" s="71"/>
      <c r="W50" s="90"/>
      <c r="X50" s="130" t="s">
        <v>690</v>
      </c>
    </row>
    <row r="51" spans="1:24" s="94" customFormat="1" ht="17.25" customHeight="1" thickBot="1" x14ac:dyDescent="0.55000000000000004">
      <c r="A51" s="72">
        <v>51</v>
      </c>
      <c r="B51" s="71"/>
      <c r="C51" s="87"/>
      <c r="D51" s="120"/>
      <c r="E51" s="120"/>
      <c r="F51" s="120"/>
      <c r="G51" s="120"/>
      <c r="H51" s="120"/>
      <c r="I51" s="71"/>
      <c r="J51" s="71"/>
      <c r="K51" s="71"/>
      <c r="L51" s="71"/>
      <c r="M51" s="120"/>
      <c r="N51" s="120"/>
      <c r="O51" s="120"/>
      <c r="P51" s="120"/>
      <c r="Q51" s="120"/>
      <c r="R51" s="120"/>
      <c r="S51" s="120"/>
      <c r="T51" s="120"/>
      <c r="U51" s="120"/>
      <c r="V51" s="71"/>
      <c r="W51" s="90"/>
      <c r="X51" s="134"/>
    </row>
    <row r="52" spans="1:24" s="94" customFormat="1" ht="17.25" customHeight="1" thickBot="1" x14ac:dyDescent="0.6">
      <c r="A52" s="72">
        <v>52</v>
      </c>
      <c r="B52" s="71"/>
      <c r="C52" s="121" t="s">
        <v>691</v>
      </c>
      <c r="D52" s="120"/>
      <c r="E52" s="120"/>
      <c r="F52" s="120"/>
      <c r="G52" s="120"/>
      <c r="H52" s="120"/>
      <c r="I52" s="71"/>
      <c r="J52" s="71"/>
      <c r="K52" s="71"/>
      <c r="L52" s="71"/>
      <c r="M52" s="120" t="s">
        <v>692</v>
      </c>
      <c r="N52" s="280" t="str">
        <f>IF(M50+N50=G50,"OK","Error")</f>
        <v>OK</v>
      </c>
      <c r="O52" s="120"/>
      <c r="P52" s="120"/>
      <c r="Q52" s="120"/>
      <c r="R52" s="120"/>
      <c r="S52" s="120"/>
      <c r="T52" s="120"/>
      <c r="U52" s="120"/>
      <c r="V52" s="71"/>
      <c r="W52" s="90"/>
      <c r="X52" s="134"/>
    </row>
    <row r="53" spans="1:24" s="94" customFormat="1" ht="15" customHeight="1" x14ac:dyDescent="0.5">
      <c r="A53" s="72">
        <v>53</v>
      </c>
      <c r="B53" s="71"/>
      <c r="C53" s="120"/>
      <c r="D53" s="73" t="s">
        <v>693</v>
      </c>
      <c r="E53" s="120"/>
      <c r="F53" s="453"/>
      <c r="G53" s="120"/>
      <c r="H53" s="120"/>
      <c r="I53" s="71"/>
      <c r="J53" s="71"/>
      <c r="K53" s="71"/>
      <c r="L53" s="71"/>
      <c r="M53" s="120"/>
      <c r="N53" s="120"/>
      <c r="O53" s="120"/>
      <c r="P53" s="120"/>
      <c r="Q53" s="120"/>
      <c r="R53" s="120"/>
      <c r="S53" s="120"/>
      <c r="T53" s="120"/>
      <c r="U53" s="120"/>
      <c r="V53" s="71"/>
      <c r="W53" s="90"/>
      <c r="X53" s="134"/>
    </row>
    <row r="54" spans="1:24" s="94" customFormat="1" ht="18" customHeight="1" x14ac:dyDescent="0.5">
      <c r="A54" s="98"/>
      <c r="B54" s="99"/>
      <c r="C54" s="100"/>
      <c r="D54" s="99"/>
      <c r="E54" s="99"/>
      <c r="F54" s="99"/>
      <c r="G54" s="99"/>
      <c r="H54" s="99"/>
      <c r="I54" s="99"/>
      <c r="J54" s="99"/>
      <c r="K54" s="99"/>
      <c r="L54" s="99"/>
      <c r="M54" s="99"/>
      <c r="N54" s="99"/>
      <c r="O54" s="99"/>
      <c r="P54" s="99"/>
      <c r="Q54" s="99"/>
      <c r="R54" s="99"/>
      <c r="S54" s="99"/>
      <c r="T54" s="99"/>
      <c r="U54" s="99"/>
      <c r="V54" s="99"/>
      <c r="W54" s="91"/>
      <c r="X54" s="134"/>
    </row>
  </sheetData>
  <sheetProtection formatRows="0" insertColumns="0" insertRows="0"/>
  <mergeCells count="10">
    <mergeCell ref="T2:V2"/>
    <mergeCell ref="T3:V3"/>
    <mergeCell ref="T4:V4"/>
    <mergeCell ref="N34:N35"/>
    <mergeCell ref="V11:V14"/>
    <mergeCell ref="V33:V36"/>
    <mergeCell ref="N4:Q4"/>
    <mergeCell ref="A6:S6"/>
    <mergeCell ref="N13:O13"/>
    <mergeCell ref="N12:O12"/>
  </mergeCells>
  <dataValidations xWindow="653" yWindow="706" count="3">
    <dataValidation allowBlank="1" showInputMessage="1" showErrorMessage="1" prompt="Please enter text" sqref="D15:E24 D37:E46 P12:U13 P34:U35" xr:uid="{00000000-0002-0000-0F00-000000000000}"/>
    <dataValidation allowBlank="1" showInputMessage="1" showErrorMessage="1" prompt="Please enter Network / Sub-Network Name" sqref="T4:V4" xr:uid="{00000000-0002-0000-0F00-000001000000}"/>
    <dataValidation type="list" allowBlank="1" showInputMessage="1" showErrorMessage="1" prompt="Please select from available drop-down options" sqref="F15:F24 F37:F46" xr:uid="{00000000-0002-0000-0F00-000002000000}">
      <formula1>"Standard,Non-standard,[Select one]"</formula1>
    </dataValidation>
  </dataValidations>
  <pageMargins left="0.70866141732283472" right="0.70866141732283472" top="0.74803149606299213" bottom="0.74803149606299213" header="0.31496062992125989" footer="0.31496062992125989"/>
  <pageSetup paperSize="9" scale="44" fitToHeight="0" orientation="landscape" r:id="rId1"/>
  <rowBreaks count="1" manualBreakCount="1">
    <brk id="30" max="2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tabColor theme="9" tint="-0.499984740745262"/>
    <pageSetUpPr fitToPage="1"/>
  </sheetPr>
  <dimension ref="A1:L60"/>
  <sheetViews>
    <sheetView showGridLines="0" view="pageBreakPreview" zoomScaleNormal="100" zoomScaleSheetLayoutView="100" workbookViewId="0">
      <selection activeCell="I3" sqref="I3:K3"/>
    </sheetView>
  </sheetViews>
  <sheetFormatPr defaultColWidth="9.140625" defaultRowHeight="13.15" x14ac:dyDescent="0.4"/>
  <cols>
    <col min="1" max="1" width="5" customWidth="1"/>
    <col min="2" max="2" width="3.7109375" customWidth="1"/>
    <col min="3" max="3" width="10.28515625" customWidth="1"/>
    <col min="4" max="4" width="30" customWidth="1"/>
    <col min="5" max="5" width="50" customWidth="1"/>
    <col min="6" max="6" width="8.85546875" customWidth="1"/>
    <col min="7" max="7" width="6.42578125" customWidth="1"/>
    <col min="8" max="11" width="15.7109375" customWidth="1"/>
    <col min="12" max="12" width="2.7109375" customWidth="1"/>
  </cols>
  <sheetData>
    <row r="1" spans="1:12" ht="15" customHeight="1" x14ac:dyDescent="0.4">
      <c r="A1" s="324"/>
      <c r="B1" s="321"/>
      <c r="C1" s="323"/>
      <c r="D1" s="321"/>
      <c r="E1" s="321"/>
      <c r="F1" s="321"/>
      <c r="G1" s="321"/>
      <c r="H1" s="321"/>
      <c r="I1" s="321"/>
      <c r="J1" s="321"/>
      <c r="K1" s="321"/>
      <c r="L1" s="320"/>
    </row>
    <row r="2" spans="1:12" ht="18" customHeight="1" x14ac:dyDescent="0.5">
      <c r="A2" s="46"/>
      <c r="B2" s="265"/>
      <c r="C2" s="59"/>
      <c r="D2" s="265"/>
      <c r="E2" s="265"/>
      <c r="F2" s="265"/>
      <c r="G2" s="265"/>
      <c r="H2" s="60" t="s">
        <v>0</v>
      </c>
      <c r="I2" s="504" t="str">
        <f>IF(NOT(ISBLANK(CoverSheet!$C$8)),CoverSheet!$C$8,"")</f>
        <v/>
      </c>
      <c r="J2" s="504"/>
      <c r="K2" s="504"/>
      <c r="L2" s="23"/>
    </row>
    <row r="3" spans="1:12" ht="18" customHeight="1" x14ac:dyDescent="0.5">
      <c r="A3" s="46"/>
      <c r="B3" s="265"/>
      <c r="C3" s="59"/>
      <c r="D3" s="265"/>
      <c r="E3" s="265"/>
      <c r="F3" s="265"/>
      <c r="G3" s="265"/>
      <c r="H3" s="60" t="s">
        <v>64</v>
      </c>
      <c r="I3" s="505" t="str">
        <f>IF(ISNUMBER(CoverSheet!$C$12),CoverSheet!$C$12,"")</f>
        <v/>
      </c>
      <c r="J3" s="505"/>
      <c r="K3" s="505"/>
      <c r="L3" s="23"/>
    </row>
    <row r="4" spans="1:12" ht="18" customHeight="1" x14ac:dyDescent="0.5">
      <c r="A4" s="46"/>
      <c r="B4" s="265"/>
      <c r="C4" s="59"/>
      <c r="D4" s="265"/>
      <c r="E4" s="265"/>
      <c r="F4" s="265"/>
      <c r="G4" s="265"/>
      <c r="H4" s="60" t="s">
        <v>694</v>
      </c>
      <c r="I4" s="558"/>
      <c r="J4" s="558"/>
      <c r="K4" s="558"/>
      <c r="L4" s="23"/>
    </row>
    <row r="5" spans="1:12" ht="21" x14ac:dyDescent="0.65">
      <c r="A5" s="147" t="s">
        <v>695</v>
      </c>
      <c r="B5" s="80"/>
      <c r="C5" s="59"/>
      <c r="D5" s="265"/>
      <c r="E5" s="265"/>
      <c r="F5" s="265"/>
      <c r="G5" s="265"/>
      <c r="H5" s="265"/>
      <c r="I5" s="206"/>
      <c r="J5" s="265"/>
      <c r="K5" s="265"/>
      <c r="L5" s="23"/>
    </row>
    <row r="6" spans="1:12" ht="28.5" customHeight="1" x14ac:dyDescent="0.4">
      <c r="A6" s="562" t="s">
        <v>696</v>
      </c>
      <c r="B6" s="563"/>
      <c r="C6" s="563"/>
      <c r="D6" s="563"/>
      <c r="E6" s="563"/>
      <c r="F6" s="563"/>
      <c r="G6" s="563"/>
      <c r="H6" s="563"/>
      <c r="I6" s="563"/>
      <c r="J6" s="563"/>
      <c r="K6" s="563"/>
      <c r="L6" s="568"/>
    </row>
    <row r="7" spans="1:12" ht="15" customHeight="1" x14ac:dyDescent="0.4">
      <c r="A7" s="55" t="s">
        <v>66</v>
      </c>
      <c r="B7" s="206"/>
      <c r="C7" s="59"/>
      <c r="D7" s="265"/>
      <c r="E7" s="265"/>
      <c r="F7" s="265"/>
      <c r="G7" s="265"/>
      <c r="H7" s="265"/>
      <c r="I7" s="265"/>
      <c r="J7" s="265"/>
      <c r="K7" s="265"/>
      <c r="L7" s="23"/>
    </row>
    <row r="8" spans="1:12" ht="48" customHeight="1" x14ac:dyDescent="0.4">
      <c r="A8" s="72">
        <v>8</v>
      </c>
      <c r="B8" s="63"/>
      <c r="C8" s="116" t="s">
        <v>697</v>
      </c>
      <c r="D8" s="73" t="s">
        <v>574</v>
      </c>
      <c r="E8" s="73" t="s">
        <v>698</v>
      </c>
      <c r="F8" s="123"/>
      <c r="G8" s="89" t="s">
        <v>699</v>
      </c>
      <c r="H8" s="89" t="s">
        <v>700</v>
      </c>
      <c r="I8" s="89" t="s">
        <v>701</v>
      </c>
      <c r="J8" s="89" t="s">
        <v>702</v>
      </c>
      <c r="K8" s="193" t="s">
        <v>703</v>
      </c>
      <c r="L8" s="12"/>
    </row>
    <row r="9" spans="1:12" ht="15" customHeight="1" x14ac:dyDescent="0.4">
      <c r="A9" s="72">
        <v>9</v>
      </c>
      <c r="B9" s="63"/>
      <c r="C9" s="71" t="s">
        <v>704</v>
      </c>
      <c r="D9" s="71" t="s">
        <v>705</v>
      </c>
      <c r="E9" s="71" t="s">
        <v>706</v>
      </c>
      <c r="F9" s="14"/>
      <c r="G9" s="14" t="s">
        <v>707</v>
      </c>
      <c r="H9" s="453"/>
      <c r="I9" s="453"/>
      <c r="J9" s="448">
        <f t="shared" ref="J9:J40" si="0">I9-H9</f>
        <v>0</v>
      </c>
      <c r="K9" s="468" t="s">
        <v>512</v>
      </c>
      <c r="L9" s="12"/>
    </row>
    <row r="10" spans="1:12" ht="15" customHeight="1" x14ac:dyDescent="0.4">
      <c r="A10" s="72">
        <v>10</v>
      </c>
      <c r="B10" s="63"/>
      <c r="C10" s="71" t="s">
        <v>704</v>
      </c>
      <c r="D10" s="71" t="s">
        <v>705</v>
      </c>
      <c r="E10" s="71" t="s">
        <v>708</v>
      </c>
      <c r="F10" s="14"/>
      <c r="G10" s="14" t="s">
        <v>707</v>
      </c>
      <c r="H10" s="453"/>
      <c r="I10" s="453"/>
      <c r="J10" s="448">
        <f t="shared" si="0"/>
        <v>0</v>
      </c>
      <c r="K10" s="468" t="s">
        <v>512</v>
      </c>
      <c r="L10" s="12"/>
    </row>
    <row r="11" spans="1:12" ht="15" customHeight="1" x14ac:dyDescent="0.4">
      <c r="A11" s="72">
        <v>11</v>
      </c>
      <c r="B11" s="63"/>
      <c r="C11" s="71" t="s">
        <v>704</v>
      </c>
      <c r="D11" s="71" t="s">
        <v>705</v>
      </c>
      <c r="E11" s="71" t="s">
        <v>709</v>
      </c>
      <c r="F11" s="14"/>
      <c r="G11" s="14" t="s">
        <v>707</v>
      </c>
      <c r="H11" s="453"/>
      <c r="I11" s="453"/>
      <c r="J11" s="448">
        <f t="shared" si="0"/>
        <v>0</v>
      </c>
      <c r="K11" s="468" t="s">
        <v>512</v>
      </c>
      <c r="L11" s="12"/>
    </row>
    <row r="12" spans="1:12" ht="15" customHeight="1" x14ac:dyDescent="0.4">
      <c r="A12" s="72">
        <v>12</v>
      </c>
      <c r="B12" s="63"/>
      <c r="C12" s="71" t="s">
        <v>710</v>
      </c>
      <c r="D12" s="71" t="s">
        <v>711</v>
      </c>
      <c r="E12" s="71" t="s">
        <v>712</v>
      </c>
      <c r="F12" s="14"/>
      <c r="G12" s="14" t="s">
        <v>713</v>
      </c>
      <c r="H12" s="453"/>
      <c r="I12" s="453"/>
      <c r="J12" s="448">
        <f t="shared" si="0"/>
        <v>0</v>
      </c>
      <c r="K12" s="468" t="s">
        <v>512</v>
      </c>
      <c r="L12" s="12"/>
    </row>
    <row r="13" spans="1:12" ht="15" customHeight="1" x14ac:dyDescent="0.4">
      <c r="A13" s="72">
        <v>13</v>
      </c>
      <c r="B13" s="63"/>
      <c r="C13" s="71" t="s">
        <v>710</v>
      </c>
      <c r="D13" s="71" t="s">
        <v>711</v>
      </c>
      <c r="E13" s="71" t="s">
        <v>714</v>
      </c>
      <c r="F13" s="14"/>
      <c r="G13" s="14" t="s">
        <v>713</v>
      </c>
      <c r="H13" s="453"/>
      <c r="I13" s="453"/>
      <c r="J13" s="448">
        <f t="shared" si="0"/>
        <v>0</v>
      </c>
      <c r="K13" s="468" t="s">
        <v>512</v>
      </c>
      <c r="L13" s="12"/>
    </row>
    <row r="14" spans="1:12" ht="15" customHeight="1" x14ac:dyDescent="0.4">
      <c r="A14" s="72">
        <v>14</v>
      </c>
      <c r="B14" s="63"/>
      <c r="C14" s="71" t="s">
        <v>710</v>
      </c>
      <c r="D14" s="71" t="s">
        <v>715</v>
      </c>
      <c r="E14" s="71" t="s">
        <v>716</v>
      </c>
      <c r="F14" s="14"/>
      <c r="G14" s="14" t="s">
        <v>713</v>
      </c>
      <c r="H14" s="453"/>
      <c r="I14" s="453"/>
      <c r="J14" s="448">
        <f t="shared" si="0"/>
        <v>0</v>
      </c>
      <c r="K14" s="468" t="s">
        <v>512</v>
      </c>
      <c r="L14" s="12"/>
    </row>
    <row r="15" spans="1:12" ht="15" customHeight="1" x14ac:dyDescent="0.4">
      <c r="A15" s="72">
        <v>15</v>
      </c>
      <c r="B15" s="63"/>
      <c r="C15" s="71" t="s">
        <v>710</v>
      </c>
      <c r="D15" s="71" t="s">
        <v>715</v>
      </c>
      <c r="E15" s="71" t="s">
        <v>717</v>
      </c>
      <c r="F15" s="14"/>
      <c r="G15" s="14" t="s">
        <v>713</v>
      </c>
      <c r="H15" s="453"/>
      <c r="I15" s="453"/>
      <c r="J15" s="448">
        <f t="shared" si="0"/>
        <v>0</v>
      </c>
      <c r="K15" s="468" t="s">
        <v>512</v>
      </c>
      <c r="L15" s="12"/>
    </row>
    <row r="16" spans="1:12" ht="15" customHeight="1" x14ac:dyDescent="0.4">
      <c r="A16" s="72">
        <v>16</v>
      </c>
      <c r="B16" s="63"/>
      <c r="C16" s="71" t="s">
        <v>710</v>
      </c>
      <c r="D16" s="71" t="s">
        <v>715</v>
      </c>
      <c r="E16" s="71" t="s">
        <v>718</v>
      </c>
      <c r="F16" s="14"/>
      <c r="G16" s="14" t="s">
        <v>713</v>
      </c>
      <c r="H16" s="453"/>
      <c r="I16" s="453"/>
      <c r="J16" s="448">
        <f t="shared" si="0"/>
        <v>0</v>
      </c>
      <c r="K16" s="468" t="s">
        <v>512</v>
      </c>
      <c r="L16" s="12"/>
    </row>
    <row r="17" spans="1:12" ht="15" customHeight="1" x14ac:dyDescent="0.4">
      <c r="A17" s="72">
        <v>17</v>
      </c>
      <c r="B17" s="63"/>
      <c r="C17" s="71" t="s">
        <v>710</v>
      </c>
      <c r="D17" s="71" t="s">
        <v>715</v>
      </c>
      <c r="E17" s="71" t="s">
        <v>719</v>
      </c>
      <c r="F17" s="14"/>
      <c r="G17" s="14" t="s">
        <v>713</v>
      </c>
      <c r="H17" s="453"/>
      <c r="I17" s="453"/>
      <c r="J17" s="448">
        <f t="shared" si="0"/>
        <v>0</v>
      </c>
      <c r="K17" s="468" t="s">
        <v>512</v>
      </c>
      <c r="L17" s="12"/>
    </row>
    <row r="18" spans="1:12" ht="15" customHeight="1" x14ac:dyDescent="0.4">
      <c r="A18" s="72">
        <v>18</v>
      </c>
      <c r="B18" s="63"/>
      <c r="C18" s="71" t="s">
        <v>710</v>
      </c>
      <c r="D18" s="71" t="s">
        <v>715</v>
      </c>
      <c r="E18" s="71" t="s">
        <v>720</v>
      </c>
      <c r="F18" s="14"/>
      <c r="G18" s="14" t="s">
        <v>713</v>
      </c>
      <c r="H18" s="453"/>
      <c r="I18" s="453"/>
      <c r="J18" s="448">
        <f t="shared" si="0"/>
        <v>0</v>
      </c>
      <c r="K18" s="468" t="s">
        <v>512</v>
      </c>
      <c r="L18" s="12"/>
    </row>
    <row r="19" spans="1:12" ht="15" customHeight="1" x14ac:dyDescent="0.4">
      <c r="A19" s="72">
        <v>19</v>
      </c>
      <c r="B19" s="63"/>
      <c r="C19" s="71" t="s">
        <v>710</v>
      </c>
      <c r="D19" s="71" t="s">
        <v>715</v>
      </c>
      <c r="E19" s="71" t="s">
        <v>721</v>
      </c>
      <c r="F19" s="14"/>
      <c r="G19" s="14" t="s">
        <v>713</v>
      </c>
      <c r="H19" s="453"/>
      <c r="I19" s="453"/>
      <c r="J19" s="448">
        <f t="shared" si="0"/>
        <v>0</v>
      </c>
      <c r="K19" s="468" t="s">
        <v>512</v>
      </c>
      <c r="L19" s="12"/>
    </row>
    <row r="20" spans="1:12" ht="15" customHeight="1" x14ac:dyDescent="0.4">
      <c r="A20" s="72">
        <v>20</v>
      </c>
      <c r="B20" s="63"/>
      <c r="C20" s="71" t="s">
        <v>710</v>
      </c>
      <c r="D20" s="71" t="s">
        <v>715</v>
      </c>
      <c r="E20" s="71" t="s">
        <v>722</v>
      </c>
      <c r="F20" s="14"/>
      <c r="G20" s="14" t="s">
        <v>713</v>
      </c>
      <c r="H20" s="453"/>
      <c r="I20" s="453"/>
      <c r="J20" s="448">
        <f t="shared" si="0"/>
        <v>0</v>
      </c>
      <c r="K20" s="468" t="s">
        <v>512</v>
      </c>
      <c r="L20" s="12"/>
    </row>
    <row r="21" spans="1:12" ht="15" customHeight="1" x14ac:dyDescent="0.4">
      <c r="A21" s="72">
        <v>21</v>
      </c>
      <c r="B21" s="63"/>
      <c r="C21" s="71" t="s">
        <v>710</v>
      </c>
      <c r="D21" s="71" t="s">
        <v>715</v>
      </c>
      <c r="E21" s="71" t="s">
        <v>723</v>
      </c>
      <c r="F21" s="14"/>
      <c r="G21" s="14" t="s">
        <v>713</v>
      </c>
      <c r="H21" s="453"/>
      <c r="I21" s="453"/>
      <c r="J21" s="448">
        <f t="shared" si="0"/>
        <v>0</v>
      </c>
      <c r="K21" s="468" t="s">
        <v>512</v>
      </c>
      <c r="L21" s="12"/>
    </row>
    <row r="22" spans="1:12" ht="15" customHeight="1" x14ac:dyDescent="0.4">
      <c r="A22" s="72">
        <v>22</v>
      </c>
      <c r="B22" s="63"/>
      <c r="C22" s="71" t="s">
        <v>710</v>
      </c>
      <c r="D22" s="71" t="s">
        <v>715</v>
      </c>
      <c r="E22" s="71" t="s">
        <v>724</v>
      </c>
      <c r="F22" s="14"/>
      <c r="G22" s="14" t="s">
        <v>713</v>
      </c>
      <c r="H22" s="453"/>
      <c r="I22" s="453"/>
      <c r="J22" s="448">
        <f t="shared" si="0"/>
        <v>0</v>
      </c>
      <c r="K22" s="468" t="s">
        <v>512</v>
      </c>
      <c r="L22" s="12"/>
    </row>
    <row r="23" spans="1:12" ht="15" customHeight="1" x14ac:dyDescent="0.4">
      <c r="A23" s="72">
        <v>23</v>
      </c>
      <c r="B23" s="63"/>
      <c r="C23" s="71" t="s">
        <v>710</v>
      </c>
      <c r="D23" s="71" t="s">
        <v>725</v>
      </c>
      <c r="E23" s="71" t="s">
        <v>726</v>
      </c>
      <c r="F23" s="14"/>
      <c r="G23" s="14" t="s">
        <v>707</v>
      </c>
      <c r="H23" s="453"/>
      <c r="I23" s="453"/>
      <c r="J23" s="448">
        <f t="shared" si="0"/>
        <v>0</v>
      </c>
      <c r="K23" s="468" t="s">
        <v>512</v>
      </c>
      <c r="L23" s="12"/>
    </row>
    <row r="24" spans="1:12" ht="15" customHeight="1" x14ac:dyDescent="0.4">
      <c r="A24" s="72">
        <v>24</v>
      </c>
      <c r="B24" s="63"/>
      <c r="C24" s="71" t="s">
        <v>710</v>
      </c>
      <c r="D24" s="71" t="s">
        <v>725</v>
      </c>
      <c r="E24" s="71" t="s">
        <v>727</v>
      </c>
      <c r="F24" s="14"/>
      <c r="G24" s="14" t="s">
        <v>707</v>
      </c>
      <c r="H24" s="453"/>
      <c r="I24" s="453"/>
      <c r="J24" s="448">
        <f t="shared" si="0"/>
        <v>0</v>
      </c>
      <c r="K24" s="468" t="s">
        <v>512</v>
      </c>
      <c r="L24" s="12"/>
    </row>
    <row r="25" spans="1:12" ht="15" customHeight="1" x14ac:dyDescent="0.4">
      <c r="A25" s="72">
        <v>25</v>
      </c>
      <c r="B25" s="63"/>
      <c r="C25" s="71" t="s">
        <v>710</v>
      </c>
      <c r="D25" s="71" t="s">
        <v>728</v>
      </c>
      <c r="E25" s="71" t="s">
        <v>729</v>
      </c>
      <c r="F25" s="14"/>
      <c r="G25" s="14" t="s">
        <v>707</v>
      </c>
      <c r="H25" s="453"/>
      <c r="I25" s="453"/>
      <c r="J25" s="448">
        <f>I25-H25</f>
        <v>0</v>
      </c>
      <c r="K25" s="468" t="s">
        <v>512</v>
      </c>
      <c r="L25" s="12"/>
    </row>
    <row r="26" spans="1:12" ht="15" customHeight="1" x14ac:dyDescent="0.4">
      <c r="A26" s="72">
        <v>26</v>
      </c>
      <c r="B26" s="63"/>
      <c r="C26" s="71" t="s">
        <v>710</v>
      </c>
      <c r="D26" s="71" t="s">
        <v>728</v>
      </c>
      <c r="E26" s="71" t="s">
        <v>730</v>
      </c>
      <c r="F26" s="14"/>
      <c r="G26" s="14" t="s">
        <v>707</v>
      </c>
      <c r="H26" s="453"/>
      <c r="I26" s="453"/>
      <c r="J26" s="448">
        <f>I26-H26</f>
        <v>0</v>
      </c>
      <c r="K26" s="468" t="s">
        <v>512</v>
      </c>
      <c r="L26" s="12"/>
    </row>
    <row r="27" spans="1:12" ht="15" customHeight="1" x14ac:dyDescent="0.4">
      <c r="A27" s="72">
        <v>27</v>
      </c>
      <c r="B27" s="63"/>
      <c r="C27" s="71" t="s">
        <v>710</v>
      </c>
      <c r="D27" s="71" t="s">
        <v>728</v>
      </c>
      <c r="E27" s="71" t="s">
        <v>731</v>
      </c>
      <c r="F27" s="14"/>
      <c r="G27" s="14" t="s">
        <v>707</v>
      </c>
      <c r="H27" s="453"/>
      <c r="I27" s="453"/>
      <c r="J27" s="448">
        <f>I27-H27</f>
        <v>0</v>
      </c>
      <c r="K27" s="468" t="s">
        <v>512</v>
      </c>
      <c r="L27" s="12"/>
    </row>
    <row r="28" spans="1:12" ht="15" customHeight="1" x14ac:dyDescent="0.4">
      <c r="A28" s="72">
        <v>28</v>
      </c>
      <c r="B28" s="63"/>
      <c r="C28" s="71" t="s">
        <v>710</v>
      </c>
      <c r="D28" s="71" t="s">
        <v>728</v>
      </c>
      <c r="E28" s="71" t="s">
        <v>732</v>
      </c>
      <c r="F28" s="14"/>
      <c r="G28" s="14" t="s">
        <v>707</v>
      </c>
      <c r="H28" s="453"/>
      <c r="I28" s="453"/>
      <c r="J28" s="448">
        <f>I28-H28</f>
        <v>0</v>
      </c>
      <c r="K28" s="468" t="s">
        <v>512</v>
      </c>
      <c r="L28" s="12"/>
    </row>
    <row r="29" spans="1:12" ht="15" customHeight="1" x14ac:dyDescent="0.4">
      <c r="A29" s="72">
        <v>29</v>
      </c>
      <c r="B29" s="63"/>
      <c r="C29" s="71" t="s">
        <v>710</v>
      </c>
      <c r="D29" s="71" t="s">
        <v>728</v>
      </c>
      <c r="E29" s="71" t="s">
        <v>733</v>
      </c>
      <c r="F29" s="14"/>
      <c r="G29" s="14" t="s">
        <v>707</v>
      </c>
      <c r="H29" s="453"/>
      <c r="I29" s="453"/>
      <c r="J29" s="448">
        <f>I29-H29</f>
        <v>0</v>
      </c>
      <c r="K29" s="468" t="s">
        <v>512</v>
      </c>
      <c r="L29" s="12"/>
    </row>
    <row r="30" spans="1:12" ht="15" customHeight="1" x14ac:dyDescent="0.4">
      <c r="A30" s="72">
        <v>30</v>
      </c>
      <c r="B30" s="63"/>
      <c r="C30" s="71" t="s">
        <v>710</v>
      </c>
      <c r="D30" s="71" t="s">
        <v>728</v>
      </c>
      <c r="E30" s="71" t="s">
        <v>734</v>
      </c>
      <c r="F30" s="14"/>
      <c r="G30" s="14" t="s">
        <v>707</v>
      </c>
      <c r="H30" s="453"/>
      <c r="I30" s="453"/>
      <c r="J30" s="448">
        <f t="shared" si="0"/>
        <v>0</v>
      </c>
      <c r="K30" s="468" t="s">
        <v>512</v>
      </c>
      <c r="L30" s="12"/>
    </row>
    <row r="31" spans="1:12" ht="15" customHeight="1" x14ac:dyDescent="0.4">
      <c r="A31" s="72">
        <v>31</v>
      </c>
      <c r="B31" s="63"/>
      <c r="C31" s="71" t="s">
        <v>710</v>
      </c>
      <c r="D31" s="71" t="s">
        <v>728</v>
      </c>
      <c r="E31" s="71" t="s">
        <v>735</v>
      </c>
      <c r="F31" s="14"/>
      <c r="G31" s="14" t="s">
        <v>707</v>
      </c>
      <c r="H31" s="453"/>
      <c r="I31" s="453"/>
      <c r="J31" s="448">
        <f t="shared" si="0"/>
        <v>0</v>
      </c>
      <c r="K31" s="468" t="s">
        <v>512</v>
      </c>
      <c r="L31" s="12"/>
    </row>
    <row r="32" spans="1:12" ht="15" customHeight="1" x14ac:dyDescent="0.4">
      <c r="A32" s="72">
        <v>32</v>
      </c>
      <c r="B32" s="63"/>
      <c r="C32" s="71" t="s">
        <v>710</v>
      </c>
      <c r="D32" s="71" t="s">
        <v>728</v>
      </c>
      <c r="E32" s="71" t="s">
        <v>736</v>
      </c>
      <c r="F32" s="14"/>
      <c r="G32" s="14" t="s">
        <v>707</v>
      </c>
      <c r="H32" s="453"/>
      <c r="I32" s="453"/>
      <c r="J32" s="448">
        <f>I32-H32</f>
        <v>0</v>
      </c>
      <c r="K32" s="468" t="s">
        <v>512</v>
      </c>
      <c r="L32" s="12"/>
    </row>
    <row r="33" spans="1:12" ht="15" customHeight="1" x14ac:dyDescent="0.4">
      <c r="A33" s="72">
        <v>33</v>
      </c>
      <c r="B33" s="63"/>
      <c r="C33" s="71" t="s">
        <v>710</v>
      </c>
      <c r="D33" s="71" t="s">
        <v>728</v>
      </c>
      <c r="E33" s="71" t="s">
        <v>737</v>
      </c>
      <c r="F33" s="14"/>
      <c r="G33" s="14" t="s">
        <v>707</v>
      </c>
      <c r="H33" s="453"/>
      <c r="I33" s="453"/>
      <c r="J33" s="448">
        <f>I33-H33</f>
        <v>0</v>
      </c>
      <c r="K33" s="468" t="s">
        <v>512</v>
      </c>
      <c r="L33" s="12"/>
    </row>
    <row r="34" spans="1:12" ht="15" customHeight="1" x14ac:dyDescent="0.4">
      <c r="A34" s="72">
        <v>34</v>
      </c>
      <c r="B34" s="63"/>
      <c r="C34" s="71" t="s">
        <v>710</v>
      </c>
      <c r="D34" s="71" t="s">
        <v>738</v>
      </c>
      <c r="E34" s="71" t="s">
        <v>739</v>
      </c>
      <c r="F34" s="14"/>
      <c r="G34" s="14" t="s">
        <v>707</v>
      </c>
      <c r="H34" s="453"/>
      <c r="I34" s="453"/>
      <c r="J34" s="448">
        <f t="shared" si="0"/>
        <v>0</v>
      </c>
      <c r="K34" s="468" t="s">
        <v>512</v>
      </c>
      <c r="L34" s="12"/>
    </row>
    <row r="35" spans="1:12" ht="15" customHeight="1" x14ac:dyDescent="0.4">
      <c r="A35" s="72">
        <v>35</v>
      </c>
      <c r="B35" s="63"/>
      <c r="C35" s="71" t="s">
        <v>710</v>
      </c>
      <c r="D35" s="71" t="s">
        <v>740</v>
      </c>
      <c r="E35" s="71" t="s">
        <v>741</v>
      </c>
      <c r="F35" s="14"/>
      <c r="G35" s="14" t="s">
        <v>713</v>
      </c>
      <c r="H35" s="453"/>
      <c r="I35" s="453"/>
      <c r="J35" s="448">
        <f t="shared" si="0"/>
        <v>0</v>
      </c>
      <c r="K35" s="468" t="s">
        <v>512</v>
      </c>
      <c r="L35" s="12"/>
    </row>
    <row r="36" spans="1:12" ht="15" customHeight="1" x14ac:dyDescent="0.4">
      <c r="A36" s="72">
        <v>36</v>
      </c>
      <c r="B36" s="63"/>
      <c r="C36" s="71" t="s">
        <v>710</v>
      </c>
      <c r="D36" s="71" t="s">
        <v>740</v>
      </c>
      <c r="E36" s="71" t="s">
        <v>742</v>
      </c>
      <c r="F36" s="14"/>
      <c r="G36" s="14" t="s">
        <v>713</v>
      </c>
      <c r="H36" s="453"/>
      <c r="I36" s="453"/>
      <c r="J36" s="448">
        <f t="shared" si="0"/>
        <v>0</v>
      </c>
      <c r="K36" s="468" t="s">
        <v>512</v>
      </c>
      <c r="L36" s="12"/>
    </row>
    <row r="37" spans="1:12" ht="15" customHeight="1" x14ac:dyDescent="0.4">
      <c r="A37" s="72">
        <v>37</v>
      </c>
      <c r="B37" s="63"/>
      <c r="C37" s="71" t="s">
        <v>710</v>
      </c>
      <c r="D37" s="71" t="s">
        <v>740</v>
      </c>
      <c r="E37" s="71" t="s">
        <v>743</v>
      </c>
      <c r="F37" s="14"/>
      <c r="G37" s="14" t="s">
        <v>713</v>
      </c>
      <c r="H37" s="453"/>
      <c r="I37" s="453"/>
      <c r="J37" s="448">
        <f t="shared" si="0"/>
        <v>0</v>
      </c>
      <c r="K37" s="468" t="s">
        <v>512</v>
      </c>
      <c r="L37" s="12"/>
    </row>
    <row r="38" spans="1:12" ht="15" customHeight="1" x14ac:dyDescent="0.4">
      <c r="A38" s="72">
        <v>38</v>
      </c>
      <c r="B38" s="63"/>
      <c r="C38" s="71" t="s">
        <v>710</v>
      </c>
      <c r="D38" s="71" t="s">
        <v>744</v>
      </c>
      <c r="E38" s="71" t="s">
        <v>745</v>
      </c>
      <c r="F38" s="14"/>
      <c r="G38" s="14" t="s">
        <v>713</v>
      </c>
      <c r="H38" s="453"/>
      <c r="I38" s="453"/>
      <c r="J38" s="448">
        <f t="shared" si="0"/>
        <v>0</v>
      </c>
      <c r="K38" s="468" t="s">
        <v>512</v>
      </c>
      <c r="L38" s="12"/>
    </row>
    <row r="39" spans="1:12" ht="15" customHeight="1" x14ac:dyDescent="0.4">
      <c r="A39" s="72">
        <v>39</v>
      </c>
      <c r="B39" s="63"/>
      <c r="C39" s="71" t="s">
        <v>710</v>
      </c>
      <c r="D39" s="71" t="s">
        <v>744</v>
      </c>
      <c r="E39" s="71" t="s">
        <v>746</v>
      </c>
      <c r="F39" s="14"/>
      <c r="G39" s="14" t="s">
        <v>713</v>
      </c>
      <c r="H39" s="453"/>
      <c r="I39" s="453"/>
      <c r="J39" s="448">
        <f t="shared" si="0"/>
        <v>0</v>
      </c>
      <c r="K39" s="468" t="s">
        <v>512</v>
      </c>
      <c r="L39" s="12"/>
    </row>
    <row r="40" spans="1:12" ht="15" customHeight="1" x14ac:dyDescent="0.4">
      <c r="A40" s="72">
        <v>40</v>
      </c>
      <c r="B40" s="63"/>
      <c r="C40" s="71" t="s">
        <v>710</v>
      </c>
      <c r="D40" s="71" t="s">
        <v>744</v>
      </c>
      <c r="E40" s="71" t="s">
        <v>747</v>
      </c>
      <c r="F40" s="14"/>
      <c r="G40" s="14" t="s">
        <v>713</v>
      </c>
      <c r="H40" s="453"/>
      <c r="I40" s="453"/>
      <c r="J40" s="448">
        <f t="shared" si="0"/>
        <v>0</v>
      </c>
      <c r="K40" s="468" t="s">
        <v>512</v>
      </c>
      <c r="L40" s="12"/>
    </row>
    <row r="41" spans="1:12" ht="15" customHeight="1" x14ac:dyDescent="0.4">
      <c r="A41" s="72">
        <v>41</v>
      </c>
      <c r="B41" s="63"/>
      <c r="C41" s="71" t="s">
        <v>710</v>
      </c>
      <c r="D41" s="71" t="s">
        <v>748</v>
      </c>
      <c r="E41" s="71" t="s">
        <v>749</v>
      </c>
      <c r="F41" s="14"/>
      <c r="G41" s="14" t="s">
        <v>707</v>
      </c>
      <c r="H41" s="453"/>
      <c r="I41" s="453"/>
      <c r="J41" s="448">
        <f t="shared" ref="J41:J59" si="1">I41-H41</f>
        <v>0</v>
      </c>
      <c r="K41" s="468" t="s">
        <v>512</v>
      </c>
      <c r="L41" s="12"/>
    </row>
    <row r="42" spans="1:12" ht="15" customHeight="1" x14ac:dyDescent="0.4">
      <c r="A42" s="72">
        <v>42</v>
      </c>
      <c r="B42" s="63"/>
      <c r="C42" s="71" t="s">
        <v>710</v>
      </c>
      <c r="D42" s="71" t="s">
        <v>748</v>
      </c>
      <c r="E42" s="71" t="s">
        <v>750</v>
      </c>
      <c r="F42" s="14"/>
      <c r="G42" s="14" t="s">
        <v>707</v>
      </c>
      <c r="H42" s="453"/>
      <c r="I42" s="453"/>
      <c r="J42" s="448">
        <f t="shared" si="1"/>
        <v>0</v>
      </c>
      <c r="K42" s="468" t="s">
        <v>512</v>
      </c>
      <c r="L42" s="12"/>
    </row>
    <row r="43" spans="1:12" ht="15" customHeight="1" x14ac:dyDescent="0.4">
      <c r="A43" s="72">
        <v>43</v>
      </c>
      <c r="B43" s="63"/>
      <c r="C43" s="71" t="s">
        <v>710</v>
      </c>
      <c r="D43" s="71" t="s">
        <v>748</v>
      </c>
      <c r="E43" s="71" t="s">
        <v>751</v>
      </c>
      <c r="F43" s="14"/>
      <c r="G43" s="14" t="s">
        <v>707</v>
      </c>
      <c r="H43" s="453"/>
      <c r="I43" s="453"/>
      <c r="J43" s="448">
        <f t="shared" si="1"/>
        <v>0</v>
      </c>
      <c r="K43" s="468" t="s">
        <v>512</v>
      </c>
      <c r="L43" s="12"/>
    </row>
    <row r="44" spans="1:12" ht="15" customHeight="1" x14ac:dyDescent="0.4">
      <c r="A44" s="72">
        <v>44</v>
      </c>
      <c r="B44" s="63"/>
      <c r="C44" s="71" t="s">
        <v>710</v>
      </c>
      <c r="D44" s="71" t="s">
        <v>748</v>
      </c>
      <c r="E44" s="71" t="s">
        <v>752</v>
      </c>
      <c r="F44" s="14"/>
      <c r="G44" s="14" t="s">
        <v>707</v>
      </c>
      <c r="H44" s="453"/>
      <c r="I44" s="453"/>
      <c r="J44" s="448">
        <f t="shared" si="1"/>
        <v>0</v>
      </c>
      <c r="K44" s="468" t="s">
        <v>512</v>
      </c>
      <c r="L44" s="12"/>
    </row>
    <row r="45" spans="1:12" ht="15" customHeight="1" x14ac:dyDescent="0.4">
      <c r="A45" s="72">
        <v>45</v>
      </c>
      <c r="B45" s="63"/>
      <c r="C45" s="71" t="s">
        <v>710</v>
      </c>
      <c r="D45" s="71" t="s">
        <v>748</v>
      </c>
      <c r="E45" s="71" t="s">
        <v>753</v>
      </c>
      <c r="F45" s="14"/>
      <c r="G45" s="14" t="s">
        <v>707</v>
      </c>
      <c r="H45" s="453"/>
      <c r="I45" s="453"/>
      <c r="J45" s="448">
        <f t="shared" si="1"/>
        <v>0</v>
      </c>
      <c r="K45" s="468" t="s">
        <v>512</v>
      </c>
      <c r="L45" s="12"/>
    </row>
    <row r="46" spans="1:12" ht="15" customHeight="1" x14ac:dyDescent="0.4">
      <c r="A46" s="72">
        <v>46</v>
      </c>
      <c r="B46" s="63"/>
      <c r="C46" s="71" t="s">
        <v>710</v>
      </c>
      <c r="D46" s="71" t="s">
        <v>754</v>
      </c>
      <c r="E46" s="71" t="s">
        <v>755</v>
      </c>
      <c r="F46" s="14"/>
      <c r="G46" s="14" t="s">
        <v>707</v>
      </c>
      <c r="H46" s="453"/>
      <c r="I46" s="453"/>
      <c r="J46" s="448">
        <f t="shared" si="1"/>
        <v>0</v>
      </c>
      <c r="K46" s="468" t="s">
        <v>512</v>
      </c>
      <c r="L46" s="12"/>
    </row>
    <row r="47" spans="1:12" ht="15" customHeight="1" x14ac:dyDescent="0.4">
      <c r="A47" s="72">
        <v>47</v>
      </c>
      <c r="B47" s="63"/>
      <c r="C47" s="71" t="s">
        <v>710</v>
      </c>
      <c r="D47" s="71" t="s">
        <v>754</v>
      </c>
      <c r="E47" s="71" t="s">
        <v>756</v>
      </c>
      <c r="F47" s="14"/>
      <c r="G47" s="14" t="s">
        <v>707</v>
      </c>
      <c r="H47" s="453"/>
      <c r="I47" s="453"/>
      <c r="J47" s="448">
        <f t="shared" si="1"/>
        <v>0</v>
      </c>
      <c r="K47" s="468" t="s">
        <v>512</v>
      </c>
      <c r="L47" s="12"/>
    </row>
    <row r="48" spans="1:12" ht="15" customHeight="1" x14ac:dyDescent="0.4">
      <c r="A48" s="72">
        <v>48</v>
      </c>
      <c r="B48" s="63"/>
      <c r="C48" s="71" t="s">
        <v>710</v>
      </c>
      <c r="D48" s="71" t="s">
        <v>757</v>
      </c>
      <c r="E48" s="71" t="s">
        <v>758</v>
      </c>
      <c r="F48" s="14"/>
      <c r="G48" s="14" t="s">
        <v>707</v>
      </c>
      <c r="H48" s="453"/>
      <c r="I48" s="453"/>
      <c r="J48" s="448">
        <f t="shared" si="1"/>
        <v>0</v>
      </c>
      <c r="K48" s="468" t="s">
        <v>512</v>
      </c>
      <c r="L48" s="12"/>
    </row>
    <row r="49" spans="1:12" ht="15" customHeight="1" x14ac:dyDescent="0.4">
      <c r="A49" s="72">
        <v>49</v>
      </c>
      <c r="B49" s="63"/>
      <c r="C49" s="71" t="s">
        <v>710</v>
      </c>
      <c r="D49" s="71" t="s">
        <v>759</v>
      </c>
      <c r="E49" s="71" t="s">
        <v>760</v>
      </c>
      <c r="F49" s="14"/>
      <c r="G49" s="14" t="s">
        <v>707</v>
      </c>
      <c r="H49" s="453"/>
      <c r="I49" s="453"/>
      <c r="J49" s="448">
        <f t="shared" si="1"/>
        <v>0</v>
      </c>
      <c r="K49" s="468" t="s">
        <v>512</v>
      </c>
      <c r="L49" s="12"/>
    </row>
    <row r="50" spans="1:12" ht="15" customHeight="1" x14ac:dyDescent="0.4">
      <c r="A50" s="72">
        <v>50</v>
      </c>
      <c r="B50" s="63"/>
      <c r="C50" s="71" t="s">
        <v>761</v>
      </c>
      <c r="D50" s="71" t="s">
        <v>762</v>
      </c>
      <c r="E50" s="71" t="s">
        <v>763</v>
      </c>
      <c r="F50" s="14"/>
      <c r="G50" s="14" t="s">
        <v>713</v>
      </c>
      <c r="H50" s="453"/>
      <c r="I50" s="453"/>
      <c r="J50" s="448">
        <f t="shared" si="1"/>
        <v>0</v>
      </c>
      <c r="K50" s="468" t="s">
        <v>512</v>
      </c>
      <c r="L50" s="12"/>
    </row>
    <row r="51" spans="1:12" ht="15" customHeight="1" x14ac:dyDescent="0.4">
      <c r="A51" s="72">
        <v>51</v>
      </c>
      <c r="B51" s="63"/>
      <c r="C51" s="71" t="s">
        <v>761</v>
      </c>
      <c r="D51" s="71" t="s">
        <v>764</v>
      </c>
      <c r="E51" s="71" t="s">
        <v>765</v>
      </c>
      <c r="F51" s="14"/>
      <c r="G51" s="14" t="s">
        <v>713</v>
      </c>
      <c r="H51" s="453"/>
      <c r="I51" s="453"/>
      <c r="J51" s="448">
        <f t="shared" si="1"/>
        <v>0</v>
      </c>
      <c r="K51" s="468" t="s">
        <v>512</v>
      </c>
      <c r="L51" s="12"/>
    </row>
    <row r="52" spans="1:12" ht="15" customHeight="1" x14ac:dyDescent="0.4">
      <c r="A52" s="72">
        <v>52</v>
      </c>
      <c r="B52" s="63"/>
      <c r="C52" s="71" t="s">
        <v>761</v>
      </c>
      <c r="D52" s="71" t="s">
        <v>766</v>
      </c>
      <c r="E52" s="71" t="s">
        <v>767</v>
      </c>
      <c r="F52" s="14"/>
      <c r="G52" s="14" t="s">
        <v>713</v>
      </c>
      <c r="H52" s="453"/>
      <c r="I52" s="453"/>
      <c r="J52" s="448">
        <f t="shared" si="1"/>
        <v>0</v>
      </c>
      <c r="K52" s="468" t="s">
        <v>512</v>
      </c>
      <c r="L52" s="12"/>
    </row>
    <row r="53" spans="1:12" ht="15" customHeight="1" x14ac:dyDescent="0.4">
      <c r="A53" s="72">
        <v>53</v>
      </c>
      <c r="B53" s="63"/>
      <c r="C53" s="71" t="s">
        <v>761</v>
      </c>
      <c r="D53" s="71" t="s">
        <v>768</v>
      </c>
      <c r="E53" s="71" t="s">
        <v>769</v>
      </c>
      <c r="F53" s="14"/>
      <c r="G53" s="14" t="s">
        <v>707</v>
      </c>
      <c r="H53" s="453"/>
      <c r="I53" s="453"/>
      <c r="J53" s="448">
        <f t="shared" si="1"/>
        <v>0</v>
      </c>
      <c r="K53" s="468" t="s">
        <v>512</v>
      </c>
      <c r="L53" s="12"/>
    </row>
    <row r="54" spans="1:12" ht="15" customHeight="1" x14ac:dyDescent="0.4">
      <c r="A54" s="72">
        <v>54</v>
      </c>
      <c r="B54" s="63"/>
      <c r="C54" s="71" t="s">
        <v>704</v>
      </c>
      <c r="D54" s="71" t="s">
        <v>770</v>
      </c>
      <c r="E54" s="71" t="s">
        <v>771</v>
      </c>
      <c r="F54" s="14"/>
      <c r="G54" s="14" t="s">
        <v>707</v>
      </c>
      <c r="H54" s="453"/>
      <c r="I54" s="453"/>
      <c r="J54" s="448">
        <f t="shared" si="1"/>
        <v>0</v>
      </c>
      <c r="K54" s="468" t="s">
        <v>512</v>
      </c>
      <c r="L54" s="12"/>
    </row>
    <row r="55" spans="1:12" ht="15" customHeight="1" x14ac:dyDescent="0.4">
      <c r="A55" s="72">
        <v>55</v>
      </c>
      <c r="B55" s="63"/>
      <c r="C55" s="71" t="s">
        <v>704</v>
      </c>
      <c r="D55" s="71" t="s">
        <v>772</v>
      </c>
      <c r="E55" s="71" t="s">
        <v>773</v>
      </c>
      <c r="F55" s="14"/>
      <c r="G55" s="14" t="s">
        <v>774</v>
      </c>
      <c r="H55" s="453"/>
      <c r="I55" s="453"/>
      <c r="J55" s="448">
        <f t="shared" si="1"/>
        <v>0</v>
      </c>
      <c r="K55" s="468" t="s">
        <v>512</v>
      </c>
      <c r="L55" s="12"/>
    </row>
    <row r="56" spans="1:12" ht="15" customHeight="1" x14ac:dyDescent="0.4">
      <c r="A56" s="72">
        <v>56</v>
      </c>
      <c r="B56" s="63"/>
      <c r="C56" s="71" t="s">
        <v>704</v>
      </c>
      <c r="D56" s="71" t="s">
        <v>775</v>
      </c>
      <c r="E56" s="71" t="s">
        <v>776</v>
      </c>
      <c r="F56" s="14"/>
      <c r="G56" s="14" t="s">
        <v>777</v>
      </c>
      <c r="H56" s="453"/>
      <c r="I56" s="453"/>
      <c r="J56" s="448">
        <f t="shared" si="1"/>
        <v>0</v>
      </c>
      <c r="K56" s="468" t="s">
        <v>512</v>
      </c>
      <c r="L56" s="12"/>
    </row>
    <row r="57" spans="1:12" ht="15" customHeight="1" x14ac:dyDescent="0.4">
      <c r="A57" s="72">
        <v>57</v>
      </c>
      <c r="B57" s="63"/>
      <c r="C57" s="71" t="s">
        <v>704</v>
      </c>
      <c r="D57" s="71" t="s">
        <v>778</v>
      </c>
      <c r="E57" s="71" t="s">
        <v>779</v>
      </c>
      <c r="F57" s="14"/>
      <c r="G57" s="14" t="s">
        <v>774</v>
      </c>
      <c r="H57" s="453"/>
      <c r="I57" s="453"/>
      <c r="J57" s="448">
        <f t="shared" si="1"/>
        <v>0</v>
      </c>
      <c r="K57" s="468" t="s">
        <v>512</v>
      </c>
      <c r="L57" s="12"/>
    </row>
    <row r="58" spans="1:12" ht="15" customHeight="1" x14ac:dyDescent="0.4">
      <c r="A58" s="72">
        <v>58</v>
      </c>
      <c r="B58" s="63"/>
      <c r="C58" s="71" t="s">
        <v>704</v>
      </c>
      <c r="D58" s="71" t="s">
        <v>778</v>
      </c>
      <c r="E58" s="71" t="s">
        <v>780</v>
      </c>
      <c r="F58" s="14"/>
      <c r="G58" s="14" t="s">
        <v>777</v>
      </c>
      <c r="H58" s="453"/>
      <c r="I58" s="453"/>
      <c r="J58" s="448">
        <f t="shared" si="1"/>
        <v>0</v>
      </c>
      <c r="K58" s="468" t="s">
        <v>512</v>
      </c>
      <c r="L58" s="12"/>
    </row>
    <row r="59" spans="1:12" ht="15" customHeight="1" x14ac:dyDescent="0.4">
      <c r="A59" s="72">
        <v>59</v>
      </c>
      <c r="B59" s="63"/>
      <c r="C59" s="71" t="s">
        <v>704</v>
      </c>
      <c r="D59" s="71" t="s">
        <v>781</v>
      </c>
      <c r="E59" s="71" t="s">
        <v>782</v>
      </c>
      <c r="F59" s="14"/>
      <c r="G59" s="14" t="s">
        <v>713</v>
      </c>
      <c r="H59" s="469"/>
      <c r="I59" s="469"/>
      <c r="J59" s="470">
        <f t="shared" si="1"/>
        <v>0</v>
      </c>
      <c r="K59" s="471" t="s">
        <v>512</v>
      </c>
      <c r="L59" s="12"/>
    </row>
    <row r="60" spans="1:12" s="345" customFormat="1" ht="15" customHeight="1" x14ac:dyDescent="0.4">
      <c r="A60" s="72"/>
      <c r="B60" s="63"/>
      <c r="C60" s="71"/>
      <c r="D60" s="71"/>
      <c r="E60" s="71"/>
      <c r="F60" s="63"/>
      <c r="G60" s="63"/>
      <c r="H60" s="346"/>
      <c r="I60" s="346"/>
      <c r="J60" s="346"/>
      <c r="K60" s="346"/>
      <c r="L60" s="63"/>
    </row>
  </sheetData>
  <sheetProtection formatRows="0" insertRows="0"/>
  <mergeCells count="4">
    <mergeCell ref="A6:L6"/>
    <mergeCell ref="I2:K2"/>
    <mergeCell ref="I3:K3"/>
    <mergeCell ref="I4:K4"/>
  </mergeCells>
  <dataValidations disablePrompts="1" count="2">
    <dataValidation allowBlank="1" showInputMessage="1" showErrorMessage="1" prompt="Please enter Network / Sub-Network Name" sqref="I4:K4" xr:uid="{00000000-0002-0000-1000-000000000000}"/>
    <dataValidation type="list" allowBlank="1" showInputMessage="1" showErrorMessage="1" prompt="Please select from available drop-down options" sqref="K9:K60" xr:uid="{00000000-0002-0000-1000-000001000000}">
      <formula1>"1,2,3,4,N/A,[Select one]"</formula1>
    </dataValidation>
  </dataValidations>
  <pageMargins left="0.70866141732283472" right="0.70866141732283472" top="0.74803149606299213" bottom="0.74803149606299213" header="0.31496062992125989" footer="0.31496062992125989"/>
  <pageSetup paperSize="9" scale="5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9">
    <tabColor theme="9" tint="-0.499984740745262"/>
    <pageSetUpPr fitToPage="1"/>
  </sheetPr>
  <dimension ref="A1:AR61"/>
  <sheetViews>
    <sheetView showGridLines="0" view="pageBreakPreview" zoomScale="80" zoomScaleNormal="100" zoomScaleSheetLayoutView="80" workbookViewId="0">
      <selection activeCell="AE4" sqref="AE4:AQ4"/>
    </sheetView>
  </sheetViews>
  <sheetFormatPr defaultColWidth="9.140625" defaultRowHeight="13.15" x14ac:dyDescent="0.4"/>
  <cols>
    <col min="1" max="1" width="4.5703125" customWidth="1"/>
    <col min="2" max="2" width="3.42578125" customWidth="1"/>
    <col min="3" max="3" width="10.140625" customWidth="1"/>
    <col min="4" max="4" width="31.5703125" customWidth="1"/>
    <col min="5" max="5" width="53.140625" customWidth="1"/>
    <col min="6" max="6" width="8.42578125" customWidth="1"/>
    <col min="7" max="39" width="9.140625" customWidth="1"/>
    <col min="40" max="41" width="10.140625" customWidth="1"/>
    <col min="42" max="42" width="9.140625" customWidth="1"/>
    <col min="43" max="43" width="12.7109375" customWidth="1"/>
    <col min="44" max="44" width="2.7109375" customWidth="1"/>
  </cols>
  <sheetData>
    <row r="1" spans="1:44" ht="15" customHeight="1" x14ac:dyDescent="0.4">
      <c r="A1" s="324"/>
      <c r="B1" s="321"/>
      <c r="C1" s="323"/>
      <c r="D1" s="321"/>
      <c r="E1" s="321"/>
      <c r="F1" s="321"/>
      <c r="G1" s="321"/>
      <c r="H1" s="321"/>
      <c r="I1" s="321"/>
      <c r="J1" s="321"/>
      <c r="K1" s="321"/>
      <c r="L1" s="321"/>
      <c r="M1" s="321"/>
      <c r="N1" s="321"/>
      <c r="O1" s="321"/>
      <c r="P1" s="321"/>
      <c r="Q1" s="321"/>
      <c r="R1" s="321"/>
      <c r="S1" s="321"/>
      <c r="T1" s="321"/>
      <c r="U1" s="321"/>
      <c r="V1" s="321"/>
      <c r="W1" s="321"/>
      <c r="X1" s="321"/>
      <c r="Y1" s="321"/>
      <c r="Z1" s="321"/>
      <c r="AA1" s="321"/>
      <c r="AB1" s="321"/>
      <c r="AC1" s="321"/>
      <c r="AD1" s="321"/>
      <c r="AE1" s="321"/>
      <c r="AF1" s="321"/>
      <c r="AG1" s="321"/>
      <c r="AH1" s="321"/>
      <c r="AI1" s="321"/>
      <c r="AJ1" s="321"/>
      <c r="AK1" s="321"/>
      <c r="AL1" s="321"/>
      <c r="AM1" s="321"/>
      <c r="AN1" s="321"/>
      <c r="AO1" s="321"/>
      <c r="AP1" s="321"/>
      <c r="AQ1" s="321"/>
      <c r="AR1" s="320"/>
    </row>
    <row r="2" spans="1:44" ht="18" customHeight="1" x14ac:dyDescent="0.5">
      <c r="A2" s="46"/>
      <c r="B2" s="265"/>
      <c r="C2" s="59"/>
      <c r="D2" s="265"/>
      <c r="E2" s="265"/>
      <c r="F2" s="265"/>
      <c r="G2" s="265"/>
      <c r="H2" s="265"/>
      <c r="I2" s="265"/>
      <c r="J2" s="265"/>
      <c r="K2" s="265"/>
      <c r="L2" s="265"/>
      <c r="M2" s="265"/>
      <c r="N2" s="265"/>
      <c r="O2" s="265"/>
      <c r="P2" s="59"/>
      <c r="Q2" s="59"/>
      <c r="R2" s="59"/>
      <c r="S2" s="59"/>
      <c r="T2" s="59"/>
      <c r="U2" s="59"/>
      <c r="V2" s="59"/>
      <c r="W2" s="265"/>
      <c r="X2" s="265"/>
      <c r="Y2" s="265"/>
      <c r="Z2" s="265"/>
      <c r="AA2" s="265"/>
      <c r="AB2" s="265"/>
      <c r="AC2" s="265"/>
      <c r="AD2" s="60" t="s">
        <v>0</v>
      </c>
      <c r="AE2" s="504" t="str">
        <f>IF(NOT(ISBLANK(CoverSheet!$C$8)),CoverSheet!$C$8,"")</f>
        <v/>
      </c>
      <c r="AF2" s="504"/>
      <c r="AG2" s="504"/>
      <c r="AH2" s="504"/>
      <c r="AI2" s="504"/>
      <c r="AJ2" s="504"/>
      <c r="AK2" s="504"/>
      <c r="AL2" s="504"/>
      <c r="AM2" s="504"/>
      <c r="AN2" s="504"/>
      <c r="AO2" s="504"/>
      <c r="AP2" s="504"/>
      <c r="AQ2" s="504"/>
      <c r="AR2" s="23"/>
    </row>
    <row r="3" spans="1:44" ht="18" customHeight="1" x14ac:dyDescent="0.5">
      <c r="A3" s="46"/>
      <c r="B3" s="265"/>
      <c r="C3" s="59"/>
      <c r="D3" s="265"/>
      <c r="E3" s="265"/>
      <c r="F3" s="265"/>
      <c r="G3" s="265"/>
      <c r="H3" s="265"/>
      <c r="I3" s="265"/>
      <c r="J3" s="265"/>
      <c r="K3" s="265"/>
      <c r="L3" s="265"/>
      <c r="M3" s="265"/>
      <c r="N3" s="265"/>
      <c r="O3" s="265"/>
      <c r="P3" s="59"/>
      <c r="Q3" s="59"/>
      <c r="R3" s="59"/>
      <c r="S3" s="59"/>
      <c r="T3" s="59"/>
      <c r="U3" s="59"/>
      <c r="V3" s="59"/>
      <c r="W3" s="265"/>
      <c r="X3" s="265"/>
      <c r="Y3" s="265"/>
      <c r="Z3" s="265"/>
      <c r="AA3" s="265"/>
      <c r="AB3" s="265"/>
      <c r="AC3" s="265"/>
      <c r="AD3" s="60" t="s">
        <v>64</v>
      </c>
      <c r="AE3" s="505" t="str">
        <f>IF(ISNUMBER(CoverSheet!$C$12),CoverSheet!$C$12,"")</f>
        <v/>
      </c>
      <c r="AF3" s="505"/>
      <c r="AG3" s="505"/>
      <c r="AH3" s="505"/>
      <c r="AI3" s="505"/>
      <c r="AJ3" s="505"/>
      <c r="AK3" s="505"/>
      <c r="AL3" s="505"/>
      <c r="AM3" s="505"/>
      <c r="AN3" s="505"/>
      <c r="AO3" s="505"/>
      <c r="AP3" s="505"/>
      <c r="AQ3" s="505"/>
      <c r="AR3" s="23"/>
    </row>
    <row r="4" spans="1:44" ht="18" customHeight="1" x14ac:dyDescent="0.65">
      <c r="A4" s="79"/>
      <c r="B4" s="80"/>
      <c r="C4" s="59"/>
      <c r="D4" s="265"/>
      <c r="E4" s="265"/>
      <c r="F4" s="265"/>
      <c r="G4" s="265"/>
      <c r="H4" s="265"/>
      <c r="I4" s="265"/>
      <c r="J4" s="265"/>
      <c r="K4" s="265"/>
      <c r="L4" s="265"/>
      <c r="M4" s="265"/>
      <c r="N4" s="265"/>
      <c r="O4" s="265"/>
      <c r="P4" s="265"/>
      <c r="Q4" s="206"/>
      <c r="R4" s="265"/>
      <c r="S4" s="265"/>
      <c r="T4" s="265"/>
      <c r="U4" s="265"/>
      <c r="V4" s="265"/>
      <c r="W4" s="265"/>
      <c r="X4" s="265"/>
      <c r="Y4" s="265"/>
      <c r="Z4" s="265"/>
      <c r="AA4" s="265"/>
      <c r="AB4" s="265"/>
      <c r="AC4" s="265"/>
      <c r="AD4" s="60" t="s">
        <v>694</v>
      </c>
      <c r="AE4" s="558"/>
      <c r="AF4" s="558"/>
      <c r="AG4" s="558"/>
      <c r="AH4" s="558"/>
      <c r="AI4" s="558"/>
      <c r="AJ4" s="558"/>
      <c r="AK4" s="558"/>
      <c r="AL4" s="558"/>
      <c r="AM4" s="558"/>
      <c r="AN4" s="558"/>
      <c r="AO4" s="558"/>
      <c r="AP4" s="558"/>
      <c r="AQ4" s="558"/>
      <c r="AR4" s="23"/>
    </row>
    <row r="5" spans="1:44" ht="21" x14ac:dyDescent="0.65">
      <c r="A5" s="147" t="s">
        <v>783</v>
      </c>
      <c r="B5" s="80"/>
      <c r="C5" s="59"/>
      <c r="D5" s="265"/>
      <c r="E5" s="265"/>
      <c r="F5" s="265"/>
      <c r="G5" s="265"/>
      <c r="H5" s="265"/>
      <c r="I5" s="265"/>
      <c r="J5" s="265"/>
      <c r="K5" s="265"/>
      <c r="L5" s="265"/>
      <c r="M5" s="265"/>
      <c r="N5" s="265"/>
      <c r="O5" s="265"/>
      <c r="P5" s="265"/>
      <c r="Q5" s="206"/>
      <c r="R5" s="265"/>
      <c r="S5" s="265"/>
      <c r="T5" s="265"/>
      <c r="U5" s="265"/>
      <c r="V5" s="265"/>
      <c r="W5" s="265"/>
      <c r="X5" s="265"/>
      <c r="Y5" s="265"/>
      <c r="Z5" s="265"/>
      <c r="AA5" s="265"/>
      <c r="AB5" s="265"/>
      <c r="AC5" s="265"/>
      <c r="AD5" s="206"/>
      <c r="AE5" s="265"/>
      <c r="AF5" s="265"/>
      <c r="AG5" s="265"/>
      <c r="AH5" s="265"/>
      <c r="AI5" s="265"/>
      <c r="AJ5" s="265"/>
      <c r="AK5" s="265"/>
      <c r="AL5" s="265"/>
      <c r="AM5" s="265"/>
      <c r="AN5" s="265"/>
      <c r="AO5" s="265"/>
      <c r="AP5" s="265"/>
      <c r="AQ5" s="265"/>
      <c r="AR5" s="281"/>
    </row>
    <row r="6" spans="1:44" ht="22.5" customHeight="1" x14ac:dyDescent="0.4">
      <c r="A6" s="562" t="s">
        <v>784</v>
      </c>
      <c r="B6" s="563"/>
      <c r="C6" s="563"/>
      <c r="D6" s="563"/>
      <c r="E6" s="563"/>
      <c r="F6" s="563"/>
      <c r="G6" s="563"/>
      <c r="H6" s="563"/>
      <c r="I6" s="563"/>
      <c r="J6" s="563"/>
      <c r="K6" s="563"/>
      <c r="L6" s="563"/>
      <c r="M6" s="563"/>
      <c r="N6" s="563"/>
      <c r="O6" s="563"/>
      <c r="P6" s="563"/>
      <c r="Q6" s="563"/>
      <c r="R6" s="563"/>
      <c r="S6" s="563"/>
      <c r="T6" s="563"/>
      <c r="U6" s="563"/>
      <c r="V6" s="51"/>
      <c r="W6" s="59"/>
      <c r="X6" s="59"/>
      <c r="Y6" s="59"/>
      <c r="Z6" s="59"/>
      <c r="AA6" s="59"/>
      <c r="AB6" s="59"/>
      <c r="AC6" s="51"/>
      <c r="AD6" s="51"/>
      <c r="AE6" s="59"/>
      <c r="AF6" s="59"/>
      <c r="AG6" s="59"/>
      <c r="AH6" s="59"/>
      <c r="AI6" s="59"/>
      <c r="AJ6" s="59"/>
      <c r="AK6" s="59"/>
      <c r="AL6" s="59"/>
      <c r="AM6" s="59"/>
      <c r="AN6" s="59"/>
      <c r="AO6" s="59"/>
      <c r="AP6" s="59"/>
      <c r="AQ6" s="59"/>
      <c r="AR6" s="50"/>
    </row>
    <row r="7" spans="1:44" ht="15" customHeight="1" x14ac:dyDescent="0.4">
      <c r="A7" s="55" t="s">
        <v>66</v>
      </c>
      <c r="B7" s="206"/>
      <c r="C7" s="59"/>
      <c r="D7" s="25"/>
      <c r="E7" s="265"/>
      <c r="F7" s="265"/>
      <c r="G7" s="265"/>
      <c r="H7" s="265"/>
      <c r="I7" s="265"/>
      <c r="J7" s="265"/>
      <c r="K7" s="265"/>
      <c r="L7" s="265"/>
      <c r="M7" s="265"/>
      <c r="N7" s="265"/>
      <c r="O7" s="265"/>
      <c r="P7" s="265"/>
      <c r="Q7" s="265"/>
      <c r="R7" s="265"/>
      <c r="S7" s="265"/>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3"/>
    </row>
    <row r="8" spans="1:44" ht="15" customHeight="1" x14ac:dyDescent="0.4">
      <c r="A8" s="72">
        <v>8</v>
      </c>
      <c r="B8" s="63"/>
      <c r="C8" s="74"/>
      <c r="D8" s="74" t="s">
        <v>2</v>
      </c>
      <c r="E8" s="314" t="str">
        <f>IF(ISNUMBER(#REF!),#REF!,"")</f>
        <v/>
      </c>
      <c r="F8" s="112"/>
      <c r="G8" s="569" t="s">
        <v>785</v>
      </c>
      <c r="H8" s="569"/>
      <c r="I8" s="569"/>
      <c r="J8" s="569"/>
      <c r="K8" s="569"/>
      <c r="L8" s="569"/>
      <c r="M8" s="569"/>
      <c r="N8" s="569"/>
      <c r="O8" s="569"/>
      <c r="P8" s="569"/>
      <c r="Q8" s="569"/>
      <c r="R8" s="569"/>
      <c r="S8" s="569"/>
      <c r="T8" s="569"/>
      <c r="U8" s="569"/>
      <c r="V8" s="569"/>
      <c r="W8" s="569"/>
      <c r="X8" s="569"/>
      <c r="Y8" s="569"/>
      <c r="Z8" s="569"/>
      <c r="AA8" s="112"/>
      <c r="AB8" s="112"/>
      <c r="AC8" s="112"/>
      <c r="AD8" s="112"/>
      <c r="AE8" s="112"/>
      <c r="AF8" s="112"/>
      <c r="AG8" s="112"/>
      <c r="AH8" s="112"/>
      <c r="AI8" s="112"/>
      <c r="AJ8" s="112"/>
      <c r="AK8" s="112"/>
      <c r="AL8" s="112"/>
      <c r="AM8" s="112"/>
      <c r="AN8" s="112"/>
      <c r="AO8" s="112"/>
      <c r="AP8" s="112"/>
      <c r="AQ8" s="112"/>
      <c r="AR8" s="52"/>
    </row>
    <row r="9" spans="1:44" ht="39.4" x14ac:dyDescent="0.4">
      <c r="A9" s="72">
        <v>9</v>
      </c>
      <c r="B9" s="63"/>
      <c r="C9" s="124" t="s">
        <v>697</v>
      </c>
      <c r="D9" s="73" t="s">
        <v>574</v>
      </c>
      <c r="E9" s="73" t="s">
        <v>698</v>
      </c>
      <c r="F9" s="89" t="s">
        <v>699</v>
      </c>
      <c r="G9" s="89" t="s">
        <v>786</v>
      </c>
      <c r="H9" s="347" t="s">
        <v>787</v>
      </c>
      <c r="I9" s="347" t="s">
        <v>788</v>
      </c>
      <c r="J9" s="347" t="s">
        <v>789</v>
      </c>
      <c r="K9" s="89" t="s">
        <v>790</v>
      </c>
      <c r="L9" s="89" t="s">
        <v>791</v>
      </c>
      <c r="M9" s="89" t="s">
        <v>792</v>
      </c>
      <c r="N9" s="89">
        <v>2000</v>
      </c>
      <c r="O9" s="89">
        <v>2001</v>
      </c>
      <c r="P9" s="89">
        <v>2002</v>
      </c>
      <c r="Q9" s="89">
        <v>2003</v>
      </c>
      <c r="R9" s="89">
        <v>2004</v>
      </c>
      <c r="S9" s="89">
        <v>2005</v>
      </c>
      <c r="T9" s="89">
        <v>2006</v>
      </c>
      <c r="U9" s="89">
        <v>2007</v>
      </c>
      <c r="V9" s="89">
        <v>2008</v>
      </c>
      <c r="W9" s="89">
        <v>2009</v>
      </c>
      <c r="X9" s="89">
        <v>2010</v>
      </c>
      <c r="Y9" s="89">
        <v>2011</v>
      </c>
      <c r="Z9" s="89">
        <v>2012</v>
      </c>
      <c r="AA9" s="89">
        <v>2013</v>
      </c>
      <c r="AB9" s="89">
        <v>2014</v>
      </c>
      <c r="AC9" s="89">
        <v>2015</v>
      </c>
      <c r="AD9" s="89">
        <v>2016</v>
      </c>
      <c r="AE9" s="89">
        <v>2017</v>
      </c>
      <c r="AF9" s="347">
        <v>2018</v>
      </c>
      <c r="AG9" s="347">
        <v>2019</v>
      </c>
      <c r="AH9" s="347">
        <v>2020</v>
      </c>
      <c r="AI9" s="347">
        <v>2021</v>
      </c>
      <c r="AJ9" s="347">
        <v>2022</v>
      </c>
      <c r="AK9" s="347">
        <v>2023</v>
      </c>
      <c r="AL9" s="347">
        <v>2024</v>
      </c>
      <c r="AM9" s="347">
        <v>2025</v>
      </c>
      <c r="AN9" s="193" t="s">
        <v>793</v>
      </c>
      <c r="AO9" s="193" t="s">
        <v>701</v>
      </c>
      <c r="AP9" s="89" t="s">
        <v>794</v>
      </c>
      <c r="AQ9" s="89" t="s">
        <v>703</v>
      </c>
      <c r="AR9" s="33"/>
    </row>
    <row r="10" spans="1:44" ht="15" customHeight="1" x14ac:dyDescent="0.4">
      <c r="A10" s="72">
        <v>10</v>
      </c>
      <c r="B10" s="63"/>
      <c r="C10" s="47" t="s">
        <v>704</v>
      </c>
      <c r="D10" s="71" t="s">
        <v>705</v>
      </c>
      <c r="E10" s="71" t="s">
        <v>706</v>
      </c>
      <c r="F10" s="14" t="s">
        <v>707</v>
      </c>
      <c r="G10" s="453"/>
      <c r="H10" s="459"/>
      <c r="I10" s="459"/>
      <c r="J10" s="459"/>
      <c r="K10" s="459"/>
      <c r="L10" s="459"/>
      <c r="M10" s="459"/>
      <c r="N10" s="459"/>
      <c r="O10" s="459"/>
      <c r="P10" s="459"/>
      <c r="Q10" s="459"/>
      <c r="R10" s="459"/>
      <c r="S10" s="459"/>
      <c r="T10" s="459"/>
      <c r="U10" s="459"/>
      <c r="V10" s="459"/>
      <c r="W10" s="459"/>
      <c r="X10" s="459"/>
      <c r="Y10" s="459"/>
      <c r="Z10" s="459"/>
      <c r="AA10" s="459"/>
      <c r="AB10" s="459"/>
      <c r="AC10" s="459"/>
      <c r="AD10" s="459"/>
      <c r="AE10" s="459"/>
      <c r="AF10" s="459"/>
      <c r="AG10" s="459"/>
      <c r="AH10" s="459"/>
      <c r="AI10" s="459"/>
      <c r="AJ10" s="459"/>
      <c r="AK10" s="459"/>
      <c r="AL10" s="459"/>
      <c r="AM10" s="459"/>
      <c r="AN10" s="453"/>
      <c r="AO10" s="208">
        <f t="shared" ref="AO10:AO60" si="0">SUM(G10:AN10)</f>
        <v>0</v>
      </c>
      <c r="AP10" s="453"/>
      <c r="AQ10" s="282" t="s">
        <v>512</v>
      </c>
      <c r="AR10" s="12"/>
    </row>
    <row r="11" spans="1:44" ht="15" customHeight="1" x14ac:dyDescent="0.4">
      <c r="A11" s="72">
        <v>11</v>
      </c>
      <c r="B11" s="63"/>
      <c r="C11" s="47" t="s">
        <v>704</v>
      </c>
      <c r="D11" s="71" t="s">
        <v>705</v>
      </c>
      <c r="E11" s="71" t="s">
        <v>708</v>
      </c>
      <c r="F11" s="14" t="s">
        <v>707</v>
      </c>
      <c r="G11" s="453"/>
      <c r="H11" s="459"/>
      <c r="I11" s="459"/>
      <c r="J11" s="459"/>
      <c r="K11" s="459"/>
      <c r="L11" s="459"/>
      <c r="M11" s="459"/>
      <c r="N11" s="459"/>
      <c r="O11" s="459"/>
      <c r="P11" s="459"/>
      <c r="Q11" s="459"/>
      <c r="R11" s="459"/>
      <c r="S11" s="459"/>
      <c r="T11" s="459"/>
      <c r="U11" s="459"/>
      <c r="V11" s="459"/>
      <c r="W11" s="459"/>
      <c r="X11" s="459"/>
      <c r="Y11" s="459"/>
      <c r="Z11" s="459"/>
      <c r="AA11" s="459"/>
      <c r="AB11" s="459"/>
      <c r="AC11" s="459"/>
      <c r="AD11" s="459"/>
      <c r="AE11" s="459"/>
      <c r="AF11" s="459"/>
      <c r="AG11" s="459"/>
      <c r="AH11" s="459"/>
      <c r="AI11" s="459"/>
      <c r="AJ11" s="459"/>
      <c r="AK11" s="459"/>
      <c r="AL11" s="459"/>
      <c r="AM11" s="459"/>
      <c r="AN11" s="453"/>
      <c r="AO11" s="208">
        <f t="shared" si="0"/>
        <v>0</v>
      </c>
      <c r="AP11" s="453"/>
      <c r="AQ11" s="282" t="s">
        <v>512</v>
      </c>
      <c r="AR11" s="12"/>
    </row>
    <row r="12" spans="1:44" ht="15" customHeight="1" x14ac:dyDescent="0.4">
      <c r="A12" s="72">
        <v>12</v>
      </c>
      <c r="B12" s="63"/>
      <c r="C12" s="47" t="s">
        <v>704</v>
      </c>
      <c r="D12" s="71" t="s">
        <v>705</v>
      </c>
      <c r="E12" s="71" t="s">
        <v>709</v>
      </c>
      <c r="F12" s="14" t="s">
        <v>707</v>
      </c>
      <c r="G12" s="453"/>
      <c r="H12" s="459"/>
      <c r="I12" s="459"/>
      <c r="J12" s="459"/>
      <c r="K12" s="459"/>
      <c r="L12" s="459"/>
      <c r="M12" s="459"/>
      <c r="N12" s="459"/>
      <c r="O12" s="459"/>
      <c r="P12" s="459"/>
      <c r="Q12" s="459"/>
      <c r="R12" s="459"/>
      <c r="S12" s="459"/>
      <c r="T12" s="459"/>
      <c r="U12" s="459"/>
      <c r="V12" s="459"/>
      <c r="W12" s="459"/>
      <c r="X12" s="459"/>
      <c r="Y12" s="459"/>
      <c r="Z12" s="459"/>
      <c r="AA12" s="459"/>
      <c r="AB12" s="459"/>
      <c r="AC12" s="459"/>
      <c r="AD12" s="459"/>
      <c r="AE12" s="459"/>
      <c r="AF12" s="459"/>
      <c r="AG12" s="459"/>
      <c r="AH12" s="459"/>
      <c r="AI12" s="459"/>
      <c r="AJ12" s="459"/>
      <c r="AK12" s="459"/>
      <c r="AL12" s="459"/>
      <c r="AM12" s="459"/>
      <c r="AN12" s="453"/>
      <c r="AO12" s="208">
        <f t="shared" si="0"/>
        <v>0</v>
      </c>
      <c r="AP12" s="453"/>
      <c r="AQ12" s="282" t="s">
        <v>512</v>
      </c>
      <c r="AR12" s="12"/>
    </row>
    <row r="13" spans="1:44" ht="15" customHeight="1" x14ac:dyDescent="0.4">
      <c r="A13" s="72">
        <v>13</v>
      </c>
      <c r="B13" s="63"/>
      <c r="C13" s="47" t="s">
        <v>710</v>
      </c>
      <c r="D13" s="71" t="s">
        <v>711</v>
      </c>
      <c r="E13" s="71" t="s">
        <v>712</v>
      </c>
      <c r="F13" s="14" t="s">
        <v>713</v>
      </c>
      <c r="G13" s="453"/>
      <c r="H13" s="459"/>
      <c r="I13" s="459"/>
      <c r="J13" s="459"/>
      <c r="K13" s="459"/>
      <c r="L13" s="459"/>
      <c r="M13" s="459"/>
      <c r="N13" s="459"/>
      <c r="O13" s="459"/>
      <c r="P13" s="459"/>
      <c r="Q13" s="459"/>
      <c r="R13" s="459"/>
      <c r="S13" s="459"/>
      <c r="T13" s="459"/>
      <c r="U13" s="459"/>
      <c r="V13" s="459"/>
      <c r="W13" s="459"/>
      <c r="X13" s="459"/>
      <c r="Y13" s="459"/>
      <c r="Z13" s="459"/>
      <c r="AA13" s="459"/>
      <c r="AB13" s="459"/>
      <c r="AC13" s="459"/>
      <c r="AD13" s="459"/>
      <c r="AE13" s="459"/>
      <c r="AF13" s="459"/>
      <c r="AG13" s="459"/>
      <c r="AH13" s="459"/>
      <c r="AI13" s="459"/>
      <c r="AJ13" s="459"/>
      <c r="AK13" s="459"/>
      <c r="AL13" s="459"/>
      <c r="AM13" s="459"/>
      <c r="AN13" s="453"/>
      <c r="AO13" s="208">
        <f t="shared" si="0"/>
        <v>0</v>
      </c>
      <c r="AP13" s="453"/>
      <c r="AQ13" s="282" t="s">
        <v>512</v>
      </c>
      <c r="AR13" s="12"/>
    </row>
    <row r="14" spans="1:44" ht="15" customHeight="1" x14ac:dyDescent="0.4">
      <c r="A14" s="72">
        <v>14</v>
      </c>
      <c r="B14" s="63"/>
      <c r="C14" s="47" t="s">
        <v>710</v>
      </c>
      <c r="D14" s="71" t="s">
        <v>711</v>
      </c>
      <c r="E14" s="71" t="s">
        <v>714</v>
      </c>
      <c r="F14" s="14" t="s">
        <v>713</v>
      </c>
      <c r="G14" s="453"/>
      <c r="H14" s="459"/>
      <c r="I14" s="459"/>
      <c r="J14" s="459"/>
      <c r="K14" s="459"/>
      <c r="L14" s="459"/>
      <c r="M14" s="459"/>
      <c r="N14" s="459"/>
      <c r="O14" s="459"/>
      <c r="P14" s="459"/>
      <c r="Q14" s="459"/>
      <c r="R14" s="459"/>
      <c r="S14" s="459"/>
      <c r="T14" s="459"/>
      <c r="U14" s="459"/>
      <c r="V14" s="459"/>
      <c r="W14" s="459"/>
      <c r="X14" s="459"/>
      <c r="Y14" s="459"/>
      <c r="Z14" s="459"/>
      <c r="AA14" s="459"/>
      <c r="AB14" s="459"/>
      <c r="AC14" s="459"/>
      <c r="AD14" s="459"/>
      <c r="AE14" s="459"/>
      <c r="AF14" s="459"/>
      <c r="AG14" s="459"/>
      <c r="AH14" s="459"/>
      <c r="AI14" s="459"/>
      <c r="AJ14" s="459"/>
      <c r="AK14" s="459"/>
      <c r="AL14" s="459"/>
      <c r="AM14" s="459"/>
      <c r="AN14" s="453"/>
      <c r="AO14" s="208">
        <f t="shared" si="0"/>
        <v>0</v>
      </c>
      <c r="AP14" s="453"/>
      <c r="AQ14" s="282" t="s">
        <v>512</v>
      </c>
      <c r="AR14" s="12"/>
    </row>
    <row r="15" spans="1:44" ht="15" customHeight="1" x14ac:dyDescent="0.4">
      <c r="A15" s="72">
        <v>15</v>
      </c>
      <c r="B15" s="63"/>
      <c r="C15" s="47" t="s">
        <v>710</v>
      </c>
      <c r="D15" s="71" t="s">
        <v>715</v>
      </c>
      <c r="E15" s="71" t="s">
        <v>716</v>
      </c>
      <c r="F15" s="14" t="s">
        <v>713</v>
      </c>
      <c r="G15" s="453"/>
      <c r="H15" s="459"/>
      <c r="I15" s="459"/>
      <c r="J15" s="459"/>
      <c r="K15" s="459"/>
      <c r="L15" s="459"/>
      <c r="M15" s="459"/>
      <c r="N15" s="459"/>
      <c r="O15" s="459"/>
      <c r="P15" s="459"/>
      <c r="Q15" s="459"/>
      <c r="R15" s="459"/>
      <c r="S15" s="459"/>
      <c r="T15" s="459"/>
      <c r="U15" s="459"/>
      <c r="V15" s="459"/>
      <c r="W15" s="459"/>
      <c r="X15" s="459"/>
      <c r="Y15" s="459"/>
      <c r="Z15" s="459"/>
      <c r="AA15" s="459"/>
      <c r="AB15" s="459"/>
      <c r="AC15" s="459"/>
      <c r="AD15" s="459"/>
      <c r="AE15" s="459"/>
      <c r="AF15" s="459"/>
      <c r="AG15" s="459"/>
      <c r="AH15" s="459"/>
      <c r="AI15" s="459"/>
      <c r="AJ15" s="459"/>
      <c r="AK15" s="459"/>
      <c r="AL15" s="459"/>
      <c r="AM15" s="459"/>
      <c r="AN15" s="453"/>
      <c r="AO15" s="208">
        <f t="shared" si="0"/>
        <v>0</v>
      </c>
      <c r="AP15" s="453"/>
      <c r="AQ15" s="282" t="s">
        <v>512</v>
      </c>
      <c r="AR15" s="12"/>
    </row>
    <row r="16" spans="1:44" ht="15" customHeight="1" x14ac:dyDescent="0.4">
      <c r="A16" s="72">
        <v>16</v>
      </c>
      <c r="B16" s="63"/>
      <c r="C16" s="47" t="s">
        <v>710</v>
      </c>
      <c r="D16" s="71" t="s">
        <v>715</v>
      </c>
      <c r="E16" s="71" t="s">
        <v>717</v>
      </c>
      <c r="F16" s="14" t="s">
        <v>713</v>
      </c>
      <c r="G16" s="453"/>
      <c r="H16" s="459"/>
      <c r="I16" s="459"/>
      <c r="J16" s="459"/>
      <c r="K16" s="459"/>
      <c r="L16" s="459"/>
      <c r="M16" s="459"/>
      <c r="N16" s="459"/>
      <c r="O16" s="459"/>
      <c r="P16" s="459"/>
      <c r="Q16" s="459"/>
      <c r="R16" s="459"/>
      <c r="S16" s="459"/>
      <c r="T16" s="459"/>
      <c r="U16" s="459"/>
      <c r="V16" s="459"/>
      <c r="W16" s="459"/>
      <c r="X16" s="459"/>
      <c r="Y16" s="459"/>
      <c r="Z16" s="459"/>
      <c r="AA16" s="459"/>
      <c r="AB16" s="459"/>
      <c r="AC16" s="459"/>
      <c r="AD16" s="459"/>
      <c r="AE16" s="459"/>
      <c r="AF16" s="459"/>
      <c r="AG16" s="459"/>
      <c r="AH16" s="459"/>
      <c r="AI16" s="459"/>
      <c r="AJ16" s="459"/>
      <c r="AK16" s="459"/>
      <c r="AL16" s="459"/>
      <c r="AM16" s="459"/>
      <c r="AN16" s="453"/>
      <c r="AO16" s="208">
        <f t="shared" si="0"/>
        <v>0</v>
      </c>
      <c r="AP16" s="453"/>
      <c r="AQ16" s="282" t="s">
        <v>512</v>
      </c>
      <c r="AR16" s="12"/>
    </row>
    <row r="17" spans="1:44" ht="15" customHeight="1" x14ac:dyDescent="0.4">
      <c r="A17" s="72">
        <v>17</v>
      </c>
      <c r="B17" s="63"/>
      <c r="C17" s="47" t="s">
        <v>710</v>
      </c>
      <c r="D17" s="71" t="s">
        <v>715</v>
      </c>
      <c r="E17" s="71" t="s">
        <v>718</v>
      </c>
      <c r="F17" s="14" t="s">
        <v>713</v>
      </c>
      <c r="G17" s="453"/>
      <c r="H17" s="459"/>
      <c r="I17" s="459"/>
      <c r="J17" s="459"/>
      <c r="K17" s="459"/>
      <c r="L17" s="459"/>
      <c r="M17" s="459"/>
      <c r="N17" s="459"/>
      <c r="O17" s="459"/>
      <c r="P17" s="459"/>
      <c r="Q17" s="459"/>
      <c r="R17" s="459"/>
      <c r="S17" s="459"/>
      <c r="T17" s="459"/>
      <c r="U17" s="459"/>
      <c r="V17" s="459"/>
      <c r="W17" s="459"/>
      <c r="X17" s="459"/>
      <c r="Y17" s="459"/>
      <c r="Z17" s="459"/>
      <c r="AA17" s="459"/>
      <c r="AB17" s="459"/>
      <c r="AC17" s="459"/>
      <c r="AD17" s="459"/>
      <c r="AE17" s="459"/>
      <c r="AF17" s="459"/>
      <c r="AG17" s="459"/>
      <c r="AH17" s="459"/>
      <c r="AI17" s="459"/>
      <c r="AJ17" s="459"/>
      <c r="AK17" s="459"/>
      <c r="AL17" s="459"/>
      <c r="AM17" s="459"/>
      <c r="AN17" s="453"/>
      <c r="AO17" s="208">
        <f t="shared" si="0"/>
        <v>0</v>
      </c>
      <c r="AP17" s="453"/>
      <c r="AQ17" s="282" t="s">
        <v>512</v>
      </c>
      <c r="AR17" s="12"/>
    </row>
    <row r="18" spans="1:44" ht="15" customHeight="1" x14ac:dyDescent="0.4">
      <c r="A18" s="72">
        <v>18</v>
      </c>
      <c r="B18" s="63"/>
      <c r="C18" s="47" t="s">
        <v>710</v>
      </c>
      <c r="D18" s="71" t="s">
        <v>715</v>
      </c>
      <c r="E18" s="71" t="s">
        <v>719</v>
      </c>
      <c r="F18" s="14" t="s">
        <v>713</v>
      </c>
      <c r="G18" s="453"/>
      <c r="H18" s="459"/>
      <c r="I18" s="459"/>
      <c r="J18" s="459"/>
      <c r="K18" s="459"/>
      <c r="L18" s="459"/>
      <c r="M18" s="459"/>
      <c r="N18" s="459"/>
      <c r="O18" s="459"/>
      <c r="P18" s="459"/>
      <c r="Q18" s="459"/>
      <c r="R18" s="459"/>
      <c r="S18" s="459"/>
      <c r="T18" s="459"/>
      <c r="U18" s="459"/>
      <c r="V18" s="459"/>
      <c r="W18" s="459"/>
      <c r="X18" s="459"/>
      <c r="Y18" s="459"/>
      <c r="Z18" s="459"/>
      <c r="AA18" s="459"/>
      <c r="AB18" s="459"/>
      <c r="AC18" s="459"/>
      <c r="AD18" s="459"/>
      <c r="AE18" s="459"/>
      <c r="AF18" s="459"/>
      <c r="AG18" s="459"/>
      <c r="AH18" s="459"/>
      <c r="AI18" s="459"/>
      <c r="AJ18" s="459"/>
      <c r="AK18" s="459"/>
      <c r="AL18" s="459"/>
      <c r="AM18" s="459"/>
      <c r="AN18" s="453"/>
      <c r="AO18" s="208">
        <f t="shared" si="0"/>
        <v>0</v>
      </c>
      <c r="AP18" s="453"/>
      <c r="AQ18" s="282" t="s">
        <v>512</v>
      </c>
      <c r="AR18" s="12"/>
    </row>
    <row r="19" spans="1:44" ht="15" customHeight="1" x14ac:dyDescent="0.4">
      <c r="A19" s="72">
        <v>19</v>
      </c>
      <c r="B19" s="63"/>
      <c r="C19" s="47" t="s">
        <v>710</v>
      </c>
      <c r="D19" s="71" t="s">
        <v>715</v>
      </c>
      <c r="E19" s="71" t="s">
        <v>720</v>
      </c>
      <c r="F19" s="14" t="s">
        <v>713</v>
      </c>
      <c r="G19" s="453"/>
      <c r="H19" s="459"/>
      <c r="I19" s="459"/>
      <c r="J19" s="459"/>
      <c r="K19" s="459"/>
      <c r="L19" s="459"/>
      <c r="M19" s="459"/>
      <c r="N19" s="459"/>
      <c r="O19" s="459"/>
      <c r="P19" s="459"/>
      <c r="Q19" s="459"/>
      <c r="R19" s="459"/>
      <c r="S19" s="459"/>
      <c r="T19" s="459"/>
      <c r="U19" s="459"/>
      <c r="V19" s="459"/>
      <c r="W19" s="459"/>
      <c r="X19" s="459"/>
      <c r="Y19" s="459"/>
      <c r="Z19" s="459"/>
      <c r="AA19" s="459"/>
      <c r="AB19" s="459"/>
      <c r="AC19" s="459"/>
      <c r="AD19" s="459"/>
      <c r="AE19" s="459"/>
      <c r="AF19" s="459"/>
      <c r="AG19" s="459"/>
      <c r="AH19" s="459"/>
      <c r="AI19" s="459"/>
      <c r="AJ19" s="459"/>
      <c r="AK19" s="459"/>
      <c r="AL19" s="459"/>
      <c r="AM19" s="459"/>
      <c r="AN19" s="453"/>
      <c r="AO19" s="208">
        <f t="shared" si="0"/>
        <v>0</v>
      </c>
      <c r="AP19" s="453"/>
      <c r="AQ19" s="282" t="s">
        <v>512</v>
      </c>
      <c r="AR19" s="12"/>
    </row>
    <row r="20" spans="1:44" ht="15" customHeight="1" x14ac:dyDescent="0.4">
      <c r="A20" s="72">
        <v>20</v>
      </c>
      <c r="B20" s="63"/>
      <c r="C20" s="47" t="s">
        <v>710</v>
      </c>
      <c r="D20" s="71" t="s">
        <v>715</v>
      </c>
      <c r="E20" s="71" t="s">
        <v>721</v>
      </c>
      <c r="F20" s="14" t="s">
        <v>713</v>
      </c>
      <c r="G20" s="453"/>
      <c r="H20" s="459"/>
      <c r="I20" s="459"/>
      <c r="J20" s="459"/>
      <c r="K20" s="459"/>
      <c r="L20" s="459"/>
      <c r="M20" s="459"/>
      <c r="N20" s="459"/>
      <c r="O20" s="459"/>
      <c r="P20" s="459"/>
      <c r="Q20" s="459"/>
      <c r="R20" s="459"/>
      <c r="S20" s="459"/>
      <c r="T20" s="459"/>
      <c r="U20" s="459"/>
      <c r="V20" s="459"/>
      <c r="W20" s="459"/>
      <c r="X20" s="459"/>
      <c r="Y20" s="459"/>
      <c r="Z20" s="459"/>
      <c r="AA20" s="459"/>
      <c r="AB20" s="459"/>
      <c r="AC20" s="459"/>
      <c r="AD20" s="459"/>
      <c r="AE20" s="459"/>
      <c r="AF20" s="459"/>
      <c r="AG20" s="459"/>
      <c r="AH20" s="459"/>
      <c r="AI20" s="459"/>
      <c r="AJ20" s="459"/>
      <c r="AK20" s="459"/>
      <c r="AL20" s="459"/>
      <c r="AM20" s="459"/>
      <c r="AN20" s="453"/>
      <c r="AO20" s="208">
        <f t="shared" si="0"/>
        <v>0</v>
      </c>
      <c r="AP20" s="453"/>
      <c r="AQ20" s="282" t="s">
        <v>512</v>
      </c>
      <c r="AR20" s="12"/>
    </row>
    <row r="21" spans="1:44" ht="15" customHeight="1" x14ac:dyDescent="0.4">
      <c r="A21" s="72">
        <v>21</v>
      </c>
      <c r="B21" s="63"/>
      <c r="C21" s="47" t="s">
        <v>710</v>
      </c>
      <c r="D21" s="71" t="s">
        <v>715</v>
      </c>
      <c r="E21" s="71" t="s">
        <v>722</v>
      </c>
      <c r="F21" s="14" t="s">
        <v>713</v>
      </c>
      <c r="G21" s="453"/>
      <c r="H21" s="459"/>
      <c r="I21" s="459"/>
      <c r="J21" s="459"/>
      <c r="K21" s="459"/>
      <c r="L21" s="459"/>
      <c r="M21" s="459"/>
      <c r="N21" s="459"/>
      <c r="O21" s="459"/>
      <c r="P21" s="459"/>
      <c r="Q21" s="459"/>
      <c r="R21" s="459"/>
      <c r="S21" s="459"/>
      <c r="T21" s="459"/>
      <c r="U21" s="459"/>
      <c r="V21" s="459"/>
      <c r="W21" s="459"/>
      <c r="X21" s="459"/>
      <c r="Y21" s="459"/>
      <c r="Z21" s="459"/>
      <c r="AA21" s="459"/>
      <c r="AB21" s="459"/>
      <c r="AC21" s="459"/>
      <c r="AD21" s="459"/>
      <c r="AE21" s="459"/>
      <c r="AF21" s="459"/>
      <c r="AG21" s="459"/>
      <c r="AH21" s="459"/>
      <c r="AI21" s="459"/>
      <c r="AJ21" s="459"/>
      <c r="AK21" s="459"/>
      <c r="AL21" s="459"/>
      <c r="AM21" s="459"/>
      <c r="AN21" s="453"/>
      <c r="AO21" s="208">
        <f t="shared" si="0"/>
        <v>0</v>
      </c>
      <c r="AP21" s="453"/>
      <c r="AQ21" s="282" t="s">
        <v>512</v>
      </c>
      <c r="AR21" s="12"/>
    </row>
    <row r="22" spans="1:44" ht="15" customHeight="1" x14ac:dyDescent="0.4">
      <c r="A22" s="72">
        <v>22</v>
      </c>
      <c r="B22" s="63"/>
      <c r="C22" s="47" t="s">
        <v>710</v>
      </c>
      <c r="D22" s="71" t="s">
        <v>715</v>
      </c>
      <c r="E22" s="71" t="s">
        <v>723</v>
      </c>
      <c r="F22" s="14" t="s">
        <v>713</v>
      </c>
      <c r="G22" s="453"/>
      <c r="H22" s="459"/>
      <c r="I22" s="459"/>
      <c r="J22" s="459"/>
      <c r="K22" s="459"/>
      <c r="L22" s="459"/>
      <c r="M22" s="459"/>
      <c r="N22" s="459"/>
      <c r="O22" s="459"/>
      <c r="P22" s="459"/>
      <c r="Q22" s="459"/>
      <c r="R22" s="459"/>
      <c r="S22" s="459"/>
      <c r="T22" s="459"/>
      <c r="U22" s="459"/>
      <c r="V22" s="459"/>
      <c r="W22" s="459"/>
      <c r="X22" s="459"/>
      <c r="Y22" s="459"/>
      <c r="Z22" s="459"/>
      <c r="AA22" s="459"/>
      <c r="AB22" s="459"/>
      <c r="AC22" s="459"/>
      <c r="AD22" s="459"/>
      <c r="AE22" s="459"/>
      <c r="AF22" s="459"/>
      <c r="AG22" s="459"/>
      <c r="AH22" s="459"/>
      <c r="AI22" s="459"/>
      <c r="AJ22" s="459"/>
      <c r="AK22" s="459"/>
      <c r="AL22" s="459"/>
      <c r="AM22" s="459"/>
      <c r="AN22" s="453"/>
      <c r="AO22" s="208">
        <f t="shared" si="0"/>
        <v>0</v>
      </c>
      <c r="AP22" s="453"/>
      <c r="AQ22" s="282" t="s">
        <v>512</v>
      </c>
      <c r="AR22" s="12"/>
    </row>
    <row r="23" spans="1:44" ht="15" customHeight="1" x14ac:dyDescent="0.4">
      <c r="A23" s="72">
        <v>23</v>
      </c>
      <c r="B23" s="63"/>
      <c r="C23" s="47" t="s">
        <v>710</v>
      </c>
      <c r="D23" s="71" t="s">
        <v>715</v>
      </c>
      <c r="E23" s="71" t="s">
        <v>724</v>
      </c>
      <c r="F23" s="14" t="s">
        <v>713</v>
      </c>
      <c r="G23" s="453"/>
      <c r="H23" s="459"/>
      <c r="I23" s="459"/>
      <c r="J23" s="459"/>
      <c r="K23" s="459"/>
      <c r="L23" s="459"/>
      <c r="M23" s="459"/>
      <c r="N23" s="459"/>
      <c r="O23" s="459"/>
      <c r="P23" s="459"/>
      <c r="Q23" s="459"/>
      <c r="R23" s="459"/>
      <c r="S23" s="459"/>
      <c r="T23" s="459"/>
      <c r="U23" s="459"/>
      <c r="V23" s="459"/>
      <c r="W23" s="459"/>
      <c r="X23" s="459"/>
      <c r="Y23" s="459"/>
      <c r="Z23" s="459"/>
      <c r="AA23" s="459"/>
      <c r="AB23" s="459"/>
      <c r="AC23" s="459"/>
      <c r="AD23" s="459"/>
      <c r="AE23" s="459"/>
      <c r="AF23" s="459"/>
      <c r="AG23" s="459"/>
      <c r="AH23" s="459"/>
      <c r="AI23" s="459"/>
      <c r="AJ23" s="459"/>
      <c r="AK23" s="459"/>
      <c r="AL23" s="459"/>
      <c r="AM23" s="459"/>
      <c r="AN23" s="453"/>
      <c r="AO23" s="208">
        <f t="shared" si="0"/>
        <v>0</v>
      </c>
      <c r="AP23" s="453"/>
      <c r="AQ23" s="282" t="s">
        <v>512</v>
      </c>
      <c r="AR23" s="12"/>
    </row>
    <row r="24" spans="1:44" ht="15" customHeight="1" x14ac:dyDescent="0.4">
      <c r="A24" s="72">
        <v>24</v>
      </c>
      <c r="B24" s="63"/>
      <c r="C24" s="47" t="s">
        <v>710</v>
      </c>
      <c r="D24" s="71" t="s">
        <v>725</v>
      </c>
      <c r="E24" s="71" t="s">
        <v>726</v>
      </c>
      <c r="F24" s="14" t="s">
        <v>707</v>
      </c>
      <c r="G24" s="453"/>
      <c r="H24" s="459"/>
      <c r="I24" s="459"/>
      <c r="J24" s="459"/>
      <c r="K24" s="459"/>
      <c r="L24" s="459"/>
      <c r="M24" s="459"/>
      <c r="N24" s="459"/>
      <c r="O24" s="459"/>
      <c r="P24" s="459"/>
      <c r="Q24" s="459"/>
      <c r="R24" s="459"/>
      <c r="S24" s="459"/>
      <c r="T24" s="459"/>
      <c r="U24" s="459"/>
      <c r="V24" s="459"/>
      <c r="W24" s="459"/>
      <c r="X24" s="459"/>
      <c r="Y24" s="459"/>
      <c r="Z24" s="459"/>
      <c r="AA24" s="459"/>
      <c r="AB24" s="459"/>
      <c r="AC24" s="459"/>
      <c r="AD24" s="459"/>
      <c r="AE24" s="459"/>
      <c r="AF24" s="459"/>
      <c r="AG24" s="459"/>
      <c r="AH24" s="459"/>
      <c r="AI24" s="459"/>
      <c r="AJ24" s="459"/>
      <c r="AK24" s="459"/>
      <c r="AL24" s="459"/>
      <c r="AM24" s="459"/>
      <c r="AN24" s="453"/>
      <c r="AO24" s="208">
        <f t="shared" si="0"/>
        <v>0</v>
      </c>
      <c r="AP24" s="453"/>
      <c r="AQ24" s="282" t="s">
        <v>512</v>
      </c>
      <c r="AR24" s="12"/>
    </row>
    <row r="25" spans="1:44" ht="15" customHeight="1" x14ac:dyDescent="0.4">
      <c r="A25" s="72">
        <v>25</v>
      </c>
      <c r="B25" s="63"/>
      <c r="C25" s="47" t="s">
        <v>710</v>
      </c>
      <c r="D25" s="71" t="s">
        <v>725</v>
      </c>
      <c r="E25" s="71" t="s">
        <v>727</v>
      </c>
      <c r="F25" s="14" t="s">
        <v>707</v>
      </c>
      <c r="G25" s="453"/>
      <c r="H25" s="459"/>
      <c r="I25" s="459"/>
      <c r="J25" s="459"/>
      <c r="K25" s="459"/>
      <c r="L25" s="459"/>
      <c r="M25" s="459"/>
      <c r="N25" s="459"/>
      <c r="O25" s="459"/>
      <c r="P25" s="459"/>
      <c r="Q25" s="459"/>
      <c r="R25" s="459"/>
      <c r="S25" s="459"/>
      <c r="T25" s="459"/>
      <c r="U25" s="459"/>
      <c r="V25" s="459"/>
      <c r="W25" s="167"/>
      <c r="X25" s="459"/>
      <c r="Y25" s="459"/>
      <c r="Z25" s="459"/>
      <c r="AA25" s="459"/>
      <c r="AB25" s="459"/>
      <c r="AC25" s="459"/>
      <c r="AD25" s="459"/>
      <c r="AE25" s="459"/>
      <c r="AF25" s="459"/>
      <c r="AG25" s="459"/>
      <c r="AH25" s="459"/>
      <c r="AI25" s="459"/>
      <c r="AJ25" s="459"/>
      <c r="AK25" s="459"/>
      <c r="AL25" s="459"/>
      <c r="AM25" s="459"/>
      <c r="AN25" s="453"/>
      <c r="AO25" s="208">
        <f t="shared" si="0"/>
        <v>0</v>
      </c>
      <c r="AP25" s="453"/>
      <c r="AQ25" s="282" t="s">
        <v>512</v>
      </c>
      <c r="AR25" s="12"/>
    </row>
    <row r="26" spans="1:44" ht="15" customHeight="1" x14ac:dyDescent="0.4">
      <c r="A26" s="72">
        <v>26</v>
      </c>
      <c r="B26" s="63"/>
      <c r="C26" s="47" t="s">
        <v>710</v>
      </c>
      <c r="D26" s="71" t="s">
        <v>728</v>
      </c>
      <c r="E26" s="71" t="s">
        <v>729</v>
      </c>
      <c r="F26" s="14" t="s">
        <v>707</v>
      </c>
      <c r="G26" s="453"/>
      <c r="H26" s="459"/>
      <c r="I26" s="459"/>
      <c r="J26" s="459"/>
      <c r="K26" s="459"/>
      <c r="L26" s="459"/>
      <c r="M26" s="459"/>
      <c r="N26" s="459"/>
      <c r="O26" s="459"/>
      <c r="P26" s="459"/>
      <c r="Q26" s="459"/>
      <c r="R26" s="459"/>
      <c r="S26" s="459"/>
      <c r="T26" s="459"/>
      <c r="U26" s="459"/>
      <c r="V26" s="459"/>
      <c r="W26" s="459"/>
      <c r="X26" s="459"/>
      <c r="Y26" s="459"/>
      <c r="Z26" s="459"/>
      <c r="AA26" s="459"/>
      <c r="AB26" s="459"/>
      <c r="AC26" s="459"/>
      <c r="AD26" s="459"/>
      <c r="AE26" s="459"/>
      <c r="AF26" s="459"/>
      <c r="AG26" s="459"/>
      <c r="AH26" s="459"/>
      <c r="AI26" s="459"/>
      <c r="AJ26" s="459"/>
      <c r="AK26" s="459"/>
      <c r="AL26" s="459"/>
      <c r="AM26" s="459"/>
      <c r="AN26" s="453"/>
      <c r="AO26" s="208">
        <f t="shared" si="0"/>
        <v>0</v>
      </c>
      <c r="AP26" s="453"/>
      <c r="AQ26" s="282" t="s">
        <v>512</v>
      </c>
      <c r="AR26" s="12"/>
    </row>
    <row r="27" spans="1:44" ht="15" customHeight="1" x14ac:dyDescent="0.4">
      <c r="A27" s="72">
        <v>27</v>
      </c>
      <c r="B27" s="63"/>
      <c r="C27" s="47" t="s">
        <v>710</v>
      </c>
      <c r="D27" s="71" t="s">
        <v>728</v>
      </c>
      <c r="E27" s="71" t="s">
        <v>730</v>
      </c>
      <c r="F27" s="14" t="s">
        <v>707</v>
      </c>
      <c r="G27" s="453"/>
      <c r="H27" s="459"/>
      <c r="I27" s="459"/>
      <c r="J27" s="459"/>
      <c r="K27" s="459"/>
      <c r="L27" s="459"/>
      <c r="M27" s="459"/>
      <c r="N27" s="459"/>
      <c r="O27" s="459"/>
      <c r="P27" s="459"/>
      <c r="Q27" s="459"/>
      <c r="R27" s="459"/>
      <c r="S27" s="459"/>
      <c r="T27" s="459"/>
      <c r="U27" s="459"/>
      <c r="V27" s="459"/>
      <c r="W27" s="459"/>
      <c r="X27" s="459"/>
      <c r="Y27" s="459"/>
      <c r="Z27" s="459"/>
      <c r="AA27" s="459"/>
      <c r="AB27" s="459"/>
      <c r="AC27" s="459"/>
      <c r="AD27" s="459"/>
      <c r="AE27" s="459"/>
      <c r="AF27" s="459"/>
      <c r="AG27" s="459"/>
      <c r="AH27" s="459"/>
      <c r="AI27" s="459"/>
      <c r="AJ27" s="459"/>
      <c r="AK27" s="459"/>
      <c r="AL27" s="459"/>
      <c r="AM27" s="459"/>
      <c r="AN27" s="453"/>
      <c r="AO27" s="208">
        <f t="shared" si="0"/>
        <v>0</v>
      </c>
      <c r="AP27" s="453"/>
      <c r="AQ27" s="282" t="s">
        <v>512</v>
      </c>
      <c r="AR27" s="12"/>
    </row>
    <row r="28" spans="1:44" ht="15" customHeight="1" x14ac:dyDescent="0.4">
      <c r="A28" s="72">
        <v>28</v>
      </c>
      <c r="B28" s="63"/>
      <c r="C28" s="47" t="s">
        <v>710</v>
      </c>
      <c r="D28" s="71" t="s">
        <v>728</v>
      </c>
      <c r="E28" s="71" t="s">
        <v>731</v>
      </c>
      <c r="F28" s="14" t="s">
        <v>707</v>
      </c>
      <c r="G28" s="453"/>
      <c r="H28" s="459"/>
      <c r="I28" s="459"/>
      <c r="J28" s="459"/>
      <c r="K28" s="459"/>
      <c r="L28" s="459"/>
      <c r="M28" s="459"/>
      <c r="N28" s="459"/>
      <c r="O28" s="459"/>
      <c r="P28" s="459"/>
      <c r="Q28" s="459"/>
      <c r="R28" s="459"/>
      <c r="S28" s="459"/>
      <c r="T28" s="459"/>
      <c r="U28" s="459"/>
      <c r="V28" s="459"/>
      <c r="W28" s="459"/>
      <c r="X28" s="459"/>
      <c r="Y28" s="459"/>
      <c r="Z28" s="459"/>
      <c r="AA28" s="459"/>
      <c r="AB28" s="459"/>
      <c r="AC28" s="459"/>
      <c r="AD28" s="459"/>
      <c r="AE28" s="459"/>
      <c r="AF28" s="459"/>
      <c r="AG28" s="459"/>
      <c r="AH28" s="459"/>
      <c r="AI28" s="459"/>
      <c r="AJ28" s="459"/>
      <c r="AK28" s="459"/>
      <c r="AL28" s="459"/>
      <c r="AM28" s="459"/>
      <c r="AN28" s="453"/>
      <c r="AO28" s="208">
        <f t="shared" si="0"/>
        <v>0</v>
      </c>
      <c r="AP28" s="453"/>
      <c r="AQ28" s="282" t="s">
        <v>512</v>
      </c>
      <c r="AR28" s="12"/>
    </row>
    <row r="29" spans="1:44" ht="15" customHeight="1" x14ac:dyDescent="0.4">
      <c r="A29" s="72">
        <v>29</v>
      </c>
      <c r="B29" s="63"/>
      <c r="C29" s="47" t="s">
        <v>710</v>
      </c>
      <c r="D29" s="71" t="s">
        <v>728</v>
      </c>
      <c r="E29" s="71" t="s">
        <v>732</v>
      </c>
      <c r="F29" s="14" t="s">
        <v>707</v>
      </c>
      <c r="G29" s="453"/>
      <c r="H29" s="459"/>
      <c r="I29" s="459"/>
      <c r="J29" s="459"/>
      <c r="K29" s="459"/>
      <c r="L29" s="459"/>
      <c r="M29" s="459"/>
      <c r="N29" s="459"/>
      <c r="O29" s="459"/>
      <c r="P29" s="459"/>
      <c r="Q29" s="459"/>
      <c r="R29" s="459"/>
      <c r="S29" s="459"/>
      <c r="T29" s="459"/>
      <c r="U29" s="459"/>
      <c r="V29" s="459"/>
      <c r="W29" s="459"/>
      <c r="X29" s="459"/>
      <c r="Y29" s="459"/>
      <c r="Z29" s="459"/>
      <c r="AA29" s="459"/>
      <c r="AB29" s="459"/>
      <c r="AC29" s="459"/>
      <c r="AD29" s="459"/>
      <c r="AE29" s="459"/>
      <c r="AF29" s="459"/>
      <c r="AG29" s="459"/>
      <c r="AH29" s="459"/>
      <c r="AI29" s="459"/>
      <c r="AJ29" s="459"/>
      <c r="AK29" s="459"/>
      <c r="AL29" s="459"/>
      <c r="AM29" s="459"/>
      <c r="AN29" s="453"/>
      <c r="AO29" s="208">
        <f t="shared" si="0"/>
        <v>0</v>
      </c>
      <c r="AP29" s="453"/>
      <c r="AQ29" s="282" t="s">
        <v>512</v>
      </c>
      <c r="AR29" s="12"/>
    </row>
    <row r="30" spans="1:44" ht="15" customHeight="1" x14ac:dyDescent="0.4">
      <c r="A30" s="72">
        <v>30</v>
      </c>
      <c r="B30" s="63"/>
      <c r="C30" s="47" t="s">
        <v>710</v>
      </c>
      <c r="D30" s="71" t="s">
        <v>728</v>
      </c>
      <c r="E30" s="71" t="s">
        <v>733</v>
      </c>
      <c r="F30" s="14" t="s">
        <v>707</v>
      </c>
      <c r="G30" s="453"/>
      <c r="H30" s="459"/>
      <c r="I30" s="459"/>
      <c r="J30" s="459"/>
      <c r="K30" s="459"/>
      <c r="L30" s="459"/>
      <c r="M30" s="459"/>
      <c r="N30" s="459"/>
      <c r="O30" s="459"/>
      <c r="P30" s="459"/>
      <c r="Q30" s="459"/>
      <c r="R30" s="459"/>
      <c r="S30" s="459"/>
      <c r="T30" s="459"/>
      <c r="U30" s="459"/>
      <c r="V30" s="459"/>
      <c r="W30" s="459"/>
      <c r="X30" s="459"/>
      <c r="Y30" s="459"/>
      <c r="Z30" s="459"/>
      <c r="AA30" s="459"/>
      <c r="AB30" s="459"/>
      <c r="AC30" s="459"/>
      <c r="AD30" s="459"/>
      <c r="AE30" s="459"/>
      <c r="AF30" s="459"/>
      <c r="AG30" s="459"/>
      <c r="AH30" s="459"/>
      <c r="AI30" s="459"/>
      <c r="AJ30" s="459"/>
      <c r="AK30" s="459"/>
      <c r="AL30" s="459"/>
      <c r="AM30" s="459"/>
      <c r="AN30" s="453"/>
      <c r="AO30" s="208">
        <f t="shared" si="0"/>
        <v>0</v>
      </c>
      <c r="AP30" s="453"/>
      <c r="AQ30" s="282" t="s">
        <v>512</v>
      </c>
      <c r="AR30" s="12"/>
    </row>
    <row r="31" spans="1:44" ht="15" customHeight="1" x14ac:dyDescent="0.4">
      <c r="A31" s="72">
        <v>31</v>
      </c>
      <c r="B31" s="63"/>
      <c r="C31" s="47" t="s">
        <v>710</v>
      </c>
      <c r="D31" s="71" t="s">
        <v>728</v>
      </c>
      <c r="E31" s="71" t="s">
        <v>734</v>
      </c>
      <c r="F31" s="14" t="s">
        <v>707</v>
      </c>
      <c r="G31" s="453"/>
      <c r="H31" s="459"/>
      <c r="I31" s="459"/>
      <c r="J31" s="459"/>
      <c r="K31" s="459"/>
      <c r="L31" s="459"/>
      <c r="M31" s="459"/>
      <c r="N31" s="459"/>
      <c r="O31" s="459"/>
      <c r="P31" s="459"/>
      <c r="Q31" s="459"/>
      <c r="R31" s="459"/>
      <c r="S31" s="459"/>
      <c r="T31" s="459"/>
      <c r="U31" s="459"/>
      <c r="V31" s="459"/>
      <c r="W31" s="459"/>
      <c r="X31" s="459"/>
      <c r="Y31" s="459"/>
      <c r="Z31" s="459"/>
      <c r="AA31" s="459"/>
      <c r="AB31" s="459"/>
      <c r="AC31" s="459"/>
      <c r="AD31" s="459"/>
      <c r="AE31" s="459"/>
      <c r="AF31" s="459"/>
      <c r="AG31" s="459"/>
      <c r="AH31" s="459"/>
      <c r="AI31" s="459"/>
      <c r="AJ31" s="459"/>
      <c r="AK31" s="459"/>
      <c r="AL31" s="459"/>
      <c r="AM31" s="459"/>
      <c r="AN31" s="453"/>
      <c r="AO31" s="208">
        <f t="shared" si="0"/>
        <v>0</v>
      </c>
      <c r="AP31" s="453"/>
      <c r="AQ31" s="282" t="s">
        <v>512</v>
      </c>
      <c r="AR31" s="12"/>
    </row>
    <row r="32" spans="1:44" ht="15" customHeight="1" x14ac:dyDescent="0.4">
      <c r="A32" s="72">
        <v>32</v>
      </c>
      <c r="B32" s="63"/>
      <c r="C32" s="47" t="s">
        <v>710</v>
      </c>
      <c r="D32" s="71" t="s">
        <v>728</v>
      </c>
      <c r="E32" s="71" t="s">
        <v>735</v>
      </c>
      <c r="F32" s="14" t="s">
        <v>707</v>
      </c>
      <c r="G32" s="453"/>
      <c r="H32" s="459"/>
      <c r="I32" s="459"/>
      <c r="J32" s="459"/>
      <c r="K32" s="459"/>
      <c r="L32" s="459"/>
      <c r="M32" s="459"/>
      <c r="N32" s="459"/>
      <c r="O32" s="459"/>
      <c r="P32" s="459"/>
      <c r="Q32" s="459"/>
      <c r="R32" s="459"/>
      <c r="S32" s="459"/>
      <c r="T32" s="459"/>
      <c r="U32" s="459"/>
      <c r="V32" s="459"/>
      <c r="W32" s="459"/>
      <c r="X32" s="459"/>
      <c r="Y32" s="459"/>
      <c r="Z32" s="459"/>
      <c r="AA32" s="459"/>
      <c r="AB32" s="459"/>
      <c r="AC32" s="459"/>
      <c r="AD32" s="459"/>
      <c r="AE32" s="459"/>
      <c r="AF32" s="459"/>
      <c r="AG32" s="459"/>
      <c r="AH32" s="459"/>
      <c r="AI32" s="459"/>
      <c r="AJ32" s="459"/>
      <c r="AK32" s="459"/>
      <c r="AL32" s="459"/>
      <c r="AM32" s="459"/>
      <c r="AN32" s="453"/>
      <c r="AO32" s="208">
        <f t="shared" si="0"/>
        <v>0</v>
      </c>
      <c r="AP32" s="453"/>
      <c r="AQ32" s="282" t="s">
        <v>512</v>
      </c>
      <c r="AR32" s="12"/>
    </row>
    <row r="33" spans="1:44" ht="15" customHeight="1" x14ac:dyDescent="0.4">
      <c r="A33" s="72">
        <v>33</v>
      </c>
      <c r="B33" s="63"/>
      <c r="C33" s="47" t="s">
        <v>710</v>
      </c>
      <c r="D33" s="71" t="s">
        <v>728</v>
      </c>
      <c r="E33" s="71" t="s">
        <v>736</v>
      </c>
      <c r="F33" s="14" t="s">
        <v>707</v>
      </c>
      <c r="G33" s="453"/>
      <c r="H33" s="459"/>
      <c r="I33" s="459"/>
      <c r="J33" s="459"/>
      <c r="K33" s="459"/>
      <c r="L33" s="459"/>
      <c r="M33" s="459"/>
      <c r="N33" s="459"/>
      <c r="O33" s="459"/>
      <c r="P33" s="459"/>
      <c r="Q33" s="459"/>
      <c r="R33" s="459"/>
      <c r="S33" s="459"/>
      <c r="T33" s="459"/>
      <c r="U33" s="459"/>
      <c r="V33" s="459"/>
      <c r="W33" s="459"/>
      <c r="X33" s="459"/>
      <c r="Y33" s="459"/>
      <c r="Z33" s="459"/>
      <c r="AA33" s="459"/>
      <c r="AB33" s="459"/>
      <c r="AC33" s="459"/>
      <c r="AD33" s="459"/>
      <c r="AE33" s="459"/>
      <c r="AF33" s="459"/>
      <c r="AG33" s="459"/>
      <c r="AH33" s="459"/>
      <c r="AI33" s="459"/>
      <c r="AJ33" s="459"/>
      <c r="AK33" s="459"/>
      <c r="AL33" s="459"/>
      <c r="AM33" s="459"/>
      <c r="AN33" s="453"/>
      <c r="AO33" s="208">
        <f t="shared" si="0"/>
        <v>0</v>
      </c>
      <c r="AP33" s="453"/>
      <c r="AQ33" s="282" t="s">
        <v>512</v>
      </c>
      <c r="AR33" s="12"/>
    </row>
    <row r="34" spans="1:44" ht="15" customHeight="1" x14ac:dyDescent="0.4">
      <c r="A34" s="72">
        <v>34</v>
      </c>
      <c r="B34" s="63"/>
      <c r="C34" s="47" t="s">
        <v>710</v>
      </c>
      <c r="D34" s="71" t="s">
        <v>728</v>
      </c>
      <c r="E34" s="71" t="s">
        <v>737</v>
      </c>
      <c r="F34" s="14" t="s">
        <v>707</v>
      </c>
      <c r="G34" s="453"/>
      <c r="H34" s="459"/>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59"/>
      <c r="AI34" s="459"/>
      <c r="AJ34" s="459"/>
      <c r="AK34" s="459"/>
      <c r="AL34" s="459"/>
      <c r="AM34" s="459"/>
      <c r="AN34" s="453"/>
      <c r="AO34" s="208">
        <f t="shared" si="0"/>
        <v>0</v>
      </c>
      <c r="AP34" s="453"/>
      <c r="AQ34" s="282" t="s">
        <v>512</v>
      </c>
      <c r="AR34" s="12"/>
    </row>
    <row r="35" spans="1:44" ht="15" customHeight="1" x14ac:dyDescent="0.4">
      <c r="A35" s="72">
        <v>35</v>
      </c>
      <c r="B35" s="63"/>
      <c r="C35" s="47" t="s">
        <v>710</v>
      </c>
      <c r="D35" s="71" t="s">
        <v>738</v>
      </c>
      <c r="E35" s="71" t="s">
        <v>739</v>
      </c>
      <c r="F35" s="14" t="s">
        <v>707</v>
      </c>
      <c r="G35" s="453"/>
      <c r="H35" s="459"/>
      <c r="I35" s="459"/>
      <c r="J35" s="459"/>
      <c r="K35" s="459"/>
      <c r="L35" s="459"/>
      <c r="M35" s="459"/>
      <c r="N35" s="459"/>
      <c r="O35" s="459"/>
      <c r="P35" s="459"/>
      <c r="Q35" s="459"/>
      <c r="R35" s="459"/>
      <c r="S35" s="459"/>
      <c r="T35" s="459"/>
      <c r="U35" s="459"/>
      <c r="V35" s="459"/>
      <c r="W35" s="459"/>
      <c r="X35" s="459"/>
      <c r="Y35" s="459"/>
      <c r="Z35" s="459"/>
      <c r="AA35" s="459"/>
      <c r="AB35" s="459"/>
      <c r="AC35" s="459"/>
      <c r="AD35" s="459"/>
      <c r="AE35" s="459"/>
      <c r="AF35" s="459"/>
      <c r="AG35" s="459"/>
      <c r="AH35" s="459"/>
      <c r="AI35" s="459"/>
      <c r="AJ35" s="459"/>
      <c r="AK35" s="459"/>
      <c r="AL35" s="459"/>
      <c r="AM35" s="459"/>
      <c r="AN35" s="453"/>
      <c r="AO35" s="208">
        <f t="shared" si="0"/>
        <v>0</v>
      </c>
      <c r="AP35" s="453"/>
      <c r="AQ35" s="282" t="s">
        <v>512</v>
      </c>
      <c r="AR35" s="12"/>
    </row>
    <row r="36" spans="1:44" ht="15" customHeight="1" x14ac:dyDescent="0.4">
      <c r="A36" s="72">
        <v>36</v>
      </c>
      <c r="B36" s="63"/>
      <c r="C36" s="47" t="s">
        <v>710</v>
      </c>
      <c r="D36" s="71" t="s">
        <v>740</v>
      </c>
      <c r="E36" s="71" t="s">
        <v>741</v>
      </c>
      <c r="F36" s="14" t="s">
        <v>713</v>
      </c>
      <c r="G36" s="453"/>
      <c r="H36" s="459"/>
      <c r="I36" s="459"/>
      <c r="J36" s="459"/>
      <c r="K36" s="459"/>
      <c r="L36" s="459"/>
      <c r="M36" s="459"/>
      <c r="N36" s="459"/>
      <c r="O36" s="459"/>
      <c r="P36" s="459"/>
      <c r="Q36" s="459"/>
      <c r="R36" s="459"/>
      <c r="S36" s="459"/>
      <c r="T36" s="459"/>
      <c r="U36" s="459"/>
      <c r="V36" s="459"/>
      <c r="W36" s="459"/>
      <c r="X36" s="459"/>
      <c r="Y36" s="459"/>
      <c r="Z36" s="459"/>
      <c r="AA36" s="459"/>
      <c r="AB36" s="459"/>
      <c r="AC36" s="459"/>
      <c r="AD36" s="459"/>
      <c r="AE36" s="459"/>
      <c r="AF36" s="459"/>
      <c r="AG36" s="459"/>
      <c r="AH36" s="459"/>
      <c r="AI36" s="459"/>
      <c r="AJ36" s="459"/>
      <c r="AK36" s="459"/>
      <c r="AL36" s="459"/>
      <c r="AM36" s="459"/>
      <c r="AN36" s="453"/>
      <c r="AO36" s="208">
        <f t="shared" si="0"/>
        <v>0</v>
      </c>
      <c r="AP36" s="453"/>
      <c r="AQ36" s="282" t="s">
        <v>512</v>
      </c>
      <c r="AR36" s="12"/>
    </row>
    <row r="37" spans="1:44" ht="15" customHeight="1" x14ac:dyDescent="0.4">
      <c r="A37" s="72">
        <v>37</v>
      </c>
      <c r="B37" s="63"/>
      <c r="C37" s="47" t="s">
        <v>710</v>
      </c>
      <c r="D37" s="71" t="s">
        <v>740</v>
      </c>
      <c r="E37" s="71" t="s">
        <v>742</v>
      </c>
      <c r="F37" s="14" t="s">
        <v>713</v>
      </c>
      <c r="G37" s="453"/>
      <c r="H37" s="459"/>
      <c r="I37" s="459"/>
      <c r="J37" s="459"/>
      <c r="K37" s="459"/>
      <c r="L37" s="459"/>
      <c r="M37" s="459"/>
      <c r="N37" s="459"/>
      <c r="O37" s="459"/>
      <c r="P37" s="459"/>
      <c r="Q37" s="459"/>
      <c r="R37" s="459"/>
      <c r="S37" s="459"/>
      <c r="T37" s="459"/>
      <c r="U37" s="459"/>
      <c r="V37" s="459"/>
      <c r="W37" s="459"/>
      <c r="X37" s="459"/>
      <c r="Y37" s="459"/>
      <c r="Z37" s="459"/>
      <c r="AA37" s="459"/>
      <c r="AB37" s="459"/>
      <c r="AC37" s="459"/>
      <c r="AD37" s="459"/>
      <c r="AE37" s="459"/>
      <c r="AF37" s="459"/>
      <c r="AG37" s="459"/>
      <c r="AH37" s="459"/>
      <c r="AI37" s="459"/>
      <c r="AJ37" s="459"/>
      <c r="AK37" s="459"/>
      <c r="AL37" s="459"/>
      <c r="AM37" s="459"/>
      <c r="AN37" s="453"/>
      <c r="AO37" s="208">
        <f t="shared" si="0"/>
        <v>0</v>
      </c>
      <c r="AP37" s="453"/>
      <c r="AQ37" s="282" t="s">
        <v>512</v>
      </c>
      <c r="AR37" s="12"/>
    </row>
    <row r="38" spans="1:44" ht="15" customHeight="1" x14ac:dyDescent="0.4">
      <c r="A38" s="72">
        <v>38</v>
      </c>
      <c r="B38" s="63"/>
      <c r="C38" s="47" t="s">
        <v>710</v>
      </c>
      <c r="D38" s="71" t="s">
        <v>740</v>
      </c>
      <c r="E38" s="71" t="s">
        <v>743</v>
      </c>
      <c r="F38" s="14" t="s">
        <v>713</v>
      </c>
      <c r="G38" s="453"/>
      <c r="H38" s="459"/>
      <c r="I38" s="459"/>
      <c r="J38" s="459"/>
      <c r="K38" s="459"/>
      <c r="L38" s="459"/>
      <c r="M38" s="459"/>
      <c r="N38" s="459"/>
      <c r="O38" s="459"/>
      <c r="P38" s="459"/>
      <c r="Q38" s="459"/>
      <c r="R38" s="459"/>
      <c r="S38" s="459"/>
      <c r="T38" s="459"/>
      <c r="U38" s="459"/>
      <c r="V38" s="459"/>
      <c r="W38" s="459"/>
      <c r="X38" s="459"/>
      <c r="Y38" s="459"/>
      <c r="Z38" s="459"/>
      <c r="AA38" s="459"/>
      <c r="AB38" s="459"/>
      <c r="AC38" s="459"/>
      <c r="AD38" s="459"/>
      <c r="AE38" s="459"/>
      <c r="AF38" s="459"/>
      <c r="AG38" s="459"/>
      <c r="AH38" s="459"/>
      <c r="AI38" s="459"/>
      <c r="AJ38" s="459"/>
      <c r="AK38" s="459"/>
      <c r="AL38" s="459"/>
      <c r="AM38" s="459"/>
      <c r="AN38" s="453"/>
      <c r="AO38" s="208">
        <f t="shared" si="0"/>
        <v>0</v>
      </c>
      <c r="AP38" s="453"/>
      <c r="AQ38" s="282" t="s">
        <v>512</v>
      </c>
      <c r="AR38" s="12"/>
    </row>
    <row r="39" spans="1:44" ht="15" customHeight="1" x14ac:dyDescent="0.4">
      <c r="A39" s="72">
        <v>39</v>
      </c>
      <c r="B39" s="63"/>
      <c r="C39" s="47" t="s">
        <v>710</v>
      </c>
      <c r="D39" s="71" t="s">
        <v>744</v>
      </c>
      <c r="E39" s="71" t="s">
        <v>745</v>
      </c>
      <c r="F39" s="14" t="s">
        <v>713</v>
      </c>
      <c r="G39" s="453"/>
      <c r="H39" s="459"/>
      <c r="I39" s="459"/>
      <c r="J39" s="459"/>
      <c r="K39" s="459"/>
      <c r="L39" s="459"/>
      <c r="M39" s="459"/>
      <c r="N39" s="459"/>
      <c r="O39" s="459"/>
      <c r="P39" s="459"/>
      <c r="Q39" s="459"/>
      <c r="R39" s="459"/>
      <c r="S39" s="459"/>
      <c r="T39" s="459"/>
      <c r="U39" s="459"/>
      <c r="V39" s="459"/>
      <c r="W39" s="459"/>
      <c r="X39" s="459"/>
      <c r="Y39" s="459"/>
      <c r="Z39" s="459"/>
      <c r="AA39" s="459"/>
      <c r="AB39" s="459"/>
      <c r="AC39" s="459"/>
      <c r="AD39" s="459"/>
      <c r="AE39" s="459"/>
      <c r="AF39" s="459"/>
      <c r="AG39" s="459"/>
      <c r="AH39" s="459"/>
      <c r="AI39" s="459"/>
      <c r="AJ39" s="459"/>
      <c r="AK39" s="459"/>
      <c r="AL39" s="459"/>
      <c r="AM39" s="459"/>
      <c r="AN39" s="453"/>
      <c r="AO39" s="208">
        <f t="shared" si="0"/>
        <v>0</v>
      </c>
      <c r="AP39" s="453"/>
      <c r="AQ39" s="282" t="s">
        <v>512</v>
      </c>
      <c r="AR39" s="12"/>
    </row>
    <row r="40" spans="1:44" ht="15" customHeight="1" x14ac:dyDescent="0.4">
      <c r="A40" s="72">
        <v>40</v>
      </c>
      <c r="B40" s="63"/>
      <c r="C40" s="47" t="s">
        <v>710</v>
      </c>
      <c r="D40" s="71" t="s">
        <v>744</v>
      </c>
      <c r="E40" s="71" t="s">
        <v>746</v>
      </c>
      <c r="F40" s="14" t="s">
        <v>713</v>
      </c>
      <c r="G40" s="453"/>
      <c r="H40" s="459"/>
      <c r="I40" s="459"/>
      <c r="J40" s="459"/>
      <c r="K40" s="459"/>
      <c r="L40" s="459"/>
      <c r="M40" s="459"/>
      <c r="N40" s="459"/>
      <c r="O40" s="459"/>
      <c r="P40" s="459"/>
      <c r="Q40" s="459"/>
      <c r="R40" s="459"/>
      <c r="S40" s="459"/>
      <c r="T40" s="459"/>
      <c r="U40" s="459"/>
      <c r="V40" s="459"/>
      <c r="W40" s="459"/>
      <c r="X40" s="459"/>
      <c r="Y40" s="459"/>
      <c r="Z40" s="459"/>
      <c r="AA40" s="459"/>
      <c r="AB40" s="459"/>
      <c r="AC40" s="459"/>
      <c r="AD40" s="459"/>
      <c r="AE40" s="459"/>
      <c r="AF40" s="459"/>
      <c r="AG40" s="459"/>
      <c r="AH40" s="459"/>
      <c r="AI40" s="459"/>
      <c r="AJ40" s="459"/>
      <c r="AK40" s="459"/>
      <c r="AL40" s="459"/>
      <c r="AM40" s="459"/>
      <c r="AN40" s="453"/>
      <c r="AO40" s="208">
        <f t="shared" si="0"/>
        <v>0</v>
      </c>
      <c r="AP40" s="453"/>
      <c r="AQ40" s="282" t="s">
        <v>512</v>
      </c>
      <c r="AR40" s="12"/>
    </row>
    <row r="41" spans="1:44" ht="15" customHeight="1" x14ac:dyDescent="0.4">
      <c r="A41" s="72">
        <v>41</v>
      </c>
      <c r="B41" s="63"/>
      <c r="C41" s="47" t="s">
        <v>710</v>
      </c>
      <c r="D41" s="71" t="s">
        <v>744</v>
      </c>
      <c r="E41" s="71" t="s">
        <v>747</v>
      </c>
      <c r="F41" s="14" t="s">
        <v>713</v>
      </c>
      <c r="G41" s="453"/>
      <c r="H41" s="459"/>
      <c r="I41" s="459"/>
      <c r="J41" s="459"/>
      <c r="K41" s="459"/>
      <c r="L41" s="459"/>
      <c r="M41" s="459"/>
      <c r="N41" s="459"/>
      <c r="O41" s="459"/>
      <c r="P41" s="459"/>
      <c r="Q41" s="459"/>
      <c r="R41" s="459"/>
      <c r="S41" s="459"/>
      <c r="T41" s="459"/>
      <c r="U41" s="459"/>
      <c r="V41" s="459"/>
      <c r="W41" s="459"/>
      <c r="X41" s="459"/>
      <c r="Y41" s="459"/>
      <c r="Z41" s="459"/>
      <c r="AA41" s="459"/>
      <c r="AB41" s="459"/>
      <c r="AC41" s="459"/>
      <c r="AD41" s="459"/>
      <c r="AE41" s="459"/>
      <c r="AF41" s="459"/>
      <c r="AG41" s="459"/>
      <c r="AH41" s="459"/>
      <c r="AI41" s="459"/>
      <c r="AJ41" s="459"/>
      <c r="AK41" s="459"/>
      <c r="AL41" s="459"/>
      <c r="AM41" s="459"/>
      <c r="AN41" s="453"/>
      <c r="AO41" s="208">
        <f t="shared" si="0"/>
        <v>0</v>
      </c>
      <c r="AP41" s="453"/>
      <c r="AQ41" s="282" t="s">
        <v>512</v>
      </c>
      <c r="AR41" s="12"/>
    </row>
    <row r="42" spans="1:44" ht="15" customHeight="1" x14ac:dyDescent="0.4">
      <c r="A42" s="72">
        <v>42</v>
      </c>
      <c r="B42" s="63"/>
      <c r="C42" s="47" t="s">
        <v>710</v>
      </c>
      <c r="D42" s="71" t="s">
        <v>748</v>
      </c>
      <c r="E42" s="71" t="s">
        <v>749</v>
      </c>
      <c r="F42" s="14" t="s">
        <v>707</v>
      </c>
      <c r="G42" s="453"/>
      <c r="H42" s="459"/>
      <c r="I42" s="459"/>
      <c r="J42" s="459"/>
      <c r="K42" s="459"/>
      <c r="L42" s="459"/>
      <c r="M42" s="459"/>
      <c r="N42" s="459"/>
      <c r="O42" s="459"/>
      <c r="P42" s="459"/>
      <c r="Q42" s="459"/>
      <c r="R42" s="459"/>
      <c r="S42" s="459"/>
      <c r="T42" s="459"/>
      <c r="U42" s="459"/>
      <c r="V42" s="459"/>
      <c r="W42" s="459"/>
      <c r="X42" s="459"/>
      <c r="Y42" s="459"/>
      <c r="Z42" s="459"/>
      <c r="AA42" s="459"/>
      <c r="AB42" s="459"/>
      <c r="AC42" s="459"/>
      <c r="AD42" s="459"/>
      <c r="AE42" s="459"/>
      <c r="AF42" s="459"/>
      <c r="AG42" s="459"/>
      <c r="AH42" s="459"/>
      <c r="AI42" s="459"/>
      <c r="AJ42" s="459"/>
      <c r="AK42" s="459"/>
      <c r="AL42" s="459"/>
      <c r="AM42" s="459"/>
      <c r="AN42" s="453"/>
      <c r="AO42" s="208">
        <f t="shared" si="0"/>
        <v>0</v>
      </c>
      <c r="AP42" s="453"/>
      <c r="AQ42" s="282" t="s">
        <v>512</v>
      </c>
      <c r="AR42" s="12"/>
    </row>
    <row r="43" spans="1:44" ht="15" customHeight="1" x14ac:dyDescent="0.4">
      <c r="A43" s="72">
        <v>43</v>
      </c>
      <c r="B43" s="63"/>
      <c r="C43" s="47" t="s">
        <v>710</v>
      </c>
      <c r="D43" s="71" t="s">
        <v>748</v>
      </c>
      <c r="E43" s="71" t="s">
        <v>750</v>
      </c>
      <c r="F43" s="14" t="s">
        <v>707</v>
      </c>
      <c r="G43" s="453"/>
      <c r="H43" s="459"/>
      <c r="I43" s="459"/>
      <c r="J43" s="459"/>
      <c r="K43" s="459"/>
      <c r="L43" s="459"/>
      <c r="M43" s="459"/>
      <c r="N43" s="459"/>
      <c r="O43" s="459"/>
      <c r="P43" s="459"/>
      <c r="Q43" s="459"/>
      <c r="R43" s="459"/>
      <c r="S43" s="459"/>
      <c r="T43" s="459"/>
      <c r="U43" s="459"/>
      <c r="V43" s="459"/>
      <c r="W43" s="459"/>
      <c r="X43" s="459"/>
      <c r="Y43" s="459"/>
      <c r="Z43" s="459"/>
      <c r="AA43" s="459"/>
      <c r="AB43" s="459"/>
      <c r="AC43" s="459"/>
      <c r="AD43" s="459"/>
      <c r="AE43" s="459"/>
      <c r="AF43" s="459"/>
      <c r="AG43" s="459"/>
      <c r="AH43" s="459"/>
      <c r="AI43" s="459"/>
      <c r="AJ43" s="459"/>
      <c r="AK43" s="459"/>
      <c r="AL43" s="459"/>
      <c r="AM43" s="459"/>
      <c r="AN43" s="453"/>
      <c r="AO43" s="208">
        <f t="shared" si="0"/>
        <v>0</v>
      </c>
      <c r="AP43" s="453"/>
      <c r="AQ43" s="282" t="s">
        <v>512</v>
      </c>
      <c r="AR43" s="12"/>
    </row>
    <row r="44" spans="1:44" ht="15" customHeight="1" x14ac:dyDescent="0.4">
      <c r="A44" s="72">
        <v>44</v>
      </c>
      <c r="B44" s="63"/>
      <c r="C44" s="87" t="s">
        <v>710</v>
      </c>
      <c r="D44" s="86" t="s">
        <v>748</v>
      </c>
      <c r="E44" s="86" t="s">
        <v>751</v>
      </c>
      <c r="F44" s="14" t="s">
        <v>707</v>
      </c>
      <c r="G44" s="453"/>
      <c r="H44" s="459"/>
      <c r="I44" s="459"/>
      <c r="J44" s="459"/>
      <c r="K44" s="459"/>
      <c r="L44" s="459"/>
      <c r="M44" s="459"/>
      <c r="N44" s="459"/>
      <c r="O44" s="459"/>
      <c r="P44" s="459"/>
      <c r="Q44" s="459"/>
      <c r="R44" s="459"/>
      <c r="S44" s="459"/>
      <c r="T44" s="459"/>
      <c r="U44" s="459"/>
      <c r="V44" s="459"/>
      <c r="W44" s="459"/>
      <c r="X44" s="459"/>
      <c r="Y44" s="459"/>
      <c r="Z44" s="459"/>
      <c r="AA44" s="459"/>
      <c r="AB44" s="459"/>
      <c r="AC44" s="459"/>
      <c r="AD44" s="459"/>
      <c r="AE44" s="459"/>
      <c r="AF44" s="459"/>
      <c r="AG44" s="459"/>
      <c r="AH44" s="459"/>
      <c r="AI44" s="459"/>
      <c r="AJ44" s="459"/>
      <c r="AK44" s="459"/>
      <c r="AL44" s="459"/>
      <c r="AM44" s="459"/>
      <c r="AN44" s="453"/>
      <c r="AO44" s="208">
        <f t="shared" si="0"/>
        <v>0</v>
      </c>
      <c r="AP44" s="453"/>
      <c r="AQ44" s="282" t="s">
        <v>512</v>
      </c>
      <c r="AR44" s="12"/>
    </row>
    <row r="45" spans="1:44" ht="15" customHeight="1" x14ac:dyDescent="0.4">
      <c r="A45" s="72">
        <v>45</v>
      </c>
      <c r="B45" s="63"/>
      <c r="C45" s="47" t="s">
        <v>710</v>
      </c>
      <c r="D45" s="86" t="s">
        <v>748</v>
      </c>
      <c r="E45" s="71" t="s">
        <v>752</v>
      </c>
      <c r="F45" s="14" t="s">
        <v>707</v>
      </c>
      <c r="G45" s="453"/>
      <c r="H45" s="459"/>
      <c r="I45" s="459"/>
      <c r="J45" s="459"/>
      <c r="K45" s="459"/>
      <c r="L45" s="459"/>
      <c r="M45" s="459"/>
      <c r="N45" s="459"/>
      <c r="O45" s="459"/>
      <c r="P45" s="459"/>
      <c r="Q45" s="459"/>
      <c r="R45" s="459"/>
      <c r="S45" s="459"/>
      <c r="T45" s="459"/>
      <c r="U45" s="459"/>
      <c r="V45" s="459"/>
      <c r="W45" s="459"/>
      <c r="X45" s="459"/>
      <c r="Y45" s="459"/>
      <c r="Z45" s="459"/>
      <c r="AA45" s="459"/>
      <c r="AB45" s="459"/>
      <c r="AC45" s="459"/>
      <c r="AD45" s="459"/>
      <c r="AE45" s="459"/>
      <c r="AF45" s="459"/>
      <c r="AG45" s="459"/>
      <c r="AH45" s="459"/>
      <c r="AI45" s="459"/>
      <c r="AJ45" s="459"/>
      <c r="AK45" s="459"/>
      <c r="AL45" s="459"/>
      <c r="AM45" s="459"/>
      <c r="AN45" s="453"/>
      <c r="AO45" s="208">
        <f t="shared" si="0"/>
        <v>0</v>
      </c>
      <c r="AP45" s="453"/>
      <c r="AQ45" s="282" t="s">
        <v>512</v>
      </c>
      <c r="AR45" s="12"/>
    </row>
    <row r="46" spans="1:44" ht="15" customHeight="1" x14ac:dyDescent="0.4">
      <c r="A46" s="72">
        <v>46</v>
      </c>
      <c r="B46" s="63"/>
      <c r="C46" s="47" t="s">
        <v>710</v>
      </c>
      <c r="D46" s="71" t="s">
        <v>748</v>
      </c>
      <c r="E46" s="71" t="s">
        <v>753</v>
      </c>
      <c r="F46" s="14" t="s">
        <v>707</v>
      </c>
      <c r="G46" s="453"/>
      <c r="H46" s="459"/>
      <c r="I46" s="459"/>
      <c r="J46" s="459"/>
      <c r="K46" s="459"/>
      <c r="L46" s="459"/>
      <c r="M46" s="459"/>
      <c r="N46" s="459"/>
      <c r="O46" s="459"/>
      <c r="P46" s="459"/>
      <c r="Q46" s="459"/>
      <c r="R46" s="459"/>
      <c r="S46" s="459"/>
      <c r="T46" s="459"/>
      <c r="U46" s="459"/>
      <c r="V46" s="459"/>
      <c r="W46" s="459"/>
      <c r="X46" s="459"/>
      <c r="Y46" s="459"/>
      <c r="Z46" s="459"/>
      <c r="AA46" s="459"/>
      <c r="AB46" s="459"/>
      <c r="AC46" s="459"/>
      <c r="AD46" s="459"/>
      <c r="AE46" s="459"/>
      <c r="AF46" s="459"/>
      <c r="AG46" s="459"/>
      <c r="AH46" s="459"/>
      <c r="AI46" s="459"/>
      <c r="AJ46" s="459"/>
      <c r="AK46" s="459"/>
      <c r="AL46" s="459"/>
      <c r="AM46" s="459"/>
      <c r="AN46" s="453"/>
      <c r="AO46" s="208">
        <f t="shared" si="0"/>
        <v>0</v>
      </c>
      <c r="AP46" s="453"/>
      <c r="AQ46" s="282" t="s">
        <v>512</v>
      </c>
      <c r="AR46" s="12"/>
    </row>
    <row r="47" spans="1:44" ht="15" customHeight="1" x14ac:dyDescent="0.4">
      <c r="A47" s="72">
        <v>47</v>
      </c>
      <c r="B47" s="63"/>
      <c r="C47" s="47" t="s">
        <v>710</v>
      </c>
      <c r="D47" s="71" t="s">
        <v>754</v>
      </c>
      <c r="E47" s="71" t="s">
        <v>755</v>
      </c>
      <c r="F47" s="14" t="s">
        <v>707</v>
      </c>
      <c r="G47" s="453"/>
      <c r="H47" s="459"/>
      <c r="I47" s="459"/>
      <c r="J47" s="459"/>
      <c r="K47" s="459"/>
      <c r="L47" s="459"/>
      <c r="M47" s="459"/>
      <c r="N47" s="459"/>
      <c r="O47" s="459"/>
      <c r="P47" s="459"/>
      <c r="Q47" s="459"/>
      <c r="R47" s="459"/>
      <c r="S47" s="459"/>
      <c r="T47" s="459"/>
      <c r="U47" s="459"/>
      <c r="V47" s="459"/>
      <c r="W47" s="459"/>
      <c r="X47" s="459"/>
      <c r="Y47" s="459"/>
      <c r="Z47" s="459"/>
      <c r="AA47" s="459"/>
      <c r="AB47" s="459"/>
      <c r="AC47" s="459"/>
      <c r="AD47" s="459"/>
      <c r="AE47" s="459"/>
      <c r="AF47" s="459"/>
      <c r="AG47" s="459"/>
      <c r="AH47" s="459"/>
      <c r="AI47" s="459"/>
      <c r="AJ47" s="459"/>
      <c r="AK47" s="459"/>
      <c r="AL47" s="459"/>
      <c r="AM47" s="459"/>
      <c r="AN47" s="453"/>
      <c r="AO47" s="208">
        <f t="shared" si="0"/>
        <v>0</v>
      </c>
      <c r="AP47" s="453"/>
      <c r="AQ47" s="282" t="s">
        <v>512</v>
      </c>
      <c r="AR47" s="12"/>
    </row>
    <row r="48" spans="1:44" ht="15" customHeight="1" x14ac:dyDescent="0.4">
      <c r="A48" s="72">
        <v>48</v>
      </c>
      <c r="B48" s="63"/>
      <c r="C48" s="47" t="s">
        <v>710</v>
      </c>
      <c r="D48" s="71" t="s">
        <v>754</v>
      </c>
      <c r="E48" s="71" t="s">
        <v>756</v>
      </c>
      <c r="F48" s="14" t="s">
        <v>707</v>
      </c>
      <c r="G48" s="453"/>
      <c r="H48" s="459"/>
      <c r="I48" s="459"/>
      <c r="J48" s="459"/>
      <c r="K48" s="459"/>
      <c r="L48" s="459"/>
      <c r="M48" s="459"/>
      <c r="N48" s="459"/>
      <c r="O48" s="459"/>
      <c r="P48" s="459"/>
      <c r="Q48" s="459"/>
      <c r="R48" s="459"/>
      <c r="S48" s="459"/>
      <c r="T48" s="459"/>
      <c r="U48" s="459"/>
      <c r="V48" s="459"/>
      <c r="W48" s="459"/>
      <c r="X48" s="459"/>
      <c r="Y48" s="459"/>
      <c r="Z48" s="459"/>
      <c r="AA48" s="459"/>
      <c r="AB48" s="459"/>
      <c r="AC48" s="459"/>
      <c r="AD48" s="459"/>
      <c r="AE48" s="459"/>
      <c r="AF48" s="459"/>
      <c r="AG48" s="459"/>
      <c r="AH48" s="459"/>
      <c r="AI48" s="459"/>
      <c r="AJ48" s="459"/>
      <c r="AK48" s="459"/>
      <c r="AL48" s="459"/>
      <c r="AM48" s="459"/>
      <c r="AN48" s="453"/>
      <c r="AO48" s="208">
        <f t="shared" si="0"/>
        <v>0</v>
      </c>
      <c r="AP48" s="453"/>
      <c r="AQ48" s="282" t="s">
        <v>512</v>
      </c>
      <c r="AR48" s="12"/>
    </row>
    <row r="49" spans="1:44" ht="15" customHeight="1" x14ac:dyDescent="0.4">
      <c r="A49" s="72">
        <v>49</v>
      </c>
      <c r="B49" s="63"/>
      <c r="C49" s="47" t="s">
        <v>710</v>
      </c>
      <c r="D49" s="71" t="s">
        <v>757</v>
      </c>
      <c r="E49" s="71" t="s">
        <v>758</v>
      </c>
      <c r="F49" s="14" t="s">
        <v>707</v>
      </c>
      <c r="G49" s="453"/>
      <c r="H49" s="459"/>
      <c r="I49" s="459"/>
      <c r="J49" s="459"/>
      <c r="K49" s="459"/>
      <c r="L49" s="459"/>
      <c r="M49" s="459"/>
      <c r="N49" s="459"/>
      <c r="O49" s="459"/>
      <c r="P49" s="459"/>
      <c r="Q49" s="459"/>
      <c r="R49" s="459"/>
      <c r="S49" s="459"/>
      <c r="T49" s="459"/>
      <c r="U49" s="459"/>
      <c r="V49" s="459"/>
      <c r="W49" s="459"/>
      <c r="X49" s="459"/>
      <c r="Y49" s="459"/>
      <c r="Z49" s="459"/>
      <c r="AA49" s="459"/>
      <c r="AB49" s="459"/>
      <c r="AC49" s="459"/>
      <c r="AD49" s="459"/>
      <c r="AE49" s="459"/>
      <c r="AF49" s="459"/>
      <c r="AG49" s="459"/>
      <c r="AH49" s="459"/>
      <c r="AI49" s="459"/>
      <c r="AJ49" s="459"/>
      <c r="AK49" s="459"/>
      <c r="AL49" s="459"/>
      <c r="AM49" s="459"/>
      <c r="AN49" s="453"/>
      <c r="AO49" s="208">
        <f t="shared" si="0"/>
        <v>0</v>
      </c>
      <c r="AP49" s="453"/>
      <c r="AQ49" s="282" t="s">
        <v>512</v>
      </c>
      <c r="AR49" s="12"/>
    </row>
    <row r="50" spans="1:44" ht="15" customHeight="1" x14ac:dyDescent="0.4">
      <c r="A50" s="72">
        <v>50</v>
      </c>
      <c r="B50" s="63"/>
      <c r="C50" s="47" t="s">
        <v>710</v>
      </c>
      <c r="D50" s="71" t="s">
        <v>759</v>
      </c>
      <c r="E50" s="71" t="s">
        <v>760</v>
      </c>
      <c r="F50" s="14" t="s">
        <v>707</v>
      </c>
      <c r="G50" s="453"/>
      <c r="H50" s="459"/>
      <c r="I50" s="459"/>
      <c r="J50" s="459"/>
      <c r="K50" s="459"/>
      <c r="L50" s="459"/>
      <c r="M50" s="459"/>
      <c r="N50" s="459"/>
      <c r="O50" s="459"/>
      <c r="P50" s="459"/>
      <c r="Q50" s="459"/>
      <c r="R50" s="459"/>
      <c r="S50" s="459"/>
      <c r="T50" s="459"/>
      <c r="U50" s="459"/>
      <c r="V50" s="459"/>
      <c r="W50" s="459"/>
      <c r="X50" s="459"/>
      <c r="Y50" s="459"/>
      <c r="Z50" s="459"/>
      <c r="AA50" s="459"/>
      <c r="AB50" s="459"/>
      <c r="AC50" s="459"/>
      <c r="AD50" s="459"/>
      <c r="AE50" s="459"/>
      <c r="AF50" s="459"/>
      <c r="AG50" s="459"/>
      <c r="AH50" s="459"/>
      <c r="AI50" s="459"/>
      <c r="AJ50" s="459"/>
      <c r="AK50" s="459"/>
      <c r="AL50" s="459"/>
      <c r="AM50" s="459"/>
      <c r="AN50" s="453"/>
      <c r="AO50" s="208">
        <f t="shared" si="0"/>
        <v>0</v>
      </c>
      <c r="AP50" s="453"/>
      <c r="AQ50" s="282" t="s">
        <v>512</v>
      </c>
      <c r="AR50" s="12"/>
    </row>
    <row r="51" spans="1:44" ht="15" customHeight="1" x14ac:dyDescent="0.4">
      <c r="A51" s="72">
        <v>51</v>
      </c>
      <c r="B51" s="63"/>
      <c r="C51" s="47" t="s">
        <v>761</v>
      </c>
      <c r="D51" s="71" t="s">
        <v>762</v>
      </c>
      <c r="E51" s="71" t="s">
        <v>763</v>
      </c>
      <c r="F51" s="14" t="s">
        <v>713</v>
      </c>
      <c r="G51" s="453"/>
      <c r="H51" s="459"/>
      <c r="I51" s="459"/>
      <c r="J51" s="459"/>
      <c r="K51" s="459"/>
      <c r="L51" s="459"/>
      <c r="M51" s="459"/>
      <c r="N51" s="459"/>
      <c r="O51" s="459"/>
      <c r="P51" s="459"/>
      <c r="Q51" s="459"/>
      <c r="R51" s="459"/>
      <c r="S51" s="459"/>
      <c r="T51" s="459"/>
      <c r="U51" s="459"/>
      <c r="V51" s="459"/>
      <c r="W51" s="459"/>
      <c r="X51" s="459"/>
      <c r="Y51" s="459"/>
      <c r="Z51" s="459"/>
      <c r="AA51" s="459"/>
      <c r="AB51" s="459"/>
      <c r="AC51" s="459"/>
      <c r="AD51" s="459"/>
      <c r="AE51" s="459"/>
      <c r="AF51" s="459"/>
      <c r="AG51" s="459"/>
      <c r="AH51" s="459"/>
      <c r="AI51" s="459"/>
      <c r="AJ51" s="459"/>
      <c r="AK51" s="459"/>
      <c r="AL51" s="459"/>
      <c r="AM51" s="459"/>
      <c r="AN51" s="453"/>
      <c r="AO51" s="208">
        <f t="shared" si="0"/>
        <v>0</v>
      </c>
      <c r="AP51" s="453"/>
      <c r="AQ51" s="282" t="s">
        <v>512</v>
      </c>
      <c r="AR51" s="12"/>
    </row>
    <row r="52" spans="1:44" ht="15" customHeight="1" x14ac:dyDescent="0.4">
      <c r="A52" s="72">
        <v>52</v>
      </c>
      <c r="B52" s="63"/>
      <c r="C52" s="47" t="s">
        <v>761</v>
      </c>
      <c r="D52" s="71" t="s">
        <v>764</v>
      </c>
      <c r="E52" s="71" t="s">
        <v>765</v>
      </c>
      <c r="F52" s="14" t="s">
        <v>713</v>
      </c>
      <c r="G52" s="453"/>
      <c r="H52" s="459"/>
      <c r="I52" s="459"/>
      <c r="J52" s="459"/>
      <c r="K52" s="459"/>
      <c r="L52" s="459"/>
      <c r="M52" s="459"/>
      <c r="N52" s="459"/>
      <c r="O52" s="459"/>
      <c r="P52" s="459"/>
      <c r="Q52" s="459"/>
      <c r="R52" s="459"/>
      <c r="S52" s="459"/>
      <c r="T52" s="459"/>
      <c r="U52" s="459"/>
      <c r="V52" s="459"/>
      <c r="W52" s="459"/>
      <c r="X52" s="459"/>
      <c r="Y52" s="459"/>
      <c r="Z52" s="459"/>
      <c r="AA52" s="459"/>
      <c r="AB52" s="459"/>
      <c r="AC52" s="459"/>
      <c r="AD52" s="459"/>
      <c r="AE52" s="459"/>
      <c r="AF52" s="459"/>
      <c r="AG52" s="459"/>
      <c r="AH52" s="459"/>
      <c r="AI52" s="459"/>
      <c r="AJ52" s="459"/>
      <c r="AK52" s="459"/>
      <c r="AL52" s="459"/>
      <c r="AM52" s="459"/>
      <c r="AN52" s="453"/>
      <c r="AO52" s="208">
        <f t="shared" si="0"/>
        <v>0</v>
      </c>
      <c r="AP52" s="453"/>
      <c r="AQ52" s="282" t="s">
        <v>512</v>
      </c>
      <c r="AR52" s="12"/>
    </row>
    <row r="53" spans="1:44" ht="15" customHeight="1" x14ac:dyDescent="0.4">
      <c r="A53" s="72">
        <v>53</v>
      </c>
      <c r="B53" s="63"/>
      <c r="C53" s="47" t="s">
        <v>761</v>
      </c>
      <c r="D53" s="71" t="s">
        <v>766</v>
      </c>
      <c r="E53" s="71" t="s">
        <v>767</v>
      </c>
      <c r="F53" s="14" t="s">
        <v>713</v>
      </c>
      <c r="G53" s="453"/>
      <c r="H53" s="459"/>
      <c r="I53" s="459"/>
      <c r="J53" s="459"/>
      <c r="K53" s="459"/>
      <c r="L53" s="459"/>
      <c r="M53" s="459"/>
      <c r="N53" s="459"/>
      <c r="O53" s="459"/>
      <c r="P53" s="459"/>
      <c r="Q53" s="459"/>
      <c r="R53" s="459"/>
      <c r="S53" s="459"/>
      <c r="T53" s="459"/>
      <c r="U53" s="459"/>
      <c r="V53" s="459"/>
      <c r="W53" s="459"/>
      <c r="X53" s="459"/>
      <c r="Y53" s="459"/>
      <c r="Z53" s="459"/>
      <c r="AA53" s="459"/>
      <c r="AB53" s="459"/>
      <c r="AC53" s="459"/>
      <c r="AD53" s="459"/>
      <c r="AE53" s="459"/>
      <c r="AF53" s="459"/>
      <c r="AG53" s="459"/>
      <c r="AH53" s="459"/>
      <c r="AI53" s="459"/>
      <c r="AJ53" s="459"/>
      <c r="AK53" s="459"/>
      <c r="AL53" s="459"/>
      <c r="AM53" s="459"/>
      <c r="AN53" s="453"/>
      <c r="AO53" s="208">
        <f t="shared" si="0"/>
        <v>0</v>
      </c>
      <c r="AP53" s="453"/>
      <c r="AQ53" s="282" t="s">
        <v>512</v>
      </c>
      <c r="AR53" s="12"/>
    </row>
    <row r="54" spans="1:44" ht="15" customHeight="1" x14ac:dyDescent="0.4">
      <c r="A54" s="72">
        <v>54</v>
      </c>
      <c r="B54" s="63"/>
      <c r="C54" s="47" t="s">
        <v>761</v>
      </c>
      <c r="D54" s="71" t="s">
        <v>768</v>
      </c>
      <c r="E54" s="71" t="s">
        <v>769</v>
      </c>
      <c r="F54" s="14" t="s">
        <v>707</v>
      </c>
      <c r="G54" s="453"/>
      <c r="H54" s="459"/>
      <c r="I54" s="459"/>
      <c r="J54" s="459"/>
      <c r="K54" s="459"/>
      <c r="L54" s="459"/>
      <c r="M54" s="459"/>
      <c r="N54" s="459"/>
      <c r="O54" s="459"/>
      <c r="P54" s="459"/>
      <c r="Q54" s="459"/>
      <c r="R54" s="459"/>
      <c r="S54" s="459"/>
      <c r="T54" s="459"/>
      <c r="U54" s="459"/>
      <c r="V54" s="459"/>
      <c r="W54" s="459"/>
      <c r="X54" s="459"/>
      <c r="Y54" s="459"/>
      <c r="Z54" s="459"/>
      <c r="AA54" s="459"/>
      <c r="AB54" s="459"/>
      <c r="AC54" s="459"/>
      <c r="AD54" s="459"/>
      <c r="AE54" s="459"/>
      <c r="AF54" s="459"/>
      <c r="AG54" s="459"/>
      <c r="AH54" s="459"/>
      <c r="AI54" s="459"/>
      <c r="AJ54" s="459"/>
      <c r="AK54" s="459"/>
      <c r="AL54" s="459"/>
      <c r="AM54" s="459"/>
      <c r="AN54" s="453"/>
      <c r="AO54" s="208">
        <f t="shared" si="0"/>
        <v>0</v>
      </c>
      <c r="AP54" s="453"/>
      <c r="AQ54" s="282" t="s">
        <v>512</v>
      </c>
      <c r="AR54" s="12"/>
    </row>
    <row r="55" spans="1:44" ht="15" customHeight="1" x14ac:dyDescent="0.4">
      <c r="A55" s="72">
        <v>55</v>
      </c>
      <c r="B55" s="63"/>
      <c r="C55" s="47" t="s">
        <v>704</v>
      </c>
      <c r="D55" s="71" t="s">
        <v>770</v>
      </c>
      <c r="E55" s="71" t="s">
        <v>771</v>
      </c>
      <c r="F55" s="14" t="s">
        <v>707</v>
      </c>
      <c r="G55" s="453"/>
      <c r="H55" s="459"/>
      <c r="I55" s="459"/>
      <c r="J55" s="459"/>
      <c r="K55" s="459"/>
      <c r="L55" s="459"/>
      <c r="M55" s="459"/>
      <c r="N55" s="459"/>
      <c r="O55" s="459"/>
      <c r="P55" s="459"/>
      <c r="Q55" s="459"/>
      <c r="R55" s="459"/>
      <c r="S55" s="459"/>
      <c r="T55" s="459"/>
      <c r="U55" s="459"/>
      <c r="V55" s="459"/>
      <c r="W55" s="459"/>
      <c r="X55" s="459"/>
      <c r="Y55" s="459"/>
      <c r="Z55" s="459"/>
      <c r="AA55" s="459"/>
      <c r="AB55" s="459"/>
      <c r="AC55" s="459"/>
      <c r="AD55" s="459"/>
      <c r="AE55" s="459"/>
      <c r="AF55" s="459"/>
      <c r="AG55" s="459"/>
      <c r="AH55" s="459"/>
      <c r="AI55" s="459"/>
      <c r="AJ55" s="459"/>
      <c r="AK55" s="459"/>
      <c r="AL55" s="459"/>
      <c r="AM55" s="459"/>
      <c r="AN55" s="453"/>
      <c r="AO55" s="208">
        <f t="shared" si="0"/>
        <v>0</v>
      </c>
      <c r="AP55" s="453"/>
      <c r="AQ55" s="282" t="s">
        <v>512</v>
      </c>
      <c r="AR55" s="12"/>
    </row>
    <row r="56" spans="1:44" ht="15" customHeight="1" x14ac:dyDescent="0.4">
      <c r="A56" s="72">
        <v>56</v>
      </c>
      <c r="B56" s="63"/>
      <c r="C56" s="47" t="s">
        <v>704</v>
      </c>
      <c r="D56" s="71" t="s">
        <v>772</v>
      </c>
      <c r="E56" s="71" t="s">
        <v>773</v>
      </c>
      <c r="F56" s="14" t="s">
        <v>774</v>
      </c>
      <c r="G56" s="453"/>
      <c r="H56" s="459"/>
      <c r="I56" s="459"/>
      <c r="J56" s="459"/>
      <c r="K56" s="459"/>
      <c r="L56" s="459"/>
      <c r="M56" s="459"/>
      <c r="N56" s="459"/>
      <c r="O56" s="459"/>
      <c r="P56" s="459"/>
      <c r="Q56" s="459"/>
      <c r="R56" s="459"/>
      <c r="S56" s="459"/>
      <c r="T56" s="459"/>
      <c r="U56" s="459"/>
      <c r="V56" s="459"/>
      <c r="W56" s="459"/>
      <c r="X56" s="459"/>
      <c r="Y56" s="459"/>
      <c r="Z56" s="459"/>
      <c r="AA56" s="459"/>
      <c r="AB56" s="459"/>
      <c r="AC56" s="459"/>
      <c r="AD56" s="459"/>
      <c r="AE56" s="459"/>
      <c r="AF56" s="459"/>
      <c r="AG56" s="459"/>
      <c r="AH56" s="459"/>
      <c r="AI56" s="459"/>
      <c r="AJ56" s="459"/>
      <c r="AK56" s="459"/>
      <c r="AL56" s="459"/>
      <c r="AM56" s="459"/>
      <c r="AN56" s="453"/>
      <c r="AO56" s="208">
        <f t="shared" si="0"/>
        <v>0</v>
      </c>
      <c r="AP56" s="453"/>
      <c r="AQ56" s="282" t="s">
        <v>512</v>
      </c>
      <c r="AR56" s="12"/>
    </row>
    <row r="57" spans="1:44" ht="15" customHeight="1" x14ac:dyDescent="0.4">
      <c r="A57" s="72">
        <v>57</v>
      </c>
      <c r="B57" s="63"/>
      <c r="C57" s="47" t="s">
        <v>704</v>
      </c>
      <c r="D57" s="71" t="s">
        <v>775</v>
      </c>
      <c r="E57" s="71" t="s">
        <v>776</v>
      </c>
      <c r="F57" s="14" t="s">
        <v>777</v>
      </c>
      <c r="G57" s="453"/>
      <c r="H57" s="459"/>
      <c r="I57" s="459"/>
      <c r="J57" s="459"/>
      <c r="K57" s="459"/>
      <c r="L57" s="459"/>
      <c r="M57" s="459"/>
      <c r="N57" s="459"/>
      <c r="O57" s="459"/>
      <c r="P57" s="459"/>
      <c r="Q57" s="459"/>
      <c r="R57" s="459"/>
      <c r="S57" s="459"/>
      <c r="T57" s="459"/>
      <c r="U57" s="459"/>
      <c r="V57" s="459"/>
      <c r="W57" s="459"/>
      <c r="X57" s="459"/>
      <c r="Y57" s="459"/>
      <c r="Z57" s="459"/>
      <c r="AA57" s="459"/>
      <c r="AB57" s="459"/>
      <c r="AC57" s="459"/>
      <c r="AD57" s="459"/>
      <c r="AE57" s="459"/>
      <c r="AF57" s="459"/>
      <c r="AG57" s="459"/>
      <c r="AH57" s="459"/>
      <c r="AI57" s="459"/>
      <c r="AJ57" s="459"/>
      <c r="AK57" s="459"/>
      <c r="AL57" s="459"/>
      <c r="AM57" s="459"/>
      <c r="AN57" s="453"/>
      <c r="AO57" s="208">
        <f t="shared" si="0"/>
        <v>0</v>
      </c>
      <c r="AP57" s="453"/>
      <c r="AQ57" s="282" t="s">
        <v>512</v>
      </c>
      <c r="AR57" s="12"/>
    </row>
    <row r="58" spans="1:44" ht="15" customHeight="1" x14ac:dyDescent="0.4">
      <c r="A58" s="72">
        <v>58</v>
      </c>
      <c r="B58" s="63"/>
      <c r="C58" s="47" t="s">
        <v>704</v>
      </c>
      <c r="D58" s="71" t="s">
        <v>778</v>
      </c>
      <c r="E58" s="71" t="s">
        <v>779</v>
      </c>
      <c r="F58" s="14" t="s">
        <v>774</v>
      </c>
      <c r="G58" s="453"/>
      <c r="H58" s="459"/>
      <c r="I58" s="459"/>
      <c r="J58" s="459"/>
      <c r="K58" s="459"/>
      <c r="L58" s="459"/>
      <c r="M58" s="459"/>
      <c r="N58" s="459"/>
      <c r="O58" s="459"/>
      <c r="P58" s="459"/>
      <c r="Q58" s="459"/>
      <c r="R58" s="459"/>
      <c r="S58" s="459"/>
      <c r="T58" s="459"/>
      <c r="U58" s="459"/>
      <c r="V58" s="459"/>
      <c r="W58" s="459"/>
      <c r="X58" s="459"/>
      <c r="Y58" s="459"/>
      <c r="Z58" s="459"/>
      <c r="AA58" s="459"/>
      <c r="AB58" s="459"/>
      <c r="AC58" s="459"/>
      <c r="AD58" s="459"/>
      <c r="AE58" s="459"/>
      <c r="AF58" s="459"/>
      <c r="AG58" s="459"/>
      <c r="AH58" s="459"/>
      <c r="AI58" s="459"/>
      <c r="AJ58" s="459"/>
      <c r="AK58" s="459"/>
      <c r="AL58" s="459"/>
      <c r="AM58" s="459"/>
      <c r="AN58" s="453"/>
      <c r="AO58" s="208">
        <f t="shared" si="0"/>
        <v>0</v>
      </c>
      <c r="AP58" s="453"/>
      <c r="AQ58" s="282" t="s">
        <v>512</v>
      </c>
      <c r="AR58" s="12"/>
    </row>
    <row r="59" spans="1:44" ht="15" customHeight="1" x14ac:dyDescent="0.4">
      <c r="A59" s="72">
        <v>59</v>
      </c>
      <c r="B59" s="63"/>
      <c r="C59" s="47" t="s">
        <v>704</v>
      </c>
      <c r="D59" s="71" t="s">
        <v>778</v>
      </c>
      <c r="E59" s="71" t="s">
        <v>780</v>
      </c>
      <c r="F59" s="14" t="s">
        <v>777</v>
      </c>
      <c r="G59" s="453"/>
      <c r="H59" s="459"/>
      <c r="I59" s="459"/>
      <c r="J59" s="459"/>
      <c r="K59" s="459"/>
      <c r="L59" s="459"/>
      <c r="M59" s="459"/>
      <c r="N59" s="459"/>
      <c r="O59" s="459"/>
      <c r="P59" s="459"/>
      <c r="Q59" s="459"/>
      <c r="R59" s="459"/>
      <c r="S59" s="459"/>
      <c r="T59" s="459"/>
      <c r="U59" s="459"/>
      <c r="V59" s="459"/>
      <c r="W59" s="459"/>
      <c r="X59" s="459"/>
      <c r="Y59" s="459"/>
      <c r="Z59" s="459"/>
      <c r="AA59" s="459"/>
      <c r="AB59" s="459"/>
      <c r="AC59" s="459"/>
      <c r="AD59" s="459"/>
      <c r="AE59" s="459"/>
      <c r="AF59" s="459"/>
      <c r="AG59" s="459"/>
      <c r="AH59" s="459"/>
      <c r="AI59" s="459"/>
      <c r="AJ59" s="459"/>
      <c r="AK59" s="459"/>
      <c r="AL59" s="459"/>
      <c r="AM59" s="459"/>
      <c r="AN59" s="453"/>
      <c r="AO59" s="208">
        <f t="shared" si="0"/>
        <v>0</v>
      </c>
      <c r="AP59" s="453"/>
      <c r="AQ59" s="282" t="s">
        <v>512</v>
      </c>
      <c r="AR59" s="12"/>
    </row>
    <row r="60" spans="1:44" ht="15" customHeight="1" x14ac:dyDescent="0.4">
      <c r="A60" s="72">
        <v>60</v>
      </c>
      <c r="B60" s="63"/>
      <c r="C60" s="47" t="s">
        <v>704</v>
      </c>
      <c r="D60" s="71" t="s">
        <v>781</v>
      </c>
      <c r="E60" s="71" t="s">
        <v>782</v>
      </c>
      <c r="F60" s="14" t="s">
        <v>713</v>
      </c>
      <c r="G60" s="453"/>
      <c r="H60" s="459"/>
      <c r="I60" s="459"/>
      <c r="J60" s="459"/>
      <c r="K60" s="459"/>
      <c r="L60" s="459"/>
      <c r="M60" s="459"/>
      <c r="N60" s="459"/>
      <c r="O60" s="459"/>
      <c r="P60" s="459"/>
      <c r="Q60" s="459"/>
      <c r="R60" s="459"/>
      <c r="S60" s="459"/>
      <c r="T60" s="459"/>
      <c r="U60" s="459"/>
      <c r="V60" s="459"/>
      <c r="W60" s="459"/>
      <c r="X60" s="459"/>
      <c r="Y60" s="459"/>
      <c r="Z60" s="459"/>
      <c r="AA60" s="459"/>
      <c r="AB60" s="459"/>
      <c r="AC60" s="459"/>
      <c r="AD60" s="459"/>
      <c r="AE60" s="459"/>
      <c r="AF60" s="459"/>
      <c r="AG60" s="459"/>
      <c r="AH60" s="459"/>
      <c r="AI60" s="459"/>
      <c r="AJ60" s="459"/>
      <c r="AK60" s="459"/>
      <c r="AL60" s="459"/>
      <c r="AM60" s="459"/>
      <c r="AN60" s="453"/>
      <c r="AO60" s="208">
        <f t="shared" si="0"/>
        <v>0</v>
      </c>
      <c r="AP60" s="453"/>
      <c r="AQ60" s="282" t="s">
        <v>512</v>
      </c>
      <c r="AR60" s="12"/>
    </row>
    <row r="61" spans="1:44" x14ac:dyDescent="0.4">
      <c r="A61" s="16"/>
      <c r="B61" s="66"/>
      <c r="C61" s="101"/>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20"/>
    </row>
  </sheetData>
  <sheetProtection formatRows="0" insertRows="0"/>
  <mergeCells count="5">
    <mergeCell ref="A6:U6"/>
    <mergeCell ref="AE2:AQ2"/>
    <mergeCell ref="AE3:AQ3"/>
    <mergeCell ref="AE4:AQ4"/>
    <mergeCell ref="G8:Z8"/>
  </mergeCells>
  <conditionalFormatting sqref="AB10:AB60">
    <cfRule type="expression" dxfId="11" priority="18" stopIfTrue="1">
      <formula>IF(AND(ISNUMBER($AE$3),ISNUMBER($E$8)),OR(DATE(YEAR($AE$3),MONTH($AE$3),DAY($AE$3))&lt;$E$8,$AE$3&lt;DATE(2014,1,1)),FALSE)</formula>
    </cfRule>
  </conditionalFormatting>
  <conditionalFormatting sqref="AC10:AC60">
    <cfRule type="expression" dxfId="10" priority="16" stopIfTrue="1">
      <formula>IF(AND(ISNUMBER($AE$3),ISNUMBER($E$8)),OR(DATE(YEAR($AE$3),MONTH($AE$3),DAY($AE$3))&lt;$E$8,$AE$3&lt;DATE(2015,1,1)),FALSE)</formula>
    </cfRule>
  </conditionalFormatting>
  <conditionalFormatting sqref="AD10:AD60">
    <cfRule type="expression" dxfId="9" priority="15" stopIfTrue="1">
      <formula>IF(AND(ISNUMBER($AE$3),ISNUMBER($E$8)),OR(DATE(YEAR($AE$3),MONTH($AE$3),DAY($AE$3))&lt;$E$8,$AE$3&lt;DATE(2016,1,1)),FALSE)</formula>
    </cfRule>
  </conditionalFormatting>
  <conditionalFormatting sqref="AE10:AM60">
    <cfRule type="expression" dxfId="8" priority="14" stopIfTrue="1">
      <formula>IF(AND(ISNUMBER($AE$3),ISNUMBER($E$8)),OR(DATE(YEAR($AE$3),MONTH($AE$3),DAY($AE$3))&lt;$E$8,$AE$3&lt;DATE(2017,1,1)),FALSE)</formula>
    </cfRule>
  </conditionalFormatting>
  <conditionalFormatting sqref="AA10:AA60">
    <cfRule type="expression" dxfId="7" priority="13" stopIfTrue="1">
      <formula>IF(AND(ISNUMBER($AE$3),ISNUMBER($E$8)),OR(DATE(YEAR($AE$3),MONTH($AE$3),DAY($AE$3))&lt;$E$8,$AE$3&lt;DATE(2013,1,1)),FALSE)</formula>
    </cfRule>
  </conditionalFormatting>
  <conditionalFormatting sqref="AA9">
    <cfRule type="expression" dxfId="6" priority="12" stopIfTrue="1">
      <formula>IF(AND(ISNUMBER($AE$3),ISNUMBER($E$8)),OR(DATE(YEAR($AE$3),MONTH($AE$3),DAY($AE$3))&lt;$E$8,$AE$3&lt;DATE(2013,1,1)),FALSE)</formula>
    </cfRule>
  </conditionalFormatting>
  <conditionalFormatting sqref="AB9">
    <cfRule type="expression" dxfId="5" priority="11" stopIfTrue="1">
      <formula>IF(AND(ISNUMBER($AE$3),ISNUMBER($E$8)),OR(DATE(YEAR($AE$3),MONTH($AE$3),DAY($AE$3))&lt;$E$8,$AE$3&lt;DATE(2014,1,1)),FALSE)</formula>
    </cfRule>
  </conditionalFormatting>
  <conditionalFormatting sqref="AC9">
    <cfRule type="expression" dxfId="4" priority="10" stopIfTrue="1">
      <formula>IF(AND(ISNUMBER($AE$3),ISNUMBER($E$8)),OR(DATE(YEAR($AE$3),MONTH($AE$3),DAY($AE$3))&lt;$E$8,$AE$3&lt;DATE(2015,1,1)),FALSE)</formula>
    </cfRule>
  </conditionalFormatting>
  <conditionalFormatting sqref="AD9">
    <cfRule type="expression" dxfId="3" priority="9" stopIfTrue="1">
      <formula>IF(AND(ISNUMBER($AE$3),ISNUMBER($E$8)),OR(DATE(YEAR($AE$3),MONTH($AE$3),DAY($AE$3))&lt;$E$8,$AE$3&lt;DATE(2016,1,1)),FALSE)</formula>
    </cfRule>
  </conditionalFormatting>
  <conditionalFormatting sqref="AE9:AM9">
    <cfRule type="expression" dxfId="2" priority="8" stopIfTrue="1">
      <formula>IF(AND(ISNUMBER($AE$3),ISNUMBER($E$8)),OR(DATE(YEAR($AE$3),MONTH($AE$3),DAY($AE$3))&lt;$E$8,$AE$3&lt;DATE(2017,1,1)),FALSE)</formula>
    </cfRule>
  </conditionalFormatting>
  <dataValidations count="2">
    <dataValidation allowBlank="1" showInputMessage="1" showErrorMessage="1" prompt="Please enter Network / Sub-Network Name" sqref="AE4:AQ4" xr:uid="{00000000-0002-0000-1100-000000000000}"/>
    <dataValidation type="list" allowBlank="1" showInputMessage="1" showErrorMessage="1" prompt="Please select from available drop-down options" sqref="AQ10:AQ60" xr:uid="{00000000-0002-0000-1100-000001000000}">
      <formula1>"1,2,3,4,N/A,[Select one]"</formula1>
    </dataValidation>
  </dataValidations>
  <pageMargins left="0.70866141732283472" right="0.70866141732283472" top="0.74803149606299213" bottom="0.74803149606299213" header="0.31496062992125989" footer="0.31496062992125989"/>
  <pageSetup paperSize="9" scale="32" orientation="landscape" r:id="rId1"/>
  <extLst>
    <ext xmlns:x14="http://schemas.microsoft.com/office/spreadsheetml/2009/9/main" uri="{78C0D931-6437-407d-A8EE-F0AAD7539E65}">
      <x14:conditionalFormattings>
        <x14:conditionalFormatting xmlns:xm="http://schemas.microsoft.com/office/excel/2006/main">
          <x14:cfRule type="cellIs" priority="1" operator="notEqual" id="{21FC3F24-D37B-4995-A8B7-D5F8707AF290}">
            <xm:f>'S9a.Asset Register'!I9</xm:f>
            <x14:dxf>
              <fill>
                <patternFill>
                  <bgColor rgb="FFF79646"/>
                </patternFill>
              </fill>
            </x14:dxf>
          </x14:cfRule>
          <xm:sqref>AO10:AO60</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31">
    <tabColor theme="9" tint="-0.499984740745262"/>
    <pageSetUpPr fitToPage="1"/>
  </sheetPr>
  <dimension ref="A1:M36"/>
  <sheetViews>
    <sheetView showGridLines="0" view="pageBreakPreview" zoomScaleNormal="100" zoomScaleSheetLayoutView="100" workbookViewId="0">
      <selection activeCell="M10" sqref="M10"/>
    </sheetView>
  </sheetViews>
  <sheetFormatPr defaultColWidth="9.140625" defaultRowHeight="13.15" x14ac:dyDescent="0.4"/>
  <cols>
    <col min="1" max="1" width="4.140625" customWidth="1"/>
    <col min="2" max="2" width="5.85546875" customWidth="1"/>
    <col min="3" max="4" width="2.28515625" customWidth="1"/>
    <col min="5" max="5" width="62.42578125" customWidth="1"/>
    <col min="6" max="6" width="26.85546875" customWidth="1"/>
    <col min="7" max="9" width="16.140625" customWidth="1"/>
    <col min="10" max="10" width="2.7109375" customWidth="1"/>
    <col min="11" max="11" width="7.42578125" style="130" customWidth="1"/>
    <col min="13" max="13" width="25.28515625" customWidth="1"/>
  </cols>
  <sheetData>
    <row r="1" spans="1:10" ht="15" customHeight="1" x14ac:dyDescent="0.4">
      <c r="A1" s="324"/>
      <c r="B1" s="321"/>
      <c r="C1" s="321"/>
      <c r="D1" s="321"/>
      <c r="E1" s="321"/>
      <c r="F1" s="321"/>
      <c r="G1" s="321"/>
      <c r="H1" s="321"/>
      <c r="I1" s="321"/>
      <c r="J1" s="320"/>
    </row>
    <row r="2" spans="1:10" ht="18" customHeight="1" x14ac:dyDescent="0.5">
      <c r="A2" s="46"/>
      <c r="B2" s="265"/>
      <c r="C2" s="265"/>
      <c r="D2" s="265"/>
      <c r="E2" s="265"/>
      <c r="F2" s="60" t="s">
        <v>0</v>
      </c>
      <c r="G2" s="504" t="str">
        <f>IF(NOT(ISBLANK(CoverSheet!$C$8)),CoverSheet!$C$8,"")</f>
        <v/>
      </c>
      <c r="H2" s="504"/>
      <c r="I2" s="504"/>
      <c r="J2" s="23"/>
    </row>
    <row r="3" spans="1:10" ht="18" customHeight="1" x14ac:dyDescent="0.5">
      <c r="A3" s="46"/>
      <c r="B3" s="265"/>
      <c r="C3" s="265"/>
      <c r="D3" s="265"/>
      <c r="E3" s="265"/>
      <c r="F3" s="60" t="s">
        <v>64</v>
      </c>
      <c r="G3" s="512" t="str">
        <f>IF(ISNUMBER(CoverSheet!$C$12),CoverSheet!$C$12,"")</f>
        <v/>
      </c>
      <c r="H3" s="513"/>
      <c r="I3" s="514"/>
      <c r="J3" s="23"/>
    </row>
    <row r="4" spans="1:10" ht="18" customHeight="1" x14ac:dyDescent="0.5">
      <c r="A4" s="46"/>
      <c r="B4" s="265"/>
      <c r="C4" s="265"/>
      <c r="D4" s="265"/>
      <c r="E4" s="265"/>
      <c r="F4" s="60" t="s">
        <v>694</v>
      </c>
      <c r="G4" s="558"/>
      <c r="H4" s="558"/>
      <c r="I4" s="558"/>
      <c r="J4" s="23"/>
    </row>
    <row r="5" spans="1:10" ht="21" x14ac:dyDescent="0.65">
      <c r="A5" s="147" t="s">
        <v>795</v>
      </c>
      <c r="B5" s="265"/>
      <c r="C5" s="265"/>
      <c r="D5" s="265"/>
      <c r="E5" s="265"/>
      <c r="F5" s="265"/>
      <c r="G5" s="265"/>
      <c r="H5" s="561"/>
      <c r="I5" s="561"/>
      <c r="J5" s="23"/>
    </row>
    <row r="6" spans="1:10" ht="29.25" customHeight="1" x14ac:dyDescent="0.4">
      <c r="A6" s="562" t="s">
        <v>796</v>
      </c>
      <c r="B6" s="563"/>
      <c r="C6" s="563"/>
      <c r="D6" s="563"/>
      <c r="E6" s="563"/>
      <c r="F6" s="563"/>
      <c r="G6" s="563"/>
      <c r="H6" s="563"/>
      <c r="I6" s="563"/>
      <c r="J6" s="568"/>
    </row>
    <row r="7" spans="1:10" ht="15" customHeight="1" x14ac:dyDescent="0.4">
      <c r="A7" s="81"/>
      <c r="B7" s="51"/>
      <c r="C7" s="51"/>
      <c r="D7" s="51"/>
      <c r="E7" s="51"/>
      <c r="F7" s="51"/>
      <c r="G7" s="51"/>
      <c r="H7" s="51"/>
      <c r="I7" s="51"/>
      <c r="J7" s="23"/>
    </row>
    <row r="8" spans="1:10" ht="15" customHeight="1" x14ac:dyDescent="0.4">
      <c r="A8" s="55" t="s">
        <v>66</v>
      </c>
      <c r="B8" s="206"/>
      <c r="C8" s="265"/>
      <c r="D8" s="265"/>
      <c r="E8" s="265"/>
      <c r="F8" s="265"/>
      <c r="G8" s="265"/>
      <c r="H8" s="265"/>
      <c r="I8" s="265"/>
      <c r="J8" s="23"/>
    </row>
    <row r="9" spans="1:10" ht="30" customHeight="1" x14ac:dyDescent="0.4">
      <c r="A9" s="72">
        <v>9</v>
      </c>
      <c r="B9" s="14"/>
      <c r="C9" s="71"/>
      <c r="D9" s="71"/>
      <c r="E9" s="71"/>
      <c r="F9" s="71"/>
      <c r="G9" s="71"/>
      <c r="H9" s="71"/>
      <c r="I9" s="71"/>
      <c r="J9" s="12"/>
    </row>
    <row r="10" spans="1:10" ht="26.25" x14ac:dyDescent="0.4">
      <c r="A10" s="72">
        <v>10</v>
      </c>
      <c r="B10" s="71"/>
      <c r="C10" s="87"/>
      <c r="D10" s="73" t="s">
        <v>797</v>
      </c>
      <c r="E10" s="87"/>
      <c r="F10" s="87"/>
      <c r="G10" s="89" t="s">
        <v>798</v>
      </c>
      <c r="H10" s="89" t="s">
        <v>799</v>
      </c>
      <c r="I10" s="89" t="s">
        <v>800</v>
      </c>
      <c r="J10" s="12"/>
    </row>
    <row r="11" spans="1:10" ht="15" customHeight="1" x14ac:dyDescent="0.4">
      <c r="A11" s="72">
        <v>11</v>
      </c>
      <c r="B11" s="71"/>
      <c r="C11" s="87"/>
      <c r="D11" s="73"/>
      <c r="E11" s="87" t="s">
        <v>801</v>
      </c>
      <c r="F11" s="87"/>
      <c r="G11" s="453"/>
      <c r="H11" s="453"/>
      <c r="I11" s="448">
        <f t="shared" ref="I11:I17" si="0">SUM(G11:H11)</f>
        <v>0</v>
      </c>
      <c r="J11" s="12"/>
    </row>
    <row r="12" spans="1:10" ht="15" customHeight="1" x14ac:dyDescent="0.4">
      <c r="A12" s="72">
        <v>12</v>
      </c>
      <c r="B12" s="71"/>
      <c r="C12" s="87"/>
      <c r="D12" s="73"/>
      <c r="E12" s="87" t="s">
        <v>802</v>
      </c>
      <c r="F12" s="87"/>
      <c r="G12" s="453"/>
      <c r="H12" s="453"/>
      <c r="I12" s="448">
        <f t="shared" si="0"/>
        <v>0</v>
      </c>
      <c r="J12" s="12"/>
    </row>
    <row r="13" spans="1:10" ht="15" customHeight="1" x14ac:dyDescent="0.4">
      <c r="A13" s="72">
        <v>13</v>
      </c>
      <c r="B13" s="71"/>
      <c r="C13" s="87"/>
      <c r="D13" s="73"/>
      <c r="E13" s="87" t="s">
        <v>803</v>
      </c>
      <c r="F13" s="87"/>
      <c r="G13" s="453"/>
      <c r="H13" s="453"/>
      <c r="I13" s="448">
        <f t="shared" si="0"/>
        <v>0</v>
      </c>
      <c r="J13" s="12"/>
    </row>
    <row r="14" spans="1:10" ht="15" customHeight="1" x14ac:dyDescent="0.4">
      <c r="A14" s="72">
        <v>14</v>
      </c>
      <c r="B14" s="71"/>
      <c r="C14" s="87"/>
      <c r="D14" s="73"/>
      <c r="E14" s="87" t="s">
        <v>804</v>
      </c>
      <c r="F14" s="87"/>
      <c r="G14" s="453"/>
      <c r="H14" s="453"/>
      <c r="I14" s="448">
        <f t="shared" si="0"/>
        <v>0</v>
      </c>
      <c r="J14" s="12"/>
    </row>
    <row r="15" spans="1:10" ht="15" customHeight="1" x14ac:dyDescent="0.4">
      <c r="A15" s="72">
        <v>15</v>
      </c>
      <c r="B15" s="71"/>
      <c r="C15" s="87"/>
      <c r="D15" s="73"/>
      <c r="E15" s="87" t="s">
        <v>805</v>
      </c>
      <c r="F15" s="87"/>
      <c r="G15" s="453"/>
      <c r="H15" s="453"/>
      <c r="I15" s="448">
        <f t="shared" si="0"/>
        <v>0</v>
      </c>
      <c r="J15" s="12"/>
    </row>
    <row r="16" spans="1:10" ht="15" customHeight="1" x14ac:dyDescent="0.4">
      <c r="A16" s="72">
        <v>16</v>
      </c>
      <c r="B16" s="71"/>
      <c r="C16" s="87"/>
      <c r="D16" s="73"/>
      <c r="E16" s="87" t="s">
        <v>806</v>
      </c>
      <c r="F16" s="87"/>
      <c r="G16" s="453"/>
      <c r="H16" s="453"/>
      <c r="I16" s="448">
        <f t="shared" si="0"/>
        <v>0</v>
      </c>
      <c r="J16" s="12"/>
    </row>
    <row r="17" spans="1:13" ht="15" customHeight="1" thickBot="1" x14ac:dyDescent="0.45">
      <c r="A17" s="72">
        <v>17</v>
      </c>
      <c r="B17" s="71"/>
      <c r="C17" s="87"/>
      <c r="D17" s="73"/>
      <c r="E17" s="87" t="s">
        <v>807</v>
      </c>
      <c r="F17" s="87"/>
      <c r="G17" s="453"/>
      <c r="H17" s="453"/>
      <c r="I17" s="448">
        <f t="shared" si="0"/>
        <v>0</v>
      </c>
      <c r="J17" s="12"/>
    </row>
    <row r="18" spans="1:13" ht="15" customHeight="1" thickBot="1" x14ac:dyDescent="0.45">
      <c r="A18" s="72">
        <v>18</v>
      </c>
      <c r="B18" s="71"/>
      <c r="C18" s="87"/>
      <c r="D18" s="73" t="s">
        <v>808</v>
      </c>
      <c r="E18" s="87"/>
      <c r="F18" s="87"/>
      <c r="G18" s="258">
        <f>SUM(G11:G17)</f>
        <v>0</v>
      </c>
      <c r="H18" s="258">
        <f>SUM(H11:H17)</f>
        <v>0</v>
      </c>
      <c r="I18" s="258">
        <f>SUM(I11:I17)</f>
        <v>0</v>
      </c>
      <c r="J18" s="12"/>
      <c r="K18" s="130" t="s">
        <v>809</v>
      </c>
    </row>
    <row r="19" spans="1:13" x14ac:dyDescent="0.4">
      <c r="A19" s="72">
        <v>19</v>
      </c>
      <c r="B19" s="71"/>
      <c r="C19" s="87"/>
      <c r="D19" s="73"/>
      <c r="E19" s="87"/>
      <c r="F19" s="87"/>
      <c r="G19" s="71"/>
      <c r="H19" s="71"/>
      <c r="I19" s="71"/>
      <c r="J19" s="12"/>
    </row>
    <row r="20" spans="1:13" ht="15" customHeight="1" x14ac:dyDescent="0.4">
      <c r="A20" s="72">
        <v>20</v>
      </c>
      <c r="B20" s="71"/>
      <c r="C20" s="87"/>
      <c r="D20" s="73"/>
      <c r="E20" s="87" t="s">
        <v>810</v>
      </c>
      <c r="F20" s="87"/>
      <c r="G20" s="453"/>
      <c r="H20" s="453"/>
      <c r="I20" s="448">
        <f>G20+H20</f>
        <v>0</v>
      </c>
      <c r="J20" s="12"/>
    </row>
    <row r="21" spans="1:13" ht="15" customHeight="1" x14ac:dyDescent="0.4">
      <c r="A21" s="72">
        <v>21</v>
      </c>
      <c r="B21" s="71"/>
      <c r="C21" s="87"/>
      <c r="D21" s="73"/>
      <c r="E21" s="87" t="s">
        <v>811</v>
      </c>
      <c r="F21" s="87"/>
      <c r="G21" s="71"/>
      <c r="H21" s="71"/>
      <c r="I21" s="453"/>
      <c r="J21" s="12"/>
    </row>
    <row r="22" spans="1:13" x14ac:dyDescent="0.4">
      <c r="A22" s="72">
        <v>22</v>
      </c>
      <c r="B22" s="71"/>
      <c r="C22" s="87"/>
      <c r="D22" s="73"/>
      <c r="E22" s="87"/>
      <c r="F22" s="87"/>
      <c r="G22" s="71"/>
      <c r="H22" s="71"/>
      <c r="I22" s="71"/>
      <c r="J22" s="12"/>
    </row>
    <row r="23" spans="1:13" ht="25.5" customHeight="1" x14ac:dyDescent="0.4">
      <c r="A23" s="72">
        <v>23</v>
      </c>
      <c r="B23" s="71"/>
      <c r="C23" s="87"/>
      <c r="D23" s="73" t="s">
        <v>812</v>
      </c>
      <c r="E23" s="87"/>
      <c r="F23" s="87"/>
      <c r="G23" s="89" t="s">
        <v>813</v>
      </c>
      <c r="H23" s="89" t="s">
        <v>814</v>
      </c>
      <c r="I23" s="71"/>
      <c r="J23" s="12"/>
    </row>
    <row r="24" spans="1:13" ht="15" customHeight="1" x14ac:dyDescent="0.4">
      <c r="A24" s="72">
        <v>24</v>
      </c>
      <c r="B24" s="71"/>
      <c r="C24" s="87"/>
      <c r="D24" s="73"/>
      <c r="E24" s="87" t="s">
        <v>815</v>
      </c>
      <c r="F24" s="87"/>
      <c r="G24" s="453"/>
      <c r="H24" s="472">
        <f t="shared" ref="H24:H29" si="1">IF(G$30&lt;&gt;0,G24/G$30,0)</f>
        <v>0</v>
      </c>
      <c r="I24" s="71"/>
      <c r="J24" s="12"/>
    </row>
    <row r="25" spans="1:13" ht="15" customHeight="1" x14ac:dyDescent="0.4">
      <c r="A25" s="72">
        <v>25</v>
      </c>
      <c r="B25" s="71"/>
      <c r="C25" s="87"/>
      <c r="D25" s="73"/>
      <c r="E25" s="87" t="s">
        <v>816</v>
      </c>
      <c r="F25" s="87"/>
      <c r="G25" s="453"/>
      <c r="H25" s="472">
        <f t="shared" si="1"/>
        <v>0</v>
      </c>
      <c r="I25" s="71"/>
      <c r="J25" s="12"/>
    </row>
    <row r="26" spans="1:13" ht="15" customHeight="1" x14ac:dyDescent="0.4">
      <c r="A26" s="72">
        <v>26</v>
      </c>
      <c r="B26" s="71"/>
      <c r="C26" s="87"/>
      <c r="D26" s="73"/>
      <c r="E26" s="87" t="s">
        <v>817</v>
      </c>
      <c r="F26" s="87"/>
      <c r="G26" s="453"/>
      <c r="H26" s="472">
        <f t="shared" si="1"/>
        <v>0</v>
      </c>
      <c r="I26" s="71"/>
      <c r="J26" s="12"/>
    </row>
    <row r="27" spans="1:13" ht="15" customHeight="1" x14ac:dyDescent="0.4">
      <c r="A27" s="72">
        <v>27</v>
      </c>
      <c r="B27" s="71"/>
      <c r="C27" s="87"/>
      <c r="D27" s="73"/>
      <c r="E27" s="87" t="s">
        <v>818</v>
      </c>
      <c r="F27" s="87"/>
      <c r="G27" s="453"/>
      <c r="H27" s="472">
        <f t="shared" si="1"/>
        <v>0</v>
      </c>
      <c r="I27" s="71"/>
      <c r="J27" s="12"/>
    </row>
    <row r="28" spans="1:13" ht="15" customHeight="1" x14ac:dyDescent="0.4">
      <c r="A28" s="72">
        <v>28</v>
      </c>
      <c r="B28" s="71"/>
      <c r="C28" s="87"/>
      <c r="D28" s="73"/>
      <c r="E28" s="87" t="s">
        <v>819</v>
      </c>
      <c r="F28" s="87"/>
      <c r="G28" s="453"/>
      <c r="H28" s="472">
        <f t="shared" si="1"/>
        <v>0</v>
      </c>
      <c r="I28" s="71"/>
      <c r="J28" s="12"/>
    </row>
    <row r="29" spans="1:13" ht="15" customHeight="1" thickBot="1" x14ac:dyDescent="0.45">
      <c r="A29" s="72">
        <v>29</v>
      </c>
      <c r="B29" s="71"/>
      <c r="C29" s="87"/>
      <c r="D29" s="73"/>
      <c r="E29" s="87" t="s">
        <v>820</v>
      </c>
      <c r="F29" s="87"/>
      <c r="G29" s="453"/>
      <c r="H29" s="472">
        <f t="shared" si="1"/>
        <v>0</v>
      </c>
      <c r="I29" s="71"/>
      <c r="J29" s="12"/>
      <c r="L29" s="201" t="s">
        <v>821</v>
      </c>
    </row>
    <row r="30" spans="1:13" ht="15" customHeight="1" thickBot="1" x14ac:dyDescent="0.45">
      <c r="A30" s="72">
        <v>30</v>
      </c>
      <c r="B30" s="71"/>
      <c r="C30" s="87"/>
      <c r="D30" s="73" t="s">
        <v>822</v>
      </c>
      <c r="E30" s="87"/>
      <c r="F30" s="87"/>
      <c r="G30" s="258">
        <f>SUM(G24:G29)</f>
        <v>0</v>
      </c>
      <c r="H30" s="283">
        <f>SUM(H24:H29)</f>
        <v>0</v>
      </c>
      <c r="I30" s="71"/>
      <c r="J30" s="12"/>
      <c r="L30" s="251" t="s">
        <v>823</v>
      </c>
      <c r="M30" s="251" t="s">
        <v>824</v>
      </c>
    </row>
    <row r="31" spans="1:13" ht="13.5" thickBot="1" x14ac:dyDescent="0.45">
      <c r="A31" s="72">
        <v>31</v>
      </c>
      <c r="B31" s="71"/>
      <c r="C31" s="87"/>
      <c r="D31" s="87"/>
      <c r="E31" s="87"/>
      <c r="F31" s="87"/>
      <c r="G31" s="86"/>
      <c r="H31" s="86"/>
      <c r="I31" s="71"/>
      <c r="J31" s="12"/>
      <c r="L31" s="252">
        <f>G18</f>
        <v>0</v>
      </c>
      <c r="M31" s="437" t="b">
        <f>(ROUND(L31,0)=ROUND(G30,0))</f>
        <v>1</v>
      </c>
    </row>
    <row r="32" spans="1:13" ht="26.25" x14ac:dyDescent="0.4">
      <c r="A32" s="72">
        <v>32</v>
      </c>
      <c r="B32" s="71"/>
      <c r="C32" s="87"/>
      <c r="D32" s="87"/>
      <c r="E32" s="87"/>
      <c r="F32" s="87"/>
      <c r="G32" s="89" t="s">
        <v>813</v>
      </c>
      <c r="H32" s="89" t="s">
        <v>825</v>
      </c>
      <c r="I32" s="71"/>
      <c r="J32" s="12"/>
    </row>
    <row r="33" spans="1:12" ht="15" customHeight="1" x14ac:dyDescent="0.4">
      <c r="A33" s="72">
        <v>33</v>
      </c>
      <c r="B33" s="71"/>
      <c r="C33" s="87"/>
      <c r="D33" s="87"/>
      <c r="E33" s="87" t="s">
        <v>826</v>
      </c>
      <c r="F33" s="87"/>
      <c r="G33" s="453"/>
      <c r="H33" s="473">
        <f>IF(I$18&lt;&gt;0,G33/I$18,0)</f>
        <v>0</v>
      </c>
      <c r="I33" s="71"/>
      <c r="J33" s="12"/>
      <c r="L33" s="201"/>
    </row>
    <row r="34" spans="1:12" ht="31.5" customHeight="1" x14ac:dyDescent="0.4">
      <c r="A34" s="72">
        <v>34</v>
      </c>
      <c r="B34" s="71"/>
      <c r="C34" s="87"/>
      <c r="D34" s="87"/>
      <c r="E34" s="87"/>
      <c r="F34" s="87"/>
      <c r="G34" s="89" t="s">
        <v>813</v>
      </c>
      <c r="H34" s="89" t="s">
        <v>814</v>
      </c>
      <c r="I34" s="71"/>
      <c r="J34" s="12"/>
      <c r="L34" s="201"/>
    </row>
    <row r="35" spans="1:12" ht="15" customHeight="1" x14ac:dyDescent="0.4">
      <c r="A35" s="72">
        <v>35</v>
      </c>
      <c r="B35" s="71"/>
      <c r="C35" s="87"/>
      <c r="D35" s="87"/>
      <c r="E35" s="87" t="s">
        <v>827</v>
      </c>
      <c r="F35" s="87"/>
      <c r="G35" s="453"/>
      <c r="H35" s="272">
        <f>IF(G$30&lt;&gt;0,G35/G$30,0)</f>
        <v>0</v>
      </c>
      <c r="I35" s="71"/>
      <c r="J35" s="12"/>
    </row>
    <row r="36" spans="1:12" ht="15" customHeight="1" x14ac:dyDescent="0.4">
      <c r="A36" s="16"/>
      <c r="B36" s="17"/>
      <c r="C36" s="17"/>
      <c r="D36" s="17"/>
      <c r="E36" s="17"/>
      <c r="F36" s="17"/>
      <c r="G36" s="17"/>
      <c r="H36" s="17"/>
      <c r="I36" s="17"/>
      <c r="J36" s="20"/>
    </row>
  </sheetData>
  <sheetProtection formatRows="0" insertRows="0"/>
  <mergeCells count="5">
    <mergeCell ref="H5:I5"/>
    <mergeCell ref="A6:J6"/>
    <mergeCell ref="G2:I2"/>
    <mergeCell ref="G3:I3"/>
    <mergeCell ref="G4:I4"/>
  </mergeCells>
  <conditionalFormatting sqref="G30">
    <cfRule type="expression" dxfId="0" priority="2" stopIfTrue="1">
      <formula>$M$31&lt;&gt;TRUE</formula>
    </cfRule>
  </conditionalFormatting>
  <dataValidations count="2">
    <dataValidation type="custom" allowBlank="1" showInputMessage="1" showErrorMessage="1" error="Decimal values larger than or equal to 0 and text &quot;N/A&quot; are accepted" prompt="Please enter a number larger than or equal to 0. _x000a_Enter &quot;N/A&quot; if this does not apply" sqref="G33" xr:uid="{00000000-0002-0000-1200-000000000000}">
      <formula1>OR(AND(ISNUMBER(G33),G33&gt;=0),AND(ISTEXT(G33),G33="N/A"))</formula1>
    </dataValidation>
    <dataValidation allowBlank="1" showInputMessage="1" showErrorMessage="1" prompt="Please enter Network / Sub-Network Name" sqref="G4:I4" xr:uid="{00000000-0002-0000-1200-000001000000}"/>
  </dataValidations>
  <pageMargins left="0.70866141732283472" right="0.70866141732283472" top="0.74803149606299213" bottom="0.74803149606299213" header="0.31496062992125989" footer="0.31496062992125989"/>
  <pageSetup paperSize="9" scale="6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tabColor indexed="10"/>
    <pageSetUpPr fitToPage="1"/>
  </sheetPr>
  <dimension ref="A1:D27"/>
  <sheetViews>
    <sheetView showGridLines="0" view="pageBreakPreview" zoomScaleNormal="100" zoomScaleSheetLayoutView="100" workbookViewId="0">
      <selection activeCell="M13" sqref="M13"/>
    </sheetView>
  </sheetViews>
  <sheetFormatPr defaultColWidth="9.140625" defaultRowHeight="13.15" x14ac:dyDescent="0.4"/>
  <cols>
    <col min="2" max="2" width="9" customWidth="1"/>
    <col min="3" max="3" width="105.85546875" customWidth="1"/>
    <col min="4" max="4" width="2.7109375" customWidth="1"/>
  </cols>
  <sheetData>
    <row r="1" spans="1:4" ht="28.5" customHeight="1" x14ac:dyDescent="0.4">
      <c r="A1" s="410"/>
      <c r="B1" s="411"/>
      <c r="C1" s="411"/>
      <c r="D1" s="412"/>
    </row>
    <row r="2" spans="1:4" ht="15.75" x14ac:dyDescent="0.5">
      <c r="A2" s="303"/>
      <c r="B2" s="302" t="s">
        <v>3</v>
      </c>
      <c r="C2" s="301"/>
      <c r="D2" s="404"/>
    </row>
    <row r="3" spans="1:4" x14ac:dyDescent="0.4">
      <c r="A3" s="303"/>
      <c r="B3" s="301"/>
      <c r="C3" s="301"/>
      <c r="D3" s="404"/>
    </row>
    <row r="4" spans="1:4" x14ac:dyDescent="0.4">
      <c r="A4" s="303"/>
      <c r="B4" s="167"/>
      <c r="C4" s="167"/>
      <c r="D4" s="404"/>
    </row>
    <row r="5" spans="1:4" x14ac:dyDescent="0.4">
      <c r="A5" s="303"/>
      <c r="B5" s="304" t="s">
        <v>4</v>
      </c>
      <c r="C5" s="304" t="s">
        <v>5</v>
      </c>
      <c r="D5" s="404"/>
    </row>
    <row r="6" spans="1:4" x14ac:dyDescent="0.4">
      <c r="A6" s="303"/>
      <c r="B6" s="305" t="s">
        <v>6</v>
      </c>
      <c r="C6" s="306" t="s">
        <v>7</v>
      </c>
      <c r="D6" s="404"/>
    </row>
    <row r="7" spans="1:4" x14ac:dyDescent="0.4">
      <c r="A7" s="307"/>
      <c r="B7" s="305" t="s">
        <v>8</v>
      </c>
      <c r="C7" s="306" t="s">
        <v>9</v>
      </c>
      <c r="D7" s="308"/>
    </row>
    <row r="8" spans="1:4" x14ac:dyDescent="0.4">
      <c r="A8" s="303"/>
      <c r="B8" s="305" t="s">
        <v>10</v>
      </c>
      <c r="C8" s="309" t="s">
        <v>11</v>
      </c>
      <c r="D8" s="404"/>
    </row>
    <row r="9" spans="1:4" x14ac:dyDescent="0.4">
      <c r="A9" s="307"/>
      <c r="B9" s="305" t="s">
        <v>12</v>
      </c>
      <c r="C9" s="309" t="s">
        <v>13</v>
      </c>
      <c r="D9" s="308"/>
    </row>
    <row r="10" spans="1:4" x14ac:dyDescent="0.4">
      <c r="A10" s="307"/>
      <c r="B10" s="305" t="s">
        <v>14</v>
      </c>
      <c r="C10" s="309" t="s">
        <v>15</v>
      </c>
      <c r="D10" s="308"/>
    </row>
    <row r="11" spans="1:4" x14ac:dyDescent="0.4">
      <c r="A11" s="303"/>
      <c r="B11" s="305" t="s">
        <v>16</v>
      </c>
      <c r="C11" s="309" t="s">
        <v>17</v>
      </c>
      <c r="D11" s="404"/>
    </row>
    <row r="12" spans="1:4" x14ac:dyDescent="0.4">
      <c r="A12" s="307"/>
      <c r="B12" s="305" t="s">
        <v>18</v>
      </c>
      <c r="C12" s="309" t="s">
        <v>19</v>
      </c>
      <c r="D12" s="308"/>
    </row>
    <row r="13" spans="1:4" x14ac:dyDescent="0.4">
      <c r="A13" s="303"/>
      <c r="B13" s="305" t="s">
        <v>20</v>
      </c>
      <c r="C13" s="309" t="s">
        <v>21</v>
      </c>
      <c r="D13" s="404"/>
    </row>
    <row r="14" spans="1:4" x14ac:dyDescent="0.4">
      <c r="A14" s="307"/>
      <c r="B14" s="305" t="s">
        <v>22</v>
      </c>
      <c r="C14" s="309" t="s">
        <v>23</v>
      </c>
      <c r="D14" s="308"/>
    </row>
    <row r="15" spans="1:4" x14ac:dyDescent="0.4">
      <c r="A15" s="307"/>
      <c r="B15" s="305" t="s">
        <v>24</v>
      </c>
      <c r="C15" s="309" t="s">
        <v>25</v>
      </c>
      <c r="D15" s="308"/>
    </row>
    <row r="16" spans="1:4" x14ac:dyDescent="0.4">
      <c r="A16" s="303"/>
      <c r="B16" s="305" t="s">
        <v>26</v>
      </c>
      <c r="C16" s="309" t="s">
        <v>27</v>
      </c>
      <c r="D16" s="404"/>
    </row>
    <row r="17" spans="1:4" x14ac:dyDescent="0.4">
      <c r="A17" s="307"/>
      <c r="B17" s="305" t="s">
        <v>28</v>
      </c>
      <c r="C17" s="309" t="s">
        <v>29</v>
      </c>
      <c r="D17" s="308"/>
    </row>
    <row r="18" spans="1:4" x14ac:dyDescent="0.4">
      <c r="A18" s="307"/>
      <c r="B18" s="305" t="s">
        <v>30</v>
      </c>
      <c r="C18" s="309" t="s">
        <v>31</v>
      </c>
      <c r="D18" s="308"/>
    </row>
    <row r="19" spans="1:4" x14ac:dyDescent="0.4">
      <c r="A19" s="307"/>
      <c r="B19" s="305" t="s">
        <v>32</v>
      </c>
      <c r="C19" s="309" t="s">
        <v>33</v>
      </c>
      <c r="D19" s="308"/>
    </row>
    <row r="20" spans="1:4" x14ac:dyDescent="0.4">
      <c r="A20" s="307"/>
      <c r="B20" s="305" t="s">
        <v>34</v>
      </c>
      <c r="C20" s="309" t="s">
        <v>35</v>
      </c>
      <c r="D20" s="308"/>
    </row>
    <row r="21" spans="1:4" x14ac:dyDescent="0.4">
      <c r="A21" s="307"/>
      <c r="B21" s="305" t="s">
        <v>36</v>
      </c>
      <c r="C21" s="309" t="s">
        <v>37</v>
      </c>
      <c r="D21" s="308"/>
    </row>
    <row r="22" spans="1:4" x14ac:dyDescent="0.4">
      <c r="A22" s="307"/>
      <c r="B22" s="305" t="s">
        <v>38</v>
      </c>
      <c r="C22" s="309" t="s">
        <v>39</v>
      </c>
      <c r="D22" s="308"/>
    </row>
    <row r="23" spans="1:4" x14ac:dyDescent="0.4">
      <c r="A23" s="307"/>
      <c r="B23" s="305" t="s">
        <v>40</v>
      </c>
      <c r="C23" s="309" t="s">
        <v>41</v>
      </c>
      <c r="D23" s="308"/>
    </row>
    <row r="24" spans="1:4" x14ac:dyDescent="0.4">
      <c r="A24" s="307"/>
      <c r="B24" s="305" t="s">
        <v>42</v>
      </c>
      <c r="C24" s="306" t="s">
        <v>43</v>
      </c>
      <c r="D24" s="308"/>
    </row>
    <row r="25" spans="1:4" x14ac:dyDescent="0.4">
      <c r="A25" s="307"/>
      <c r="B25" s="167"/>
      <c r="C25" s="167"/>
      <c r="D25" s="308"/>
    </row>
    <row r="26" spans="1:4" x14ac:dyDescent="0.4">
      <c r="A26" s="307"/>
      <c r="B26" s="167"/>
      <c r="C26" s="167"/>
      <c r="D26" s="308"/>
    </row>
    <row r="27" spans="1:4" x14ac:dyDescent="0.4">
      <c r="A27" s="310"/>
      <c r="B27" s="311"/>
      <c r="C27" s="311"/>
      <c r="D27" s="312"/>
    </row>
  </sheetData>
  <sheetProtection formatRows="0" insertRows="0"/>
  <hyperlinks>
    <hyperlink ref="C6" location="'S1.Analytical Ratios'!$A$4" tooltip="Section title. Click once to follow" display="ANALYTICAL RATIOS" xr:uid="{00000000-0004-0000-0100-000000000000}"/>
    <hyperlink ref="C7" location="'S2.Return on Investment'!$A$4" tooltip="Section title. Click once to follow" display="REPORT ON RETURN ON INVESTMENT" xr:uid="{00000000-0004-0000-0100-000001000000}"/>
    <hyperlink ref="C8" location="'S3.Regulatory Profit'!$A$4" tooltip="Section title. Click once to follow" display="REPORT ON REGULATORY PROFIT" xr:uid="{00000000-0004-0000-0100-000002000000}"/>
    <hyperlink ref="C9" location="'S4.RAB Value (Rolled Forward)'!$A$4" tooltip="Section title. Click once to follow" display="REPORT ON VALUE OF THE REGULATORY ASSET BASE (ROLLED FORWARD)" xr:uid="{00000000-0004-0000-0100-000003000000}"/>
    <hyperlink ref="C10" location="'S5a.Regulatory Tax Allowance'!$A$4" tooltip="Section title. Click once to follow" display="REPORT ON REGULATORY TAX ALLOWANCE" xr:uid="{00000000-0004-0000-0100-000004000000}"/>
    <hyperlink ref="C12" location="'S5c.TCSD Allowance '!$A$4" tooltip="Section title. Click once to follow" display="REPORT ON TERM CREDIT SPREAD DIFFERENTIAL ALLOWANCE" xr:uid="{00000000-0004-0000-0100-000005000000}"/>
    <hyperlink ref="C13" location="'S5d.Cost Allocations'!$A$4" tooltip="Section title. Click once to follow" display="REPORT ON COST ALLOCATIONS" xr:uid="{00000000-0004-0000-0100-000006000000}"/>
    <hyperlink ref="C14" location="'S5e.Asset Allocations'!$A$4" tooltip="Section title. Click once to follow" display="REPORT ON ASSET ALLOCATIONS" xr:uid="{00000000-0004-0000-0100-000007000000}"/>
    <hyperlink ref="C15" location="'S6a.Actual Expenditure Capex'!$A$4" tooltip="Section title. Click once to follow" display="REPORT ON CAPITAL EXPENDITURE FOR THE DISCLOSURE YEAR" xr:uid="{00000000-0004-0000-0100-000008000000}"/>
    <hyperlink ref="C16" location="'S6b.Actual Expenditure Opex'!$A$4" tooltip="Section title. Click once to follow" display="REPORT ON OPERATIONAL EXPENDITURE FOR THE DISCLOSURE YEAR" xr:uid="{00000000-0004-0000-0100-000009000000}"/>
    <hyperlink ref="C17" location="'S7.Actual vs Forecast'!$A$4" tooltip="Section title. Click once to follow" display="COMPARISON OF FORECASTS TO ACTUAL EXPENDITURE" xr:uid="{00000000-0004-0000-0100-00000A000000}"/>
    <hyperlink ref="C18" location="'S8.Billed Quantities+Revenues'!$A$5" tooltip="Section title. Click once to follow" display="REPORT ON BILLED QUANTITIES AND LINE CHARGE REVENUES" xr:uid="{00000000-0004-0000-0100-00000B000000}"/>
    <hyperlink ref="C19" location="'S9a.Asset Register'!$A$5" tooltip="Section title. Click once to follow" display="ASSET REGISTER" xr:uid="{00000000-0004-0000-0100-00000C000000}"/>
    <hyperlink ref="C20" location="'S9b.Asset Age Profile'!$A$5" tooltip="Section title. Click once to follow" display="ASSET AGE PROFILE" xr:uid="{00000000-0004-0000-0100-00000D000000}"/>
    <hyperlink ref="C21" location="'S9c.Overhead Lines'!$A$5" tooltip="Section title. Click once to follow" display="REPORT ON OVERHEAD LINES AND UNDERGROUND CABLES" xr:uid="{00000000-0004-0000-0100-00000E000000}"/>
    <hyperlink ref="C22" location="'S9d.Embedded Networks'!$A$5" tooltip="Section title. Click once to follow" display="REPORT ON EMBEDDED NETWORKS" xr:uid="{00000000-0004-0000-0100-00000F000000}"/>
    <hyperlink ref="C23" location="'S9e.Demand'!$A$5" tooltip="Section title. Click once to follow" display="REPORT ON NETWORK DEMAND" xr:uid="{00000000-0004-0000-0100-000010000000}"/>
    <hyperlink ref="C24" location="'S10.Reliability'!$A$5" tooltip="Section title. Click once to follow" display="REPORT ON NETWORK RELIABILITY" xr:uid="{00000000-0004-0000-0100-000011000000}"/>
  </hyperlinks>
  <pageMargins left="0.70866141732283472" right="0.70866141732283472" top="0.74803149606299213" bottom="0.74803149606299213" header="0.31496062992125989" footer="0.31496062992125989"/>
  <pageSetup paperSize="9" scale="7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2">
    <tabColor theme="9" tint="-0.499984740745262"/>
    <pageSetUpPr fitToPage="1"/>
  </sheetPr>
  <dimension ref="A1:L27"/>
  <sheetViews>
    <sheetView showGridLines="0" view="pageBreakPreview" zoomScaleNormal="100" zoomScaleSheetLayoutView="100" workbookViewId="0">
      <selection activeCell="J8" sqref="J8"/>
    </sheetView>
  </sheetViews>
  <sheetFormatPr defaultColWidth="9.140625" defaultRowHeight="13.15" x14ac:dyDescent="0.4"/>
  <cols>
    <col min="1" max="1" width="4.28515625" customWidth="1"/>
    <col min="2" max="2" width="5.85546875" customWidth="1"/>
    <col min="3" max="3" width="6.140625" customWidth="1"/>
    <col min="4" max="5" width="2.28515625" customWidth="1"/>
    <col min="6" max="6" width="62.42578125" customWidth="1"/>
    <col min="7" max="8" width="9.140625" customWidth="1"/>
    <col min="9" max="9" width="18.42578125" customWidth="1"/>
    <col min="10" max="11" width="18.7109375" customWidth="1"/>
    <col min="12" max="12" width="2.7109375" customWidth="1"/>
  </cols>
  <sheetData>
    <row r="1" spans="1:12" ht="15" customHeight="1" x14ac:dyDescent="0.4">
      <c r="A1" s="324"/>
      <c r="B1" s="321"/>
      <c r="C1" s="321"/>
      <c r="D1" s="321"/>
      <c r="E1" s="321"/>
      <c r="F1" s="321"/>
      <c r="G1" s="321"/>
      <c r="H1" s="321"/>
      <c r="I1" s="321"/>
      <c r="J1" s="321"/>
      <c r="K1" s="321"/>
      <c r="L1" s="320"/>
    </row>
    <row r="2" spans="1:12" ht="18" customHeight="1" x14ac:dyDescent="0.5">
      <c r="A2" s="46"/>
      <c r="B2" s="265"/>
      <c r="C2" s="265"/>
      <c r="D2" s="265"/>
      <c r="E2" s="265"/>
      <c r="F2" s="265"/>
      <c r="G2" s="265"/>
      <c r="H2" s="265"/>
      <c r="I2" s="60" t="s">
        <v>0</v>
      </c>
      <c r="J2" s="571" t="str">
        <f>IF(NOT(ISBLANK(CoverSheet!$C$8)),CoverSheet!$C$8,"")</f>
        <v/>
      </c>
      <c r="K2" s="572"/>
      <c r="L2" s="23"/>
    </row>
    <row r="3" spans="1:12" ht="18" customHeight="1" x14ac:dyDescent="0.5">
      <c r="A3" s="46"/>
      <c r="B3" s="265"/>
      <c r="C3" s="265"/>
      <c r="D3" s="265"/>
      <c r="E3" s="265"/>
      <c r="F3" s="265"/>
      <c r="G3" s="265"/>
      <c r="H3" s="265"/>
      <c r="I3" s="60" t="s">
        <v>64</v>
      </c>
      <c r="J3" s="573" t="str">
        <f>IF(ISNUMBER(CoverSheet!$C$12),CoverSheet!$C$12,"")</f>
        <v/>
      </c>
      <c r="K3" s="574"/>
      <c r="L3" s="23"/>
    </row>
    <row r="4" spans="1:12" ht="21" x14ac:dyDescent="0.65">
      <c r="A4" s="24"/>
      <c r="B4" s="67"/>
      <c r="C4" s="67"/>
      <c r="D4" s="67"/>
      <c r="E4" s="265"/>
      <c r="F4" s="265"/>
      <c r="G4" s="265"/>
      <c r="H4" s="265"/>
      <c r="I4" s="265"/>
      <c r="J4" s="206"/>
      <c r="K4" s="206"/>
      <c r="L4" s="23"/>
    </row>
    <row r="5" spans="1:12" ht="24" customHeight="1" x14ac:dyDescent="0.65">
      <c r="A5" s="576" t="s">
        <v>828</v>
      </c>
      <c r="B5" s="577"/>
      <c r="C5" s="577"/>
      <c r="D5" s="577"/>
      <c r="E5" s="577"/>
      <c r="F5" s="577"/>
      <c r="G5" s="577"/>
      <c r="H5" s="577"/>
      <c r="I5" s="577"/>
      <c r="J5" s="577"/>
      <c r="K5" s="577"/>
      <c r="L5" s="578"/>
    </row>
    <row r="6" spans="1:12" ht="22.5" customHeight="1" x14ac:dyDescent="0.4">
      <c r="A6" s="562" t="s">
        <v>829</v>
      </c>
      <c r="B6" s="563"/>
      <c r="C6" s="563"/>
      <c r="D6" s="563"/>
      <c r="E6" s="563"/>
      <c r="F6" s="563"/>
      <c r="G6" s="563"/>
      <c r="H6" s="563"/>
      <c r="I6" s="563"/>
      <c r="J6" s="563"/>
      <c r="K6" s="563"/>
      <c r="L6" s="568"/>
    </row>
    <row r="7" spans="1:12" ht="15" customHeight="1" x14ac:dyDescent="0.4">
      <c r="A7" s="55" t="s">
        <v>66</v>
      </c>
      <c r="B7" s="206"/>
      <c r="C7" s="206"/>
      <c r="D7" s="206"/>
      <c r="E7" s="265"/>
      <c r="F7" s="265"/>
      <c r="G7" s="265"/>
      <c r="H7" s="265"/>
      <c r="I7" s="265"/>
      <c r="J7" s="265"/>
      <c r="K7" s="265"/>
      <c r="L7" s="23"/>
    </row>
    <row r="8" spans="1:12" ht="33" customHeight="1" x14ac:dyDescent="0.4">
      <c r="A8" s="72">
        <v>8</v>
      </c>
      <c r="B8" s="63"/>
      <c r="C8" s="63"/>
      <c r="D8" s="63"/>
      <c r="E8" s="71"/>
      <c r="F8" s="58" t="s">
        <v>830</v>
      </c>
      <c r="G8" s="71"/>
      <c r="H8" s="71"/>
      <c r="I8" s="71"/>
      <c r="J8" s="89" t="s">
        <v>925</v>
      </c>
      <c r="K8" s="89" t="s">
        <v>831</v>
      </c>
      <c r="L8" s="12"/>
    </row>
    <row r="9" spans="1:12" ht="15" customHeight="1" x14ac:dyDescent="0.4">
      <c r="A9" s="72">
        <v>9</v>
      </c>
      <c r="B9" s="63"/>
      <c r="C9" s="63"/>
      <c r="D9" s="63"/>
      <c r="E9" s="71"/>
      <c r="F9" s="570"/>
      <c r="G9" s="523"/>
      <c r="H9" s="524"/>
      <c r="I9" s="71"/>
      <c r="J9" s="453"/>
      <c r="K9" s="453"/>
      <c r="L9" s="12"/>
    </row>
    <row r="10" spans="1:12" ht="15" customHeight="1" x14ac:dyDescent="0.4">
      <c r="A10" s="72">
        <v>10</v>
      </c>
      <c r="B10" s="63"/>
      <c r="C10" s="63"/>
      <c r="D10" s="63"/>
      <c r="E10" s="71"/>
      <c r="F10" s="570"/>
      <c r="G10" s="523"/>
      <c r="H10" s="524"/>
      <c r="I10" s="71"/>
      <c r="J10" s="453"/>
      <c r="K10" s="453"/>
      <c r="L10" s="12"/>
    </row>
    <row r="11" spans="1:12" ht="15" customHeight="1" x14ac:dyDescent="0.4">
      <c r="A11" s="72">
        <v>11</v>
      </c>
      <c r="B11" s="63"/>
      <c r="C11" s="63"/>
      <c r="D11" s="63"/>
      <c r="E11" s="71"/>
      <c r="F11" s="570"/>
      <c r="G11" s="523"/>
      <c r="H11" s="524"/>
      <c r="I11" s="71"/>
      <c r="J11" s="453"/>
      <c r="K11" s="453"/>
      <c r="L11" s="12"/>
    </row>
    <row r="12" spans="1:12" ht="15" customHeight="1" x14ac:dyDescent="0.4">
      <c r="A12" s="72">
        <v>12</v>
      </c>
      <c r="B12" s="63"/>
      <c r="C12" s="63"/>
      <c r="D12" s="63"/>
      <c r="E12" s="71"/>
      <c r="F12" s="570"/>
      <c r="G12" s="523"/>
      <c r="H12" s="524"/>
      <c r="I12" s="71"/>
      <c r="J12" s="453"/>
      <c r="K12" s="453"/>
      <c r="L12" s="12"/>
    </row>
    <row r="13" spans="1:12" ht="15" customHeight="1" x14ac:dyDescent="0.4">
      <c r="A13" s="72">
        <v>13</v>
      </c>
      <c r="B13" s="63"/>
      <c r="C13" s="63"/>
      <c r="D13" s="63"/>
      <c r="E13" s="71"/>
      <c r="F13" s="570"/>
      <c r="G13" s="523"/>
      <c r="H13" s="524"/>
      <c r="I13" s="71"/>
      <c r="J13" s="453"/>
      <c r="K13" s="453"/>
      <c r="L13" s="12"/>
    </row>
    <row r="14" spans="1:12" ht="15" customHeight="1" x14ac:dyDescent="0.4">
      <c r="A14" s="72">
        <v>14</v>
      </c>
      <c r="B14" s="63"/>
      <c r="C14" s="63"/>
      <c r="D14" s="63"/>
      <c r="E14" s="71"/>
      <c r="F14" s="570"/>
      <c r="G14" s="523"/>
      <c r="H14" s="524"/>
      <c r="I14" s="71"/>
      <c r="J14" s="453"/>
      <c r="K14" s="453"/>
      <c r="L14" s="12"/>
    </row>
    <row r="15" spans="1:12" ht="15" customHeight="1" x14ac:dyDescent="0.4">
      <c r="A15" s="72">
        <v>15</v>
      </c>
      <c r="B15" s="63"/>
      <c r="C15" s="63"/>
      <c r="D15" s="63"/>
      <c r="E15" s="71"/>
      <c r="F15" s="570"/>
      <c r="G15" s="523"/>
      <c r="H15" s="524"/>
      <c r="I15" s="71"/>
      <c r="J15" s="453"/>
      <c r="K15" s="453"/>
      <c r="L15" s="12"/>
    </row>
    <row r="16" spans="1:12" ht="15" customHeight="1" x14ac:dyDescent="0.4">
      <c r="A16" s="72">
        <v>16</v>
      </c>
      <c r="B16" s="63"/>
      <c r="C16" s="63"/>
      <c r="D16" s="63"/>
      <c r="E16" s="71"/>
      <c r="F16" s="570"/>
      <c r="G16" s="523"/>
      <c r="H16" s="524"/>
      <c r="I16" s="71"/>
      <c r="J16" s="453"/>
      <c r="K16" s="453"/>
      <c r="L16" s="12"/>
    </row>
    <row r="17" spans="1:12" ht="15" customHeight="1" x14ac:dyDescent="0.4">
      <c r="A17" s="72">
        <v>17</v>
      </c>
      <c r="B17" s="63"/>
      <c r="C17" s="63"/>
      <c r="D17" s="63"/>
      <c r="E17" s="71"/>
      <c r="F17" s="570"/>
      <c r="G17" s="523"/>
      <c r="H17" s="524"/>
      <c r="I17" s="71"/>
      <c r="J17" s="453"/>
      <c r="K17" s="453"/>
      <c r="L17" s="12"/>
    </row>
    <row r="18" spans="1:12" ht="15" customHeight="1" x14ac:dyDescent="0.4">
      <c r="A18" s="72">
        <v>18</v>
      </c>
      <c r="B18" s="63"/>
      <c r="C18" s="63"/>
      <c r="D18" s="63"/>
      <c r="E18" s="71"/>
      <c r="F18" s="570"/>
      <c r="G18" s="523"/>
      <c r="H18" s="524"/>
      <c r="I18" s="71"/>
      <c r="J18" s="453"/>
      <c r="K18" s="453"/>
      <c r="L18" s="12"/>
    </row>
    <row r="19" spans="1:12" ht="15" customHeight="1" x14ac:dyDescent="0.4">
      <c r="A19" s="72">
        <v>19</v>
      </c>
      <c r="B19" s="63"/>
      <c r="C19" s="63"/>
      <c r="D19" s="63"/>
      <c r="E19" s="71"/>
      <c r="F19" s="570"/>
      <c r="G19" s="523"/>
      <c r="H19" s="524"/>
      <c r="I19" s="71"/>
      <c r="J19" s="453"/>
      <c r="K19" s="453"/>
      <c r="L19" s="12"/>
    </row>
    <row r="20" spans="1:12" ht="15" customHeight="1" x14ac:dyDescent="0.4">
      <c r="A20" s="72">
        <v>20</v>
      </c>
      <c r="B20" s="63"/>
      <c r="C20" s="63"/>
      <c r="D20" s="63"/>
      <c r="E20" s="71"/>
      <c r="F20" s="570"/>
      <c r="G20" s="523"/>
      <c r="H20" s="524"/>
      <c r="I20" s="71"/>
      <c r="J20" s="453"/>
      <c r="K20" s="453"/>
      <c r="L20" s="12"/>
    </row>
    <row r="21" spans="1:12" ht="15" customHeight="1" x14ac:dyDescent="0.4">
      <c r="A21" s="72">
        <v>21</v>
      </c>
      <c r="B21" s="63"/>
      <c r="C21" s="63"/>
      <c r="D21" s="63"/>
      <c r="E21" s="71"/>
      <c r="F21" s="570"/>
      <c r="G21" s="523"/>
      <c r="H21" s="524"/>
      <c r="I21" s="71"/>
      <c r="J21" s="453"/>
      <c r="K21" s="453"/>
      <c r="L21" s="12"/>
    </row>
    <row r="22" spans="1:12" ht="15" customHeight="1" x14ac:dyDescent="0.4">
      <c r="A22" s="72">
        <v>22</v>
      </c>
      <c r="B22" s="63"/>
      <c r="C22" s="63"/>
      <c r="D22" s="63"/>
      <c r="E22" s="71"/>
      <c r="F22" s="570"/>
      <c r="G22" s="523"/>
      <c r="H22" s="524"/>
      <c r="I22" s="71"/>
      <c r="J22" s="453"/>
      <c r="K22" s="453"/>
      <c r="L22" s="12"/>
    </row>
    <row r="23" spans="1:12" ht="15" customHeight="1" x14ac:dyDescent="0.4">
      <c r="A23" s="72">
        <v>23</v>
      </c>
      <c r="B23" s="63"/>
      <c r="C23" s="63"/>
      <c r="D23" s="63"/>
      <c r="E23" s="71"/>
      <c r="F23" s="570"/>
      <c r="G23" s="523"/>
      <c r="H23" s="524"/>
      <c r="I23" s="71"/>
      <c r="J23" s="453"/>
      <c r="K23" s="453"/>
      <c r="L23" s="12"/>
    </row>
    <row r="24" spans="1:12" ht="15" customHeight="1" x14ac:dyDescent="0.4">
      <c r="A24" s="72">
        <v>24</v>
      </c>
      <c r="B24" s="63"/>
      <c r="C24" s="63"/>
      <c r="D24" s="63"/>
      <c r="E24" s="71"/>
      <c r="F24" s="570"/>
      <c r="G24" s="523"/>
      <c r="H24" s="524"/>
      <c r="I24" s="71"/>
      <c r="J24" s="453"/>
      <c r="K24" s="453"/>
      <c r="L24" s="12"/>
    </row>
    <row r="25" spans="1:12" ht="15" customHeight="1" x14ac:dyDescent="0.4">
      <c r="A25" s="72">
        <v>25</v>
      </c>
      <c r="B25" s="63"/>
      <c r="C25" s="63"/>
      <c r="D25" s="63"/>
      <c r="E25" s="71"/>
      <c r="F25" s="570"/>
      <c r="G25" s="523"/>
      <c r="H25" s="524"/>
      <c r="I25" s="71"/>
      <c r="J25" s="453"/>
      <c r="K25" s="453"/>
      <c r="L25" s="12"/>
    </row>
    <row r="26" spans="1:12" ht="24" customHeight="1" x14ac:dyDescent="0.4">
      <c r="A26" s="72">
        <v>26</v>
      </c>
      <c r="B26" s="83"/>
      <c r="C26" s="575" t="s">
        <v>832</v>
      </c>
      <c r="D26" s="575"/>
      <c r="E26" s="575"/>
      <c r="F26" s="575"/>
      <c r="G26" s="575"/>
      <c r="H26" s="575"/>
      <c r="I26" s="575"/>
      <c r="J26" s="575"/>
      <c r="K26" s="575"/>
      <c r="L26" s="12"/>
    </row>
    <row r="27" spans="1:12" x14ac:dyDescent="0.4">
      <c r="A27" s="16"/>
      <c r="B27" s="53"/>
      <c r="C27" s="66"/>
      <c r="D27" s="53"/>
      <c r="E27" s="53"/>
      <c r="F27" s="17"/>
      <c r="G27" s="17"/>
      <c r="H27" s="17"/>
      <c r="I27" s="17"/>
      <c r="J27" s="17"/>
      <c r="K27" s="17"/>
      <c r="L27" s="20"/>
    </row>
  </sheetData>
  <sheetProtection formatRows="0" insertRows="0"/>
  <mergeCells count="22">
    <mergeCell ref="J2:K2"/>
    <mergeCell ref="J3:K3"/>
    <mergeCell ref="C26:K26"/>
    <mergeCell ref="A5:L5"/>
    <mergeCell ref="F9:H9"/>
    <mergeCell ref="A6:L6"/>
    <mergeCell ref="F15:H15"/>
    <mergeCell ref="F16:H16"/>
    <mergeCell ref="F17:H17"/>
    <mergeCell ref="F18:H18"/>
    <mergeCell ref="F19:H19"/>
    <mergeCell ref="F10:H10"/>
    <mergeCell ref="F11:H11"/>
    <mergeCell ref="F12:H12"/>
    <mergeCell ref="F13:H13"/>
    <mergeCell ref="F14:H14"/>
    <mergeCell ref="F25:H25"/>
    <mergeCell ref="F20:H20"/>
    <mergeCell ref="F21:H21"/>
    <mergeCell ref="F22:H22"/>
    <mergeCell ref="F23:H23"/>
    <mergeCell ref="F24:H24"/>
  </mergeCells>
  <dataValidations count="1">
    <dataValidation allowBlank="1" showInputMessage="1" showErrorMessage="1" prompt="Please enter text" sqref="F9:F25" xr:uid="{00000000-0002-0000-1300-000000000000}"/>
  </dataValidations>
  <pageMargins left="0.70866141732283472" right="0.70866141732283472" top="0.74803149606299213" bottom="0.74803149606299213" header="0.31496062992125989" footer="0.31496062992125989"/>
  <pageSetup paperSize="9" scale="6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9">
    <tabColor theme="9" tint="-0.499984740745262"/>
  </sheetPr>
  <dimension ref="A1:M59"/>
  <sheetViews>
    <sheetView showGridLines="0" view="pageBreakPreview" zoomScaleNormal="70" zoomScaleSheetLayoutView="100" zoomScalePageLayoutView="70" workbookViewId="0">
      <selection activeCell="N14" sqref="N14"/>
    </sheetView>
  </sheetViews>
  <sheetFormatPr defaultColWidth="9.140625" defaultRowHeight="13.15" x14ac:dyDescent="0.4"/>
  <cols>
    <col min="1" max="1" width="4.5703125" customWidth="1"/>
    <col min="2" max="2" width="2.5703125" customWidth="1"/>
    <col min="3" max="3" width="6.140625" customWidth="1"/>
    <col min="4" max="5" width="2.28515625" customWidth="1"/>
    <col min="6" max="6" width="67.5703125" customWidth="1"/>
    <col min="7" max="8" width="3.7109375" customWidth="1"/>
    <col min="9" max="9" width="15.140625" customWidth="1"/>
    <col min="10" max="10" width="16.140625" customWidth="1"/>
    <col min="11" max="11" width="22.140625" customWidth="1"/>
    <col min="12" max="12" width="2.7109375" customWidth="1"/>
    <col min="13" max="13" width="9.140625" style="130"/>
  </cols>
  <sheetData>
    <row r="1" spans="1:12" ht="15" customHeight="1" x14ac:dyDescent="0.4">
      <c r="A1" s="324"/>
      <c r="B1" s="321"/>
      <c r="C1" s="321"/>
      <c r="D1" s="321"/>
      <c r="E1" s="321"/>
      <c r="F1" s="321"/>
      <c r="G1" s="321"/>
      <c r="H1" s="321"/>
      <c r="I1" s="321"/>
      <c r="J1" s="321"/>
      <c r="K1" s="321"/>
      <c r="L1" s="320"/>
    </row>
    <row r="2" spans="1:12" ht="18" customHeight="1" x14ac:dyDescent="0.5">
      <c r="A2" s="46"/>
      <c r="B2" s="265"/>
      <c r="C2" s="265"/>
      <c r="D2" s="265"/>
      <c r="E2" s="265"/>
      <c r="F2" s="265"/>
      <c r="G2" s="206"/>
      <c r="H2" s="60" t="s">
        <v>0</v>
      </c>
      <c r="I2" s="504" t="str">
        <f>IF(NOT(ISBLANK(CoverSheet!$C$8)),CoverSheet!$C$8,"")</f>
        <v/>
      </c>
      <c r="J2" s="504"/>
      <c r="K2" s="504"/>
      <c r="L2" s="23"/>
    </row>
    <row r="3" spans="1:12" ht="18" customHeight="1" x14ac:dyDescent="0.5">
      <c r="A3" s="46"/>
      <c r="B3" s="265"/>
      <c r="C3" s="265"/>
      <c r="D3" s="265"/>
      <c r="E3" s="265"/>
      <c r="F3" s="265"/>
      <c r="G3" s="206"/>
      <c r="H3" s="60" t="s">
        <v>64</v>
      </c>
      <c r="I3" s="505" t="str">
        <f>IF(ISNUMBER(CoverSheet!$C$12),CoverSheet!$C$12,"")</f>
        <v/>
      </c>
      <c r="J3" s="505"/>
      <c r="K3" s="505"/>
      <c r="L3" s="23"/>
    </row>
    <row r="4" spans="1:12" ht="18" customHeight="1" x14ac:dyDescent="0.5">
      <c r="A4" s="46"/>
      <c r="B4" s="265"/>
      <c r="C4" s="265"/>
      <c r="D4" s="265"/>
      <c r="E4" s="265"/>
      <c r="F4" s="265"/>
      <c r="G4" s="206"/>
      <c r="H4" s="60" t="s">
        <v>694</v>
      </c>
      <c r="I4" s="558"/>
      <c r="J4" s="558"/>
      <c r="K4" s="558"/>
      <c r="L4" s="23"/>
    </row>
    <row r="5" spans="1:12" ht="21" x14ac:dyDescent="0.65">
      <c r="A5" s="147" t="s">
        <v>833</v>
      </c>
      <c r="B5" s="80"/>
      <c r="C5" s="265"/>
      <c r="D5" s="265"/>
      <c r="E5" s="265"/>
      <c r="F5" s="265"/>
      <c r="G5" s="206"/>
      <c r="H5" s="265"/>
      <c r="I5" s="265"/>
      <c r="J5" s="265"/>
      <c r="K5" s="265"/>
      <c r="L5" s="23"/>
    </row>
    <row r="6" spans="1:12" ht="36" customHeight="1" x14ac:dyDescent="0.4">
      <c r="A6" s="562" t="s">
        <v>834</v>
      </c>
      <c r="B6" s="563"/>
      <c r="C6" s="563"/>
      <c r="D6" s="563"/>
      <c r="E6" s="563"/>
      <c r="F6" s="563"/>
      <c r="G6" s="563"/>
      <c r="H6" s="563"/>
      <c r="I6" s="563"/>
      <c r="J6" s="563"/>
      <c r="K6" s="78"/>
      <c r="L6" s="61"/>
    </row>
    <row r="7" spans="1:12" ht="15" customHeight="1" x14ac:dyDescent="0.4">
      <c r="A7" s="55" t="s">
        <v>66</v>
      </c>
      <c r="B7" s="206"/>
      <c r="C7" s="206"/>
      <c r="D7" s="265"/>
      <c r="E7" s="265"/>
      <c r="F7" s="265"/>
      <c r="G7" s="265"/>
      <c r="H7" s="265"/>
      <c r="I7" s="265"/>
      <c r="J7" s="265"/>
      <c r="K7" s="265"/>
      <c r="L7" s="23"/>
    </row>
    <row r="8" spans="1:12" ht="25.5" customHeight="1" x14ac:dyDescent="0.55000000000000004">
      <c r="A8" s="72">
        <v>8</v>
      </c>
      <c r="B8" s="63"/>
      <c r="C8" s="65" t="s">
        <v>919</v>
      </c>
      <c r="D8" s="71"/>
      <c r="E8" s="71"/>
      <c r="F8" s="71"/>
      <c r="G8" s="71"/>
      <c r="H8" s="71"/>
      <c r="I8" s="71"/>
      <c r="J8" s="71"/>
      <c r="K8" s="71"/>
      <c r="L8" s="12"/>
    </row>
    <row r="9" spans="1:12" ht="12" customHeight="1" x14ac:dyDescent="0.4">
      <c r="A9" s="72">
        <v>9</v>
      </c>
      <c r="B9" s="63"/>
      <c r="C9" s="113"/>
      <c r="D9" s="113"/>
      <c r="E9" s="113" t="s">
        <v>942</v>
      </c>
      <c r="F9" s="71"/>
      <c r="G9" s="71"/>
      <c r="H9" s="71"/>
      <c r="I9" s="71"/>
      <c r="J9" s="71"/>
      <c r="K9" s="71"/>
      <c r="L9" s="12"/>
    </row>
    <row r="10" spans="1:12" ht="33.75" customHeight="1" x14ac:dyDescent="0.4">
      <c r="A10" s="72">
        <v>10</v>
      </c>
      <c r="B10" s="63"/>
      <c r="C10" s="71"/>
      <c r="D10" s="71"/>
      <c r="E10" s="71"/>
      <c r="F10" s="113" t="s">
        <v>596</v>
      </c>
      <c r="G10" s="71"/>
      <c r="H10" s="71"/>
      <c r="I10" s="71"/>
      <c r="J10" s="84" t="s">
        <v>835</v>
      </c>
      <c r="K10" s="71"/>
      <c r="L10" s="12"/>
    </row>
    <row r="11" spans="1:12" ht="15" customHeight="1" x14ac:dyDescent="0.4">
      <c r="A11" s="72">
        <v>11</v>
      </c>
      <c r="B11" s="63"/>
      <c r="C11" s="581"/>
      <c r="D11" s="581"/>
      <c r="E11" s="71"/>
      <c r="F11" s="261" t="s">
        <v>597</v>
      </c>
      <c r="G11" s="71"/>
      <c r="H11" s="71"/>
      <c r="I11" s="71"/>
      <c r="J11" s="453"/>
      <c r="K11" s="71"/>
      <c r="L11" s="12"/>
    </row>
    <row r="12" spans="1:12" ht="15" customHeight="1" x14ac:dyDescent="0.4">
      <c r="A12" s="72">
        <v>12</v>
      </c>
      <c r="B12" s="63"/>
      <c r="C12" s="581"/>
      <c r="D12" s="581"/>
      <c r="E12" s="71"/>
      <c r="F12" s="261" t="s">
        <v>597</v>
      </c>
      <c r="G12" s="71"/>
      <c r="H12" s="71"/>
      <c r="I12" s="71"/>
      <c r="J12" s="453"/>
      <c r="K12" s="71"/>
      <c r="L12" s="12"/>
    </row>
    <row r="13" spans="1:12" ht="15" customHeight="1" x14ac:dyDescent="0.4">
      <c r="A13" s="72">
        <v>13</v>
      </c>
      <c r="B13" s="63"/>
      <c r="C13" s="581"/>
      <c r="D13" s="581"/>
      <c r="E13" s="71"/>
      <c r="F13" s="261" t="s">
        <v>597</v>
      </c>
      <c r="G13" s="71"/>
      <c r="H13" s="71"/>
      <c r="I13" s="71"/>
      <c r="J13" s="453"/>
      <c r="K13" s="71"/>
      <c r="L13" s="12"/>
    </row>
    <row r="14" spans="1:12" ht="15" customHeight="1" x14ac:dyDescent="0.4">
      <c r="A14" s="72">
        <v>14</v>
      </c>
      <c r="B14" s="63"/>
      <c r="C14" s="581"/>
      <c r="D14" s="581"/>
      <c r="E14" s="71"/>
      <c r="F14" s="261" t="s">
        <v>597</v>
      </c>
      <c r="G14" s="71"/>
      <c r="H14" s="71"/>
      <c r="I14" s="71"/>
      <c r="J14" s="453"/>
      <c r="K14" s="71"/>
      <c r="L14" s="12"/>
    </row>
    <row r="15" spans="1:12" ht="15" customHeight="1" x14ac:dyDescent="0.4">
      <c r="A15" s="72">
        <v>15</v>
      </c>
      <c r="B15" s="63"/>
      <c r="C15" s="581"/>
      <c r="D15" s="581"/>
      <c r="E15" s="71"/>
      <c r="F15" s="261" t="s">
        <v>597</v>
      </c>
      <c r="G15" s="71"/>
      <c r="H15" s="71"/>
      <c r="I15" s="71"/>
      <c r="J15" s="453"/>
      <c r="K15" s="71"/>
      <c r="L15" s="12"/>
    </row>
    <row r="16" spans="1:12" ht="15" customHeight="1" thickBot="1" x14ac:dyDescent="0.45">
      <c r="A16" s="72">
        <v>16</v>
      </c>
      <c r="B16" s="63"/>
      <c r="C16" s="71"/>
      <c r="D16" s="71"/>
      <c r="E16" s="71"/>
      <c r="F16" s="113" t="s">
        <v>402</v>
      </c>
      <c r="G16" s="71"/>
      <c r="H16" s="71"/>
      <c r="I16" s="71"/>
      <c r="J16" s="71"/>
      <c r="K16" s="71"/>
      <c r="L16" s="12"/>
    </row>
    <row r="17" spans="1:12" ht="15" customHeight="1" thickBot="1" x14ac:dyDescent="0.45">
      <c r="A17" s="72">
        <v>17</v>
      </c>
      <c r="B17" s="63"/>
      <c r="C17" s="71"/>
      <c r="D17" s="71"/>
      <c r="E17" s="73" t="s">
        <v>836</v>
      </c>
      <c r="F17" s="71"/>
      <c r="G17" s="71"/>
      <c r="H17" s="71"/>
      <c r="I17" s="71"/>
      <c r="J17" s="274">
        <f>SUM(J11:J15)</f>
        <v>0</v>
      </c>
      <c r="K17" s="71"/>
      <c r="L17" s="12"/>
    </row>
    <row r="18" spans="1:12" ht="15" customHeight="1" x14ac:dyDescent="0.4">
      <c r="A18" s="72">
        <v>18</v>
      </c>
      <c r="B18" s="63"/>
      <c r="C18" s="71"/>
      <c r="D18" s="71"/>
      <c r="E18" s="73"/>
      <c r="F18" s="71"/>
      <c r="G18" s="71"/>
      <c r="H18" s="71"/>
      <c r="I18" s="71"/>
      <c r="J18" s="438"/>
      <c r="K18" s="71"/>
      <c r="L18" s="12"/>
    </row>
    <row r="19" spans="1:12" ht="15" customHeight="1" x14ac:dyDescent="0.4">
      <c r="A19" s="72">
        <v>19</v>
      </c>
      <c r="B19" s="63"/>
      <c r="C19" s="71"/>
      <c r="D19" s="71"/>
      <c r="E19" s="113" t="s">
        <v>943</v>
      </c>
      <c r="F19" s="71"/>
      <c r="G19" s="71"/>
      <c r="H19" s="71"/>
      <c r="I19" s="71"/>
      <c r="J19" s="438"/>
      <c r="K19" s="71"/>
      <c r="L19" s="12"/>
    </row>
    <row r="20" spans="1:12" ht="26.25" x14ac:dyDescent="0.4">
      <c r="A20" s="72">
        <v>20</v>
      </c>
      <c r="B20" s="63"/>
      <c r="C20" s="71"/>
      <c r="D20" s="71"/>
      <c r="E20" s="73"/>
      <c r="F20" s="113" t="s">
        <v>596</v>
      </c>
      <c r="G20" s="71"/>
      <c r="H20" s="71"/>
      <c r="I20" s="71"/>
      <c r="J20" s="84" t="s">
        <v>920</v>
      </c>
      <c r="K20" s="71"/>
      <c r="L20" s="12"/>
    </row>
    <row r="21" spans="1:12" ht="15" customHeight="1" x14ac:dyDescent="0.4">
      <c r="A21" s="72">
        <v>21</v>
      </c>
      <c r="B21" s="63"/>
      <c r="C21" s="71"/>
      <c r="D21" s="71"/>
      <c r="E21" s="73"/>
      <c r="F21" s="271" t="s">
        <v>597</v>
      </c>
      <c r="G21" s="71"/>
      <c r="H21" s="71"/>
      <c r="I21" s="71"/>
      <c r="J21" s="453"/>
      <c r="K21" s="71"/>
      <c r="L21" s="12"/>
    </row>
    <row r="22" spans="1:12" ht="15" customHeight="1" x14ac:dyDescent="0.4">
      <c r="A22" s="72">
        <v>22</v>
      </c>
      <c r="B22" s="63"/>
      <c r="C22" s="71"/>
      <c r="D22" s="71"/>
      <c r="E22" s="73"/>
      <c r="F22" s="271" t="s">
        <v>597</v>
      </c>
      <c r="G22" s="71"/>
      <c r="H22" s="71"/>
      <c r="I22" s="71"/>
      <c r="J22" s="453"/>
      <c r="K22" s="71"/>
      <c r="L22" s="12"/>
    </row>
    <row r="23" spans="1:12" ht="15" customHeight="1" x14ac:dyDescent="0.4">
      <c r="A23" s="72">
        <v>23</v>
      </c>
      <c r="B23" s="63"/>
      <c r="C23" s="71"/>
      <c r="D23" s="71"/>
      <c r="E23" s="73"/>
      <c r="F23" s="271" t="s">
        <v>597</v>
      </c>
      <c r="G23" s="71"/>
      <c r="H23" s="71"/>
      <c r="I23" s="71"/>
      <c r="J23" s="453"/>
      <c r="K23" s="71"/>
      <c r="L23" s="12"/>
    </row>
    <row r="24" spans="1:12" ht="15" customHeight="1" x14ac:dyDescent="0.4">
      <c r="A24" s="72">
        <v>24</v>
      </c>
      <c r="B24" s="63"/>
      <c r="C24" s="71"/>
      <c r="D24" s="71"/>
      <c r="E24" s="73"/>
      <c r="F24" s="271" t="s">
        <v>597</v>
      </c>
      <c r="G24" s="71"/>
      <c r="H24" s="71"/>
      <c r="I24" s="71"/>
      <c r="J24" s="453"/>
      <c r="K24" s="71"/>
      <c r="L24" s="12"/>
    </row>
    <row r="25" spans="1:12" ht="15" customHeight="1" x14ac:dyDescent="0.4">
      <c r="A25" s="72">
        <v>25</v>
      </c>
      <c r="B25" s="63"/>
      <c r="C25" s="71"/>
      <c r="D25" s="71"/>
      <c r="E25" s="73"/>
      <c r="F25" s="271" t="s">
        <v>597</v>
      </c>
      <c r="G25" s="71"/>
      <c r="H25" s="71"/>
      <c r="I25" s="71"/>
      <c r="J25" s="453"/>
      <c r="K25" s="71"/>
      <c r="L25" s="12"/>
    </row>
    <row r="26" spans="1:12" ht="15" customHeight="1" thickBot="1" x14ac:dyDescent="0.45">
      <c r="A26" s="72">
        <v>26</v>
      </c>
      <c r="B26" s="63"/>
      <c r="C26" s="71"/>
      <c r="D26" s="71"/>
      <c r="E26" s="73"/>
      <c r="F26" s="113" t="s">
        <v>402</v>
      </c>
      <c r="G26" s="71"/>
      <c r="H26" s="71"/>
      <c r="I26" s="71"/>
      <c r="J26" s="71"/>
      <c r="K26" s="71"/>
      <c r="L26" s="12"/>
    </row>
    <row r="27" spans="1:12" ht="13.5" thickBot="1" x14ac:dyDescent="0.45">
      <c r="A27" s="72">
        <v>27</v>
      </c>
      <c r="B27" s="63"/>
      <c r="C27" s="71"/>
      <c r="D27" s="71"/>
      <c r="E27" s="439" t="s">
        <v>921</v>
      </c>
      <c r="F27" s="71"/>
      <c r="G27" s="71"/>
      <c r="H27" s="71"/>
      <c r="I27" s="71"/>
      <c r="J27" s="274">
        <f>SUM(J21:J25)</f>
        <v>0</v>
      </c>
      <c r="K27" s="71"/>
      <c r="L27" s="12"/>
    </row>
    <row r="28" spans="1:12" x14ac:dyDescent="0.4">
      <c r="A28" s="72">
        <v>28</v>
      </c>
      <c r="B28" s="63"/>
      <c r="C28" s="71"/>
      <c r="D28" s="71"/>
      <c r="E28" s="439"/>
      <c r="F28" s="71"/>
      <c r="G28" s="71"/>
      <c r="H28" s="71"/>
      <c r="I28" s="71"/>
      <c r="J28" s="71"/>
      <c r="K28" s="71"/>
      <c r="L28" s="12"/>
    </row>
    <row r="29" spans="1:12" ht="15.75" x14ac:dyDescent="0.5">
      <c r="A29" s="72">
        <v>29</v>
      </c>
      <c r="B29" s="63"/>
      <c r="C29" s="86"/>
      <c r="D29" s="88" t="s">
        <v>837</v>
      </c>
      <c r="E29" s="71"/>
      <c r="F29" s="86"/>
      <c r="G29" s="71"/>
      <c r="H29" s="71"/>
      <c r="I29" s="71"/>
      <c r="J29" s="71"/>
      <c r="K29" s="71"/>
      <c r="L29" s="12"/>
    </row>
    <row r="30" spans="1:12" ht="15" customHeight="1" x14ac:dyDescent="0.4">
      <c r="A30" s="72">
        <v>30</v>
      </c>
      <c r="B30" s="63"/>
      <c r="C30" s="71"/>
      <c r="D30" s="71"/>
      <c r="E30" s="71"/>
      <c r="F30" s="71" t="s">
        <v>838</v>
      </c>
      <c r="G30" s="71"/>
      <c r="H30" s="71"/>
      <c r="I30" s="71"/>
      <c r="J30" s="453"/>
      <c r="K30" s="77" t="s">
        <v>839</v>
      </c>
      <c r="L30" s="12"/>
    </row>
    <row r="31" spans="1:12" ht="15" customHeight="1" x14ac:dyDescent="0.4">
      <c r="A31" s="72">
        <v>32</v>
      </c>
      <c r="B31" s="63"/>
      <c r="C31" s="71"/>
      <c r="D31" s="71"/>
      <c r="E31" s="71"/>
      <c r="F31" s="71" t="s">
        <v>840</v>
      </c>
      <c r="G31" s="71"/>
      <c r="H31" s="71"/>
      <c r="I31" s="71"/>
      <c r="J31" s="474"/>
      <c r="K31" s="77" t="s">
        <v>841</v>
      </c>
      <c r="L31" s="12"/>
    </row>
    <row r="32" spans="1:12" ht="15" customHeight="1" x14ac:dyDescent="0.4">
      <c r="A32" s="72">
        <v>33</v>
      </c>
      <c r="B32" s="63"/>
      <c r="C32" s="71"/>
      <c r="D32" s="71"/>
      <c r="E32" s="71"/>
      <c r="F32" s="71"/>
      <c r="G32" s="71"/>
      <c r="H32" s="71"/>
      <c r="I32" s="71"/>
      <c r="J32" s="71"/>
      <c r="K32" s="77"/>
      <c r="L32" s="12"/>
    </row>
    <row r="33" spans="1:13" ht="30" customHeight="1" x14ac:dyDescent="0.55000000000000004">
      <c r="A33" s="72">
        <v>33.576923076923102</v>
      </c>
      <c r="B33" s="63"/>
      <c r="C33" s="65" t="s">
        <v>842</v>
      </c>
      <c r="D33" s="71"/>
      <c r="E33" s="71"/>
      <c r="F33" s="71"/>
      <c r="G33" s="71"/>
      <c r="H33" s="71"/>
      <c r="I33" s="71"/>
      <c r="J33" s="71"/>
      <c r="K33" s="71"/>
      <c r="L33" s="12"/>
    </row>
    <row r="34" spans="1:13" x14ac:dyDescent="0.4">
      <c r="A34" s="72">
        <v>34.637362637362699</v>
      </c>
      <c r="B34" s="63"/>
      <c r="C34" s="82"/>
      <c r="D34" s="82"/>
      <c r="E34" s="71"/>
      <c r="F34" s="71"/>
      <c r="G34" s="71"/>
      <c r="H34" s="71"/>
      <c r="I34" s="71"/>
      <c r="J34" s="71"/>
      <c r="K34" s="71"/>
      <c r="L34" s="12"/>
    </row>
    <row r="35" spans="1:13" x14ac:dyDescent="0.4">
      <c r="A35" s="72">
        <v>35.697802197802197</v>
      </c>
      <c r="B35" s="63"/>
      <c r="C35" s="71"/>
      <c r="D35" s="71"/>
      <c r="E35" s="71"/>
      <c r="F35" s="71"/>
      <c r="G35" s="71"/>
      <c r="H35" s="71"/>
      <c r="I35" s="71"/>
      <c r="J35" s="579" t="s">
        <v>843</v>
      </c>
      <c r="K35" s="71"/>
      <c r="L35" s="12"/>
    </row>
    <row r="36" spans="1:13" ht="53.25" customHeight="1" x14ac:dyDescent="0.5">
      <c r="A36" s="72">
        <v>36.758241758241802</v>
      </c>
      <c r="B36" s="63"/>
      <c r="C36" s="71"/>
      <c r="D36" s="88" t="s">
        <v>844</v>
      </c>
      <c r="E36" s="71"/>
      <c r="F36" s="71"/>
      <c r="G36" s="71"/>
      <c r="H36" s="71"/>
      <c r="I36" s="71"/>
      <c r="J36" s="580"/>
      <c r="K36" s="71"/>
      <c r="L36" s="12"/>
    </row>
    <row r="37" spans="1:13" ht="15" customHeight="1" x14ac:dyDescent="0.4">
      <c r="A37" s="72">
        <v>37.8186813186813</v>
      </c>
      <c r="B37" s="63"/>
      <c r="C37" s="71"/>
      <c r="D37" s="71"/>
      <c r="E37" s="71"/>
      <c r="F37" s="71" t="s">
        <v>845</v>
      </c>
      <c r="G37" s="71"/>
      <c r="H37" s="71"/>
      <c r="I37" s="71"/>
      <c r="J37" s="453"/>
      <c r="K37" s="71"/>
      <c r="L37" s="12"/>
    </row>
    <row r="38" spans="1:13" ht="15" customHeight="1" thickBot="1" x14ac:dyDescent="0.45">
      <c r="A38" s="72">
        <v>38.879120879120897</v>
      </c>
      <c r="B38" s="63"/>
      <c r="C38" s="71"/>
      <c r="D38" s="27" t="s">
        <v>148</v>
      </c>
      <c r="E38" s="71"/>
      <c r="F38" s="71" t="s">
        <v>846</v>
      </c>
      <c r="G38" s="71"/>
      <c r="H38" s="71"/>
      <c r="I38" s="71"/>
      <c r="J38" s="453"/>
      <c r="K38" s="71"/>
      <c r="L38" s="12"/>
    </row>
    <row r="39" spans="1:13" ht="15" customHeight="1" thickBot="1" x14ac:dyDescent="0.45">
      <c r="A39" s="72">
        <v>39.939560439560502</v>
      </c>
      <c r="B39" s="63"/>
      <c r="C39" s="71"/>
      <c r="D39" s="27"/>
      <c r="E39" s="64" t="s">
        <v>844</v>
      </c>
      <c r="F39" s="71"/>
      <c r="G39" s="71"/>
      <c r="H39" s="71"/>
      <c r="I39" s="71"/>
      <c r="J39" s="274">
        <f>J37+J38</f>
        <v>0</v>
      </c>
      <c r="K39" s="71"/>
      <c r="L39" s="12"/>
    </row>
    <row r="40" spans="1:13" ht="15" customHeight="1" thickBot="1" x14ac:dyDescent="0.45">
      <c r="A40" s="72">
        <v>41</v>
      </c>
      <c r="B40" s="63"/>
      <c r="C40" s="71"/>
      <c r="D40" s="27" t="s">
        <v>169</v>
      </c>
      <c r="E40" s="71"/>
      <c r="F40" s="71" t="s">
        <v>847</v>
      </c>
      <c r="G40" s="71"/>
      <c r="H40" s="71"/>
      <c r="I40" s="71"/>
      <c r="J40" s="453"/>
      <c r="K40" s="71"/>
      <c r="L40" s="12"/>
    </row>
    <row r="41" spans="1:13" ht="15" customHeight="1" thickBot="1" x14ac:dyDescent="0.45">
      <c r="A41" s="72">
        <v>42.060439560439598</v>
      </c>
      <c r="B41" s="63"/>
      <c r="C41" s="71"/>
      <c r="D41" s="27"/>
      <c r="E41" s="64" t="s">
        <v>848</v>
      </c>
      <c r="F41" s="71"/>
      <c r="G41" s="71"/>
      <c r="H41" s="71"/>
      <c r="I41" s="71"/>
      <c r="J41" s="274">
        <f>J39-J40</f>
        <v>0</v>
      </c>
      <c r="K41" s="71"/>
      <c r="L41" s="12"/>
    </row>
    <row r="42" spans="1:13" ht="30" customHeight="1" x14ac:dyDescent="0.5">
      <c r="A42" s="72">
        <v>43.120879120879103</v>
      </c>
      <c r="B42" s="63"/>
      <c r="C42" s="71"/>
      <c r="D42" s="88" t="s">
        <v>849</v>
      </c>
      <c r="E42" s="71"/>
      <c r="F42" s="71"/>
      <c r="G42" s="71"/>
      <c r="H42" s="71"/>
      <c r="I42" s="71"/>
      <c r="J42" s="84" t="s">
        <v>850</v>
      </c>
      <c r="K42" s="84"/>
      <c r="L42" s="12"/>
    </row>
    <row r="43" spans="1:13" ht="15" customHeight="1" x14ac:dyDescent="0.4">
      <c r="A43" s="72">
        <v>44.1813186813187</v>
      </c>
      <c r="B43" s="63"/>
      <c r="C43" s="71"/>
      <c r="D43" s="27"/>
      <c r="E43" s="71"/>
      <c r="F43" s="71" t="s">
        <v>851</v>
      </c>
      <c r="G43" s="71"/>
      <c r="H43" s="71"/>
      <c r="I43" s="71"/>
      <c r="J43" s="453"/>
      <c r="K43" s="71"/>
      <c r="L43" s="12"/>
    </row>
    <row r="44" spans="1:13" ht="15" customHeight="1" x14ac:dyDescent="0.4">
      <c r="A44" s="72">
        <v>45.241758241758298</v>
      </c>
      <c r="B44" s="63"/>
      <c r="C44" s="71"/>
      <c r="D44" s="27" t="s">
        <v>169</v>
      </c>
      <c r="E44" s="71"/>
      <c r="F44" s="71" t="s">
        <v>852</v>
      </c>
      <c r="G44" s="71"/>
      <c r="H44" s="71"/>
      <c r="I44" s="71"/>
      <c r="J44" s="453"/>
      <c r="K44" s="71"/>
      <c r="L44" s="12"/>
    </row>
    <row r="45" spans="1:13" ht="15" customHeight="1" x14ac:dyDescent="0.4">
      <c r="A45" s="72">
        <v>46.302197802197803</v>
      </c>
      <c r="B45" s="63"/>
      <c r="C45" s="71"/>
      <c r="D45" s="27" t="s">
        <v>148</v>
      </c>
      <c r="E45" s="71"/>
      <c r="F45" s="71" t="s">
        <v>853</v>
      </c>
      <c r="G45" s="71"/>
      <c r="H45" s="71"/>
      <c r="I45" s="71"/>
      <c r="J45" s="453"/>
      <c r="K45" s="71"/>
      <c r="L45" s="12"/>
    </row>
    <row r="46" spans="1:13" ht="15" customHeight="1" thickBot="1" x14ac:dyDescent="0.45">
      <c r="A46" s="72">
        <v>47.3626373626374</v>
      </c>
      <c r="B46" s="63"/>
      <c r="C46" s="71"/>
      <c r="D46" s="27" t="s">
        <v>169</v>
      </c>
      <c r="E46" s="71"/>
      <c r="F46" s="71" t="s">
        <v>854</v>
      </c>
      <c r="G46" s="71"/>
      <c r="H46" s="71"/>
      <c r="I46" s="71"/>
      <c r="J46" s="453"/>
      <c r="K46" s="71"/>
      <c r="L46" s="12"/>
    </row>
    <row r="47" spans="1:13" ht="15" customHeight="1" thickBot="1" x14ac:dyDescent="0.45">
      <c r="A47" s="72">
        <v>48.423076923076898</v>
      </c>
      <c r="B47" s="63"/>
      <c r="C47" s="71"/>
      <c r="D47" s="71"/>
      <c r="E47" s="64" t="s">
        <v>855</v>
      </c>
      <c r="F47" s="71"/>
      <c r="G47" s="71"/>
      <c r="H47" s="71"/>
      <c r="I47" s="71"/>
      <c r="J47" s="274">
        <f>J43-J44+J45-J46</f>
        <v>0</v>
      </c>
      <c r="K47" s="71"/>
      <c r="L47" s="12"/>
    </row>
    <row r="48" spans="1:13" ht="15" customHeight="1" thickBot="1" x14ac:dyDescent="0.45">
      <c r="A48" s="72">
        <v>49.483516483516503</v>
      </c>
      <c r="B48" s="63"/>
      <c r="C48" s="71"/>
      <c r="D48" s="27" t="s">
        <v>169</v>
      </c>
      <c r="E48" s="71"/>
      <c r="F48" s="71" t="s">
        <v>856</v>
      </c>
      <c r="G48" s="71"/>
      <c r="H48" s="71"/>
      <c r="I48" s="71"/>
      <c r="J48" s="448">
        <f>'S8.Billed Quantities+Revenues'!H28/1000</f>
        <v>0</v>
      </c>
      <c r="K48" s="71"/>
      <c r="L48" s="12"/>
      <c r="M48" s="130" t="s">
        <v>83</v>
      </c>
    </row>
    <row r="49" spans="1:13" ht="15" customHeight="1" thickBot="1" x14ac:dyDescent="0.45">
      <c r="A49" s="72">
        <v>50.543956043956101</v>
      </c>
      <c r="B49" s="63"/>
      <c r="C49" s="71"/>
      <c r="D49" s="27"/>
      <c r="E49" s="64" t="s">
        <v>857</v>
      </c>
      <c r="F49" s="71"/>
      <c r="G49" s="71"/>
      <c r="H49" s="71"/>
      <c r="I49" s="71"/>
      <c r="J49" s="274">
        <f>J47-J48</f>
        <v>0</v>
      </c>
      <c r="K49" s="284">
        <f>IF(J47=0,0,J49/J47)</f>
        <v>0</v>
      </c>
      <c r="L49" s="12"/>
    </row>
    <row r="50" spans="1:13" ht="12.75" customHeight="1" thickBot="1" x14ac:dyDescent="0.45">
      <c r="A50" s="72">
        <v>51.604395604395599</v>
      </c>
      <c r="B50" s="63"/>
      <c r="C50" s="71"/>
      <c r="D50" s="71"/>
      <c r="E50" s="71"/>
      <c r="F50" s="71"/>
      <c r="G50" s="71"/>
      <c r="H50" s="71"/>
      <c r="I50" s="71"/>
      <c r="J50" s="71"/>
      <c r="K50" s="71"/>
      <c r="L50" s="12"/>
    </row>
    <row r="51" spans="1:13" ht="15" customHeight="1" thickBot="1" x14ac:dyDescent="0.45">
      <c r="A51" s="72">
        <v>52.664835164835203</v>
      </c>
      <c r="B51" s="63"/>
      <c r="C51" s="71"/>
      <c r="D51" s="71"/>
      <c r="E51" s="64" t="s">
        <v>858</v>
      </c>
      <c r="F51" s="71"/>
      <c r="G51" s="71"/>
      <c r="H51" s="71"/>
      <c r="I51" s="71"/>
      <c r="J51" s="285">
        <f>IF(J41&lt;&gt;0,J47/(J41*8760)*1000,0)</f>
        <v>0</v>
      </c>
      <c r="K51" s="71"/>
      <c r="L51" s="12"/>
    </row>
    <row r="52" spans="1:13" ht="30" customHeight="1" x14ac:dyDescent="0.55000000000000004">
      <c r="A52" s="72">
        <v>53.725274725274701</v>
      </c>
      <c r="B52" s="63"/>
      <c r="C52" s="194" t="s">
        <v>859</v>
      </c>
      <c r="D52" s="195"/>
      <c r="E52" s="195"/>
      <c r="F52" s="195"/>
      <c r="G52" s="71"/>
      <c r="H52" s="71"/>
      <c r="I52" s="71"/>
      <c r="J52" s="93"/>
      <c r="K52" s="71"/>
      <c r="L52" s="12"/>
    </row>
    <row r="53" spans="1:13" ht="15.75" x14ac:dyDescent="0.5">
      <c r="A53" s="72">
        <v>54.785714285714299</v>
      </c>
      <c r="B53" s="63"/>
      <c r="C53" s="93"/>
      <c r="D53" s="93"/>
      <c r="E53" s="93"/>
      <c r="F53" s="89"/>
      <c r="G53" s="71"/>
      <c r="H53" s="71"/>
      <c r="I53" s="71"/>
      <c r="J53" s="193" t="s">
        <v>860</v>
      </c>
      <c r="K53" s="71"/>
      <c r="L53" s="12"/>
    </row>
    <row r="54" spans="1:13" ht="15" customHeight="1" x14ac:dyDescent="0.4">
      <c r="A54" s="72">
        <v>55.846153846153904</v>
      </c>
      <c r="B54" s="63"/>
      <c r="C54" s="14"/>
      <c r="D54" s="87"/>
      <c r="E54" s="87"/>
      <c r="F54" s="170" t="s">
        <v>861</v>
      </c>
      <c r="G54" s="71"/>
      <c r="H54" s="71"/>
      <c r="I54" s="71"/>
      <c r="J54" s="207"/>
      <c r="K54" s="71"/>
      <c r="L54" s="12"/>
      <c r="M54" s="130" t="s">
        <v>809</v>
      </c>
    </row>
    <row r="55" spans="1:13" ht="15" customHeight="1" thickBot="1" x14ac:dyDescent="0.45">
      <c r="A55" s="72">
        <v>56.906593406593402</v>
      </c>
      <c r="B55" s="63"/>
      <c r="C55" s="14"/>
      <c r="D55" s="73"/>
      <c r="E55" s="87"/>
      <c r="F55" s="170" t="s">
        <v>862</v>
      </c>
      <c r="G55" s="71"/>
      <c r="H55" s="71"/>
      <c r="I55" s="71"/>
      <c r="J55" s="207"/>
      <c r="K55" s="71"/>
      <c r="L55" s="12"/>
    </row>
    <row r="56" spans="1:13" ht="15" customHeight="1" thickBot="1" x14ac:dyDescent="0.45">
      <c r="A56" s="72">
        <v>57.967032967032999</v>
      </c>
      <c r="B56" s="63"/>
      <c r="C56" s="71"/>
      <c r="D56" s="73"/>
      <c r="E56" s="175" t="s">
        <v>863</v>
      </c>
      <c r="F56" s="173"/>
      <c r="G56" s="71"/>
      <c r="H56" s="71"/>
      <c r="I56" s="71"/>
      <c r="J56" s="267">
        <f>J54+J55</f>
        <v>0</v>
      </c>
      <c r="K56" s="71"/>
      <c r="L56" s="12"/>
    </row>
    <row r="57" spans="1:13" ht="15.75" x14ac:dyDescent="0.5">
      <c r="A57" s="72">
        <v>59.027472527472497</v>
      </c>
      <c r="B57" s="63"/>
      <c r="C57" s="71"/>
      <c r="D57" s="73"/>
      <c r="E57" s="87"/>
      <c r="F57" s="71"/>
      <c r="G57" s="71"/>
      <c r="H57" s="71"/>
      <c r="I57" s="71"/>
      <c r="J57" s="93"/>
      <c r="K57" s="71"/>
      <c r="L57" s="12"/>
    </row>
    <row r="58" spans="1:13" ht="15" customHeight="1" x14ac:dyDescent="0.4">
      <c r="A58" s="72">
        <v>60.087912087912102</v>
      </c>
      <c r="B58" s="63"/>
      <c r="C58" s="71"/>
      <c r="D58" s="73"/>
      <c r="E58" s="175" t="s">
        <v>864</v>
      </c>
      <c r="F58" s="56"/>
      <c r="G58" s="71"/>
      <c r="H58" s="71"/>
      <c r="I58" s="71"/>
      <c r="J58" s="207"/>
      <c r="K58" s="71"/>
      <c r="L58" s="12"/>
    </row>
    <row r="59" spans="1:13" x14ac:dyDescent="0.4">
      <c r="A59" s="478">
        <v>61.148351648351699</v>
      </c>
      <c r="B59" s="66"/>
      <c r="C59" s="17"/>
      <c r="D59" s="17"/>
      <c r="E59" s="17"/>
      <c r="F59" s="17"/>
      <c r="G59" s="17"/>
      <c r="H59" s="17"/>
      <c r="I59" s="17"/>
      <c r="J59" s="17"/>
      <c r="K59" s="17"/>
      <c r="L59" s="20"/>
    </row>
  </sheetData>
  <sheetProtection formatRows="0" insertRows="0"/>
  <mergeCells count="10">
    <mergeCell ref="J35:J36"/>
    <mergeCell ref="I2:K2"/>
    <mergeCell ref="I3:K3"/>
    <mergeCell ref="I4:K4"/>
    <mergeCell ref="A6:J6"/>
    <mergeCell ref="C15:D15"/>
    <mergeCell ref="C11:D11"/>
    <mergeCell ref="C12:D12"/>
    <mergeCell ref="C13:D13"/>
    <mergeCell ref="C14:D14"/>
  </mergeCells>
  <dataValidations count="2">
    <dataValidation allowBlank="1" showInputMessage="1" showErrorMessage="1" prompt="Please enter Network / Sub-Network Name" sqref="I4:K4" xr:uid="{00000000-0002-0000-1400-000000000000}"/>
    <dataValidation allowBlank="1" showInputMessage="1" showErrorMessage="1" prompt="Please enter text" sqref="F11:F15 F21:F25" xr:uid="{00000000-0002-0000-1400-000001000000}"/>
  </dataValidations>
  <pageMargins left="0.70866141732283472" right="0.70866141732283472" top="0.74803149606299213" bottom="0.74803149606299213" header="0.31496062992125989" footer="0.31496062992125989"/>
  <pageSetup paperSize="9" scale="61" fitToHeight="2"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6">
    <tabColor theme="7" tint="-0.499984740745262"/>
  </sheetPr>
  <dimension ref="A1:K91"/>
  <sheetViews>
    <sheetView showGridLines="0" view="pageBreakPreview" zoomScaleNormal="55" zoomScaleSheetLayoutView="100" workbookViewId="0"/>
  </sheetViews>
  <sheetFormatPr defaultColWidth="9.140625" defaultRowHeight="13.15" x14ac:dyDescent="0.4"/>
  <cols>
    <col min="1" max="1" width="4.85546875" customWidth="1"/>
    <col min="2" max="2" width="3.28515625" customWidth="1"/>
    <col min="3" max="3" width="6.140625" customWidth="1"/>
    <col min="4" max="5" width="2.28515625" customWidth="1"/>
    <col min="6" max="6" width="95.28515625" customWidth="1"/>
    <col min="7" max="8" width="16.140625" customWidth="1"/>
    <col min="9" max="9" width="9" customWidth="1"/>
    <col min="10" max="10" width="16.140625" customWidth="1"/>
    <col min="11" max="11" width="2.7109375" customWidth="1"/>
  </cols>
  <sheetData>
    <row r="1" spans="1:11" ht="15" customHeight="1" x14ac:dyDescent="0.4">
      <c r="A1" s="324"/>
      <c r="B1" s="321"/>
      <c r="C1" s="321"/>
      <c r="D1" s="321"/>
      <c r="E1" s="321"/>
      <c r="F1" s="321"/>
      <c r="G1" s="321"/>
      <c r="H1" s="321"/>
      <c r="I1" s="321"/>
      <c r="J1" s="321"/>
      <c r="K1" s="320"/>
    </row>
    <row r="2" spans="1:11" ht="18" customHeight="1" x14ac:dyDescent="0.5">
      <c r="A2" s="46"/>
      <c r="B2" s="265"/>
      <c r="C2" s="265"/>
      <c r="D2" s="265"/>
      <c r="E2" s="265"/>
      <c r="F2" s="265"/>
      <c r="G2" s="60" t="s">
        <v>0</v>
      </c>
      <c r="H2" s="504" t="str">
        <f>IF(NOT(ISBLANK(CoverSheet!$C$8)),CoverSheet!$C$8,"")</f>
        <v/>
      </c>
      <c r="I2" s="504"/>
      <c r="J2" s="504"/>
      <c r="K2" s="23"/>
    </row>
    <row r="3" spans="1:11" ht="18" customHeight="1" x14ac:dyDescent="0.5">
      <c r="A3" s="46"/>
      <c r="B3" s="265"/>
      <c r="C3" s="265"/>
      <c r="D3" s="265"/>
      <c r="E3" s="265"/>
      <c r="F3" s="265"/>
      <c r="G3" s="60" t="s">
        <v>64</v>
      </c>
      <c r="H3" s="505" t="str">
        <f>IF(ISNUMBER(CoverSheet!$C$12),CoverSheet!$C$12,"")</f>
        <v/>
      </c>
      <c r="I3" s="505"/>
      <c r="J3" s="505"/>
      <c r="K3" s="23"/>
    </row>
    <row r="4" spans="1:11" ht="18" customHeight="1" x14ac:dyDescent="0.65">
      <c r="A4" s="79"/>
      <c r="B4" s="80"/>
      <c r="C4" s="265"/>
      <c r="D4" s="265"/>
      <c r="E4" s="265"/>
      <c r="F4" s="265"/>
      <c r="G4" s="60" t="s">
        <v>694</v>
      </c>
      <c r="H4" s="558"/>
      <c r="I4" s="558"/>
      <c r="J4" s="558"/>
      <c r="K4" s="23"/>
    </row>
    <row r="5" spans="1:11" ht="21" x14ac:dyDescent="0.65">
      <c r="A5" s="147" t="s">
        <v>865</v>
      </c>
      <c r="B5" s="80"/>
      <c r="C5" s="265"/>
      <c r="D5" s="265"/>
      <c r="E5" s="265"/>
      <c r="F5" s="265"/>
      <c r="G5" s="59"/>
      <c r="H5" s="206"/>
      <c r="I5" s="59"/>
      <c r="J5" s="59"/>
      <c r="K5" s="23"/>
    </row>
    <row r="6" spans="1:11" ht="48" customHeight="1" x14ac:dyDescent="0.4">
      <c r="A6" s="502" t="s">
        <v>944</v>
      </c>
      <c r="B6" s="506"/>
      <c r="C6" s="506"/>
      <c r="D6" s="506"/>
      <c r="E6" s="506"/>
      <c r="F6" s="506"/>
      <c r="G6" s="506"/>
      <c r="H6" s="506"/>
      <c r="I6" s="506"/>
      <c r="J6" s="506"/>
      <c r="K6" s="61"/>
    </row>
    <row r="7" spans="1:11" ht="15" customHeight="1" x14ac:dyDescent="0.4">
      <c r="A7" s="55" t="s">
        <v>66</v>
      </c>
      <c r="B7" s="206"/>
      <c r="C7" s="54"/>
      <c r="D7" s="265"/>
      <c r="E7" s="265"/>
      <c r="F7" s="265"/>
      <c r="G7" s="265"/>
      <c r="H7" s="265"/>
      <c r="I7" s="265"/>
      <c r="J7" s="265"/>
      <c r="K7" s="23"/>
    </row>
    <row r="8" spans="1:11" ht="30" customHeight="1" x14ac:dyDescent="0.55000000000000004">
      <c r="A8" s="72">
        <v>8</v>
      </c>
      <c r="B8" s="63"/>
      <c r="C8" s="65" t="s">
        <v>866</v>
      </c>
      <c r="D8" s="71"/>
      <c r="E8" s="71"/>
      <c r="F8" s="71"/>
      <c r="G8" s="71"/>
      <c r="H8" s="71"/>
      <c r="I8" s="71"/>
      <c r="J8" s="71"/>
      <c r="K8" s="12"/>
    </row>
    <row r="9" spans="1:11" ht="27" x14ac:dyDescent="0.5">
      <c r="A9" s="72">
        <v>9</v>
      </c>
      <c r="B9" s="63"/>
      <c r="C9" s="37"/>
      <c r="D9" s="88" t="s">
        <v>867</v>
      </c>
      <c r="E9" s="73"/>
      <c r="F9" s="87"/>
      <c r="G9" s="89" t="s">
        <v>868</v>
      </c>
      <c r="H9" s="71"/>
      <c r="I9" s="71"/>
      <c r="J9" s="71"/>
      <c r="K9" s="12"/>
    </row>
    <row r="10" spans="1:11" ht="15" customHeight="1" x14ac:dyDescent="0.4">
      <c r="A10" s="72">
        <v>10</v>
      </c>
      <c r="B10" s="63"/>
      <c r="C10" s="125"/>
      <c r="D10" s="71"/>
      <c r="E10" s="73"/>
      <c r="F10" s="87" t="s">
        <v>869</v>
      </c>
      <c r="G10" s="453"/>
      <c r="H10" s="71"/>
      <c r="I10" s="71"/>
      <c r="J10" s="71"/>
      <c r="K10" s="12"/>
    </row>
    <row r="11" spans="1:11" ht="15" customHeight="1" x14ac:dyDescent="0.4">
      <c r="A11" s="72">
        <v>11</v>
      </c>
      <c r="B11" s="63"/>
      <c r="C11" s="125"/>
      <c r="D11" s="71"/>
      <c r="E11" s="73"/>
      <c r="F11" s="87" t="s">
        <v>870</v>
      </c>
      <c r="G11" s="453"/>
      <c r="H11" s="71"/>
      <c r="I11" s="71"/>
      <c r="J11" s="71"/>
      <c r="K11" s="12"/>
    </row>
    <row r="12" spans="1:11" ht="15" customHeight="1" x14ac:dyDescent="0.4">
      <c r="A12" s="72">
        <v>12</v>
      </c>
      <c r="B12" s="63"/>
      <c r="C12" s="125"/>
      <c r="D12" s="71"/>
      <c r="E12" s="73"/>
      <c r="F12" s="87" t="s">
        <v>871</v>
      </c>
      <c r="G12" s="453"/>
      <c r="H12" s="71"/>
      <c r="I12" s="71"/>
      <c r="J12" s="71"/>
      <c r="K12" s="12"/>
    </row>
    <row r="13" spans="1:11" ht="15" customHeight="1" x14ac:dyDescent="0.4">
      <c r="A13" s="72">
        <v>13</v>
      </c>
      <c r="B13" s="63"/>
      <c r="C13" s="125"/>
      <c r="D13" s="71"/>
      <c r="E13" s="73"/>
      <c r="F13" s="87" t="s">
        <v>872</v>
      </c>
      <c r="G13" s="453"/>
      <c r="H13" s="71"/>
      <c r="I13" s="71"/>
      <c r="J13" s="71"/>
      <c r="K13" s="12"/>
    </row>
    <row r="14" spans="1:11" ht="15" customHeight="1" x14ac:dyDescent="0.4">
      <c r="A14" s="72">
        <v>14</v>
      </c>
      <c r="B14" s="63"/>
      <c r="C14" s="125"/>
      <c r="D14" s="71"/>
      <c r="E14" s="73"/>
      <c r="F14" s="87" t="s">
        <v>873</v>
      </c>
      <c r="G14" s="453"/>
      <c r="H14" s="71"/>
      <c r="I14" s="71"/>
      <c r="J14" s="71"/>
      <c r="K14" s="12"/>
    </row>
    <row r="15" spans="1:11" ht="15" customHeight="1" x14ac:dyDescent="0.4">
      <c r="A15" s="72">
        <v>15</v>
      </c>
      <c r="B15" s="63"/>
      <c r="C15" s="125"/>
      <c r="D15" s="71"/>
      <c r="E15" s="73"/>
      <c r="F15" s="87" t="s">
        <v>874</v>
      </c>
      <c r="G15" s="453"/>
      <c r="H15" s="71"/>
      <c r="I15" s="71"/>
      <c r="J15" s="71"/>
      <c r="K15" s="12"/>
    </row>
    <row r="16" spans="1:11" ht="15" customHeight="1" x14ac:dyDescent="0.4">
      <c r="A16" s="72">
        <v>16</v>
      </c>
      <c r="B16" s="63"/>
      <c r="C16" s="125"/>
      <c r="D16" s="71"/>
      <c r="E16" s="73"/>
      <c r="F16" s="87" t="s">
        <v>875</v>
      </c>
      <c r="G16" s="453"/>
      <c r="H16" s="71"/>
      <c r="I16" s="71"/>
      <c r="J16" s="71"/>
      <c r="K16" s="12"/>
    </row>
    <row r="17" spans="1:11" ht="15" customHeight="1" x14ac:dyDescent="0.4">
      <c r="A17" s="72">
        <v>17</v>
      </c>
      <c r="B17" s="63"/>
      <c r="C17" s="125"/>
      <c r="D17" s="71"/>
      <c r="E17" s="73"/>
      <c r="F17" s="87" t="s">
        <v>876</v>
      </c>
      <c r="G17" s="453"/>
      <c r="H17" s="71"/>
      <c r="I17" s="71"/>
      <c r="J17" s="71"/>
      <c r="K17" s="12"/>
    </row>
    <row r="18" spans="1:11" ht="15" customHeight="1" x14ac:dyDescent="0.4">
      <c r="A18" s="72">
        <v>18</v>
      </c>
      <c r="B18" s="63"/>
      <c r="C18" s="125"/>
      <c r="D18" s="71"/>
      <c r="E18" s="73"/>
      <c r="F18" s="87" t="s">
        <v>877</v>
      </c>
      <c r="G18" s="453"/>
      <c r="H18" s="71"/>
      <c r="I18" s="71"/>
      <c r="J18" s="71"/>
      <c r="K18" s="12"/>
    </row>
    <row r="19" spans="1:11" ht="15" customHeight="1" x14ac:dyDescent="0.4">
      <c r="A19" s="72">
        <v>19</v>
      </c>
      <c r="B19" s="63"/>
      <c r="C19" s="125"/>
      <c r="D19" s="71"/>
      <c r="E19" s="73" t="s">
        <v>414</v>
      </c>
      <c r="F19" s="87"/>
      <c r="G19" s="208">
        <f>SUM(G10:G18)</f>
        <v>0</v>
      </c>
      <c r="H19" s="71"/>
      <c r="I19" s="71"/>
      <c r="J19" s="71"/>
      <c r="K19" s="12"/>
    </row>
    <row r="20" spans="1:11" ht="15" customHeight="1" x14ac:dyDescent="0.4">
      <c r="A20" s="72">
        <v>20</v>
      </c>
      <c r="B20" s="63"/>
      <c r="C20" s="125"/>
      <c r="D20" s="71"/>
      <c r="E20" s="73"/>
      <c r="F20" s="87"/>
      <c r="G20" s="87"/>
      <c r="H20" s="71"/>
      <c r="I20" s="71"/>
      <c r="J20" s="71"/>
      <c r="K20" s="12"/>
    </row>
    <row r="21" spans="1:11" ht="15" customHeight="1" x14ac:dyDescent="0.5">
      <c r="A21" s="72">
        <v>21</v>
      </c>
      <c r="B21" s="63"/>
      <c r="C21" s="125"/>
      <c r="D21" s="88" t="s">
        <v>878</v>
      </c>
      <c r="E21" s="115"/>
      <c r="F21" s="71"/>
      <c r="G21" s="89" t="s">
        <v>879</v>
      </c>
      <c r="H21" s="89" t="s">
        <v>880</v>
      </c>
      <c r="I21" s="71"/>
      <c r="J21" s="71"/>
      <c r="K21" s="12"/>
    </row>
    <row r="22" spans="1:11" ht="15" customHeight="1" x14ac:dyDescent="0.4">
      <c r="A22" s="72">
        <v>22</v>
      </c>
      <c r="B22" s="63"/>
      <c r="C22" s="125"/>
      <c r="D22" s="87"/>
      <c r="E22" s="73"/>
      <c r="F22" s="87" t="s">
        <v>881</v>
      </c>
      <c r="G22" s="453"/>
      <c r="H22" s="453"/>
      <c r="I22" s="71"/>
      <c r="J22" s="89"/>
      <c r="K22" s="12"/>
    </row>
    <row r="23" spans="1:11" ht="15" customHeight="1" x14ac:dyDescent="0.4">
      <c r="A23" s="72">
        <v>23</v>
      </c>
      <c r="B23" s="63"/>
      <c r="C23" s="71"/>
      <c r="D23" s="71"/>
      <c r="E23" s="71"/>
      <c r="F23" s="71"/>
      <c r="G23" s="71"/>
      <c r="H23" s="71"/>
      <c r="I23" s="71"/>
      <c r="J23" s="71"/>
      <c r="K23" s="12"/>
    </row>
    <row r="24" spans="1:11" ht="19.5" customHeight="1" x14ac:dyDescent="0.5">
      <c r="A24" s="72">
        <v>24</v>
      </c>
      <c r="B24" s="63"/>
      <c r="C24" s="37"/>
      <c r="D24" s="88" t="s">
        <v>882</v>
      </c>
      <c r="E24" s="73"/>
      <c r="F24" s="87"/>
      <c r="G24" s="89" t="s">
        <v>883</v>
      </c>
      <c r="H24" s="89" t="s">
        <v>884</v>
      </c>
      <c r="I24" s="71"/>
      <c r="J24" s="89"/>
      <c r="K24" s="12"/>
    </row>
    <row r="25" spans="1:11" ht="15" customHeight="1" x14ac:dyDescent="0.4">
      <c r="A25" s="72">
        <v>25</v>
      </c>
      <c r="B25" s="63"/>
      <c r="C25" s="125"/>
      <c r="D25" s="87"/>
      <c r="E25" s="73"/>
      <c r="F25" s="87" t="s">
        <v>869</v>
      </c>
      <c r="G25" s="475"/>
      <c r="H25" s="456"/>
      <c r="I25" s="71"/>
      <c r="J25" s="71"/>
      <c r="K25" s="12"/>
    </row>
    <row r="26" spans="1:11" ht="15" customHeight="1" x14ac:dyDescent="0.4">
      <c r="A26" s="72">
        <v>26</v>
      </c>
      <c r="B26" s="63"/>
      <c r="C26" s="125"/>
      <c r="D26" s="87"/>
      <c r="E26" s="73"/>
      <c r="F26" s="87" t="s">
        <v>870</v>
      </c>
      <c r="G26" s="475"/>
      <c r="H26" s="456"/>
      <c r="I26" s="71"/>
      <c r="J26" s="89"/>
      <c r="K26" s="12"/>
    </row>
    <row r="27" spans="1:11" ht="15" customHeight="1" x14ac:dyDescent="0.4">
      <c r="A27" s="72">
        <v>27</v>
      </c>
      <c r="B27" s="63"/>
      <c r="C27" s="125"/>
      <c r="D27" s="87"/>
      <c r="E27" s="73"/>
      <c r="F27" s="87" t="s">
        <v>871</v>
      </c>
      <c r="G27" s="475"/>
      <c r="H27" s="456"/>
      <c r="I27" s="71"/>
      <c r="J27" s="71"/>
      <c r="K27" s="12"/>
    </row>
    <row r="28" spans="1:11" ht="15" customHeight="1" x14ac:dyDescent="0.4">
      <c r="A28" s="72">
        <v>28</v>
      </c>
      <c r="B28" s="63"/>
      <c r="C28" s="125"/>
      <c r="D28" s="87"/>
      <c r="E28" s="73"/>
      <c r="F28" s="87" t="s">
        <v>872</v>
      </c>
      <c r="G28" s="475"/>
      <c r="H28" s="456"/>
      <c r="I28" s="71"/>
      <c r="J28" s="71"/>
      <c r="K28" s="12"/>
    </row>
    <row r="29" spans="1:11" ht="15" customHeight="1" x14ac:dyDescent="0.4">
      <c r="A29" s="72">
        <v>29</v>
      </c>
      <c r="B29" s="63"/>
      <c r="C29" s="125"/>
      <c r="D29" s="87"/>
      <c r="E29" s="73"/>
      <c r="F29" s="87" t="s">
        <v>873</v>
      </c>
      <c r="G29" s="475"/>
      <c r="H29" s="456"/>
      <c r="I29" s="71"/>
      <c r="J29" s="71"/>
      <c r="K29" s="12"/>
    </row>
    <row r="30" spans="1:11" ht="15" customHeight="1" x14ac:dyDescent="0.4">
      <c r="A30" s="72">
        <v>30</v>
      </c>
      <c r="B30" s="63"/>
      <c r="C30" s="125"/>
      <c r="D30" s="87"/>
      <c r="E30" s="73"/>
      <c r="F30" s="87" t="s">
        <v>874</v>
      </c>
      <c r="G30" s="475"/>
      <c r="H30" s="456"/>
      <c r="I30" s="71"/>
      <c r="J30" s="71"/>
      <c r="K30" s="12"/>
    </row>
    <row r="31" spans="1:11" ht="15" customHeight="1" x14ac:dyDescent="0.4">
      <c r="A31" s="72">
        <v>31</v>
      </c>
      <c r="B31" s="63"/>
      <c r="C31" s="125"/>
      <c r="D31" s="87"/>
      <c r="E31" s="73"/>
      <c r="F31" s="87" t="s">
        <v>875</v>
      </c>
      <c r="G31" s="475"/>
      <c r="H31" s="456"/>
      <c r="I31" s="71"/>
      <c r="J31" s="71"/>
      <c r="K31" s="12"/>
    </row>
    <row r="32" spans="1:11" ht="15" customHeight="1" x14ac:dyDescent="0.4">
      <c r="A32" s="72">
        <v>32</v>
      </c>
      <c r="B32" s="63"/>
      <c r="C32" s="125"/>
      <c r="D32" s="87"/>
      <c r="E32" s="73"/>
      <c r="F32" s="87" t="s">
        <v>876</v>
      </c>
      <c r="G32" s="475"/>
      <c r="H32" s="456"/>
      <c r="I32" s="71"/>
      <c r="J32" s="71"/>
      <c r="K32" s="12"/>
    </row>
    <row r="33" spans="1:11" ht="15" customHeight="1" x14ac:dyDescent="0.4">
      <c r="A33" s="72">
        <v>33</v>
      </c>
      <c r="B33" s="63"/>
      <c r="C33" s="125"/>
      <c r="D33" s="87"/>
      <c r="E33" s="73"/>
      <c r="F33" s="87" t="s">
        <v>877</v>
      </c>
      <c r="G33" s="475"/>
      <c r="H33" s="456"/>
      <c r="I33" s="71"/>
      <c r="J33" s="71"/>
      <c r="K33" s="12"/>
    </row>
    <row r="34" spans="1:11" ht="15" customHeight="1" x14ac:dyDescent="0.4">
      <c r="A34" s="72">
        <v>34</v>
      </c>
      <c r="B34" s="63"/>
      <c r="C34" s="125"/>
      <c r="D34" s="87"/>
      <c r="E34" s="73" t="s">
        <v>414</v>
      </c>
      <c r="F34" s="87"/>
      <c r="G34" s="286">
        <f>SUM(G25:G33)</f>
        <v>0</v>
      </c>
      <c r="H34" s="287">
        <f>SUM(H25:H33)</f>
        <v>0</v>
      </c>
      <c r="I34" s="71"/>
      <c r="J34" s="71"/>
      <c r="K34" s="12"/>
    </row>
    <row r="35" spans="1:11" ht="15" customHeight="1" x14ac:dyDescent="0.4">
      <c r="A35" s="72">
        <v>35</v>
      </c>
      <c r="B35" s="63"/>
      <c r="C35" s="125"/>
      <c r="D35" s="87"/>
      <c r="E35" s="73"/>
      <c r="F35" s="87"/>
      <c r="G35" s="87"/>
      <c r="H35" s="87"/>
      <c r="I35" s="71"/>
      <c r="J35" s="71"/>
      <c r="K35" s="12"/>
    </row>
    <row r="36" spans="1:11" ht="41.25" customHeight="1" x14ac:dyDescent="0.5">
      <c r="A36" s="72">
        <v>36</v>
      </c>
      <c r="B36" s="63"/>
      <c r="C36" s="37"/>
      <c r="D36" s="88" t="s">
        <v>885</v>
      </c>
      <c r="E36" s="73"/>
      <c r="F36" s="87"/>
      <c r="G36" s="89" t="s">
        <v>886</v>
      </c>
      <c r="H36" s="89" t="s">
        <v>887</v>
      </c>
      <c r="I36" s="71"/>
      <c r="J36" s="71"/>
      <c r="K36" s="12"/>
    </row>
    <row r="37" spans="1:11" ht="15" customHeight="1" x14ac:dyDescent="0.4">
      <c r="A37" s="72">
        <v>37</v>
      </c>
      <c r="B37" s="63"/>
      <c r="C37" s="125"/>
      <c r="D37" s="87"/>
      <c r="E37" s="73"/>
      <c r="F37" s="87" t="s">
        <v>888</v>
      </c>
      <c r="G37" s="475"/>
      <c r="H37" s="456"/>
      <c r="I37" s="71"/>
      <c r="J37" s="71"/>
      <c r="K37" s="12"/>
    </row>
    <row r="38" spans="1:11" ht="30" customHeight="1" x14ac:dyDescent="0.4">
      <c r="A38" s="72">
        <v>38</v>
      </c>
      <c r="B38" s="63"/>
      <c r="C38" s="71"/>
      <c r="D38" s="87"/>
      <c r="E38" s="73"/>
      <c r="F38" s="87"/>
      <c r="G38" s="71"/>
      <c r="H38" s="71"/>
      <c r="I38" s="71"/>
      <c r="J38" s="71"/>
      <c r="K38" s="12"/>
    </row>
    <row r="39" spans="1:11" ht="30" customHeight="1" x14ac:dyDescent="0.5">
      <c r="A39" s="72">
        <v>39</v>
      </c>
      <c r="B39" s="63"/>
      <c r="C39" s="71"/>
      <c r="D39" s="88" t="s">
        <v>889</v>
      </c>
      <c r="E39" s="73"/>
      <c r="F39" s="87"/>
      <c r="G39" s="89" t="s">
        <v>883</v>
      </c>
      <c r="H39" s="89" t="s">
        <v>884</v>
      </c>
      <c r="I39" s="71"/>
      <c r="J39" s="71"/>
      <c r="K39" s="12"/>
    </row>
    <row r="40" spans="1:11" ht="47.25" customHeight="1" x14ac:dyDescent="0.5">
      <c r="A40" s="72">
        <v>40</v>
      </c>
      <c r="B40" s="63"/>
      <c r="C40" s="71"/>
      <c r="D40" s="88"/>
      <c r="E40" s="73"/>
      <c r="F40" s="582" t="s">
        <v>922</v>
      </c>
      <c r="G40" s="582"/>
      <c r="H40" s="582"/>
      <c r="I40" s="582"/>
      <c r="J40" s="71"/>
      <c r="K40" s="12"/>
    </row>
    <row r="41" spans="1:11" ht="15" customHeight="1" x14ac:dyDescent="0.4">
      <c r="A41" s="72">
        <v>41</v>
      </c>
      <c r="B41" s="63"/>
      <c r="C41" s="125"/>
      <c r="D41" s="87"/>
      <c r="E41" s="73"/>
      <c r="F41" s="87" t="s">
        <v>870</v>
      </c>
      <c r="G41" s="475"/>
      <c r="H41" s="456"/>
      <c r="I41" s="71"/>
      <c r="J41" s="71"/>
      <c r="K41" s="12"/>
    </row>
    <row r="42" spans="1:11" ht="15" customHeight="1" x14ac:dyDescent="0.4">
      <c r="A42" s="72">
        <v>42</v>
      </c>
      <c r="B42" s="63"/>
      <c r="C42" s="125"/>
      <c r="D42" s="87"/>
      <c r="E42" s="73"/>
      <c r="F42" s="87" t="s">
        <v>871</v>
      </c>
      <c r="G42" s="475"/>
      <c r="H42" s="456"/>
      <c r="I42" s="71"/>
      <c r="J42" s="71"/>
      <c r="K42" s="12"/>
    </row>
    <row r="43" spans="1:11" ht="30" customHeight="1" x14ac:dyDescent="0.4">
      <c r="A43" s="72">
        <v>43</v>
      </c>
      <c r="B43" s="63"/>
      <c r="C43" s="71"/>
      <c r="D43" s="87"/>
      <c r="E43" s="73"/>
      <c r="F43" s="87"/>
      <c r="G43" s="71"/>
      <c r="H43" s="71"/>
      <c r="I43" s="71"/>
      <c r="J43" s="71"/>
      <c r="K43" s="12"/>
    </row>
    <row r="44" spans="1:11" ht="30" customHeight="1" x14ac:dyDescent="0.55000000000000004">
      <c r="A44" s="72">
        <v>44</v>
      </c>
      <c r="B44" s="63"/>
      <c r="C44" s="65" t="s">
        <v>890</v>
      </c>
      <c r="D44" s="71"/>
      <c r="E44" s="71"/>
      <c r="F44" s="71"/>
      <c r="G44" s="71"/>
      <c r="H44" s="71"/>
      <c r="I44" s="71"/>
      <c r="J44" s="71"/>
      <c r="K44" s="12"/>
    </row>
    <row r="45" spans="1:11" x14ac:dyDescent="0.4">
      <c r="A45" s="72">
        <v>45</v>
      </c>
      <c r="B45" s="63"/>
      <c r="C45" s="71"/>
      <c r="D45" s="71"/>
      <c r="E45" s="71"/>
      <c r="F45" s="71"/>
      <c r="G45" s="71"/>
      <c r="H45" s="71"/>
      <c r="I45" s="71"/>
      <c r="J45" s="71"/>
      <c r="K45" s="12"/>
    </row>
    <row r="46" spans="1:11" ht="22.5" customHeight="1" x14ac:dyDescent="0.5">
      <c r="A46" s="72">
        <v>46</v>
      </c>
      <c r="B46" s="63"/>
      <c r="C46" s="71"/>
      <c r="D46" s="95" t="s">
        <v>891</v>
      </c>
      <c r="E46" s="95"/>
      <c r="F46" s="87"/>
      <c r="G46" s="89" t="s">
        <v>883</v>
      </c>
      <c r="H46" s="89" t="s">
        <v>884</v>
      </c>
      <c r="I46" s="71"/>
      <c r="J46" s="71"/>
      <c r="K46" s="12"/>
    </row>
    <row r="47" spans="1:11" ht="15" customHeight="1" x14ac:dyDescent="0.4">
      <c r="A47" s="72">
        <v>47</v>
      </c>
      <c r="B47" s="63"/>
      <c r="C47" s="125"/>
      <c r="D47" s="71"/>
      <c r="E47" s="73"/>
      <c r="F47" s="87" t="s">
        <v>892</v>
      </c>
      <c r="G47" s="475"/>
      <c r="H47" s="456"/>
      <c r="I47" s="71"/>
      <c r="J47" s="71"/>
      <c r="K47" s="12"/>
    </row>
    <row r="48" spans="1:11" ht="15" customHeight="1" x14ac:dyDescent="0.4">
      <c r="A48" s="72">
        <v>48</v>
      </c>
      <c r="B48" s="63"/>
      <c r="C48" s="125"/>
      <c r="D48" s="71"/>
      <c r="E48" s="73"/>
      <c r="F48" s="87" t="s">
        <v>893</v>
      </c>
      <c r="G48" s="475"/>
      <c r="H48" s="456"/>
      <c r="I48" s="71"/>
      <c r="J48" s="71"/>
      <c r="K48" s="12"/>
    </row>
    <row r="49" spans="1:11" ht="15" customHeight="1" x14ac:dyDescent="0.4">
      <c r="A49" s="72">
        <v>49</v>
      </c>
      <c r="B49" s="63"/>
      <c r="C49" s="125"/>
      <c r="D49" s="71"/>
      <c r="E49" s="73"/>
      <c r="F49" s="87" t="s">
        <v>894</v>
      </c>
      <c r="G49" s="475"/>
      <c r="H49" s="456"/>
      <c r="I49" s="71"/>
      <c r="J49" s="71"/>
      <c r="K49" s="12"/>
    </row>
    <row r="50" spans="1:11" ht="15" customHeight="1" x14ac:dyDescent="0.4">
      <c r="A50" s="72">
        <v>50</v>
      </c>
      <c r="B50" s="63"/>
      <c r="C50" s="125"/>
      <c r="D50" s="71"/>
      <c r="E50" s="73"/>
      <c r="F50" s="87" t="s">
        <v>895</v>
      </c>
      <c r="G50" s="475"/>
      <c r="H50" s="456"/>
      <c r="I50" s="71"/>
      <c r="J50" s="71"/>
      <c r="K50" s="12"/>
    </row>
    <row r="51" spans="1:11" ht="15" customHeight="1" x14ac:dyDescent="0.4">
      <c r="A51" s="72">
        <v>51</v>
      </c>
      <c r="B51" s="63"/>
      <c r="C51" s="125"/>
      <c r="D51" s="71"/>
      <c r="E51" s="73"/>
      <c r="F51" s="87" t="s">
        <v>896</v>
      </c>
      <c r="G51" s="475"/>
      <c r="H51" s="456"/>
      <c r="I51" s="71"/>
      <c r="J51" s="71"/>
      <c r="K51" s="12"/>
    </row>
    <row r="52" spans="1:11" ht="15" customHeight="1" x14ac:dyDescent="0.4">
      <c r="A52" s="72">
        <v>52</v>
      </c>
      <c r="B52" s="63"/>
      <c r="C52" s="125"/>
      <c r="D52" s="71"/>
      <c r="E52" s="73"/>
      <c r="F52" s="87" t="s">
        <v>897</v>
      </c>
      <c r="G52" s="475"/>
      <c r="H52" s="456"/>
      <c r="I52" s="71"/>
      <c r="J52" s="71"/>
      <c r="K52" s="12"/>
    </row>
    <row r="53" spans="1:11" ht="15" customHeight="1" x14ac:dyDescent="0.4">
      <c r="A53" s="72">
        <v>53</v>
      </c>
      <c r="B53" s="63"/>
      <c r="C53" s="125"/>
      <c r="D53" s="71"/>
      <c r="E53" s="73"/>
      <c r="F53" s="87" t="s">
        <v>898</v>
      </c>
      <c r="G53" s="475"/>
      <c r="H53" s="456"/>
      <c r="I53" s="71"/>
      <c r="J53" s="71"/>
      <c r="K53" s="12"/>
    </row>
    <row r="54" spans="1:11" ht="15" customHeight="1" x14ac:dyDescent="0.4">
      <c r="A54" s="72">
        <v>54</v>
      </c>
      <c r="B54" s="63"/>
      <c r="C54" s="125"/>
      <c r="D54" s="71"/>
      <c r="E54" s="73"/>
      <c r="F54" s="87" t="s">
        <v>899</v>
      </c>
      <c r="G54" s="475"/>
      <c r="H54" s="456"/>
      <c r="I54" s="71"/>
      <c r="J54" s="71"/>
      <c r="K54" s="12"/>
    </row>
    <row r="55" spans="1:11" ht="15" customHeight="1" x14ac:dyDescent="0.4">
      <c r="A55" s="72">
        <v>55</v>
      </c>
      <c r="B55" s="63"/>
      <c r="C55" s="125"/>
      <c r="D55" s="71"/>
      <c r="E55" s="73"/>
      <c r="F55" s="87" t="s">
        <v>900</v>
      </c>
      <c r="G55" s="475"/>
      <c r="H55" s="456"/>
      <c r="I55" s="71"/>
      <c r="J55" s="71"/>
      <c r="K55" s="12"/>
    </row>
    <row r="56" spans="1:11" ht="15" customHeight="1" x14ac:dyDescent="0.4">
      <c r="A56" s="72">
        <v>56</v>
      </c>
      <c r="B56" s="63"/>
      <c r="C56" s="125"/>
      <c r="D56" s="71"/>
      <c r="E56" s="73"/>
      <c r="F56" s="87"/>
      <c r="G56" s="71"/>
      <c r="H56" s="71"/>
      <c r="I56" s="71"/>
      <c r="J56" s="71"/>
      <c r="K56" s="12"/>
    </row>
    <row r="57" spans="1:11" ht="15" customHeight="1" x14ac:dyDescent="0.5">
      <c r="A57" s="72">
        <v>57</v>
      </c>
      <c r="B57" s="63"/>
      <c r="C57" s="125"/>
      <c r="D57" s="95" t="s">
        <v>901</v>
      </c>
      <c r="E57" s="73"/>
      <c r="F57" s="87"/>
      <c r="G57" s="89" t="s">
        <v>883</v>
      </c>
      <c r="H57" s="89" t="s">
        <v>884</v>
      </c>
      <c r="I57" s="71"/>
      <c r="J57" s="71"/>
      <c r="K57" s="12"/>
    </row>
    <row r="58" spans="1:11" ht="15" customHeight="1" x14ac:dyDescent="0.4">
      <c r="A58" s="72">
        <v>58</v>
      </c>
      <c r="B58" s="63"/>
      <c r="C58" s="125"/>
      <c r="D58" s="71"/>
      <c r="E58" s="73"/>
      <c r="F58" s="87" t="s">
        <v>902</v>
      </c>
      <c r="G58" s="475"/>
      <c r="H58" s="456"/>
      <c r="I58" s="71"/>
      <c r="J58" s="71"/>
      <c r="K58" s="12"/>
    </row>
    <row r="59" spans="1:11" ht="15" customHeight="1" x14ac:dyDescent="0.4">
      <c r="A59" s="72">
        <v>59</v>
      </c>
      <c r="B59" s="63"/>
      <c r="C59" s="125"/>
      <c r="D59" s="71"/>
      <c r="E59" s="73"/>
      <c r="F59" s="87" t="s">
        <v>903</v>
      </c>
      <c r="G59" s="475"/>
      <c r="H59" s="456"/>
      <c r="I59" s="71"/>
      <c r="J59" s="71"/>
      <c r="K59" s="12"/>
    </row>
    <row r="60" spans="1:11" ht="15" customHeight="1" x14ac:dyDescent="0.4">
      <c r="A60" s="72">
        <v>60</v>
      </c>
      <c r="B60" s="63"/>
      <c r="C60" s="125"/>
      <c r="D60" s="71"/>
      <c r="E60" s="73"/>
      <c r="F60" s="87" t="s">
        <v>904</v>
      </c>
      <c r="G60" s="475"/>
      <c r="H60" s="456"/>
      <c r="I60" s="71"/>
      <c r="J60" s="71"/>
      <c r="K60" s="12"/>
    </row>
    <row r="61" spans="1:11" ht="15" customHeight="1" x14ac:dyDescent="0.4">
      <c r="A61" s="72">
        <v>61</v>
      </c>
      <c r="B61" s="63"/>
      <c r="C61" s="125"/>
      <c r="D61" s="71"/>
      <c r="E61" s="73"/>
      <c r="F61" s="87" t="s">
        <v>905</v>
      </c>
      <c r="G61" s="475"/>
      <c r="H61" s="456"/>
      <c r="I61" s="71"/>
      <c r="J61" s="71"/>
      <c r="K61" s="12"/>
    </row>
    <row r="62" spans="1:11" ht="15" customHeight="1" x14ac:dyDescent="0.4">
      <c r="A62" s="72">
        <v>62</v>
      </c>
      <c r="B62" s="63"/>
      <c r="C62" s="125"/>
      <c r="D62" s="71"/>
      <c r="E62" s="73"/>
      <c r="F62" s="87" t="s">
        <v>906</v>
      </c>
      <c r="G62" s="475"/>
      <c r="H62" s="456"/>
      <c r="I62" s="71"/>
      <c r="J62" s="71"/>
      <c r="K62" s="12"/>
    </row>
    <row r="63" spans="1:11" ht="15" customHeight="1" x14ac:dyDescent="0.4">
      <c r="A63" s="72">
        <v>63</v>
      </c>
      <c r="B63" s="63"/>
      <c r="C63" s="125"/>
      <c r="D63" s="71"/>
      <c r="E63" s="73"/>
      <c r="F63" s="87"/>
      <c r="G63" s="87"/>
      <c r="H63" s="87"/>
      <c r="I63" s="87"/>
      <c r="J63" s="71"/>
      <c r="K63" s="12"/>
    </row>
    <row r="64" spans="1:11" ht="30" customHeight="1" x14ac:dyDescent="0.55000000000000004">
      <c r="A64" s="72">
        <v>64</v>
      </c>
      <c r="B64" s="63"/>
      <c r="C64" s="65" t="s">
        <v>907</v>
      </c>
      <c r="D64" s="71"/>
      <c r="E64" s="73"/>
      <c r="F64" s="71"/>
      <c r="G64" s="71"/>
      <c r="H64" s="71"/>
      <c r="I64" s="71"/>
      <c r="J64" s="71"/>
      <c r="K64" s="12"/>
    </row>
    <row r="65" spans="1:11" x14ac:dyDescent="0.4">
      <c r="A65" s="72">
        <v>65</v>
      </c>
      <c r="B65" s="63"/>
      <c r="C65" s="71"/>
      <c r="D65" s="71"/>
      <c r="E65" s="73"/>
      <c r="F65" s="71"/>
      <c r="G65" s="71"/>
      <c r="H65" s="71"/>
      <c r="I65" s="71"/>
      <c r="J65" s="71"/>
      <c r="K65" s="12"/>
    </row>
    <row r="66" spans="1:11" ht="17.25" customHeight="1" x14ac:dyDescent="0.5">
      <c r="A66" s="72">
        <v>66</v>
      </c>
      <c r="B66" s="63"/>
      <c r="C66" s="87"/>
      <c r="D66" s="95" t="s">
        <v>908</v>
      </c>
      <c r="E66" s="95"/>
      <c r="F66" s="87"/>
      <c r="G66" s="89" t="s">
        <v>883</v>
      </c>
      <c r="H66" s="89" t="s">
        <v>884</v>
      </c>
      <c r="I66" s="71"/>
      <c r="J66" s="71"/>
      <c r="K66" s="12"/>
    </row>
    <row r="67" spans="1:11" ht="15" customHeight="1" x14ac:dyDescent="0.4">
      <c r="A67" s="72">
        <v>67</v>
      </c>
      <c r="B67" s="63"/>
      <c r="C67" s="87"/>
      <c r="D67" s="71"/>
      <c r="E67" s="73"/>
      <c r="F67" s="87" t="s">
        <v>405</v>
      </c>
      <c r="G67" s="475"/>
      <c r="H67" s="456"/>
      <c r="I67" s="71"/>
      <c r="J67" s="71"/>
      <c r="K67" s="12"/>
    </row>
    <row r="68" spans="1:11" ht="15" customHeight="1" x14ac:dyDescent="0.4">
      <c r="A68" s="72">
        <v>68</v>
      </c>
      <c r="B68" s="63"/>
      <c r="C68" s="87"/>
      <c r="D68" s="71"/>
      <c r="E68" s="73"/>
      <c r="F68" s="87" t="s">
        <v>406</v>
      </c>
      <c r="G68" s="475"/>
      <c r="H68" s="456"/>
      <c r="I68" s="71"/>
      <c r="J68" s="71"/>
      <c r="K68" s="12"/>
    </row>
    <row r="69" spans="1:11" ht="15" customHeight="1" x14ac:dyDescent="0.4">
      <c r="A69" s="72">
        <v>69</v>
      </c>
      <c r="B69" s="63"/>
      <c r="C69" s="87"/>
      <c r="D69" s="71"/>
      <c r="E69" s="73"/>
      <c r="F69" s="87" t="s">
        <v>909</v>
      </c>
      <c r="G69" s="475"/>
      <c r="H69" s="456"/>
      <c r="I69" s="71"/>
      <c r="J69" s="71"/>
      <c r="K69" s="12"/>
    </row>
    <row r="70" spans="1:11" ht="15" customHeight="1" x14ac:dyDescent="0.4">
      <c r="A70" s="72">
        <v>70</v>
      </c>
      <c r="B70" s="63"/>
      <c r="C70" s="87"/>
      <c r="D70" s="71"/>
      <c r="E70" s="73"/>
      <c r="F70" s="170" t="s">
        <v>910</v>
      </c>
      <c r="G70" s="475"/>
      <c r="H70" s="456"/>
      <c r="I70" s="71"/>
      <c r="J70" s="71"/>
      <c r="K70" s="12"/>
    </row>
    <row r="71" spans="1:11" ht="15" customHeight="1" x14ac:dyDescent="0.4">
      <c r="A71" s="72">
        <v>71</v>
      </c>
      <c r="B71" s="63"/>
      <c r="C71" s="87"/>
      <c r="D71" s="71"/>
      <c r="E71" s="73"/>
      <c r="F71" s="170" t="s">
        <v>911</v>
      </c>
      <c r="G71" s="475"/>
      <c r="H71" s="456"/>
      <c r="I71" s="71"/>
      <c r="J71" s="71"/>
      <c r="K71" s="12"/>
    </row>
    <row r="72" spans="1:11" ht="15" customHeight="1" x14ac:dyDescent="0.4">
      <c r="A72" s="72">
        <v>72</v>
      </c>
      <c r="B72" s="63"/>
      <c r="C72" s="87"/>
      <c r="D72" s="71"/>
      <c r="E72" s="73"/>
      <c r="F72" s="170" t="s">
        <v>912</v>
      </c>
      <c r="G72" s="475"/>
      <c r="H72" s="456"/>
      <c r="I72" s="71"/>
      <c r="J72" s="71"/>
      <c r="K72" s="12"/>
    </row>
    <row r="73" spans="1:11" ht="30" customHeight="1" x14ac:dyDescent="0.55000000000000004">
      <c r="A73" s="72">
        <v>73</v>
      </c>
      <c r="B73" s="63"/>
      <c r="C73" s="65" t="s">
        <v>913</v>
      </c>
      <c r="D73" s="71"/>
      <c r="E73" s="73"/>
      <c r="F73" s="71"/>
      <c r="G73" s="71"/>
      <c r="H73" s="71"/>
      <c r="I73" s="71"/>
      <c r="J73" s="71"/>
      <c r="K73" s="12"/>
    </row>
    <row r="74" spans="1:11" x14ac:dyDescent="0.4">
      <c r="A74" s="72">
        <v>74</v>
      </c>
      <c r="B74" s="63"/>
      <c r="C74" s="71"/>
      <c r="D74" s="71"/>
      <c r="E74" s="73"/>
      <c r="F74" s="71"/>
      <c r="G74" s="89"/>
      <c r="H74" s="89"/>
      <c r="I74" s="71"/>
      <c r="J74" s="71"/>
      <c r="K74" s="12"/>
    </row>
    <row r="75" spans="1:11" ht="20.25" customHeight="1" x14ac:dyDescent="0.5">
      <c r="A75" s="72">
        <v>75</v>
      </c>
      <c r="B75" s="63"/>
      <c r="C75" s="87"/>
      <c r="D75" s="95" t="s">
        <v>908</v>
      </c>
      <c r="E75" s="95"/>
      <c r="F75" s="87"/>
      <c r="G75" s="89" t="s">
        <v>883</v>
      </c>
      <c r="H75" s="89" t="s">
        <v>884</v>
      </c>
      <c r="I75" s="71"/>
      <c r="J75" s="71"/>
      <c r="K75" s="12"/>
    </row>
    <row r="76" spans="1:11" ht="15" customHeight="1" x14ac:dyDescent="0.4">
      <c r="A76" s="72">
        <v>76</v>
      </c>
      <c r="B76" s="63"/>
      <c r="C76" s="87"/>
      <c r="D76" s="87"/>
      <c r="E76" s="73"/>
      <c r="F76" s="87" t="s">
        <v>405</v>
      </c>
      <c r="G76" s="475"/>
      <c r="H76" s="456"/>
      <c r="I76" s="71"/>
      <c r="J76" s="71"/>
      <c r="K76" s="12"/>
    </row>
    <row r="77" spans="1:11" ht="15" customHeight="1" x14ac:dyDescent="0.4">
      <c r="A77" s="72">
        <v>77</v>
      </c>
      <c r="B77" s="63"/>
      <c r="C77" s="87"/>
      <c r="D77" s="87"/>
      <c r="E77" s="73"/>
      <c r="F77" s="87" t="s">
        <v>406</v>
      </c>
      <c r="G77" s="475"/>
      <c r="H77" s="456"/>
      <c r="I77" s="71"/>
      <c r="J77" s="71"/>
      <c r="K77" s="12"/>
    </row>
    <row r="78" spans="1:11" ht="15" customHeight="1" x14ac:dyDescent="0.4">
      <c r="A78" s="72">
        <v>78</v>
      </c>
      <c r="B78" s="63"/>
      <c r="C78" s="87"/>
      <c r="D78" s="87"/>
      <c r="E78" s="73"/>
      <c r="F78" s="87" t="s">
        <v>909</v>
      </c>
      <c r="G78" s="475"/>
      <c r="H78" s="456"/>
      <c r="I78" s="71"/>
      <c r="J78" s="71"/>
      <c r="K78" s="12"/>
    </row>
    <row r="79" spans="1:11" ht="15" customHeight="1" x14ac:dyDescent="0.4">
      <c r="A79" s="72">
        <v>79</v>
      </c>
      <c r="B79" s="63"/>
      <c r="C79" s="87"/>
      <c r="D79" s="87"/>
      <c r="E79" s="73"/>
      <c r="F79" s="170" t="s">
        <v>910</v>
      </c>
      <c r="G79" s="475"/>
      <c r="H79" s="456"/>
      <c r="I79" s="71"/>
      <c r="J79" s="71"/>
      <c r="K79" s="12"/>
    </row>
    <row r="80" spans="1:11" ht="15" customHeight="1" x14ac:dyDescent="0.4">
      <c r="A80" s="72">
        <v>80</v>
      </c>
      <c r="B80" s="63"/>
      <c r="C80" s="87"/>
      <c r="D80" s="87"/>
      <c r="E80" s="73"/>
      <c r="F80" s="170" t="s">
        <v>911</v>
      </c>
      <c r="G80" s="475"/>
      <c r="H80" s="456"/>
      <c r="I80" s="71"/>
      <c r="J80" s="71"/>
      <c r="K80" s="12"/>
    </row>
    <row r="81" spans="1:11" ht="15" customHeight="1" x14ac:dyDescent="0.4">
      <c r="A81" s="72">
        <v>81</v>
      </c>
      <c r="B81" s="63"/>
      <c r="C81" s="87"/>
      <c r="D81" s="87"/>
      <c r="E81" s="73"/>
      <c r="F81" s="170" t="s">
        <v>912</v>
      </c>
      <c r="G81" s="475"/>
      <c r="H81" s="456"/>
      <c r="I81" s="71"/>
      <c r="J81" s="71"/>
      <c r="K81" s="12"/>
    </row>
    <row r="82" spans="1:11" ht="30" customHeight="1" x14ac:dyDescent="0.55000000000000004">
      <c r="A82" s="72">
        <v>82</v>
      </c>
      <c r="B82" s="63"/>
      <c r="C82" s="65" t="s">
        <v>914</v>
      </c>
      <c r="D82" s="71"/>
      <c r="E82" s="73"/>
      <c r="F82" s="71"/>
      <c r="G82" s="71"/>
      <c r="H82" s="71"/>
      <c r="I82" s="71"/>
      <c r="J82" s="71"/>
      <c r="K82" s="12"/>
    </row>
    <row r="83" spans="1:11" ht="45" customHeight="1" x14ac:dyDescent="0.5">
      <c r="A83" s="72">
        <v>83</v>
      </c>
      <c r="B83" s="63"/>
      <c r="C83" s="87"/>
      <c r="D83" s="95" t="s">
        <v>908</v>
      </c>
      <c r="E83" s="95"/>
      <c r="F83" s="87"/>
      <c r="G83" s="89" t="s">
        <v>915</v>
      </c>
      <c r="H83" s="89" t="s">
        <v>813</v>
      </c>
      <c r="I83" s="71"/>
      <c r="J83" s="89" t="s">
        <v>916</v>
      </c>
      <c r="K83" s="12"/>
    </row>
    <row r="84" spans="1:11" ht="15" customHeight="1" x14ac:dyDescent="0.4">
      <c r="A84" s="72">
        <v>84</v>
      </c>
      <c r="B84" s="63"/>
      <c r="C84" s="87"/>
      <c r="D84" s="87"/>
      <c r="E84" s="73"/>
      <c r="F84" s="87" t="s">
        <v>405</v>
      </c>
      <c r="G84" s="453"/>
      <c r="H84" s="453"/>
      <c r="I84" s="71"/>
      <c r="J84" s="476">
        <f>IF(H84&gt;0,100*G84/H84,0)</f>
        <v>0</v>
      </c>
      <c r="K84" s="12"/>
    </row>
    <row r="85" spans="1:11" ht="15" customHeight="1" x14ac:dyDescent="0.4">
      <c r="A85" s="72">
        <v>85</v>
      </c>
      <c r="B85" s="63"/>
      <c r="C85" s="87"/>
      <c r="D85" s="87"/>
      <c r="E85" s="73"/>
      <c r="F85" s="87" t="s">
        <v>406</v>
      </c>
      <c r="G85" s="453"/>
      <c r="H85" s="453"/>
      <c r="I85" s="71"/>
      <c r="J85" s="476">
        <f>IF(H85&gt;0,100*G85/H85,0)</f>
        <v>0</v>
      </c>
      <c r="K85" s="12"/>
    </row>
    <row r="86" spans="1:11" ht="15" customHeight="1" x14ac:dyDescent="0.4">
      <c r="A86" s="72">
        <v>86</v>
      </c>
      <c r="B86" s="63"/>
      <c r="C86" s="87"/>
      <c r="D86" s="87"/>
      <c r="E86" s="73"/>
      <c r="F86" s="87" t="s">
        <v>909</v>
      </c>
      <c r="G86" s="453"/>
      <c r="H86" s="71"/>
      <c r="I86" s="71"/>
      <c r="J86" s="71"/>
      <c r="K86" s="12"/>
    </row>
    <row r="87" spans="1:11" ht="15" customHeight="1" x14ac:dyDescent="0.4">
      <c r="A87" s="72">
        <v>87</v>
      </c>
      <c r="B87" s="63"/>
      <c r="C87" s="87"/>
      <c r="D87" s="87"/>
      <c r="E87" s="73"/>
      <c r="F87" s="170" t="s">
        <v>910</v>
      </c>
      <c r="G87" s="453"/>
      <c r="H87" s="453"/>
      <c r="I87" s="71"/>
      <c r="J87" s="476">
        <f>IF(H87&gt;0,100*G87/H87,0)</f>
        <v>0</v>
      </c>
      <c r="K87" s="12"/>
    </row>
    <row r="88" spans="1:11" ht="15" customHeight="1" x14ac:dyDescent="0.4">
      <c r="A88" s="72">
        <v>88</v>
      </c>
      <c r="B88" s="63"/>
      <c r="C88" s="87"/>
      <c r="D88" s="87"/>
      <c r="E88" s="73"/>
      <c r="F88" s="170" t="s">
        <v>911</v>
      </c>
      <c r="G88" s="453"/>
      <c r="H88" s="453"/>
      <c r="I88" s="71"/>
      <c r="J88" s="476">
        <f>IF(H88&gt;0,100*G88/H88,0)</f>
        <v>0</v>
      </c>
      <c r="K88" s="12"/>
    </row>
    <row r="89" spans="1:11" ht="15" customHeight="1" thickBot="1" x14ac:dyDescent="0.45">
      <c r="A89" s="72">
        <v>89</v>
      </c>
      <c r="B89" s="63"/>
      <c r="C89" s="87"/>
      <c r="D89" s="87"/>
      <c r="E89" s="73"/>
      <c r="F89" s="170" t="s">
        <v>912</v>
      </c>
      <c r="G89" s="453"/>
      <c r="H89" s="71"/>
      <c r="I89" s="71"/>
      <c r="J89" s="71"/>
      <c r="K89" s="12"/>
    </row>
    <row r="90" spans="1:11" ht="15" customHeight="1" thickBot="1" x14ac:dyDescent="0.45">
      <c r="A90" s="72">
        <v>90</v>
      </c>
      <c r="B90" s="63"/>
      <c r="C90" s="87"/>
      <c r="D90" s="87"/>
      <c r="E90" s="75" t="s">
        <v>234</v>
      </c>
      <c r="F90" s="170"/>
      <c r="G90" s="258">
        <f>SUM(G84:G89)</f>
        <v>0</v>
      </c>
      <c r="H90" s="71"/>
      <c r="I90" s="71"/>
      <c r="J90" s="71"/>
      <c r="K90" s="12"/>
    </row>
    <row r="91" spans="1:11" x14ac:dyDescent="0.4">
      <c r="A91" s="16"/>
      <c r="B91" s="66"/>
      <c r="C91" s="17"/>
      <c r="D91" s="17"/>
      <c r="E91" s="31"/>
      <c r="F91" s="17"/>
      <c r="G91" s="17"/>
      <c r="H91" s="17"/>
      <c r="I91" s="17"/>
      <c r="J91" s="17"/>
      <c r="K91" s="20"/>
    </row>
  </sheetData>
  <sheetProtection formatRows="0" insertRows="0"/>
  <mergeCells count="5">
    <mergeCell ref="H2:J2"/>
    <mergeCell ref="H3:J3"/>
    <mergeCell ref="H4:J4"/>
    <mergeCell ref="A6:J6"/>
    <mergeCell ref="F40:I40"/>
  </mergeCells>
  <dataValidations count="1">
    <dataValidation allowBlank="1" showInputMessage="1" showErrorMessage="1" prompt="Please enter Network / Sub-Network Name" sqref="H4:J4" xr:uid="{00000000-0002-0000-1500-000000000000}"/>
  </dataValidations>
  <pageMargins left="0.70866141732283472" right="0.70866141732283472" top="0.74803149606299213" bottom="0.74803149606299213" header="0.31496062992125989" footer="0.31496062992125989"/>
  <pageSetup paperSize="9" scale="56" fitToHeight="2" orientation="portrait" cellComments="asDisplayed" r:id="rId1"/>
  <rowBreaks count="2" manualBreakCount="2">
    <brk id="43" max="10" man="1"/>
    <brk id="9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AF351-18A5-4E1E-A327-50537C7648BC}">
  <sheetPr>
    <tabColor indexed="10"/>
  </sheetPr>
  <dimension ref="A1:C37"/>
  <sheetViews>
    <sheetView showGridLines="0" tabSelected="1" view="pageBreakPreview" zoomScaleNormal="100" zoomScaleSheetLayoutView="100" workbookViewId="0">
      <selection activeCell="B3" sqref="B3"/>
    </sheetView>
  </sheetViews>
  <sheetFormatPr defaultColWidth="9.140625" defaultRowHeight="15" x14ac:dyDescent="0.4"/>
  <cols>
    <col min="1" max="1" width="9.140625" style="1"/>
    <col min="2" max="2" width="96.85546875" style="1" customWidth="1"/>
    <col min="3" max="3" width="9.140625" style="1" customWidth="1"/>
    <col min="4" max="4" width="8" style="1" customWidth="1"/>
    <col min="5" max="16384" width="9.140625" style="1"/>
  </cols>
  <sheetData>
    <row r="1" spans="1:3" x14ac:dyDescent="0.4">
      <c r="A1" s="485"/>
      <c r="B1" s="486"/>
      <c r="C1" s="487"/>
    </row>
    <row r="2" spans="1:3" ht="15.75" x14ac:dyDescent="0.4">
      <c r="A2" s="488"/>
      <c r="B2" s="489" t="s">
        <v>44</v>
      </c>
      <c r="C2" s="490"/>
    </row>
    <row r="3" spans="1:3" ht="26.25" x14ac:dyDescent="0.4">
      <c r="A3" s="491"/>
      <c r="B3" s="313" t="s">
        <v>947</v>
      </c>
      <c r="C3" s="490"/>
    </row>
    <row r="4" spans="1:3" ht="26.25" x14ac:dyDescent="0.4">
      <c r="A4" s="491"/>
      <c r="B4" s="313" t="s">
        <v>926</v>
      </c>
      <c r="C4" s="490"/>
    </row>
    <row r="5" spans="1:3" x14ac:dyDescent="0.4">
      <c r="A5" s="491"/>
      <c r="C5" s="490"/>
    </row>
    <row r="6" spans="1:3" ht="15.75" x14ac:dyDescent="0.4">
      <c r="A6" s="491"/>
      <c r="B6" s="492" t="s">
        <v>45</v>
      </c>
      <c r="C6" s="490"/>
    </row>
    <row r="7" spans="1:3" ht="39.4" x14ac:dyDescent="0.4">
      <c r="A7" s="491"/>
      <c r="B7" s="313" t="s">
        <v>46</v>
      </c>
      <c r="C7" s="490"/>
    </row>
    <row r="8" spans="1:3" ht="68.25" customHeight="1" x14ac:dyDescent="0.4">
      <c r="A8" s="491"/>
      <c r="B8" s="313" t="s">
        <v>47</v>
      </c>
      <c r="C8" s="490"/>
    </row>
    <row r="9" spans="1:3" ht="15" customHeight="1" x14ac:dyDescent="0.4">
      <c r="A9" s="491"/>
      <c r="B9" s="313"/>
      <c r="C9" s="490"/>
    </row>
    <row r="10" spans="1:3" ht="15" customHeight="1" x14ac:dyDescent="0.4">
      <c r="A10" s="491"/>
      <c r="B10" s="492" t="s">
        <v>48</v>
      </c>
      <c r="C10" s="490"/>
    </row>
    <row r="11" spans="1:3" ht="39.4" x14ac:dyDescent="0.4">
      <c r="A11" s="491"/>
      <c r="B11" s="313" t="s">
        <v>49</v>
      </c>
      <c r="C11" s="490"/>
    </row>
    <row r="12" spans="1:3" ht="26.25" x14ac:dyDescent="0.4">
      <c r="A12" s="491"/>
      <c r="B12" s="313" t="s">
        <v>50</v>
      </c>
      <c r="C12" s="490"/>
    </row>
    <row r="13" spans="1:3" ht="15" customHeight="1" x14ac:dyDescent="0.4">
      <c r="A13" s="491"/>
      <c r="B13" s="313"/>
      <c r="C13" s="490"/>
    </row>
    <row r="14" spans="1:3" ht="15" customHeight="1" x14ac:dyDescent="0.4">
      <c r="A14" s="491"/>
      <c r="B14" s="492" t="s">
        <v>51</v>
      </c>
      <c r="C14" s="490"/>
    </row>
    <row r="15" spans="1:3" ht="65.650000000000006" x14ac:dyDescent="0.4">
      <c r="A15" s="491"/>
      <c r="B15" s="313" t="s">
        <v>52</v>
      </c>
      <c r="C15" s="490"/>
    </row>
    <row r="16" spans="1:3" ht="15" customHeight="1" x14ac:dyDescent="0.4">
      <c r="A16" s="491"/>
      <c r="B16" s="313"/>
      <c r="C16" s="490"/>
    </row>
    <row r="17" spans="1:3" ht="15" customHeight="1" x14ac:dyDescent="0.4">
      <c r="A17" s="491"/>
      <c r="B17" s="492" t="s">
        <v>53</v>
      </c>
      <c r="C17" s="490"/>
    </row>
    <row r="18" spans="1:3" ht="131.25" x14ac:dyDescent="0.4">
      <c r="A18" s="491"/>
      <c r="B18" s="313" t="s">
        <v>54</v>
      </c>
      <c r="C18" s="490"/>
    </row>
    <row r="19" spans="1:3" x14ac:dyDescent="0.4">
      <c r="A19" s="491"/>
      <c r="B19" s="313"/>
      <c r="C19" s="490"/>
    </row>
    <row r="20" spans="1:3" ht="15" customHeight="1" x14ac:dyDescent="0.4">
      <c r="A20" s="491"/>
      <c r="B20" s="492" t="s">
        <v>55</v>
      </c>
      <c r="C20" s="490"/>
    </row>
    <row r="21" spans="1:3" ht="39.4" x14ac:dyDescent="0.4">
      <c r="A21" s="491"/>
      <c r="B21" s="313" t="s">
        <v>927</v>
      </c>
      <c r="C21" s="490"/>
    </row>
    <row r="22" spans="1:3" ht="26.25" x14ac:dyDescent="0.4">
      <c r="A22" s="491"/>
      <c r="B22" s="313" t="s">
        <v>928</v>
      </c>
      <c r="C22" s="490"/>
    </row>
    <row r="23" spans="1:3" ht="63" customHeight="1" x14ac:dyDescent="0.4">
      <c r="A23" s="491"/>
      <c r="B23" s="313" t="s">
        <v>929</v>
      </c>
      <c r="C23" s="490"/>
    </row>
    <row r="24" spans="1:3" ht="52.5" x14ac:dyDescent="0.4">
      <c r="A24" s="491"/>
      <c r="B24" s="313" t="s">
        <v>56</v>
      </c>
      <c r="C24" s="490"/>
    </row>
    <row r="25" spans="1:3" ht="15" customHeight="1" x14ac:dyDescent="0.4">
      <c r="A25" s="491"/>
      <c r="B25" s="313"/>
      <c r="C25" s="490"/>
    </row>
    <row r="26" spans="1:3" ht="15" customHeight="1" x14ac:dyDescent="0.4">
      <c r="A26" s="491"/>
      <c r="B26" s="492" t="s">
        <v>57</v>
      </c>
      <c r="C26" s="490"/>
    </row>
    <row r="27" spans="1:3" ht="26.25" x14ac:dyDescent="0.4">
      <c r="A27" s="491"/>
      <c r="B27" s="313" t="s">
        <v>58</v>
      </c>
      <c r="C27" s="490"/>
    </row>
    <row r="28" spans="1:3" x14ac:dyDescent="0.4">
      <c r="A28" s="491"/>
      <c r="B28" s="313"/>
      <c r="C28" s="490"/>
    </row>
    <row r="29" spans="1:3" ht="15.75" x14ac:dyDescent="0.4">
      <c r="A29" s="491"/>
      <c r="B29" s="492" t="s">
        <v>59</v>
      </c>
      <c r="C29" s="490"/>
    </row>
    <row r="30" spans="1:3" ht="39.4" x14ac:dyDescent="0.4">
      <c r="A30" s="491"/>
      <c r="B30" s="313" t="s">
        <v>60</v>
      </c>
      <c r="C30" s="490"/>
    </row>
    <row r="31" spans="1:3" x14ac:dyDescent="0.4">
      <c r="A31" s="491"/>
      <c r="B31" s="313"/>
      <c r="C31" s="490"/>
    </row>
    <row r="32" spans="1:3" ht="15.75" x14ac:dyDescent="0.4">
      <c r="A32" s="491"/>
      <c r="B32" s="492" t="s">
        <v>61</v>
      </c>
      <c r="C32" s="490"/>
    </row>
    <row r="33" spans="1:3" ht="26.25" x14ac:dyDescent="0.4">
      <c r="A33" s="491"/>
      <c r="B33" s="313" t="s">
        <v>62</v>
      </c>
      <c r="C33" s="490"/>
    </row>
    <row r="34" spans="1:3" ht="132" customHeight="1" x14ac:dyDescent="0.4">
      <c r="A34" s="491"/>
      <c r="B34" s="313" t="s">
        <v>63</v>
      </c>
      <c r="C34" s="490"/>
    </row>
    <row r="35" spans="1:3" x14ac:dyDescent="0.4">
      <c r="A35" s="491"/>
      <c r="B35" s="313"/>
      <c r="C35" s="490"/>
    </row>
    <row r="36" spans="1:3" ht="15.75" x14ac:dyDescent="0.4">
      <c r="A36" s="491"/>
      <c r="B36" s="492" t="s">
        <v>917</v>
      </c>
      <c r="C36" s="490"/>
    </row>
    <row r="37" spans="1:3" ht="26.25" x14ac:dyDescent="0.4">
      <c r="A37" s="493"/>
      <c r="B37" s="313" t="s">
        <v>918</v>
      </c>
      <c r="C37" s="494"/>
    </row>
  </sheetData>
  <sheetProtection formatRows="0" insertRows="0"/>
  <pageMargins left="0.70866141732283472" right="0.70866141732283472" top="0.74803149606299213" bottom="0.74803149606299213" header="0.31496062992125984" footer="0.31496062992125984"/>
  <pageSetup paperSize="9" scale="84" fitToHeight="2" orientation="portrait" r:id="rId1"/>
  <rowBreaks count="1" manualBreakCount="1">
    <brk id="24"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tabColor theme="9" tint="0.59999389629810485"/>
    <pageSetUpPr fitToPage="1"/>
  </sheetPr>
  <dimension ref="A1:N43"/>
  <sheetViews>
    <sheetView showGridLines="0" view="pageBreakPreview" zoomScaleNormal="100" zoomScaleSheetLayoutView="100" workbookViewId="0">
      <selection activeCell="P7" sqref="P7"/>
    </sheetView>
  </sheetViews>
  <sheetFormatPr defaultRowHeight="13.15" x14ac:dyDescent="0.4"/>
  <cols>
    <col min="1" max="5" width="3.7109375" customWidth="1"/>
    <col min="6" max="6" width="45.7109375" customWidth="1"/>
    <col min="7" max="7" width="5.28515625" customWidth="1"/>
    <col min="8" max="11" width="15.85546875" customWidth="1"/>
    <col min="12" max="12" width="19.140625" customWidth="1"/>
    <col min="13" max="13" width="2.7109375" customWidth="1"/>
    <col min="14" max="14" width="27.7109375" style="130" customWidth="1"/>
  </cols>
  <sheetData>
    <row r="1" spans="1:14" ht="15" customHeight="1" x14ac:dyDescent="0.4">
      <c r="A1" s="413"/>
      <c r="B1" s="414"/>
      <c r="C1" s="414"/>
      <c r="D1" s="414"/>
      <c r="E1" s="414"/>
      <c r="F1" s="414"/>
      <c r="G1" s="414"/>
      <c r="H1" s="414"/>
      <c r="I1" s="414"/>
      <c r="J1" s="414"/>
      <c r="K1" s="414"/>
      <c r="L1" s="414"/>
      <c r="M1" s="415"/>
    </row>
    <row r="2" spans="1:14" ht="18" customHeight="1" x14ac:dyDescent="0.5">
      <c r="A2" s="416"/>
      <c r="B2" s="417"/>
      <c r="C2" s="417"/>
      <c r="D2" s="417"/>
      <c r="E2" s="417"/>
      <c r="F2" s="417"/>
      <c r="G2" s="265"/>
      <c r="H2" s="265"/>
      <c r="I2" s="60" t="s">
        <v>0</v>
      </c>
      <c r="J2" s="504" t="str">
        <f>IF(NOT(ISBLANK(CoverSheet!$C$8)),CoverSheet!$C$8,"")</f>
        <v/>
      </c>
      <c r="K2" s="504"/>
      <c r="L2" s="504"/>
      <c r="M2" s="23"/>
    </row>
    <row r="3" spans="1:14" ht="18" customHeight="1" x14ac:dyDescent="0.5">
      <c r="A3" s="416"/>
      <c r="B3" s="417"/>
      <c r="C3" s="417"/>
      <c r="D3" s="417"/>
      <c r="E3" s="417"/>
      <c r="F3" s="417"/>
      <c r="G3" s="265"/>
      <c r="H3" s="265"/>
      <c r="I3" s="60" t="s">
        <v>64</v>
      </c>
      <c r="J3" s="505" t="str">
        <f>IF(ISNUMBER(CoverSheet!$C$12),CoverSheet!$C$12,"")</f>
        <v/>
      </c>
      <c r="K3" s="505"/>
      <c r="L3" s="505"/>
      <c r="M3" s="23"/>
    </row>
    <row r="4" spans="1:14" ht="30" customHeight="1" x14ac:dyDescent="0.65">
      <c r="A4" s="147" t="s">
        <v>65</v>
      </c>
      <c r="B4" s="417"/>
      <c r="C4" s="417"/>
      <c r="D4" s="417"/>
      <c r="E4" s="417"/>
      <c r="F4" s="417"/>
      <c r="G4" s="417"/>
      <c r="H4" s="417"/>
      <c r="I4" s="206"/>
      <c r="J4" s="417"/>
      <c r="K4" s="417"/>
      <c r="L4" s="417"/>
      <c r="M4" s="418"/>
    </row>
    <row r="5" spans="1:14" ht="54" customHeight="1" x14ac:dyDescent="0.4">
      <c r="A5" s="502" t="s">
        <v>930</v>
      </c>
      <c r="B5" s="503"/>
      <c r="C5" s="503"/>
      <c r="D5" s="503"/>
      <c r="E5" s="503"/>
      <c r="F5" s="503"/>
      <c r="G5" s="503"/>
      <c r="H5" s="503"/>
      <c r="I5" s="503"/>
      <c r="J5" s="503"/>
      <c r="K5" s="503"/>
      <c r="L5" s="503"/>
      <c r="M5" s="61"/>
    </row>
    <row r="6" spans="1:14" ht="15" customHeight="1" x14ac:dyDescent="0.4">
      <c r="A6" s="55" t="s">
        <v>66</v>
      </c>
      <c r="B6" s="206"/>
      <c r="C6" s="25"/>
      <c r="D6" s="26"/>
      <c r="E6" s="26"/>
      <c r="F6" s="26"/>
      <c r="G6" s="417"/>
      <c r="H6" s="417"/>
      <c r="I6" s="417"/>
      <c r="J6" s="417"/>
      <c r="K6" s="417"/>
      <c r="L6" s="417"/>
      <c r="M6" s="418"/>
    </row>
    <row r="7" spans="1:14" ht="30" customHeight="1" x14ac:dyDescent="0.55000000000000004">
      <c r="A7" s="72">
        <v>7</v>
      </c>
      <c r="B7" s="71"/>
      <c r="C7" s="85" t="s">
        <v>67</v>
      </c>
      <c r="D7" s="71"/>
      <c r="E7" s="71"/>
      <c r="F7" s="71"/>
      <c r="G7" s="71"/>
      <c r="H7" s="71"/>
      <c r="I7" s="71"/>
      <c r="J7" s="71"/>
      <c r="K7" s="71"/>
      <c r="L7" s="71"/>
      <c r="M7" s="12"/>
    </row>
    <row r="8" spans="1:14" ht="64.5" customHeight="1" x14ac:dyDescent="0.55000000000000004">
      <c r="A8" s="72">
        <v>8</v>
      </c>
      <c r="B8" s="71"/>
      <c r="C8" s="85"/>
      <c r="D8" s="71"/>
      <c r="E8" s="71"/>
      <c r="F8" s="71"/>
      <c r="G8" s="71"/>
      <c r="H8" s="84" t="s">
        <v>68</v>
      </c>
      <c r="I8" s="171" t="s">
        <v>69</v>
      </c>
      <c r="J8" s="84" t="s">
        <v>70</v>
      </c>
      <c r="K8" s="84" t="s">
        <v>71</v>
      </c>
      <c r="L8" s="171" t="s">
        <v>72</v>
      </c>
      <c r="M8" s="13"/>
    </row>
    <row r="9" spans="1:14" ht="15" customHeight="1" x14ac:dyDescent="0.55000000000000004">
      <c r="A9" s="72">
        <v>9</v>
      </c>
      <c r="B9" s="71"/>
      <c r="C9" s="85"/>
      <c r="D9" s="14"/>
      <c r="E9" s="73" t="s">
        <v>73</v>
      </c>
      <c r="F9" s="73"/>
      <c r="G9" s="71"/>
      <c r="H9" s="441">
        <f>IF('S8.Billed Quantities+Revenues'!H28&lt;&gt;0,'S6b.Actual Expenditure Opex'!$S$17*1000/('S8.Billed Quantities+Revenues'!H28/1000),0)</f>
        <v>0</v>
      </c>
      <c r="I9" s="441">
        <f>IF('S8.Billed Quantities+Revenues'!G28&lt;&gt;0,'S6b.Actual Expenditure Opex'!$S$17*1000/'S8.Billed Quantities+Revenues'!G28,0)</f>
        <v>0</v>
      </c>
      <c r="J9" s="441">
        <f>IF('S9e.Demand'!J41&lt;&gt;0,'S6b.Actual Expenditure Opex'!$S$17*1000/'S9e.Demand'!J41,0)</f>
        <v>0</v>
      </c>
      <c r="K9" s="441">
        <f>IF('S9c.Overhead Lines'!I18&lt;&gt;0,'S6b.Actual Expenditure Opex'!$S$17*1000/'S9c.Overhead Lines'!I18,0)</f>
        <v>0</v>
      </c>
      <c r="L9" s="441">
        <f>IF('S9e.Demand'!J54&lt;&gt;0,'S6b.Actual Expenditure Opex'!$S$17*1000/'S9e.Demand'!J54,0)</f>
        <v>0</v>
      </c>
      <c r="M9" s="12"/>
      <c r="N9" s="130" t="s">
        <v>74</v>
      </c>
    </row>
    <row r="10" spans="1:14" ht="15" customHeight="1" x14ac:dyDescent="0.55000000000000004">
      <c r="A10" s="72">
        <v>10</v>
      </c>
      <c r="B10" s="71"/>
      <c r="C10" s="85"/>
      <c r="D10" s="15"/>
      <c r="E10" s="14"/>
      <c r="F10" s="87" t="s">
        <v>75</v>
      </c>
      <c r="G10" s="71"/>
      <c r="H10" s="441">
        <f>IF('S8.Billed Quantities+Revenues'!H28&lt;&gt;0,'S6b.Actual Expenditure Opex'!$S$12*1000/('S8.Billed Quantities+Revenues'!H28/1000),0)</f>
        <v>0</v>
      </c>
      <c r="I10" s="441">
        <f>IF('S8.Billed Quantities+Revenues'!G28&lt;&gt;0,'S6b.Actual Expenditure Opex'!$S$12*1000/'S8.Billed Quantities+Revenues'!G28,0)</f>
        <v>0</v>
      </c>
      <c r="J10" s="441">
        <f>IF('S9e.Demand'!J41&lt;&gt;0,'S6b.Actual Expenditure Opex'!$S$12*1000/'S9e.Demand'!J41,0)</f>
        <v>0</v>
      </c>
      <c r="K10" s="441">
        <f>IF('S9c.Overhead Lines'!I18&lt;&gt;0,'S6b.Actual Expenditure Opex'!$S$12*1000/'S9c.Overhead Lines'!I18,0)</f>
        <v>0</v>
      </c>
      <c r="L10" s="441">
        <f>IF('S9e.Demand'!J54&lt;&gt;0,'S6b.Actual Expenditure Opex'!$S$12*1000/'S9e.Demand'!J54,0)</f>
        <v>0</v>
      </c>
      <c r="M10" s="12"/>
      <c r="N10" s="130" t="s">
        <v>74</v>
      </c>
    </row>
    <row r="11" spans="1:14" ht="15" customHeight="1" x14ac:dyDescent="0.55000000000000004">
      <c r="A11" s="72">
        <v>11</v>
      </c>
      <c r="B11" s="71"/>
      <c r="C11" s="85"/>
      <c r="D11" s="15"/>
      <c r="E11" s="14"/>
      <c r="F11" s="87" t="s">
        <v>76</v>
      </c>
      <c r="G11" s="71"/>
      <c r="H11" s="441">
        <f>IF('S8.Billed Quantities+Revenues'!H28&lt;&gt;0,'S6b.Actual Expenditure Opex'!$S$15*1000/('S8.Billed Quantities+Revenues'!H28/1000),0)</f>
        <v>0</v>
      </c>
      <c r="I11" s="441">
        <f>IF('S8.Billed Quantities+Revenues'!G28&lt;&gt;0,'S6b.Actual Expenditure Opex'!$S$15*1000/'S8.Billed Quantities+Revenues'!G28,0)</f>
        <v>0</v>
      </c>
      <c r="J11" s="441">
        <f>IF('S9e.Demand'!J41&lt;&gt;0,'S6b.Actual Expenditure Opex'!$S$15*1000/'S9e.Demand'!J41,0)</f>
        <v>0</v>
      </c>
      <c r="K11" s="441">
        <f>IF('S9c.Overhead Lines'!I18&lt;&gt;0,'S6b.Actual Expenditure Opex'!$S$15*1000/'S9c.Overhead Lines'!I18,0)</f>
        <v>0</v>
      </c>
      <c r="L11" s="441">
        <f>IF('S9e.Demand'!J54&lt;&gt;0,'S6b.Actual Expenditure Opex'!$S$15*1000/'S9e.Demand'!J54,0)</f>
        <v>0</v>
      </c>
      <c r="M11" s="12"/>
      <c r="N11" s="130" t="s">
        <v>74</v>
      </c>
    </row>
    <row r="12" spans="1:14" ht="15" customHeight="1" x14ac:dyDescent="0.55000000000000004">
      <c r="A12" s="72">
        <v>12</v>
      </c>
      <c r="B12" s="71"/>
      <c r="C12" s="85"/>
      <c r="D12" s="15"/>
      <c r="E12" s="14"/>
      <c r="F12" s="87"/>
      <c r="G12" s="71"/>
      <c r="H12" s="71"/>
      <c r="I12" s="71"/>
      <c r="J12" s="71"/>
      <c r="K12" s="71"/>
      <c r="L12" s="71"/>
      <c r="M12" s="12"/>
    </row>
    <row r="13" spans="1:14" ht="15" customHeight="1" x14ac:dyDescent="0.55000000000000004">
      <c r="A13" s="72">
        <v>13</v>
      </c>
      <c r="B13" s="71"/>
      <c r="C13" s="85"/>
      <c r="D13" s="14"/>
      <c r="E13" s="73" t="s">
        <v>77</v>
      </c>
      <c r="F13" s="87"/>
      <c r="G13" s="71"/>
      <c r="H13" s="441">
        <f>IF('S8.Billed Quantities+Revenues'!H28&lt;&gt;0,'S6a.Actual Expenditure Capex'!$K$20*1000/('S8.Billed Quantities+Revenues'!H28/1000),0)</f>
        <v>0</v>
      </c>
      <c r="I13" s="441">
        <f>IF('S8.Billed Quantities+Revenues'!G28&lt;&gt;0,'S6a.Actual Expenditure Capex'!$K$20*1000/'S8.Billed Quantities+Revenues'!G28,0)</f>
        <v>0</v>
      </c>
      <c r="J13" s="441">
        <f>IF('S9e.Demand'!J41&lt;&gt;0,'S6a.Actual Expenditure Capex'!$K$20*1000/'S9e.Demand'!J41,0)</f>
        <v>0</v>
      </c>
      <c r="K13" s="441">
        <f>IF('S9c.Overhead Lines'!I18&lt;&gt;0,'S6a.Actual Expenditure Capex'!$K$20*1000/'S9c.Overhead Lines'!I18,0)</f>
        <v>0</v>
      </c>
      <c r="L13" s="441">
        <f>IF('S9e.Demand'!J54&lt;&gt;0,'S6a.Actual Expenditure Capex'!$K$20*1000/'S9e.Demand'!J54,0)</f>
        <v>0</v>
      </c>
      <c r="M13" s="12"/>
      <c r="N13" s="130" t="s">
        <v>78</v>
      </c>
    </row>
    <row r="14" spans="1:14" ht="15" customHeight="1" x14ac:dyDescent="0.55000000000000004">
      <c r="A14" s="72">
        <v>14</v>
      </c>
      <c r="B14" s="71"/>
      <c r="C14" s="85"/>
      <c r="D14" s="15"/>
      <c r="E14" s="71"/>
      <c r="F14" s="87" t="s">
        <v>75</v>
      </c>
      <c r="G14" s="71"/>
      <c r="H14" s="441">
        <f>IF('S8.Billed Quantities+Revenues'!H28&lt;&gt;0,'S6a.Actual Expenditure Capex'!$K$17*1000/('S8.Billed Quantities+Revenues'!H28/1000),0)</f>
        <v>0</v>
      </c>
      <c r="I14" s="441">
        <f>IF('S8.Billed Quantities+Revenues'!G28&lt;&gt;0,'S6a.Actual Expenditure Capex'!$K$17*1000/'S8.Billed Quantities+Revenues'!G28,0)</f>
        <v>0</v>
      </c>
      <c r="J14" s="441">
        <f>IF('S9e.Demand'!J41&lt;&gt;0,'S6a.Actual Expenditure Capex'!$K$17*1000/'S9e.Demand'!J41,0)</f>
        <v>0</v>
      </c>
      <c r="K14" s="441">
        <f>IF('S9c.Overhead Lines'!I18&lt;&gt;0,'S6a.Actual Expenditure Capex'!$K$17*1000/'S9c.Overhead Lines'!I18,0)</f>
        <v>0</v>
      </c>
      <c r="L14" s="441">
        <f>IF('S9e.Demand'!J54&lt;&gt;0,'S6a.Actual Expenditure Capex'!$K$17*1000/'S9e.Demand'!J54,0)</f>
        <v>0</v>
      </c>
      <c r="M14" s="12"/>
      <c r="N14" s="130" t="s">
        <v>78</v>
      </c>
    </row>
    <row r="15" spans="1:14" ht="15" customHeight="1" x14ac:dyDescent="0.55000000000000004">
      <c r="A15" s="72">
        <v>15</v>
      </c>
      <c r="B15" s="71"/>
      <c r="C15" s="85"/>
      <c r="D15" s="15"/>
      <c r="E15" s="71"/>
      <c r="F15" s="87" t="s">
        <v>76</v>
      </c>
      <c r="G15" s="71"/>
      <c r="H15" s="441">
        <f>IF('S8.Billed Quantities+Revenues'!H28&lt;&gt;0,'S6a.Actual Expenditure Capex'!$K$18*1000/('S8.Billed Quantities+Revenues'!H28/1000),0)</f>
        <v>0</v>
      </c>
      <c r="I15" s="441">
        <f>IF('S8.Billed Quantities+Revenues'!G28&lt;&gt;0,'S6a.Actual Expenditure Capex'!$K$18*1000/'S8.Billed Quantities+Revenues'!G28,0)</f>
        <v>0</v>
      </c>
      <c r="J15" s="441">
        <f>IF('S9e.Demand'!J41&lt;&gt;0,'S6a.Actual Expenditure Capex'!$K$18*1000/'S9e.Demand'!J41,0)</f>
        <v>0</v>
      </c>
      <c r="K15" s="441">
        <f>IF('S9c.Overhead Lines'!I18&lt;&gt;0,'S6a.Actual Expenditure Capex'!$K$18*1000/'S9c.Overhead Lines'!I18,0)</f>
        <v>0</v>
      </c>
      <c r="L15" s="441">
        <f>IF('S9e.Demand'!J54&lt;&gt;0,'S6a.Actual Expenditure Capex'!$K$18*1000/'S9e.Demand'!J54,0)</f>
        <v>0</v>
      </c>
      <c r="M15" s="12"/>
      <c r="N15" s="130" t="s">
        <v>78</v>
      </c>
    </row>
    <row r="16" spans="1:14" ht="15" customHeight="1" x14ac:dyDescent="0.55000000000000004">
      <c r="A16" s="72">
        <v>16</v>
      </c>
      <c r="B16" s="71"/>
      <c r="C16" s="85"/>
      <c r="D16" s="71"/>
      <c r="E16" s="71"/>
      <c r="F16" s="87"/>
      <c r="G16" s="71"/>
      <c r="H16" s="71"/>
      <c r="I16" s="71"/>
      <c r="J16" s="71"/>
      <c r="K16" s="71"/>
      <c r="L16" s="71"/>
      <c r="M16" s="12"/>
    </row>
    <row r="17" spans="1:14" ht="15" customHeight="1" x14ac:dyDescent="0.55000000000000004">
      <c r="A17" s="72">
        <v>17</v>
      </c>
      <c r="B17" s="71"/>
      <c r="C17" s="85" t="s">
        <v>79</v>
      </c>
      <c r="D17" s="71"/>
      <c r="E17" s="71"/>
      <c r="F17" s="87"/>
      <c r="G17" s="71"/>
      <c r="H17" s="71"/>
      <c r="I17" s="71"/>
      <c r="J17" s="71"/>
      <c r="K17" s="71"/>
      <c r="L17" s="71"/>
      <c r="M17" s="12"/>
    </row>
    <row r="18" spans="1:14" ht="60" customHeight="1" x14ac:dyDescent="0.55000000000000004">
      <c r="A18" s="72">
        <v>18</v>
      </c>
      <c r="B18" s="71"/>
      <c r="C18" s="85"/>
      <c r="D18" s="71"/>
      <c r="E18" s="71"/>
      <c r="F18" s="87"/>
      <c r="G18" s="71"/>
      <c r="H18" s="84" t="s">
        <v>80</v>
      </c>
      <c r="I18" s="171" t="s">
        <v>81</v>
      </c>
      <c r="J18" s="71"/>
      <c r="K18" s="71"/>
      <c r="L18" s="71"/>
      <c r="M18" s="12"/>
    </row>
    <row r="19" spans="1:14" ht="15" customHeight="1" x14ac:dyDescent="0.55000000000000004">
      <c r="A19" s="72">
        <v>19</v>
      </c>
      <c r="B19" s="71"/>
      <c r="C19" s="85"/>
      <c r="D19" s="71"/>
      <c r="E19" s="73" t="s">
        <v>82</v>
      </c>
      <c r="F19" s="87"/>
      <c r="G19" s="71"/>
      <c r="H19" s="441">
        <f>IF('S8.Billed Quantities+Revenues'!H28&lt;&gt;0,'S8.Billed Quantities+Revenues'!$G$50*1000/('S8.Billed Quantities+Revenues'!H28/1000),0)</f>
        <v>0</v>
      </c>
      <c r="I19" s="441">
        <f>IF('S8.Billed Quantities+Revenues'!G28&lt;&gt;0,'S8.Billed Quantities+Revenues'!$G$50*1000/'S8.Billed Quantities+Revenues'!G28,0)</f>
        <v>0</v>
      </c>
      <c r="J19" s="71"/>
      <c r="K19" s="71"/>
      <c r="L19" s="71"/>
      <c r="M19" s="12"/>
      <c r="N19" s="130" t="s">
        <v>83</v>
      </c>
    </row>
    <row r="20" spans="1:14" ht="15" customHeight="1" x14ac:dyDescent="0.55000000000000004">
      <c r="A20" s="72">
        <v>20</v>
      </c>
      <c r="B20" s="71"/>
      <c r="C20" s="85"/>
      <c r="D20" s="15"/>
      <c r="E20" s="71"/>
      <c r="F20" s="87" t="s">
        <v>84</v>
      </c>
      <c r="G20" s="71"/>
      <c r="H20" s="441">
        <f>IF('S8.Billed Quantities+Revenues'!H26&lt;&gt;0,'S8.Billed Quantities+Revenues'!$G$48*1000/('S8.Billed Quantities+Revenues'!H26/1000),0)</f>
        <v>0</v>
      </c>
      <c r="I20" s="441">
        <f>IF('S8.Billed Quantities+Revenues'!G26&lt;&gt;0,'S8.Billed Quantities+Revenues'!$G$48*1000/'S8.Billed Quantities+Revenues'!G26,0)</f>
        <v>0</v>
      </c>
      <c r="J20" s="71"/>
      <c r="K20" s="71"/>
      <c r="L20" s="71"/>
      <c r="M20" s="12"/>
      <c r="N20" s="130" t="s">
        <v>83</v>
      </c>
    </row>
    <row r="21" spans="1:14" ht="15" customHeight="1" x14ac:dyDescent="0.55000000000000004">
      <c r="A21" s="72">
        <v>21</v>
      </c>
      <c r="B21" s="71"/>
      <c r="C21" s="85"/>
      <c r="D21" s="15"/>
      <c r="E21" s="71"/>
      <c r="F21" s="87" t="s">
        <v>85</v>
      </c>
      <c r="G21" s="71"/>
      <c r="H21" s="441">
        <f>IF('S8.Billed Quantities+Revenues'!H27&lt;&gt;0,'S8.Billed Quantities+Revenues'!$G$49*1000/('S8.Billed Quantities+Revenues'!H27/1000),0)</f>
        <v>0</v>
      </c>
      <c r="I21" s="441">
        <f>IF('S8.Billed Quantities+Revenues'!G27&lt;&gt;0,'S8.Billed Quantities+Revenues'!$G$49*1000/'S8.Billed Quantities+Revenues'!G27,0)</f>
        <v>0</v>
      </c>
      <c r="J21" s="71"/>
      <c r="K21" s="71"/>
      <c r="L21" s="71"/>
      <c r="M21" s="12"/>
      <c r="N21" s="130" t="s">
        <v>83</v>
      </c>
    </row>
    <row r="22" spans="1:14" ht="15" customHeight="1" x14ac:dyDescent="0.55000000000000004">
      <c r="A22" s="72">
        <v>22</v>
      </c>
      <c r="B22" s="71"/>
      <c r="C22" s="85"/>
      <c r="D22" s="14"/>
      <c r="E22" s="14"/>
      <c r="F22" s="87"/>
      <c r="G22" s="71"/>
      <c r="H22" s="71"/>
      <c r="I22" s="71"/>
      <c r="J22" s="71"/>
      <c r="K22" s="71"/>
      <c r="L22" s="71"/>
      <c r="M22" s="12"/>
    </row>
    <row r="23" spans="1:14" ht="15" customHeight="1" x14ac:dyDescent="0.55000000000000004">
      <c r="A23" s="72">
        <v>23</v>
      </c>
      <c r="B23" s="71"/>
      <c r="C23" s="85" t="s">
        <v>86</v>
      </c>
      <c r="D23" s="14"/>
      <c r="E23" s="14"/>
      <c r="F23" s="87"/>
      <c r="G23" s="71"/>
      <c r="H23" s="71"/>
      <c r="I23" s="71"/>
      <c r="J23" s="71"/>
      <c r="K23" s="71"/>
      <c r="L23" s="71"/>
      <c r="M23" s="12"/>
    </row>
    <row r="24" spans="1:14" ht="15" customHeight="1" x14ac:dyDescent="0.55000000000000004">
      <c r="A24" s="72">
        <v>24</v>
      </c>
      <c r="B24" s="14"/>
      <c r="C24" s="85"/>
      <c r="D24" s="14"/>
      <c r="E24" s="14"/>
      <c r="F24" s="87"/>
      <c r="G24" s="71"/>
      <c r="H24" s="71"/>
      <c r="I24" s="71"/>
      <c r="J24" s="14"/>
      <c r="K24" s="71"/>
      <c r="L24" s="71"/>
      <c r="M24" s="12"/>
    </row>
    <row r="25" spans="1:14" ht="15" customHeight="1" x14ac:dyDescent="0.55000000000000004">
      <c r="A25" s="72">
        <v>25</v>
      </c>
      <c r="B25" s="71"/>
      <c r="C25" s="85"/>
      <c r="D25" s="14"/>
      <c r="E25" s="14"/>
      <c r="F25" s="87" t="s">
        <v>87</v>
      </c>
      <c r="G25" s="71"/>
      <c r="H25" s="441">
        <f>IF('S9c.Overhead Lines'!I18&lt;&gt;0,'S9e.Demand'!J39*1000/'S9c.Overhead Lines'!I18,0)</f>
        <v>0</v>
      </c>
      <c r="I25" s="172" t="s">
        <v>88</v>
      </c>
      <c r="J25" s="173"/>
      <c r="K25" s="56"/>
      <c r="L25" s="56"/>
      <c r="M25" s="174"/>
      <c r="N25" s="130" t="s">
        <v>89</v>
      </c>
    </row>
    <row r="26" spans="1:14" ht="15" customHeight="1" x14ac:dyDescent="0.55000000000000004">
      <c r="A26" s="72">
        <v>26</v>
      </c>
      <c r="B26" s="71"/>
      <c r="C26" s="85"/>
      <c r="D26" s="14"/>
      <c r="E26" s="14"/>
      <c r="F26" s="87" t="s">
        <v>90</v>
      </c>
      <c r="G26" s="71"/>
      <c r="H26" s="441">
        <f>IF('S9c.Overhead Lines'!I18&lt;&gt;0,'S8.Billed Quantities+Revenues'!H28/'S9c.Overhead Lines'!I18,0)</f>
        <v>0</v>
      </c>
      <c r="I26" s="172" t="s">
        <v>91</v>
      </c>
      <c r="J26" s="173"/>
      <c r="K26" s="56"/>
      <c r="L26" s="56"/>
      <c r="M26" s="12"/>
      <c r="N26" s="130" t="s">
        <v>92</v>
      </c>
    </row>
    <row r="27" spans="1:14" ht="15" customHeight="1" x14ac:dyDescent="0.55000000000000004">
      <c r="A27" s="72">
        <v>27</v>
      </c>
      <c r="B27" s="14"/>
      <c r="C27" s="85"/>
      <c r="D27" s="14"/>
      <c r="E27" s="14"/>
      <c r="F27" s="87" t="s">
        <v>93</v>
      </c>
      <c r="G27" s="71"/>
      <c r="H27" s="441">
        <f>IF('S9c.Overhead Lines'!I18&lt;&gt;0,'S8.Billed Quantities+Revenues'!G28/'S9c.Overhead Lines'!I18,0)</f>
        <v>0</v>
      </c>
      <c r="I27" s="172" t="s">
        <v>94</v>
      </c>
      <c r="J27" s="173"/>
      <c r="K27" s="56"/>
      <c r="L27" s="56"/>
      <c r="M27" s="12"/>
      <c r="N27" s="130" t="s">
        <v>92</v>
      </c>
    </row>
    <row r="28" spans="1:14" ht="15" customHeight="1" x14ac:dyDescent="0.55000000000000004">
      <c r="A28" s="72">
        <v>28</v>
      </c>
      <c r="B28" s="71"/>
      <c r="C28" s="85"/>
      <c r="D28" s="14"/>
      <c r="E28" s="14"/>
      <c r="F28" s="87" t="s">
        <v>95</v>
      </c>
      <c r="G28" s="71"/>
      <c r="H28" s="441">
        <f>IF('S8.Billed Quantities+Revenues'!G28,'S8.Billed Quantities+Revenues'!H28*1000/'S8.Billed Quantities+Revenues'!G28,0)</f>
        <v>0</v>
      </c>
      <c r="I28" s="172" t="s">
        <v>96</v>
      </c>
      <c r="J28" s="56"/>
      <c r="K28" s="56"/>
      <c r="L28" s="56"/>
      <c r="M28" s="12"/>
      <c r="N28" s="130" t="s">
        <v>83</v>
      </c>
    </row>
    <row r="29" spans="1:14" ht="15" customHeight="1" x14ac:dyDescent="0.55000000000000004">
      <c r="A29" s="72">
        <v>29</v>
      </c>
      <c r="B29" s="71"/>
      <c r="C29" s="85"/>
      <c r="D29" s="14"/>
      <c r="E29" s="14"/>
      <c r="F29" s="87"/>
      <c r="G29" s="71"/>
      <c r="H29" s="71"/>
      <c r="I29" s="71"/>
      <c r="J29" s="71"/>
      <c r="K29" s="71"/>
      <c r="L29" s="71"/>
      <c r="M29" s="12"/>
    </row>
    <row r="30" spans="1:14" ht="15" customHeight="1" x14ac:dyDescent="0.55000000000000004">
      <c r="A30" s="72">
        <v>30</v>
      </c>
      <c r="B30" s="14"/>
      <c r="C30" s="85" t="s">
        <v>97</v>
      </c>
      <c r="D30" s="14"/>
      <c r="E30" s="14"/>
      <c r="F30" s="87"/>
      <c r="G30" s="71"/>
      <c r="H30" s="71"/>
      <c r="I30" s="71"/>
      <c r="J30" s="71"/>
      <c r="K30" s="71"/>
      <c r="L30" s="71"/>
      <c r="M30" s="12"/>
    </row>
    <row r="31" spans="1:14" ht="15" customHeight="1" x14ac:dyDescent="0.55000000000000004">
      <c r="A31" s="72">
        <v>31</v>
      </c>
      <c r="B31" s="14"/>
      <c r="C31" s="85"/>
      <c r="D31" s="14"/>
      <c r="E31" s="14"/>
      <c r="F31" s="87"/>
      <c r="G31" s="71"/>
      <c r="H31" s="71"/>
      <c r="I31" s="84" t="s">
        <v>98</v>
      </c>
      <c r="J31" s="84" t="s">
        <v>99</v>
      </c>
      <c r="K31" s="71"/>
      <c r="L31" s="71"/>
      <c r="M31" s="12"/>
    </row>
    <row r="32" spans="1:14" ht="15" customHeight="1" x14ac:dyDescent="0.55000000000000004">
      <c r="A32" s="72">
        <v>32</v>
      </c>
      <c r="B32" s="71"/>
      <c r="C32" s="85"/>
      <c r="D32" s="14"/>
      <c r="E32" s="14"/>
      <c r="F32" s="87" t="s">
        <v>73</v>
      </c>
      <c r="G32" s="71"/>
      <c r="H32" s="71"/>
      <c r="I32" s="442">
        <f>'S3.Regulatory Profit'!T15</f>
        <v>0</v>
      </c>
      <c r="J32" s="443">
        <f t="shared" ref="J32:J37" si="0">IF($I$38&lt;&gt;0,I32/$I$38,0)</f>
        <v>0</v>
      </c>
      <c r="K32" s="71"/>
      <c r="L32" s="71"/>
      <c r="M32" s="12"/>
      <c r="N32" s="130" t="s">
        <v>100</v>
      </c>
    </row>
    <row r="33" spans="1:14" ht="15" customHeight="1" x14ac:dyDescent="0.55000000000000004">
      <c r="A33" s="72">
        <v>33</v>
      </c>
      <c r="B33" s="71"/>
      <c r="C33" s="85"/>
      <c r="D33" s="14"/>
      <c r="E33" s="14"/>
      <c r="F33" s="170" t="s">
        <v>101</v>
      </c>
      <c r="G33" s="56"/>
      <c r="H33" s="56"/>
      <c r="I33" s="442">
        <f>'S3.Regulatory Profit'!T17</f>
        <v>0</v>
      </c>
      <c r="J33" s="443">
        <f t="shared" si="0"/>
        <v>0</v>
      </c>
      <c r="K33" s="71"/>
      <c r="L33" s="71"/>
      <c r="M33" s="12"/>
      <c r="N33" s="130" t="s">
        <v>100</v>
      </c>
    </row>
    <row r="34" spans="1:14" ht="15" customHeight="1" x14ac:dyDescent="0.55000000000000004">
      <c r="A34" s="72">
        <v>34</v>
      </c>
      <c r="B34" s="14"/>
      <c r="C34" s="85"/>
      <c r="D34" s="14"/>
      <c r="E34" s="14"/>
      <c r="F34" s="87" t="s">
        <v>102</v>
      </c>
      <c r="G34" s="71"/>
      <c r="H34" s="71"/>
      <c r="I34" s="442">
        <f>'S3.Regulatory Profit'!T21</f>
        <v>0</v>
      </c>
      <c r="J34" s="443">
        <f t="shared" si="0"/>
        <v>0</v>
      </c>
      <c r="K34" s="71"/>
      <c r="L34" s="71"/>
      <c r="M34" s="12"/>
      <c r="N34" s="130" t="s">
        <v>100</v>
      </c>
    </row>
    <row r="35" spans="1:14" ht="15" customHeight="1" x14ac:dyDescent="0.55000000000000004">
      <c r="A35" s="72">
        <v>35</v>
      </c>
      <c r="B35" s="71"/>
      <c r="C35" s="85"/>
      <c r="D35" s="14"/>
      <c r="E35" s="14"/>
      <c r="F35" s="87" t="s">
        <v>103</v>
      </c>
      <c r="G35" s="71"/>
      <c r="H35" s="71"/>
      <c r="I35" s="442">
        <f>'S3.Regulatory Profit'!T23</f>
        <v>0</v>
      </c>
      <c r="J35" s="443">
        <f t="shared" si="0"/>
        <v>0</v>
      </c>
      <c r="K35" s="71"/>
      <c r="L35" s="71"/>
      <c r="M35" s="12"/>
      <c r="N35" s="130" t="s">
        <v>100</v>
      </c>
    </row>
    <row r="36" spans="1:14" ht="15" customHeight="1" x14ac:dyDescent="0.55000000000000004">
      <c r="A36" s="72">
        <v>36</v>
      </c>
      <c r="B36" s="71"/>
      <c r="C36" s="85"/>
      <c r="D36" s="14"/>
      <c r="E36" s="14"/>
      <c r="F36" s="87" t="s">
        <v>104</v>
      </c>
      <c r="G36" s="71"/>
      <c r="H36" s="71"/>
      <c r="I36" s="442">
        <f>'S3.Regulatory Profit'!T29</f>
        <v>0</v>
      </c>
      <c r="J36" s="443">
        <f t="shared" si="0"/>
        <v>0</v>
      </c>
      <c r="K36" s="71"/>
      <c r="L36" s="71"/>
      <c r="M36" s="12"/>
      <c r="N36" s="130" t="s">
        <v>100</v>
      </c>
    </row>
    <row r="37" spans="1:14" ht="15" customHeight="1" x14ac:dyDescent="0.55000000000000004">
      <c r="A37" s="72">
        <v>37</v>
      </c>
      <c r="B37" s="71"/>
      <c r="C37" s="85"/>
      <c r="D37" s="14"/>
      <c r="E37" s="14"/>
      <c r="F37" s="87" t="s">
        <v>105</v>
      </c>
      <c r="G37" s="71"/>
      <c r="H37" s="71"/>
      <c r="I37" s="442">
        <f>'S3.Regulatory Profit'!T31</f>
        <v>0</v>
      </c>
      <c r="J37" s="443">
        <f t="shared" si="0"/>
        <v>0</v>
      </c>
      <c r="K37" s="71"/>
      <c r="L37" s="71"/>
      <c r="M37" s="12"/>
      <c r="N37" s="130" t="s">
        <v>100</v>
      </c>
    </row>
    <row r="38" spans="1:14" ht="15" customHeight="1" x14ac:dyDescent="0.55000000000000004">
      <c r="A38" s="72">
        <v>38</v>
      </c>
      <c r="B38" s="14"/>
      <c r="C38" s="85"/>
      <c r="D38" s="14"/>
      <c r="E38" s="73" t="s">
        <v>106</v>
      </c>
      <c r="F38" s="87"/>
      <c r="G38" s="71"/>
      <c r="H38" s="71"/>
      <c r="I38" s="442">
        <f>'S3.Regulatory Profit'!T13</f>
        <v>0</v>
      </c>
      <c r="J38" s="14"/>
      <c r="K38" s="71"/>
      <c r="L38" s="71"/>
      <c r="M38" s="12"/>
      <c r="N38" s="130" t="s">
        <v>100</v>
      </c>
    </row>
    <row r="39" spans="1:14" ht="15" customHeight="1" x14ac:dyDescent="0.55000000000000004">
      <c r="A39" s="72">
        <v>39</v>
      </c>
      <c r="B39" s="71"/>
      <c r="C39" s="85"/>
      <c r="D39" s="14"/>
      <c r="E39" s="14"/>
      <c r="F39" s="170"/>
      <c r="G39" s="71"/>
      <c r="H39" s="14"/>
      <c r="I39" s="14"/>
      <c r="J39" s="71"/>
      <c r="K39" s="71"/>
      <c r="L39" s="71"/>
      <c r="M39" s="12"/>
    </row>
    <row r="40" spans="1:14" ht="15" customHeight="1" x14ac:dyDescent="0.55000000000000004">
      <c r="A40" s="72">
        <v>40</v>
      </c>
      <c r="B40" s="71"/>
      <c r="C40" s="85" t="s">
        <v>107</v>
      </c>
      <c r="D40" s="14"/>
      <c r="E40" s="14"/>
      <c r="F40" s="87"/>
      <c r="G40" s="71"/>
      <c r="H40" s="14"/>
      <c r="I40" s="14"/>
      <c r="J40" s="71"/>
      <c r="K40" s="71"/>
      <c r="L40" s="71"/>
      <c r="M40" s="12"/>
    </row>
    <row r="41" spans="1:14" ht="15" customHeight="1" x14ac:dyDescent="0.55000000000000004">
      <c r="A41" s="72">
        <v>41</v>
      </c>
      <c r="B41" s="71"/>
      <c r="C41" s="85"/>
      <c r="D41" s="14"/>
      <c r="E41" s="14"/>
      <c r="F41" s="87"/>
      <c r="G41" s="71"/>
      <c r="H41" s="14"/>
      <c r="I41" s="171"/>
      <c r="J41" s="71"/>
      <c r="K41" s="71"/>
      <c r="L41" s="71"/>
      <c r="M41" s="12"/>
    </row>
    <row r="42" spans="1:14" ht="15" customHeight="1" x14ac:dyDescent="0.4">
      <c r="A42" s="72">
        <v>42</v>
      </c>
      <c r="B42" s="14"/>
      <c r="C42" s="14"/>
      <c r="D42" s="14"/>
      <c r="E42" s="73"/>
      <c r="F42" s="87" t="s">
        <v>108</v>
      </c>
      <c r="G42" s="71"/>
      <c r="H42" s="14"/>
      <c r="I42" s="444">
        <f>IF('S9c.Overhead Lines'!I18&lt;&gt;0,'S10.Reliability'!G19/('S9c.Overhead Lines'!I18/100),0)</f>
        <v>0</v>
      </c>
      <c r="J42" s="172" t="s">
        <v>109</v>
      </c>
      <c r="K42" s="56"/>
      <c r="L42" s="71"/>
      <c r="M42" s="12"/>
      <c r="N42" s="130" t="s">
        <v>110</v>
      </c>
    </row>
    <row r="43" spans="1:14" ht="15" customHeight="1" x14ac:dyDescent="0.4">
      <c r="A43" s="16"/>
      <c r="B43" s="17"/>
      <c r="C43" s="17"/>
      <c r="D43" s="18"/>
      <c r="E43" s="18"/>
      <c r="F43" s="19"/>
      <c r="G43" s="17"/>
      <c r="H43" s="17"/>
      <c r="I43" s="17"/>
      <c r="J43" s="17"/>
      <c r="K43" s="17"/>
      <c r="L43" s="17"/>
      <c r="M43" s="20"/>
    </row>
  </sheetData>
  <sheetProtection formatRows="0" insertRows="0"/>
  <mergeCells count="3">
    <mergeCell ref="A5:L5"/>
    <mergeCell ref="J2:L2"/>
    <mergeCell ref="J3:L3"/>
  </mergeCells>
  <pageMargins left="0.70866141732283472" right="0.70866141732283472" top="0.74803149606299213" bottom="0.74803149606299213" header="0.31496062992125989" footer="0.31496062992125989"/>
  <pageSetup paperSize="9" scale="63" fitToHeight="2" orientation="portrait" r:id="rId1"/>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8">
    <tabColor rgb="FF99CCFF"/>
    <pageSetUpPr fitToPage="1"/>
  </sheetPr>
  <dimension ref="A1:X122"/>
  <sheetViews>
    <sheetView showGridLines="0" view="pageBreakPreview" zoomScaleNormal="100" zoomScaleSheetLayoutView="100" workbookViewId="0">
      <selection activeCell="O10" sqref="O10"/>
    </sheetView>
  </sheetViews>
  <sheetFormatPr defaultColWidth="9.140625" defaultRowHeight="13.15" x14ac:dyDescent="0.4"/>
  <cols>
    <col min="1" max="1" width="5.28515625" customWidth="1"/>
    <col min="2" max="2" width="3.140625" customWidth="1"/>
    <col min="3" max="3" width="6.140625" customWidth="1"/>
    <col min="4" max="5" width="2.28515625" customWidth="1"/>
    <col min="6" max="6" width="27.85546875" customWidth="1"/>
    <col min="7" max="7" width="16.7109375" customWidth="1"/>
    <col min="8" max="8" width="6.5703125" customWidth="1"/>
    <col min="9" max="13" width="16.7109375" customWidth="1"/>
    <col min="14" max="14" width="2.7109375" customWidth="1"/>
    <col min="15" max="15" width="52.28515625" style="130" customWidth="1"/>
    <col min="16" max="16" width="42.5703125" customWidth="1"/>
    <col min="17" max="17" width="15.42578125" customWidth="1"/>
    <col min="18" max="18" width="17" customWidth="1"/>
    <col min="19" max="24" width="24.85546875" customWidth="1"/>
  </cols>
  <sheetData>
    <row r="1" spans="1:20" ht="15" customHeight="1" x14ac:dyDescent="0.4">
      <c r="A1" s="413"/>
      <c r="B1" s="414"/>
      <c r="C1" s="414"/>
      <c r="D1" s="414"/>
      <c r="E1" s="414"/>
      <c r="F1" s="414"/>
      <c r="G1" s="414"/>
      <c r="H1" s="414"/>
      <c r="I1" s="414"/>
      <c r="J1" s="414"/>
      <c r="K1" s="414"/>
      <c r="L1" s="414"/>
      <c r="M1" s="414"/>
      <c r="N1" s="415"/>
      <c r="P1" s="419"/>
      <c r="Q1" s="419"/>
      <c r="R1" s="419"/>
      <c r="S1" s="419"/>
      <c r="T1" s="419"/>
    </row>
    <row r="2" spans="1:20" ht="18" customHeight="1" x14ac:dyDescent="0.55000000000000004">
      <c r="A2" s="416"/>
      <c r="B2" s="417"/>
      <c r="C2" s="417"/>
      <c r="D2" s="417"/>
      <c r="E2" s="417"/>
      <c r="F2" s="417"/>
      <c r="G2" s="417"/>
      <c r="H2" s="417"/>
      <c r="I2" s="417"/>
      <c r="J2" s="60" t="s">
        <v>0</v>
      </c>
      <c r="K2" s="507" t="str">
        <f>IF(NOT(ISBLANK(CoverSheet!$C$8)),CoverSheet!$C$8,"")</f>
        <v/>
      </c>
      <c r="L2" s="508"/>
      <c r="M2" s="509"/>
      <c r="N2" s="418"/>
      <c r="P2" s="168"/>
      <c r="Q2" s="419"/>
      <c r="R2" s="419"/>
      <c r="S2" s="419"/>
      <c r="T2" s="419"/>
    </row>
    <row r="3" spans="1:20" ht="18" customHeight="1" x14ac:dyDescent="0.5">
      <c r="A3" s="416"/>
      <c r="B3" s="417"/>
      <c r="C3" s="417"/>
      <c r="D3" s="417"/>
      <c r="E3" s="417"/>
      <c r="F3" s="417"/>
      <c r="G3" s="417"/>
      <c r="H3" s="417"/>
      <c r="I3" s="417"/>
      <c r="J3" s="60" t="s">
        <v>64</v>
      </c>
      <c r="K3" s="505" t="str">
        <f>IF(ISNUMBER(CoverSheet!$C$12),CoverSheet!$C$12,"")</f>
        <v/>
      </c>
      <c r="L3" s="505"/>
      <c r="M3" s="505"/>
      <c r="N3" s="418"/>
      <c r="S3" s="419"/>
      <c r="T3" s="419"/>
    </row>
    <row r="4" spans="1:20" ht="20.25" customHeight="1" x14ac:dyDescent="0.65">
      <c r="A4" s="147" t="s">
        <v>111</v>
      </c>
      <c r="B4" s="417"/>
      <c r="C4" s="417"/>
      <c r="D4" s="417"/>
      <c r="E4" s="417"/>
      <c r="F4" s="417"/>
      <c r="G4" s="417"/>
      <c r="H4" s="417"/>
      <c r="I4" s="417"/>
      <c r="J4" s="206"/>
      <c r="K4" s="417"/>
      <c r="L4" s="417"/>
      <c r="M4" s="417"/>
      <c r="N4" s="418"/>
      <c r="S4" s="419"/>
      <c r="T4" s="419"/>
    </row>
    <row r="5" spans="1:20" ht="69" customHeight="1" x14ac:dyDescent="0.4">
      <c r="A5" s="502" t="s">
        <v>931</v>
      </c>
      <c r="B5" s="506"/>
      <c r="C5" s="506"/>
      <c r="D5" s="506"/>
      <c r="E5" s="506"/>
      <c r="F5" s="506"/>
      <c r="G5" s="506"/>
      <c r="H5" s="506"/>
      <c r="I5" s="506"/>
      <c r="J5" s="506"/>
      <c r="K5" s="506"/>
      <c r="L5" s="506"/>
      <c r="M5" s="506"/>
      <c r="N5" s="61"/>
      <c r="S5" s="419"/>
      <c r="T5" s="169"/>
    </row>
    <row r="6" spans="1:20" ht="15" customHeight="1" x14ac:dyDescent="0.4">
      <c r="A6" s="55" t="s">
        <v>66</v>
      </c>
      <c r="B6" s="206"/>
      <c r="C6" s="25"/>
      <c r="D6" s="417"/>
      <c r="E6" s="417"/>
      <c r="F6" s="417"/>
      <c r="G6" s="417"/>
      <c r="H6" s="417"/>
      <c r="I6" s="417"/>
      <c r="J6" s="417"/>
      <c r="K6" s="417"/>
      <c r="L6" s="417"/>
      <c r="M6" s="417"/>
      <c r="N6" s="418"/>
      <c r="Q6" s="419"/>
      <c r="R6" s="419"/>
      <c r="S6" s="419"/>
      <c r="T6" s="419"/>
    </row>
    <row r="7" spans="1:20" ht="30" customHeight="1" x14ac:dyDescent="0.55000000000000004">
      <c r="A7" s="72">
        <v>7</v>
      </c>
      <c r="B7" s="71"/>
      <c r="C7" s="85" t="s">
        <v>112</v>
      </c>
      <c r="D7" s="88"/>
      <c r="E7" s="73"/>
      <c r="F7" s="71"/>
      <c r="G7" s="71"/>
      <c r="H7" s="71"/>
      <c r="I7" s="71"/>
      <c r="J7" s="71"/>
      <c r="K7" s="84" t="s">
        <v>113</v>
      </c>
      <c r="L7" s="84" t="s">
        <v>114</v>
      </c>
      <c r="M7" s="84" t="s">
        <v>115</v>
      </c>
      <c r="N7" s="12"/>
      <c r="Q7" s="419"/>
      <c r="R7" s="419"/>
      <c r="S7" s="419"/>
      <c r="T7" s="68"/>
    </row>
    <row r="8" spans="1:20" x14ac:dyDescent="0.4">
      <c r="A8" s="72">
        <v>8</v>
      </c>
      <c r="B8" s="71"/>
      <c r="C8" s="262"/>
      <c r="D8" s="115"/>
      <c r="E8" s="73"/>
      <c r="F8" s="71"/>
      <c r="G8" s="71"/>
      <c r="H8" s="71"/>
      <c r="I8" s="71"/>
      <c r="J8" s="34" t="str">
        <f>IF(ISNUMBER(#REF!),"for year ended","")</f>
        <v/>
      </c>
      <c r="K8" s="202" t="str">
        <f>IF(ISNUMBER(#REF!),DATE(YEAR(#REF!)-2,MONTH(#REF!),DAY(#REF!)),"")</f>
        <v/>
      </c>
      <c r="L8" s="202" t="str">
        <f>IF(ISNUMBER(#REF!),DATE(YEAR(#REF!)-1,MONTH(#REF!),DAY(#REF!)),"")</f>
        <v/>
      </c>
      <c r="M8" s="202" t="str">
        <f>IF(ISNUMBER(#REF!),#REF!,"")</f>
        <v/>
      </c>
      <c r="N8" s="12"/>
      <c r="P8" s="219" t="s">
        <v>116</v>
      </c>
      <c r="Q8" s="420"/>
      <c r="R8" s="420"/>
      <c r="S8" s="421"/>
      <c r="T8" s="68"/>
    </row>
    <row r="9" spans="1:20" ht="16.149999999999999" thickBot="1" x14ac:dyDescent="0.55000000000000004">
      <c r="A9" s="72">
        <v>9</v>
      </c>
      <c r="B9" s="71"/>
      <c r="C9" s="262"/>
      <c r="D9" s="88" t="s">
        <v>117</v>
      </c>
      <c r="E9" s="73"/>
      <c r="F9" s="71"/>
      <c r="G9" s="71"/>
      <c r="H9" s="71"/>
      <c r="I9" s="71"/>
      <c r="J9" s="71"/>
      <c r="K9" s="84" t="s">
        <v>118</v>
      </c>
      <c r="L9" s="84" t="s">
        <v>118</v>
      </c>
      <c r="M9" s="84" t="s">
        <v>118</v>
      </c>
      <c r="N9" s="12"/>
      <c r="O9"/>
      <c r="P9" s="220"/>
      <c r="Q9" s="68"/>
      <c r="R9" s="68"/>
      <c r="S9" s="221"/>
      <c r="T9" s="68"/>
    </row>
    <row r="10" spans="1:20" ht="15" customHeight="1" thickBot="1" x14ac:dyDescent="0.45">
      <c r="A10" s="72">
        <v>10</v>
      </c>
      <c r="B10" s="71"/>
      <c r="C10" s="262"/>
      <c r="D10" s="115"/>
      <c r="E10" s="87" t="s">
        <v>119</v>
      </c>
      <c r="F10" s="170"/>
      <c r="G10" s="170"/>
      <c r="H10" s="71"/>
      <c r="I10" s="71"/>
      <c r="J10" s="71"/>
      <c r="K10" s="214"/>
      <c r="L10" s="214"/>
      <c r="M10" s="215">
        <f>M59</f>
        <v>0</v>
      </c>
      <c r="N10" s="12"/>
      <c r="O10" s="130" t="s">
        <v>120</v>
      </c>
      <c r="P10" s="226" t="s">
        <v>121</v>
      </c>
      <c r="Q10" s="68"/>
      <c r="R10" s="68"/>
      <c r="S10" s="221"/>
      <c r="T10" s="68"/>
    </row>
    <row r="11" spans="1:20" ht="15" customHeight="1" x14ac:dyDescent="0.4">
      <c r="A11" s="72">
        <v>11</v>
      </c>
      <c r="B11" s="71"/>
      <c r="C11" s="262"/>
      <c r="D11" s="115"/>
      <c r="E11" s="87" t="s">
        <v>122</v>
      </c>
      <c r="F11" s="170"/>
      <c r="G11" s="170"/>
      <c r="H11" s="71"/>
      <c r="I11" s="71"/>
      <c r="J11" s="71"/>
      <c r="K11" s="325"/>
      <c r="L11" s="325"/>
      <c r="M11" s="326">
        <f>M21-($M$55*$M$56*$M$57)</f>
        <v>0</v>
      </c>
      <c r="N11" s="12"/>
      <c r="O11" s="130" t="s">
        <v>123</v>
      </c>
      <c r="P11" s="226" t="s">
        <v>124</v>
      </c>
      <c r="Q11" s="68"/>
      <c r="R11" s="68"/>
      <c r="S11" s="221"/>
      <c r="T11" s="68"/>
    </row>
    <row r="12" spans="1:20" ht="15" customHeight="1" x14ac:dyDescent="0.4">
      <c r="A12" s="72">
        <v>12</v>
      </c>
      <c r="B12" s="71"/>
      <c r="C12" s="262"/>
      <c r="D12" s="115"/>
      <c r="E12" s="87" t="s">
        <v>125</v>
      </c>
      <c r="F12" s="170"/>
      <c r="G12" s="170"/>
      <c r="H12" s="71"/>
      <c r="I12" s="71"/>
      <c r="J12" s="71"/>
      <c r="K12" s="445"/>
      <c r="L12" s="445"/>
      <c r="M12" s="446">
        <f>M22-($M$55*$M$56*$M$57)</f>
        <v>0</v>
      </c>
      <c r="N12" s="12"/>
      <c r="O12" s="130" t="s">
        <v>126</v>
      </c>
      <c r="P12" s="226" t="s">
        <v>127</v>
      </c>
      <c r="Q12" s="68"/>
      <c r="R12" s="68"/>
      <c r="S12" s="221"/>
      <c r="T12" s="68"/>
    </row>
    <row r="13" spans="1:20" ht="15" customHeight="1" thickBot="1" x14ac:dyDescent="0.45">
      <c r="A13" s="72">
        <v>13</v>
      </c>
      <c r="B13" s="71"/>
      <c r="C13" s="262"/>
      <c r="D13" s="115"/>
      <c r="E13" s="73"/>
      <c r="F13" s="87"/>
      <c r="G13" s="87"/>
      <c r="H13" s="71"/>
      <c r="I13" s="71"/>
      <c r="J13" s="71"/>
      <c r="K13" s="71"/>
      <c r="L13" s="71"/>
      <c r="M13" s="71"/>
      <c r="N13" s="12"/>
      <c r="P13" s="3"/>
      <c r="R13" s="68"/>
      <c r="S13" s="221"/>
      <c r="T13" s="68"/>
    </row>
    <row r="14" spans="1:20" ht="15" customHeight="1" thickBot="1" x14ac:dyDescent="0.45">
      <c r="A14" s="72">
        <v>14</v>
      </c>
      <c r="B14" s="71"/>
      <c r="C14" s="262"/>
      <c r="D14" s="115"/>
      <c r="E14" s="73" t="s">
        <v>128</v>
      </c>
      <c r="F14" s="87"/>
      <c r="G14" s="87"/>
      <c r="H14" s="71"/>
      <c r="I14" s="71"/>
      <c r="J14" s="71"/>
      <c r="K14" s="214"/>
      <c r="L14" s="214"/>
      <c r="M14" s="214"/>
      <c r="N14" s="12"/>
      <c r="P14" s="226" t="s">
        <v>129</v>
      </c>
      <c r="R14" s="68"/>
      <c r="S14" s="221"/>
      <c r="T14" s="68"/>
    </row>
    <row r="15" spans="1:20" ht="15" customHeight="1" x14ac:dyDescent="0.4">
      <c r="A15" s="72">
        <v>15</v>
      </c>
      <c r="B15" s="71"/>
      <c r="C15" s="262"/>
      <c r="D15" s="115"/>
      <c r="E15" s="73"/>
      <c r="F15" s="87" t="s">
        <v>130</v>
      </c>
      <c r="G15" s="87"/>
      <c r="H15" s="71"/>
      <c r="I15" s="71"/>
      <c r="J15" s="71"/>
      <c r="K15" s="327"/>
      <c r="L15" s="327"/>
      <c r="M15" s="327"/>
      <c r="N15" s="12"/>
      <c r="P15" s="226" t="s">
        <v>131</v>
      </c>
      <c r="R15" s="68"/>
      <c r="S15" s="221"/>
      <c r="T15" s="68"/>
    </row>
    <row r="16" spans="1:20" ht="15" customHeight="1" x14ac:dyDescent="0.4">
      <c r="A16" s="72">
        <v>16</v>
      </c>
      <c r="B16" s="71"/>
      <c r="C16" s="262"/>
      <c r="D16" s="115"/>
      <c r="E16" s="73"/>
      <c r="F16" s="87" t="s">
        <v>132</v>
      </c>
      <c r="G16" s="87"/>
      <c r="H16" s="71"/>
      <c r="I16" s="71"/>
      <c r="J16" s="71"/>
      <c r="K16" s="447"/>
      <c r="L16" s="447"/>
      <c r="M16" s="447"/>
      <c r="N16" s="12"/>
      <c r="P16" s="226" t="s">
        <v>133</v>
      </c>
      <c r="R16" s="68"/>
      <c r="S16" s="221"/>
      <c r="T16" s="68"/>
    </row>
    <row r="17" spans="1:20" ht="15" customHeight="1" x14ac:dyDescent="0.4">
      <c r="A17" s="72">
        <v>17</v>
      </c>
      <c r="B17" s="71"/>
      <c r="C17" s="262"/>
      <c r="D17" s="115"/>
      <c r="E17" s="73"/>
      <c r="F17" s="87"/>
      <c r="G17" s="87"/>
      <c r="H17" s="71"/>
      <c r="I17" s="71"/>
      <c r="J17" s="71"/>
      <c r="K17" s="129"/>
      <c r="L17" s="129"/>
      <c r="M17" s="129"/>
      <c r="N17" s="12"/>
      <c r="P17" s="222"/>
      <c r="R17" s="68"/>
      <c r="S17" s="221"/>
      <c r="T17" s="68"/>
    </row>
    <row r="18" spans="1:20" x14ac:dyDescent="0.4">
      <c r="A18" s="72">
        <v>18</v>
      </c>
      <c r="B18" s="71"/>
      <c r="C18" s="262"/>
      <c r="D18" s="115"/>
      <c r="E18" s="73"/>
      <c r="F18" s="87"/>
      <c r="G18" s="87"/>
      <c r="H18" s="71"/>
      <c r="I18" s="71"/>
      <c r="J18" s="71"/>
      <c r="K18" s="71"/>
      <c r="L18" s="71"/>
      <c r="M18" s="71"/>
      <c r="N18" s="12"/>
      <c r="P18" s="222"/>
      <c r="R18" s="68"/>
      <c r="S18" s="221"/>
      <c r="T18" s="68"/>
    </row>
    <row r="19" spans="1:20" ht="16.149999999999999" thickBot="1" x14ac:dyDescent="0.55000000000000004">
      <c r="A19" s="72">
        <v>19</v>
      </c>
      <c r="B19" s="71"/>
      <c r="C19" s="262"/>
      <c r="D19" s="88" t="s">
        <v>134</v>
      </c>
      <c r="E19" s="73"/>
      <c r="F19" s="87"/>
      <c r="G19" s="87"/>
      <c r="H19" s="71"/>
      <c r="I19" s="71"/>
      <c r="J19" s="71"/>
      <c r="K19" s="71"/>
      <c r="L19" s="71"/>
      <c r="M19" s="71"/>
      <c r="N19" s="12"/>
      <c r="P19" s="222"/>
      <c r="R19" s="68"/>
      <c r="S19" s="221"/>
      <c r="T19" s="68"/>
    </row>
    <row r="20" spans="1:20" ht="15" customHeight="1" thickBot="1" x14ac:dyDescent="0.45">
      <c r="A20" s="72">
        <v>20</v>
      </c>
      <c r="B20" s="71"/>
      <c r="C20" s="262"/>
      <c r="D20" s="115"/>
      <c r="E20" s="87" t="s">
        <v>119</v>
      </c>
      <c r="F20" s="170"/>
      <c r="G20" s="170"/>
      <c r="H20" s="71"/>
      <c r="I20" s="71"/>
      <c r="J20" s="71"/>
      <c r="K20" s="214"/>
      <c r="L20" s="214"/>
      <c r="M20" s="215">
        <f>M53</f>
        <v>0</v>
      </c>
      <c r="N20" s="12"/>
      <c r="O20" s="130" t="s">
        <v>135</v>
      </c>
      <c r="P20" s="226" t="s">
        <v>136</v>
      </c>
      <c r="R20" s="68"/>
      <c r="S20" s="221"/>
      <c r="T20" s="68"/>
    </row>
    <row r="21" spans="1:20" ht="15" customHeight="1" x14ac:dyDescent="0.4">
      <c r="A21" s="72">
        <v>21</v>
      </c>
      <c r="B21" s="71"/>
      <c r="C21" s="262"/>
      <c r="D21" s="115"/>
      <c r="E21" s="87" t="s">
        <v>122</v>
      </c>
      <c r="F21" s="170"/>
      <c r="G21" s="170"/>
      <c r="H21" s="71"/>
      <c r="I21" s="71"/>
      <c r="J21" s="71"/>
      <c r="K21" s="325"/>
      <c r="L21" s="325"/>
      <c r="M21" s="326">
        <f>IF(K32=0,0,V48)</f>
        <v>0</v>
      </c>
      <c r="N21" s="12"/>
      <c r="O21" s="130" t="s">
        <v>137</v>
      </c>
      <c r="P21" s="226" t="s">
        <v>138</v>
      </c>
      <c r="Q21" s="68"/>
      <c r="R21" s="68"/>
      <c r="S21" s="221"/>
      <c r="T21" s="68"/>
    </row>
    <row r="22" spans="1:20" ht="15" customHeight="1" x14ac:dyDescent="0.4">
      <c r="A22" s="72">
        <v>22</v>
      </c>
      <c r="B22" s="71"/>
      <c r="C22" s="262"/>
      <c r="D22" s="115"/>
      <c r="E22" s="87" t="s">
        <v>125</v>
      </c>
      <c r="F22" s="170"/>
      <c r="G22" s="170"/>
      <c r="H22" s="71"/>
      <c r="I22" s="71"/>
      <c r="J22" s="71"/>
      <c r="K22" s="445"/>
      <c r="L22" s="445"/>
      <c r="M22" s="446">
        <f>IF(K32=0,0,X48)</f>
        <v>0</v>
      </c>
      <c r="N22" s="12"/>
      <c r="O22" s="130" t="s">
        <v>137</v>
      </c>
      <c r="P22" s="226" t="s">
        <v>139</v>
      </c>
      <c r="Q22" s="68"/>
      <c r="R22" s="68"/>
      <c r="S22" s="221"/>
      <c r="T22" s="68"/>
    </row>
    <row r="23" spans="1:20" ht="15" customHeight="1" thickBot="1" x14ac:dyDescent="0.45">
      <c r="A23" s="72">
        <v>23</v>
      </c>
      <c r="B23" s="71"/>
      <c r="C23" s="262"/>
      <c r="D23" s="115"/>
      <c r="E23" s="73"/>
      <c r="F23" s="87"/>
      <c r="G23" s="87"/>
      <c r="H23" s="71"/>
      <c r="I23" s="71"/>
      <c r="J23" s="71"/>
      <c r="K23" s="71"/>
      <c r="L23" s="71"/>
      <c r="M23" s="71"/>
      <c r="N23" s="12"/>
      <c r="P23" s="3"/>
      <c r="R23" s="68"/>
      <c r="S23" s="221"/>
      <c r="T23" s="68"/>
    </row>
    <row r="24" spans="1:20" ht="15" customHeight="1" thickBot="1" x14ac:dyDescent="0.45">
      <c r="A24" s="72">
        <v>24</v>
      </c>
      <c r="B24" s="71"/>
      <c r="C24" s="262"/>
      <c r="D24" s="115"/>
      <c r="E24" s="73" t="s">
        <v>140</v>
      </c>
      <c r="F24" s="87"/>
      <c r="G24" s="87"/>
      <c r="H24" s="71"/>
      <c r="I24" s="71"/>
      <c r="J24" s="71"/>
      <c r="K24" s="214"/>
      <c r="L24" s="214"/>
      <c r="M24" s="214"/>
      <c r="N24" s="12"/>
      <c r="P24" s="3"/>
      <c r="R24" s="68"/>
      <c r="S24" s="221"/>
      <c r="T24" s="68"/>
    </row>
    <row r="25" spans="1:20" ht="15" customHeight="1" thickBot="1" x14ac:dyDescent="0.45">
      <c r="A25" s="72">
        <v>25</v>
      </c>
      <c r="B25" s="71"/>
      <c r="C25" s="262"/>
      <c r="D25" s="115"/>
      <c r="E25" s="73"/>
      <c r="F25" s="87"/>
      <c r="G25" s="87"/>
      <c r="H25" s="71"/>
      <c r="I25" s="71"/>
      <c r="J25" s="71"/>
      <c r="K25" s="71"/>
      <c r="L25" s="71"/>
      <c r="M25" s="71"/>
      <c r="N25" s="12"/>
      <c r="P25" s="3"/>
      <c r="R25" s="68"/>
      <c r="S25" s="221"/>
      <c r="T25" s="68"/>
    </row>
    <row r="26" spans="1:20" ht="15" customHeight="1" thickBot="1" x14ac:dyDescent="0.45">
      <c r="A26" s="72">
        <v>26</v>
      </c>
      <c r="B26" s="71"/>
      <c r="C26" s="262"/>
      <c r="D26" s="115"/>
      <c r="E26" s="73" t="s">
        <v>141</v>
      </c>
      <c r="F26" s="87"/>
      <c r="G26" s="87"/>
      <c r="H26" s="71"/>
      <c r="I26" s="71"/>
      <c r="J26" s="71"/>
      <c r="K26" s="214"/>
      <c r="L26" s="214"/>
      <c r="M26" s="214"/>
      <c r="N26" s="12"/>
      <c r="P26" s="226" t="s">
        <v>142</v>
      </c>
      <c r="R26" s="68"/>
      <c r="S26" s="221"/>
      <c r="T26" s="68"/>
    </row>
    <row r="27" spans="1:20" ht="15" customHeight="1" x14ac:dyDescent="0.4">
      <c r="A27" s="72">
        <v>27</v>
      </c>
      <c r="B27" s="71"/>
      <c r="C27" s="262"/>
      <c r="D27" s="115"/>
      <c r="E27" s="73"/>
      <c r="F27" s="87" t="s">
        <v>130</v>
      </c>
      <c r="G27" s="87"/>
      <c r="H27" s="71"/>
      <c r="I27" s="71"/>
      <c r="J27" s="71"/>
      <c r="K27" s="327"/>
      <c r="L27" s="327"/>
      <c r="M27" s="327"/>
      <c r="N27" s="12"/>
      <c r="P27" s="226" t="s">
        <v>143</v>
      </c>
      <c r="S27" s="4"/>
      <c r="T27" s="68"/>
    </row>
    <row r="28" spans="1:20" ht="15" customHeight="1" x14ac:dyDescent="0.4">
      <c r="A28" s="72">
        <v>28</v>
      </c>
      <c r="B28" s="71"/>
      <c r="C28" s="262"/>
      <c r="D28" s="115"/>
      <c r="E28" s="73"/>
      <c r="F28" s="87" t="s">
        <v>132</v>
      </c>
      <c r="G28" s="87"/>
      <c r="H28" s="71"/>
      <c r="I28" s="71"/>
      <c r="J28" s="71"/>
      <c r="K28" s="447"/>
      <c r="L28" s="447"/>
      <c r="M28" s="447"/>
      <c r="N28" s="12"/>
      <c r="P28" s="226" t="s">
        <v>144</v>
      </c>
      <c r="R28" s="68"/>
      <c r="S28" s="221"/>
      <c r="T28" s="68"/>
    </row>
    <row r="29" spans="1:20" x14ac:dyDescent="0.4">
      <c r="A29" s="72">
        <v>29</v>
      </c>
      <c r="B29" s="71"/>
      <c r="C29" s="262"/>
      <c r="D29" s="115"/>
      <c r="E29" s="73"/>
      <c r="F29" s="87"/>
      <c r="G29" s="87"/>
      <c r="H29" s="71"/>
      <c r="I29" s="71"/>
      <c r="J29" s="71"/>
      <c r="K29" s="71"/>
      <c r="L29" s="71"/>
      <c r="M29" s="71"/>
      <c r="N29" s="12"/>
      <c r="P29" s="223"/>
      <c r="Q29" s="6"/>
      <c r="R29" s="224"/>
      <c r="S29" s="225"/>
      <c r="T29" s="68"/>
    </row>
    <row r="30" spans="1:20" ht="30" customHeight="1" x14ac:dyDescent="0.55000000000000004">
      <c r="A30" s="72">
        <v>30</v>
      </c>
      <c r="B30" s="71"/>
      <c r="C30" s="85" t="s">
        <v>145</v>
      </c>
      <c r="D30" s="88"/>
      <c r="E30" s="73"/>
      <c r="F30" s="71"/>
      <c r="G30" s="71"/>
      <c r="H30" s="71"/>
      <c r="I30" s="71"/>
      <c r="J30" s="71"/>
      <c r="K30" s="71"/>
      <c r="L30" s="84" t="s">
        <v>98</v>
      </c>
      <c r="M30" s="71"/>
      <c r="N30" s="12"/>
      <c r="P30" s="68"/>
      <c r="R30" s="68"/>
      <c r="S30" s="68"/>
      <c r="T30" s="68"/>
    </row>
    <row r="31" spans="1:20" ht="15" customHeight="1" x14ac:dyDescent="0.4">
      <c r="A31" s="72">
        <v>31</v>
      </c>
      <c r="B31" s="14"/>
      <c r="C31" s="262"/>
      <c r="D31" s="115"/>
      <c r="E31" s="73"/>
      <c r="F31" s="87"/>
      <c r="G31" s="87"/>
      <c r="H31" s="71"/>
      <c r="I31" s="71"/>
      <c r="J31" s="71"/>
      <c r="K31" s="71"/>
      <c r="L31" s="71"/>
      <c r="M31" s="71"/>
      <c r="N31" s="12"/>
      <c r="P31" s="68"/>
      <c r="S31" s="68"/>
      <c r="T31" s="68"/>
    </row>
    <row r="32" spans="1:20" ht="15" customHeight="1" x14ac:dyDescent="0.4">
      <c r="A32" s="72">
        <v>32</v>
      </c>
      <c r="B32" s="14"/>
      <c r="C32" s="262"/>
      <c r="D32" s="115"/>
      <c r="E32" s="73"/>
      <c r="F32" s="87" t="s">
        <v>146</v>
      </c>
      <c r="G32" s="87"/>
      <c r="H32" s="71"/>
      <c r="I32" s="71"/>
      <c r="J32" s="71"/>
      <c r="K32" s="448">
        <f>'S4.RAB Value (Rolled Forward)'!P10</f>
        <v>0</v>
      </c>
      <c r="L32" s="71"/>
      <c r="M32" s="71"/>
      <c r="N32" s="12"/>
      <c r="O32" s="130" t="s">
        <v>147</v>
      </c>
      <c r="R32" s="68"/>
      <c r="S32" s="68"/>
      <c r="T32" s="68"/>
    </row>
    <row r="33" spans="1:24" ht="15" customHeight="1" thickBot="1" x14ac:dyDescent="0.45">
      <c r="A33" s="72">
        <v>33</v>
      </c>
      <c r="B33" s="14"/>
      <c r="C33" s="262"/>
      <c r="D33" s="27" t="s">
        <v>148</v>
      </c>
      <c r="E33" s="27"/>
      <c r="F33" s="87" t="s">
        <v>149</v>
      </c>
      <c r="G33" s="87"/>
      <c r="H33" s="71"/>
      <c r="I33" s="71"/>
      <c r="J33" s="71"/>
      <c r="K33" s="448">
        <f>'S5a.Regulatory Tax Allowance'!I60</f>
        <v>0</v>
      </c>
      <c r="L33" s="71"/>
      <c r="M33" s="71"/>
      <c r="N33" s="12"/>
      <c r="O33" s="130" t="s">
        <v>150</v>
      </c>
    </row>
    <row r="34" spans="1:24" ht="15" customHeight="1" thickBot="1" x14ac:dyDescent="0.45">
      <c r="A34" s="72">
        <v>34</v>
      </c>
      <c r="B34" s="14"/>
      <c r="C34" s="75" t="s">
        <v>151</v>
      </c>
      <c r="D34" s="115"/>
      <c r="E34" s="87"/>
      <c r="F34" s="75"/>
      <c r="G34" s="87"/>
      <c r="H34" s="71"/>
      <c r="I34" s="71"/>
      <c r="J34" s="71"/>
      <c r="K34" s="71"/>
      <c r="L34" s="268">
        <f>K32+K33</f>
        <v>0</v>
      </c>
      <c r="M34" s="71"/>
      <c r="N34" s="12"/>
      <c r="O34" s="130" t="s">
        <v>152</v>
      </c>
      <c r="P34" s="228" t="s">
        <v>153</v>
      </c>
      <c r="Q34" s="229"/>
      <c r="R34" s="229"/>
      <c r="S34" s="230"/>
      <c r="T34" s="229"/>
      <c r="U34" s="230"/>
      <c r="V34" s="230"/>
      <c r="W34" s="230"/>
      <c r="X34" s="231"/>
    </row>
    <row r="35" spans="1:24" ht="15" customHeight="1" thickBot="1" x14ac:dyDescent="0.45">
      <c r="A35" s="72">
        <v>35</v>
      </c>
      <c r="B35" s="14"/>
      <c r="C35" s="262"/>
      <c r="D35" s="115"/>
      <c r="E35" s="27"/>
      <c r="F35" s="87"/>
      <c r="G35" s="87"/>
      <c r="H35" s="71"/>
      <c r="I35" s="71"/>
      <c r="J35" s="71"/>
      <c r="K35" s="71"/>
      <c r="L35" s="71"/>
      <c r="M35" s="71"/>
      <c r="N35" s="12"/>
      <c r="P35" s="3"/>
      <c r="X35" s="4"/>
    </row>
    <row r="36" spans="1:24" ht="15" customHeight="1" thickBot="1" x14ac:dyDescent="0.45">
      <c r="A36" s="72">
        <v>36</v>
      </c>
      <c r="B36" s="14"/>
      <c r="C36" s="176" t="s">
        <v>154</v>
      </c>
      <c r="D36" s="177"/>
      <c r="E36" s="178"/>
      <c r="F36" s="179"/>
      <c r="G36" s="71"/>
      <c r="H36" s="71"/>
      <c r="I36" s="71"/>
      <c r="J36" s="71"/>
      <c r="K36" s="71"/>
      <c r="L36" s="422">
        <f>'S3.Regulatory Profit'!T9</f>
        <v>0</v>
      </c>
      <c r="M36" s="71"/>
      <c r="N36" s="12"/>
      <c r="O36" s="130" t="s">
        <v>100</v>
      </c>
      <c r="P36" s="232" t="s">
        <v>155</v>
      </c>
      <c r="Q36" s="233" t="s">
        <v>156</v>
      </c>
      <c r="R36" s="233" t="s">
        <v>157</v>
      </c>
      <c r="S36" s="212" t="s">
        <v>158</v>
      </c>
      <c r="T36" s="213"/>
      <c r="U36" s="212" t="s">
        <v>159</v>
      </c>
      <c r="V36" s="213"/>
      <c r="W36" s="212" t="s">
        <v>160</v>
      </c>
      <c r="X36" s="234"/>
    </row>
    <row r="37" spans="1:24" ht="15" customHeight="1" x14ac:dyDescent="0.4">
      <c r="A37" s="72">
        <v>37</v>
      </c>
      <c r="B37" s="14"/>
      <c r="C37" s="262"/>
      <c r="D37" s="71"/>
      <c r="E37" s="71"/>
      <c r="F37" s="71"/>
      <c r="G37" s="71"/>
      <c r="H37" s="71"/>
      <c r="I37" s="71"/>
      <c r="J37" s="71"/>
      <c r="K37" s="71"/>
      <c r="L37" s="71"/>
      <c r="M37" s="71"/>
      <c r="N37" s="12"/>
      <c r="P37" s="3"/>
      <c r="Q37" s="233" t="s">
        <v>161</v>
      </c>
      <c r="R37" s="233" t="s">
        <v>162</v>
      </c>
      <c r="S37" s="233" t="s">
        <v>163</v>
      </c>
      <c r="T37" s="233" t="s">
        <v>164</v>
      </c>
      <c r="U37" s="233" t="s">
        <v>163</v>
      </c>
      <c r="V37" s="233" t="s">
        <v>164</v>
      </c>
      <c r="W37" s="233" t="s">
        <v>163</v>
      </c>
      <c r="X37" s="235" t="s">
        <v>164</v>
      </c>
    </row>
    <row r="38" spans="1:24" ht="15" customHeight="1" x14ac:dyDescent="0.4">
      <c r="A38" s="72">
        <v>38</v>
      </c>
      <c r="B38" s="14"/>
      <c r="C38" s="71"/>
      <c r="D38" s="71"/>
      <c r="E38" s="27"/>
      <c r="F38" s="170" t="s">
        <v>165</v>
      </c>
      <c r="G38" s="170"/>
      <c r="H38" s="71"/>
      <c r="I38" s="71"/>
      <c r="J38" s="71"/>
      <c r="K38" s="449">
        <f>'S3.Regulatory Profit'!T15+'S3.Regulatory Profit'!T17</f>
        <v>0</v>
      </c>
      <c r="L38" s="71"/>
      <c r="M38" s="71"/>
      <c r="N38" s="12"/>
      <c r="O38" s="130" t="s">
        <v>166</v>
      </c>
      <c r="P38" s="3"/>
      <c r="X38" s="4"/>
    </row>
    <row r="39" spans="1:24" ht="15" customHeight="1" x14ac:dyDescent="0.4">
      <c r="A39" s="72">
        <v>39</v>
      </c>
      <c r="B39" s="71"/>
      <c r="C39" s="180"/>
      <c r="D39" s="178" t="s">
        <v>167</v>
      </c>
      <c r="E39" s="27"/>
      <c r="F39" s="87" t="s">
        <v>168</v>
      </c>
      <c r="G39" s="87"/>
      <c r="H39" s="71"/>
      <c r="I39" s="71"/>
      <c r="J39" s="71"/>
      <c r="K39" s="448">
        <f>'S4.RAB Value (Rolled Forward)'!P16</f>
        <v>0</v>
      </c>
      <c r="L39" s="71"/>
      <c r="M39" s="71"/>
      <c r="N39" s="12"/>
      <c r="O39" s="130" t="s">
        <v>147</v>
      </c>
      <c r="P39" s="236" t="s">
        <v>151</v>
      </c>
      <c r="Q39">
        <v>365</v>
      </c>
      <c r="R39" s="237" t="e">
        <f>$K$3-Q39</f>
        <v>#VALUE!</v>
      </c>
      <c r="S39" s="238">
        <f>-L34</f>
        <v>0</v>
      </c>
      <c r="T39" s="238" t="e">
        <f>S39/(1+T$46)^((365-$Q39)/365)</f>
        <v>#VALUE!</v>
      </c>
      <c r="U39" s="239">
        <f>S39</f>
        <v>0</v>
      </c>
      <c r="V39" s="238" t="e">
        <f>U39/(1+V$46)^((365-$Q39)/365)</f>
        <v>#VALUE!</v>
      </c>
      <c r="W39" s="239">
        <f>U39</f>
        <v>0</v>
      </c>
      <c r="X39" s="240" t="e">
        <f>W39/(1+X$46)^((365-$Q39)/365)</f>
        <v>#VALUE!</v>
      </c>
    </row>
    <row r="40" spans="1:24" ht="15" customHeight="1" x14ac:dyDescent="0.4">
      <c r="A40" s="72">
        <v>40</v>
      </c>
      <c r="B40" s="71"/>
      <c r="C40" s="180"/>
      <c r="D40" s="178" t="s">
        <v>169</v>
      </c>
      <c r="E40" s="27"/>
      <c r="F40" s="87" t="s">
        <v>170</v>
      </c>
      <c r="G40" s="87"/>
      <c r="H40" s="71"/>
      <c r="I40" s="71"/>
      <c r="J40" s="71"/>
      <c r="K40" s="448">
        <f>'S4.RAB Value (Rolled Forward)'!P18</f>
        <v>0</v>
      </c>
      <c r="L40" s="71"/>
      <c r="M40" s="71"/>
      <c r="N40" s="12"/>
      <c r="O40" s="130" t="s">
        <v>147</v>
      </c>
      <c r="P40" s="236" t="s">
        <v>171</v>
      </c>
      <c r="Q40">
        <v>182</v>
      </c>
      <c r="R40" s="237" t="e">
        <f>$K$3-Q40</f>
        <v>#VALUE!</v>
      </c>
      <c r="S40" s="238">
        <f>-L43</f>
        <v>0</v>
      </c>
      <c r="T40" s="238" t="e">
        <f t="shared" ref="T40:V43" si="0">S40/(1+T$46)^((365-$Q40)/365)</f>
        <v>#VALUE!</v>
      </c>
      <c r="U40" s="239">
        <f>S40+(M107*M57)</f>
        <v>0</v>
      </c>
      <c r="V40" s="238" t="e">
        <f t="shared" si="0"/>
        <v>#VALUE!</v>
      </c>
      <c r="W40" s="239">
        <f>U40+(M119*M57)</f>
        <v>0</v>
      </c>
      <c r="X40" s="240" t="e">
        <f>W40/(1+X$46)^((365-$Q40)/365)</f>
        <v>#VALUE!</v>
      </c>
    </row>
    <row r="41" spans="1:24" ht="15" customHeight="1" x14ac:dyDescent="0.4">
      <c r="A41" s="72">
        <v>41</v>
      </c>
      <c r="B41" s="71"/>
      <c r="C41" s="180"/>
      <c r="D41" s="178" t="s">
        <v>167</v>
      </c>
      <c r="E41" s="27"/>
      <c r="F41" s="170" t="s">
        <v>172</v>
      </c>
      <c r="G41" s="179"/>
      <c r="H41" s="71"/>
      <c r="I41" s="71"/>
      <c r="J41" s="71"/>
      <c r="K41" s="450">
        <f>'S3.Regulatory Profit'!T29-K33+K50</f>
        <v>0</v>
      </c>
      <c r="L41" s="71"/>
      <c r="M41" s="71"/>
      <c r="N41" s="12"/>
      <c r="O41" s="130" t="s">
        <v>173</v>
      </c>
      <c r="P41" s="236" t="s">
        <v>154</v>
      </c>
      <c r="Q41">
        <v>148</v>
      </c>
      <c r="R41" s="237" t="e">
        <f>$K$3-Q41</f>
        <v>#VALUE!</v>
      </c>
      <c r="S41" s="241">
        <f>L36</f>
        <v>0</v>
      </c>
      <c r="T41" s="238" t="e">
        <f t="shared" si="0"/>
        <v>#VALUE!</v>
      </c>
      <c r="U41" s="239">
        <f>S41-M107</f>
        <v>0</v>
      </c>
      <c r="V41" s="238" t="e">
        <f t="shared" si="0"/>
        <v>#VALUE!</v>
      </c>
      <c r="W41" s="239">
        <f>U41-M119</f>
        <v>0</v>
      </c>
      <c r="X41" s="240" t="e">
        <f>W41/(1+X$46)^((365-$Q41)/365)</f>
        <v>#VALUE!</v>
      </c>
    </row>
    <row r="42" spans="1:24" ht="15" customHeight="1" thickBot="1" x14ac:dyDescent="0.45">
      <c r="A42" s="72">
        <v>42</v>
      </c>
      <c r="B42" s="71"/>
      <c r="C42" s="180"/>
      <c r="D42" s="178" t="s">
        <v>169</v>
      </c>
      <c r="E42" s="27"/>
      <c r="F42" s="181" t="s">
        <v>174</v>
      </c>
      <c r="G42" s="170"/>
      <c r="H42" s="71"/>
      <c r="I42" s="71"/>
      <c r="J42" s="71"/>
      <c r="K42" s="449">
        <f>'S3.Regulatory Profit'!T11+'S3.Regulatory Profit'!T10</f>
        <v>0</v>
      </c>
      <c r="L42" s="71"/>
      <c r="M42" s="71"/>
      <c r="N42" s="12"/>
      <c r="O42" s="130" t="s">
        <v>100</v>
      </c>
      <c r="P42" s="236" t="s">
        <v>175</v>
      </c>
      <c r="Q42">
        <v>0</v>
      </c>
      <c r="R42" s="237" t="e">
        <f>$K$3-Q42</f>
        <v>#VALUE!</v>
      </c>
      <c r="S42" s="238">
        <f>-L45</f>
        <v>0</v>
      </c>
      <c r="T42" s="238" t="e">
        <f t="shared" si="0"/>
        <v>#VALUE!</v>
      </c>
      <c r="U42" s="239">
        <f>S42</f>
        <v>0</v>
      </c>
      <c r="V42" s="238" t="e">
        <f t="shared" si="0"/>
        <v>#VALUE!</v>
      </c>
      <c r="W42" s="239">
        <f>U42</f>
        <v>0</v>
      </c>
      <c r="X42" s="240" t="e">
        <f>W42/(1+X$46)^((365-$Q42)/365)</f>
        <v>#VALUE!</v>
      </c>
    </row>
    <row r="43" spans="1:24" ht="15" customHeight="1" thickBot="1" x14ac:dyDescent="0.45">
      <c r="A43" s="72">
        <v>43</v>
      </c>
      <c r="B43" s="71"/>
      <c r="C43" s="175" t="s">
        <v>171</v>
      </c>
      <c r="D43" s="71"/>
      <c r="E43" s="179"/>
      <c r="F43" s="170"/>
      <c r="G43" s="71"/>
      <c r="H43" s="71"/>
      <c r="I43" s="71"/>
      <c r="J43" s="71"/>
      <c r="K43" s="71"/>
      <c r="L43" s="422">
        <f>K38+K39-K40+K41-K42</f>
        <v>0</v>
      </c>
      <c r="M43" s="71"/>
      <c r="N43" s="12"/>
      <c r="P43" s="236" t="s">
        <v>176</v>
      </c>
      <c r="Q43">
        <v>0</v>
      </c>
      <c r="R43" s="237" t="e">
        <f>$K$3-Q43</f>
        <v>#VALUE!</v>
      </c>
      <c r="S43" s="238">
        <f>L51</f>
        <v>0</v>
      </c>
      <c r="T43" s="238" t="e">
        <f t="shared" si="0"/>
        <v>#VALUE!</v>
      </c>
      <c r="U43" s="239">
        <f>S43</f>
        <v>0</v>
      </c>
      <c r="V43" s="238" t="e">
        <f t="shared" si="0"/>
        <v>#VALUE!</v>
      </c>
      <c r="W43" s="239">
        <f>U43</f>
        <v>0</v>
      </c>
      <c r="X43" s="240" t="e">
        <f>W43/(1+X$46)^((365-$Q43)/365)</f>
        <v>#VALUE!</v>
      </c>
    </row>
    <row r="44" spans="1:24" ht="15" customHeight="1" thickBot="1" x14ac:dyDescent="0.45">
      <c r="A44" s="72">
        <v>44</v>
      </c>
      <c r="B44" s="71"/>
      <c r="C44" s="71"/>
      <c r="D44" s="71"/>
      <c r="E44" s="71"/>
      <c r="F44" s="71"/>
      <c r="G44" s="71"/>
      <c r="H44" s="71"/>
      <c r="I44" s="71"/>
      <c r="J44" s="71"/>
      <c r="K44" s="71"/>
      <c r="L44" s="71"/>
      <c r="M44" s="71"/>
      <c r="N44" s="12"/>
      <c r="P44" s="3"/>
      <c r="X44" s="4"/>
    </row>
    <row r="45" spans="1:24" ht="15" customHeight="1" thickBot="1" x14ac:dyDescent="0.6">
      <c r="A45" s="72">
        <v>45</v>
      </c>
      <c r="B45" s="71"/>
      <c r="C45" s="176" t="s">
        <v>177</v>
      </c>
      <c r="D45" s="182"/>
      <c r="E45" s="179"/>
      <c r="F45" s="170"/>
      <c r="G45" s="71"/>
      <c r="H45" s="71"/>
      <c r="I45" s="71"/>
      <c r="J45" s="85"/>
      <c r="K45" s="85"/>
      <c r="L45" s="422">
        <f>'S3.Regulatory Profit'!T27</f>
        <v>0</v>
      </c>
      <c r="M45" s="71"/>
      <c r="N45" s="12"/>
      <c r="O45" s="130" t="s">
        <v>100</v>
      </c>
      <c r="P45" s="3"/>
      <c r="S45" s="242" t="s">
        <v>178</v>
      </c>
      <c r="T45" s="288">
        <f>0.1*SIGN(SUM(S39:S43))</f>
        <v>0</v>
      </c>
      <c r="V45" s="288">
        <f>0.1*SIGN(SUM(U39:U43))</f>
        <v>0</v>
      </c>
      <c r="X45" s="289">
        <f>0.1*SIGN(SUM(W39:W43))</f>
        <v>0</v>
      </c>
    </row>
    <row r="46" spans="1:24" ht="15" customHeight="1" x14ac:dyDescent="0.4">
      <c r="A46" s="72">
        <v>46</v>
      </c>
      <c r="B46" s="14"/>
      <c r="C46" s="262"/>
      <c r="D46" s="71"/>
      <c r="E46" s="71"/>
      <c r="F46" s="71"/>
      <c r="G46" s="71"/>
      <c r="H46" s="71"/>
      <c r="I46" s="71"/>
      <c r="J46" s="71"/>
      <c r="K46" s="71"/>
      <c r="L46" s="71"/>
      <c r="M46" s="71"/>
      <c r="N46" s="12"/>
      <c r="P46" s="3"/>
      <c r="S46" s="242" t="s">
        <v>179</v>
      </c>
      <c r="T46" s="290" t="e">
        <f>XIRR(S39:S43,$R39:$R43,T45)</f>
        <v>#VALUE!</v>
      </c>
      <c r="V46" s="290" t="e">
        <f>XIRR(U39:U43,$R39:$R43,V45)</f>
        <v>#VALUE!</v>
      </c>
      <c r="X46" s="291" t="e">
        <f>XIRR(W39:W43,$R39:$R43,X45)</f>
        <v>#VALUE!</v>
      </c>
    </row>
    <row r="47" spans="1:24" ht="15" customHeight="1" x14ac:dyDescent="0.4">
      <c r="A47" s="72">
        <v>47</v>
      </c>
      <c r="B47" s="71"/>
      <c r="C47" s="262"/>
      <c r="D47" s="115"/>
      <c r="E47" s="73"/>
      <c r="F47" s="87" t="s">
        <v>180</v>
      </c>
      <c r="G47" s="87"/>
      <c r="H47" s="71"/>
      <c r="I47" s="71"/>
      <c r="J47" s="71"/>
      <c r="K47" s="448">
        <f>'S4.RAB Value (Rolled Forward)'!P24</f>
        <v>0</v>
      </c>
      <c r="L47" s="71"/>
      <c r="M47" s="71"/>
      <c r="N47" s="12"/>
      <c r="O47" s="130" t="s">
        <v>147</v>
      </c>
      <c r="P47" s="3"/>
      <c r="S47" s="292" t="s">
        <v>181</v>
      </c>
      <c r="T47" s="243" t="e">
        <f>SUM(T39:T43)</f>
        <v>#VALUE!</v>
      </c>
      <c r="V47" s="243" t="e">
        <f>SUM(V39:V43)</f>
        <v>#VALUE!</v>
      </c>
      <c r="X47" s="244" t="e">
        <f>SUM(X39:X43)</f>
        <v>#VALUE!</v>
      </c>
    </row>
    <row r="48" spans="1:24" ht="15" customHeight="1" x14ac:dyDescent="0.4">
      <c r="A48" s="72">
        <v>48</v>
      </c>
      <c r="B48" s="14"/>
      <c r="C48" s="262"/>
      <c r="D48" s="27" t="s">
        <v>169</v>
      </c>
      <c r="E48" s="27"/>
      <c r="F48" s="87" t="s">
        <v>182</v>
      </c>
      <c r="G48" s="87"/>
      <c r="H48" s="71"/>
      <c r="I48" s="71"/>
      <c r="J48" s="71"/>
      <c r="K48" s="448">
        <f>('S4.RAB Value (Rolled Forward)'!P22)</f>
        <v>0</v>
      </c>
      <c r="L48" s="71"/>
      <c r="M48" s="71"/>
      <c r="N48" s="12"/>
      <c r="O48" s="130" t="s">
        <v>147</v>
      </c>
      <c r="P48" s="3"/>
      <c r="S48" s="242" t="s">
        <v>183</v>
      </c>
      <c r="T48" s="290" t="e">
        <f>IF(ABS(T47)&lt;0.01,T46,"ERROR")</f>
        <v>#VALUE!</v>
      </c>
      <c r="V48" s="290" t="e">
        <f>IF(ABS(V47)&lt;0.01,V46,"ERROR")</f>
        <v>#VALUE!</v>
      </c>
      <c r="X48" s="291" t="e">
        <f>IF(ABS(X47)&lt;0.01,X46,"ERROR")</f>
        <v>#VALUE!</v>
      </c>
    </row>
    <row r="49" spans="1:24" ht="15" customHeight="1" x14ac:dyDescent="0.4">
      <c r="A49" s="72">
        <v>49</v>
      </c>
      <c r="B49" s="71"/>
      <c r="C49" s="262"/>
      <c r="D49" s="27" t="s">
        <v>169</v>
      </c>
      <c r="E49" s="27"/>
      <c r="F49" s="87" t="s">
        <v>184</v>
      </c>
      <c r="G49" s="87"/>
      <c r="H49" s="71"/>
      <c r="I49" s="71"/>
      <c r="J49" s="71"/>
      <c r="K49" s="441">
        <f>'S4.RAB Value (Rolled Forward)'!P20</f>
        <v>0</v>
      </c>
      <c r="L49" s="71"/>
      <c r="M49" s="71"/>
      <c r="N49" s="12"/>
      <c r="O49" s="130" t="s">
        <v>147</v>
      </c>
      <c r="P49" s="5"/>
      <c r="Q49" s="6"/>
      <c r="R49" s="6"/>
      <c r="S49" s="6"/>
      <c r="T49" s="6"/>
      <c r="U49" s="6"/>
      <c r="V49" s="6"/>
      <c r="W49" s="6"/>
      <c r="X49" s="7"/>
    </row>
    <row r="50" spans="1:24" ht="15" customHeight="1" thickBot="1" x14ac:dyDescent="0.45">
      <c r="A50" s="72">
        <v>50</v>
      </c>
      <c r="B50" s="71"/>
      <c r="C50" s="262"/>
      <c r="D50" s="27" t="s">
        <v>148</v>
      </c>
      <c r="E50" s="27"/>
      <c r="F50" s="87" t="s">
        <v>185</v>
      </c>
      <c r="G50" s="87"/>
      <c r="H50" s="71"/>
      <c r="I50" s="71"/>
      <c r="J50" s="71"/>
      <c r="K50" s="441">
        <f>'S5a.Regulatory Tax Allowance'!J76</f>
        <v>0</v>
      </c>
      <c r="L50" s="71"/>
      <c r="M50" s="71"/>
      <c r="N50" s="12"/>
      <c r="O50" s="130" t="s">
        <v>150</v>
      </c>
      <c r="P50" s="228" t="s">
        <v>186</v>
      </c>
      <c r="Q50" s="230"/>
      <c r="R50" s="230"/>
      <c r="S50" s="230"/>
      <c r="T50" s="231"/>
    </row>
    <row r="51" spans="1:24" ht="15" customHeight="1" thickBot="1" x14ac:dyDescent="0.45">
      <c r="A51" s="72">
        <v>51</v>
      </c>
      <c r="B51" s="71"/>
      <c r="C51" s="73" t="s">
        <v>176</v>
      </c>
      <c r="D51" s="115"/>
      <c r="E51" s="87"/>
      <c r="F51" s="87"/>
      <c r="G51" s="87"/>
      <c r="H51" s="71"/>
      <c r="I51" s="71"/>
      <c r="J51" s="71"/>
      <c r="K51" s="71"/>
      <c r="L51" s="268">
        <f>K47-K48-K49+K50</f>
        <v>0</v>
      </c>
      <c r="M51" s="71"/>
      <c r="N51" s="12"/>
      <c r="P51" s="3"/>
      <c r="T51" s="4"/>
    </row>
    <row r="52" spans="1:24" ht="15" customHeight="1" thickBot="1" x14ac:dyDescent="0.45">
      <c r="A52" s="72">
        <v>52</v>
      </c>
      <c r="B52" s="71"/>
      <c r="C52" s="262"/>
      <c r="D52" s="115"/>
      <c r="E52" s="27"/>
      <c r="F52" s="87"/>
      <c r="G52" s="87"/>
      <c r="H52" s="71"/>
      <c r="I52" s="71"/>
      <c r="J52" s="71"/>
      <c r="K52" s="71"/>
      <c r="L52" s="71"/>
      <c r="M52" s="71"/>
      <c r="N52" s="12"/>
      <c r="P52" s="245" t="s">
        <v>155</v>
      </c>
      <c r="Q52" s="233" t="s">
        <v>156</v>
      </c>
      <c r="R52" s="233" t="s">
        <v>157</v>
      </c>
      <c r="S52" s="212" t="s">
        <v>158</v>
      </c>
      <c r="T52" s="234"/>
    </row>
    <row r="53" spans="1:24" ht="15" customHeight="1" thickBot="1" x14ac:dyDescent="0.6">
      <c r="A53" s="72">
        <v>53</v>
      </c>
      <c r="B53" s="71"/>
      <c r="C53" s="85"/>
      <c r="D53" s="177" t="s">
        <v>134</v>
      </c>
      <c r="E53" s="175"/>
      <c r="F53" s="170"/>
      <c r="G53" s="170"/>
      <c r="H53" s="71"/>
      <c r="I53" s="71"/>
      <c r="J53" s="71"/>
      <c r="K53" s="71"/>
      <c r="L53" s="71"/>
      <c r="M53" s="423">
        <f>IF(K32=0,0,T48)</f>
        <v>0</v>
      </c>
      <c r="N53" s="12"/>
      <c r="O53" s="130" t="s">
        <v>187</v>
      </c>
      <c r="P53" s="246"/>
      <c r="Q53" s="233" t="s">
        <v>161</v>
      </c>
      <c r="R53" s="233" t="s">
        <v>162</v>
      </c>
      <c r="S53" s="233" t="s">
        <v>163</v>
      </c>
      <c r="T53" s="235" t="s">
        <v>164</v>
      </c>
    </row>
    <row r="54" spans="1:24" ht="15" customHeight="1" x14ac:dyDescent="0.55000000000000004">
      <c r="A54" s="72">
        <v>54</v>
      </c>
      <c r="B54" s="71"/>
      <c r="C54" s="85"/>
      <c r="D54" s="88"/>
      <c r="E54" s="73"/>
      <c r="F54" s="87"/>
      <c r="G54" s="87"/>
      <c r="H54" s="71"/>
      <c r="I54" s="71"/>
      <c r="J54" s="71"/>
      <c r="K54" s="71"/>
      <c r="L54" s="71"/>
      <c r="M54" s="71"/>
      <c r="N54" s="12"/>
      <c r="P54" s="3"/>
      <c r="T54" s="4"/>
    </row>
    <row r="55" spans="1:24" ht="15" customHeight="1" x14ac:dyDescent="0.55000000000000004">
      <c r="A55" s="72">
        <v>55</v>
      </c>
      <c r="B55" s="71"/>
      <c r="C55" s="85"/>
      <c r="D55" s="88"/>
      <c r="E55" s="73"/>
      <c r="F55" s="87" t="s">
        <v>188</v>
      </c>
      <c r="G55" s="87"/>
      <c r="H55" s="71"/>
      <c r="I55" s="71"/>
      <c r="J55" s="71"/>
      <c r="K55" s="71"/>
      <c r="L55" s="71"/>
      <c r="M55" s="349">
        <v>0.42</v>
      </c>
      <c r="N55" s="12"/>
      <c r="P55" s="247" t="s">
        <v>189</v>
      </c>
      <c r="Q55" s="238">
        <v>365</v>
      </c>
      <c r="R55" s="237" t="e">
        <f t="shared" ref="R55:R82" si="1">K$3-Q55</f>
        <v>#VALUE!</v>
      </c>
      <c r="S55" s="238">
        <f>-L34</f>
        <v>0</v>
      </c>
      <c r="T55" s="240" t="e">
        <f t="shared" ref="T55:T82" si="2">S55/(1+T$85)^((365-$Q55)/365)</f>
        <v>#VALUE!</v>
      </c>
    </row>
    <row r="56" spans="1:24" ht="15" customHeight="1" x14ac:dyDescent="0.55000000000000004">
      <c r="A56" s="72">
        <v>56</v>
      </c>
      <c r="B56" s="71"/>
      <c r="C56" s="85"/>
      <c r="D56" s="88"/>
      <c r="E56" s="73"/>
      <c r="F56" s="87" t="s">
        <v>190</v>
      </c>
      <c r="G56" s="87"/>
      <c r="H56" s="71"/>
      <c r="I56" s="71"/>
      <c r="J56" s="71"/>
      <c r="K56" s="71"/>
      <c r="L56" s="71"/>
      <c r="M56" s="447"/>
      <c r="N56" s="12"/>
      <c r="O56" s="130" t="s">
        <v>191</v>
      </c>
      <c r="P56" s="247" t="s">
        <v>192</v>
      </c>
      <c r="Q56" s="238">
        <v>350</v>
      </c>
      <c r="R56" s="237" t="e">
        <f t="shared" si="1"/>
        <v>#VALUE!</v>
      </c>
      <c r="S56" s="238">
        <f t="shared" ref="S56:S67" si="3">-M67</f>
        <v>0</v>
      </c>
      <c r="T56" s="240" t="e">
        <f t="shared" si="2"/>
        <v>#VALUE!</v>
      </c>
    </row>
    <row r="57" spans="1:24" ht="15" customHeight="1" x14ac:dyDescent="0.55000000000000004">
      <c r="A57" s="72">
        <v>57</v>
      </c>
      <c r="B57" s="71"/>
      <c r="C57" s="85"/>
      <c r="D57" s="88"/>
      <c r="E57" s="73"/>
      <c r="F57" s="87" t="s">
        <v>193</v>
      </c>
      <c r="G57" s="87"/>
      <c r="H57" s="71"/>
      <c r="I57" s="71"/>
      <c r="J57" s="71"/>
      <c r="K57" s="71"/>
      <c r="L57" s="71"/>
      <c r="M57" s="216">
        <f>'S5a.Regulatory Tax Allowance'!I28</f>
        <v>0</v>
      </c>
      <c r="N57" s="12"/>
      <c r="O57" s="130" t="s">
        <v>150</v>
      </c>
      <c r="P57" s="247" t="s">
        <v>194</v>
      </c>
      <c r="Q57" s="238">
        <v>320</v>
      </c>
      <c r="R57" s="237" t="e">
        <f t="shared" si="1"/>
        <v>#VALUE!</v>
      </c>
      <c r="S57" s="238">
        <f t="shared" si="3"/>
        <v>0</v>
      </c>
      <c r="T57" s="240" t="e">
        <f t="shared" si="2"/>
        <v>#VALUE!</v>
      </c>
    </row>
    <row r="58" spans="1:24" ht="15" customHeight="1" thickBot="1" x14ac:dyDescent="0.6">
      <c r="A58" s="72">
        <v>58</v>
      </c>
      <c r="B58" s="71"/>
      <c r="C58" s="85"/>
      <c r="D58" s="88"/>
      <c r="E58" s="73"/>
      <c r="F58" s="87"/>
      <c r="G58" s="87"/>
      <c r="H58" s="71"/>
      <c r="I58" s="71"/>
      <c r="J58" s="71"/>
      <c r="K58" s="71"/>
      <c r="L58" s="71"/>
      <c r="M58" s="71"/>
      <c r="N58" s="12"/>
      <c r="O58" s="131"/>
      <c r="P58" s="247" t="s">
        <v>195</v>
      </c>
      <c r="Q58" s="238">
        <v>289</v>
      </c>
      <c r="R58" s="237" t="e">
        <f t="shared" si="1"/>
        <v>#VALUE!</v>
      </c>
      <c r="S58" s="238">
        <f t="shared" si="3"/>
        <v>0</v>
      </c>
      <c r="T58" s="240" t="e">
        <f t="shared" si="2"/>
        <v>#VALUE!</v>
      </c>
    </row>
    <row r="59" spans="1:24" ht="15" customHeight="1" thickBot="1" x14ac:dyDescent="0.6">
      <c r="A59" s="72">
        <v>59</v>
      </c>
      <c r="B59" s="71"/>
      <c r="C59" s="85"/>
      <c r="D59" s="177" t="s">
        <v>117</v>
      </c>
      <c r="E59" s="175"/>
      <c r="F59" s="170"/>
      <c r="G59" s="170"/>
      <c r="H59" s="71"/>
      <c r="I59" s="71"/>
      <c r="J59" s="71"/>
      <c r="K59" s="71"/>
      <c r="L59" s="71"/>
      <c r="M59" s="215">
        <f>M53-($M$55*$M$56*$M$57)</f>
        <v>0</v>
      </c>
      <c r="N59" s="12"/>
      <c r="O59" s="130" t="s">
        <v>196</v>
      </c>
      <c r="P59" s="247" t="s">
        <v>197</v>
      </c>
      <c r="Q59" s="238">
        <v>259</v>
      </c>
      <c r="R59" s="237" t="e">
        <f t="shared" si="1"/>
        <v>#VALUE!</v>
      </c>
      <c r="S59" s="238">
        <f t="shared" si="3"/>
        <v>0</v>
      </c>
      <c r="T59" s="240" t="e">
        <f t="shared" si="2"/>
        <v>#VALUE!</v>
      </c>
    </row>
    <row r="60" spans="1:24" ht="15" customHeight="1" x14ac:dyDescent="0.55000000000000004">
      <c r="A60" s="72">
        <v>60</v>
      </c>
      <c r="B60" s="71"/>
      <c r="C60" s="85"/>
      <c r="D60" s="71"/>
      <c r="E60" s="71"/>
      <c r="F60" s="71"/>
      <c r="G60" s="71"/>
      <c r="H60" s="71"/>
      <c r="I60" s="71"/>
      <c r="J60" s="71"/>
      <c r="K60" s="71"/>
      <c r="L60" s="71"/>
      <c r="M60" s="71"/>
      <c r="N60" s="12"/>
      <c r="P60" s="247" t="s">
        <v>198</v>
      </c>
      <c r="Q60" s="238">
        <v>228</v>
      </c>
      <c r="R60" s="237" t="e">
        <f t="shared" si="1"/>
        <v>#VALUE!</v>
      </c>
      <c r="S60" s="238">
        <f t="shared" si="3"/>
        <v>0</v>
      </c>
      <c r="T60" s="240" t="e">
        <f t="shared" si="2"/>
        <v>#VALUE!</v>
      </c>
    </row>
    <row r="61" spans="1:24" ht="14.25" customHeight="1" x14ac:dyDescent="0.55000000000000004">
      <c r="A61" s="72">
        <v>61</v>
      </c>
      <c r="B61" s="14"/>
      <c r="C61" s="85" t="s">
        <v>199</v>
      </c>
      <c r="D61" s="88"/>
      <c r="E61" s="73"/>
      <c r="F61" s="87"/>
      <c r="G61" s="87"/>
      <c r="H61" s="71"/>
      <c r="I61" s="71"/>
      <c r="J61" s="71"/>
      <c r="K61" s="71"/>
      <c r="L61" s="129"/>
      <c r="M61" s="71"/>
      <c r="N61" s="12"/>
      <c r="P61" s="247" t="s">
        <v>200</v>
      </c>
      <c r="Q61" s="238">
        <v>197</v>
      </c>
      <c r="R61" s="237" t="e">
        <f t="shared" si="1"/>
        <v>#VALUE!</v>
      </c>
      <c r="S61" s="238">
        <f t="shared" si="3"/>
        <v>0</v>
      </c>
      <c r="T61" s="240" t="e">
        <f t="shared" si="2"/>
        <v>#VALUE!</v>
      </c>
    </row>
    <row r="62" spans="1:24" ht="14.25" customHeight="1" thickBot="1" x14ac:dyDescent="0.6">
      <c r="A62" s="72">
        <v>62</v>
      </c>
      <c r="B62" s="14"/>
      <c r="C62" s="85"/>
      <c r="D62" s="88"/>
      <c r="E62" s="73"/>
      <c r="F62" s="87"/>
      <c r="G62" s="87"/>
      <c r="H62" s="84"/>
      <c r="I62" s="71"/>
      <c r="J62" s="71"/>
      <c r="K62" s="71"/>
      <c r="L62" s="129"/>
      <c r="M62" s="71"/>
      <c r="N62" s="12"/>
      <c r="P62" s="247" t="s">
        <v>201</v>
      </c>
      <c r="Q62" s="238">
        <v>167</v>
      </c>
      <c r="R62" s="237" t="e">
        <f t="shared" si="1"/>
        <v>#VALUE!</v>
      </c>
      <c r="S62" s="238">
        <f t="shared" si="3"/>
        <v>0</v>
      </c>
      <c r="T62" s="240" t="e">
        <f t="shared" si="2"/>
        <v>#VALUE!</v>
      </c>
    </row>
    <row r="63" spans="1:24" ht="15" customHeight="1" thickBot="1" x14ac:dyDescent="0.6">
      <c r="A63" s="72">
        <v>63</v>
      </c>
      <c r="B63" s="71"/>
      <c r="C63" s="85"/>
      <c r="D63" s="88"/>
      <c r="E63" s="176" t="s">
        <v>151</v>
      </c>
      <c r="F63" s="176"/>
      <c r="G63" s="71"/>
      <c r="H63" s="71"/>
      <c r="I63" s="71"/>
      <c r="J63" s="71"/>
      <c r="K63" s="71"/>
      <c r="L63" s="71"/>
      <c r="M63" s="424" t="str">
        <f>IF(M79=0,"N/A",L34)</f>
        <v>N/A</v>
      </c>
      <c r="N63" s="12"/>
      <c r="O63" s="130" t="s">
        <v>202</v>
      </c>
      <c r="P63" s="247" t="s">
        <v>203</v>
      </c>
      <c r="Q63" s="238">
        <v>136</v>
      </c>
      <c r="R63" s="237" t="e">
        <f t="shared" si="1"/>
        <v>#VALUE!</v>
      </c>
      <c r="S63" s="238">
        <f t="shared" si="3"/>
        <v>0</v>
      </c>
      <c r="T63" s="240" t="e">
        <f t="shared" si="2"/>
        <v>#VALUE!</v>
      </c>
    </row>
    <row r="64" spans="1:24" ht="15" customHeight="1" x14ac:dyDescent="0.55000000000000004">
      <c r="A64" s="72">
        <v>64</v>
      </c>
      <c r="B64" s="71"/>
      <c r="C64" s="85"/>
      <c r="D64" s="88"/>
      <c r="E64" s="73"/>
      <c r="F64" s="87"/>
      <c r="G64" s="71"/>
      <c r="H64" s="71"/>
      <c r="I64" s="71"/>
      <c r="J64" s="71"/>
      <c r="K64" s="71"/>
      <c r="L64" s="71"/>
      <c r="M64" s="71"/>
      <c r="N64" s="12"/>
      <c r="P64" s="247" t="s">
        <v>204</v>
      </c>
      <c r="Q64" s="238">
        <v>106</v>
      </c>
      <c r="R64" s="237" t="e">
        <f t="shared" si="1"/>
        <v>#VALUE!</v>
      </c>
      <c r="S64" s="238">
        <f t="shared" si="3"/>
        <v>0</v>
      </c>
      <c r="T64" s="240" t="e">
        <f t="shared" si="2"/>
        <v>#VALUE!</v>
      </c>
    </row>
    <row r="65" spans="1:20" ht="15" customHeight="1" x14ac:dyDescent="0.55000000000000004">
      <c r="A65" s="72">
        <v>65</v>
      </c>
      <c r="B65" s="71"/>
      <c r="C65" s="85"/>
      <c r="D65" s="88"/>
      <c r="E65" s="73"/>
      <c r="F65" s="170"/>
      <c r="G65" s="84"/>
      <c r="H65" s="155"/>
      <c r="I65" s="155"/>
      <c r="J65" s="71"/>
      <c r="K65" s="84"/>
      <c r="L65" s="84"/>
      <c r="M65" s="155"/>
      <c r="N65" s="12"/>
      <c r="P65" s="247" t="s">
        <v>205</v>
      </c>
      <c r="Q65" s="238">
        <v>75</v>
      </c>
      <c r="R65" s="237" t="e">
        <f t="shared" si="1"/>
        <v>#VALUE!</v>
      </c>
      <c r="S65" s="238">
        <f t="shared" si="3"/>
        <v>0</v>
      </c>
      <c r="T65" s="240" t="e">
        <f t="shared" si="2"/>
        <v>#VALUE!</v>
      </c>
    </row>
    <row r="66" spans="1:20" ht="26.25" x14ac:dyDescent="0.55000000000000004">
      <c r="A66" s="72">
        <v>66</v>
      </c>
      <c r="B66" s="71"/>
      <c r="C66" s="85"/>
      <c r="D66" s="88"/>
      <c r="E66" s="73"/>
      <c r="F66" s="87"/>
      <c r="G66" s="183" t="s">
        <v>154</v>
      </c>
      <c r="H66" s="162"/>
      <c r="I66" s="183" t="s">
        <v>165</v>
      </c>
      <c r="J66" s="161" t="s">
        <v>168</v>
      </c>
      <c r="K66" s="161" t="s">
        <v>206</v>
      </c>
      <c r="L66" s="183" t="s">
        <v>207</v>
      </c>
      <c r="M66" s="183" t="s">
        <v>208</v>
      </c>
      <c r="N66" s="12"/>
      <c r="P66" s="247" t="s">
        <v>209</v>
      </c>
      <c r="Q66" s="238">
        <v>44</v>
      </c>
      <c r="R66" s="237" t="e">
        <f t="shared" si="1"/>
        <v>#VALUE!</v>
      </c>
      <c r="S66" s="238">
        <f t="shared" si="3"/>
        <v>0</v>
      </c>
      <c r="T66" s="240" t="e">
        <f t="shared" si="2"/>
        <v>#VALUE!</v>
      </c>
    </row>
    <row r="67" spans="1:20" ht="15" customHeight="1" x14ac:dyDescent="0.55000000000000004">
      <c r="A67" s="72">
        <v>67</v>
      </c>
      <c r="B67" s="71"/>
      <c r="C67" s="85"/>
      <c r="D67" s="88"/>
      <c r="E67" s="73"/>
      <c r="F67" s="87" t="s">
        <v>210</v>
      </c>
      <c r="G67" s="207"/>
      <c r="H67" s="71"/>
      <c r="I67" s="451"/>
      <c r="J67" s="451"/>
      <c r="K67" s="451"/>
      <c r="L67" s="452"/>
      <c r="M67" s="208">
        <f>I67+J67-K67-L67</f>
        <v>0</v>
      </c>
      <c r="N67" s="12"/>
      <c r="P67" s="247" t="s">
        <v>211</v>
      </c>
      <c r="Q67" s="238">
        <v>16</v>
      </c>
      <c r="R67" s="237" t="e">
        <f t="shared" si="1"/>
        <v>#VALUE!</v>
      </c>
      <c r="S67" s="238">
        <f t="shared" si="3"/>
        <v>0</v>
      </c>
      <c r="T67" s="240" t="e">
        <f t="shared" si="2"/>
        <v>#VALUE!</v>
      </c>
    </row>
    <row r="68" spans="1:20" ht="15" customHeight="1" x14ac:dyDescent="0.55000000000000004">
      <c r="A68" s="72">
        <v>68</v>
      </c>
      <c r="B68" s="71"/>
      <c r="C68" s="85"/>
      <c r="D68" s="88"/>
      <c r="E68" s="73"/>
      <c r="F68" s="87" t="s">
        <v>212</v>
      </c>
      <c r="G68" s="207"/>
      <c r="H68" s="71"/>
      <c r="I68" s="451"/>
      <c r="J68" s="451"/>
      <c r="K68" s="451"/>
      <c r="L68" s="452"/>
      <c r="M68" s="208">
        <f t="shared" ref="M68:M78" si="4">I68+J68-K68-L68</f>
        <v>0</v>
      </c>
      <c r="N68" s="12"/>
      <c r="P68" s="247" t="s">
        <v>213</v>
      </c>
      <c r="Q68" s="238">
        <v>315</v>
      </c>
      <c r="R68" s="237" t="e">
        <f t="shared" si="1"/>
        <v>#VALUE!</v>
      </c>
      <c r="S68" s="238">
        <f t="shared" ref="S68:S79" si="5">G67</f>
        <v>0</v>
      </c>
      <c r="T68" s="240" t="e">
        <f t="shared" si="2"/>
        <v>#VALUE!</v>
      </c>
    </row>
    <row r="69" spans="1:20" ht="15" customHeight="1" x14ac:dyDescent="0.55000000000000004">
      <c r="A69" s="72">
        <v>69</v>
      </c>
      <c r="B69" s="71"/>
      <c r="C69" s="85"/>
      <c r="D69" s="88"/>
      <c r="E69" s="73"/>
      <c r="F69" s="87" t="s">
        <v>214</v>
      </c>
      <c r="G69" s="207"/>
      <c r="H69" s="71"/>
      <c r="I69" s="451"/>
      <c r="J69" s="451"/>
      <c r="K69" s="451"/>
      <c r="L69" s="452"/>
      <c r="M69" s="208">
        <f t="shared" si="4"/>
        <v>0</v>
      </c>
      <c r="N69" s="12"/>
      <c r="P69" s="247" t="s">
        <v>215</v>
      </c>
      <c r="Q69" s="238">
        <v>284</v>
      </c>
      <c r="R69" s="237" t="e">
        <f t="shared" si="1"/>
        <v>#VALUE!</v>
      </c>
      <c r="S69" s="238">
        <f t="shared" si="5"/>
        <v>0</v>
      </c>
      <c r="T69" s="240" t="e">
        <f t="shared" si="2"/>
        <v>#VALUE!</v>
      </c>
    </row>
    <row r="70" spans="1:20" ht="15" customHeight="1" x14ac:dyDescent="0.55000000000000004">
      <c r="A70" s="72">
        <v>70</v>
      </c>
      <c r="B70" s="71"/>
      <c r="C70" s="85"/>
      <c r="D70" s="88"/>
      <c r="E70" s="73"/>
      <c r="F70" s="87" t="s">
        <v>216</v>
      </c>
      <c r="G70" s="207"/>
      <c r="H70" s="71"/>
      <c r="I70" s="451"/>
      <c r="J70" s="451"/>
      <c r="K70" s="451"/>
      <c r="L70" s="452"/>
      <c r="M70" s="208">
        <f t="shared" si="4"/>
        <v>0</v>
      </c>
      <c r="N70" s="12"/>
      <c r="P70" s="247" t="s">
        <v>217</v>
      </c>
      <c r="Q70" s="238">
        <v>254</v>
      </c>
      <c r="R70" s="237" t="e">
        <f t="shared" si="1"/>
        <v>#VALUE!</v>
      </c>
      <c r="S70" s="238">
        <f t="shared" si="5"/>
        <v>0</v>
      </c>
      <c r="T70" s="240" t="e">
        <f t="shared" si="2"/>
        <v>#VALUE!</v>
      </c>
    </row>
    <row r="71" spans="1:20" ht="15" customHeight="1" x14ac:dyDescent="0.55000000000000004">
      <c r="A71" s="72">
        <v>71</v>
      </c>
      <c r="B71" s="71"/>
      <c r="C71" s="85"/>
      <c r="D71" s="88"/>
      <c r="E71" s="73"/>
      <c r="F71" s="87" t="s">
        <v>218</v>
      </c>
      <c r="G71" s="207"/>
      <c r="H71" s="71"/>
      <c r="I71" s="451"/>
      <c r="J71" s="451"/>
      <c r="K71" s="451"/>
      <c r="L71" s="452"/>
      <c r="M71" s="208">
        <f t="shared" si="4"/>
        <v>0</v>
      </c>
      <c r="N71" s="12"/>
      <c r="P71" s="247" t="s">
        <v>219</v>
      </c>
      <c r="Q71" s="238">
        <v>223</v>
      </c>
      <c r="R71" s="237" t="e">
        <f t="shared" si="1"/>
        <v>#VALUE!</v>
      </c>
      <c r="S71" s="238">
        <f t="shared" si="5"/>
        <v>0</v>
      </c>
      <c r="T71" s="240" t="e">
        <f t="shared" si="2"/>
        <v>#VALUE!</v>
      </c>
    </row>
    <row r="72" spans="1:20" ht="15" customHeight="1" x14ac:dyDescent="0.55000000000000004">
      <c r="A72" s="72">
        <v>72</v>
      </c>
      <c r="B72" s="71"/>
      <c r="C72" s="85"/>
      <c r="D72" s="88"/>
      <c r="E72" s="73"/>
      <c r="F72" s="87" t="s">
        <v>220</v>
      </c>
      <c r="G72" s="207"/>
      <c r="H72" s="71"/>
      <c r="I72" s="451"/>
      <c r="J72" s="451"/>
      <c r="K72" s="451"/>
      <c r="L72" s="452"/>
      <c r="M72" s="208">
        <f t="shared" si="4"/>
        <v>0</v>
      </c>
      <c r="N72" s="12"/>
      <c r="P72" s="247" t="s">
        <v>221</v>
      </c>
      <c r="Q72" s="238">
        <v>192</v>
      </c>
      <c r="R72" s="237" t="e">
        <f t="shared" si="1"/>
        <v>#VALUE!</v>
      </c>
      <c r="S72" s="238">
        <f t="shared" si="5"/>
        <v>0</v>
      </c>
      <c r="T72" s="240" t="e">
        <f t="shared" si="2"/>
        <v>#VALUE!</v>
      </c>
    </row>
    <row r="73" spans="1:20" ht="15" customHeight="1" x14ac:dyDescent="0.55000000000000004">
      <c r="A73" s="72">
        <v>73</v>
      </c>
      <c r="B73" s="71"/>
      <c r="C73" s="85"/>
      <c r="D73" s="88"/>
      <c r="E73" s="73"/>
      <c r="F73" s="87" t="s">
        <v>222</v>
      </c>
      <c r="G73" s="207"/>
      <c r="H73" s="71"/>
      <c r="I73" s="451"/>
      <c r="J73" s="451"/>
      <c r="K73" s="451"/>
      <c r="L73" s="452"/>
      <c r="M73" s="208">
        <f t="shared" si="4"/>
        <v>0</v>
      </c>
      <c r="N73" s="12"/>
      <c r="P73" s="247" t="s">
        <v>223</v>
      </c>
      <c r="Q73" s="238">
        <v>162</v>
      </c>
      <c r="R73" s="237" t="e">
        <f t="shared" si="1"/>
        <v>#VALUE!</v>
      </c>
      <c r="S73" s="238">
        <f t="shared" si="5"/>
        <v>0</v>
      </c>
      <c r="T73" s="240" t="e">
        <f t="shared" si="2"/>
        <v>#VALUE!</v>
      </c>
    </row>
    <row r="74" spans="1:20" ht="15" customHeight="1" x14ac:dyDescent="0.55000000000000004">
      <c r="A74" s="72">
        <v>74</v>
      </c>
      <c r="B74" s="71"/>
      <c r="C74" s="85"/>
      <c r="D74" s="88"/>
      <c r="E74" s="73"/>
      <c r="F74" s="87" t="s">
        <v>224</v>
      </c>
      <c r="G74" s="207"/>
      <c r="H74" s="71"/>
      <c r="I74" s="451"/>
      <c r="J74" s="451"/>
      <c r="K74" s="451"/>
      <c r="L74" s="452"/>
      <c r="M74" s="208">
        <f t="shared" si="4"/>
        <v>0</v>
      </c>
      <c r="N74" s="12"/>
      <c r="P74" s="247" t="s">
        <v>225</v>
      </c>
      <c r="Q74" s="238">
        <v>131</v>
      </c>
      <c r="R74" s="237" t="e">
        <f t="shared" si="1"/>
        <v>#VALUE!</v>
      </c>
      <c r="S74" s="238">
        <f t="shared" si="5"/>
        <v>0</v>
      </c>
      <c r="T74" s="240" t="e">
        <f t="shared" si="2"/>
        <v>#VALUE!</v>
      </c>
    </row>
    <row r="75" spans="1:20" ht="15" customHeight="1" x14ac:dyDescent="0.55000000000000004">
      <c r="A75" s="72">
        <v>75</v>
      </c>
      <c r="B75" s="71"/>
      <c r="C75" s="85"/>
      <c r="D75" s="88"/>
      <c r="E75" s="73"/>
      <c r="F75" s="87" t="s">
        <v>226</v>
      </c>
      <c r="G75" s="207"/>
      <c r="H75" s="71"/>
      <c r="I75" s="451"/>
      <c r="J75" s="451"/>
      <c r="K75" s="451"/>
      <c r="L75" s="452"/>
      <c r="M75" s="208">
        <f t="shared" si="4"/>
        <v>0</v>
      </c>
      <c r="N75" s="12"/>
      <c r="P75" s="247" t="s">
        <v>227</v>
      </c>
      <c r="Q75" s="238">
        <v>101</v>
      </c>
      <c r="R75" s="237" t="e">
        <f t="shared" si="1"/>
        <v>#VALUE!</v>
      </c>
      <c r="S75" s="238">
        <f t="shared" si="5"/>
        <v>0</v>
      </c>
      <c r="T75" s="240" t="e">
        <f t="shared" si="2"/>
        <v>#VALUE!</v>
      </c>
    </row>
    <row r="76" spans="1:20" ht="15" customHeight="1" x14ac:dyDescent="0.55000000000000004">
      <c r="A76" s="72">
        <v>76</v>
      </c>
      <c r="B76" s="71"/>
      <c r="C76" s="85"/>
      <c r="D76" s="88"/>
      <c r="E76" s="73"/>
      <c r="F76" s="87" t="s">
        <v>228</v>
      </c>
      <c r="G76" s="207"/>
      <c r="H76" s="71"/>
      <c r="I76" s="451"/>
      <c r="J76" s="451"/>
      <c r="K76" s="451"/>
      <c r="L76" s="452"/>
      <c r="M76" s="208">
        <f t="shared" si="4"/>
        <v>0</v>
      </c>
      <c r="N76" s="12"/>
      <c r="P76" s="247" t="s">
        <v>229</v>
      </c>
      <c r="Q76" s="238">
        <v>70</v>
      </c>
      <c r="R76" s="237" t="e">
        <f t="shared" si="1"/>
        <v>#VALUE!</v>
      </c>
      <c r="S76" s="238">
        <f t="shared" si="5"/>
        <v>0</v>
      </c>
      <c r="T76" s="240" t="e">
        <f t="shared" si="2"/>
        <v>#VALUE!</v>
      </c>
    </row>
    <row r="77" spans="1:20" ht="15" customHeight="1" x14ac:dyDescent="0.55000000000000004">
      <c r="A77" s="72">
        <v>77</v>
      </c>
      <c r="B77" s="71"/>
      <c r="C77" s="85"/>
      <c r="D77" s="88"/>
      <c r="E77" s="73"/>
      <c r="F77" s="87" t="s">
        <v>230</v>
      </c>
      <c r="G77" s="207"/>
      <c r="H77" s="71"/>
      <c r="I77" s="451"/>
      <c r="J77" s="451"/>
      <c r="K77" s="451"/>
      <c r="L77" s="452"/>
      <c r="M77" s="208">
        <f t="shared" si="4"/>
        <v>0</v>
      </c>
      <c r="N77" s="12"/>
      <c r="P77" s="247" t="s">
        <v>231</v>
      </c>
      <c r="Q77" s="238">
        <v>39</v>
      </c>
      <c r="R77" s="237" t="e">
        <f t="shared" si="1"/>
        <v>#VALUE!</v>
      </c>
      <c r="S77" s="238">
        <f t="shared" si="5"/>
        <v>0</v>
      </c>
      <c r="T77" s="240" t="e">
        <f t="shared" si="2"/>
        <v>#VALUE!</v>
      </c>
    </row>
    <row r="78" spans="1:20" ht="15" customHeight="1" thickBot="1" x14ac:dyDescent="0.6">
      <c r="A78" s="72">
        <v>78</v>
      </c>
      <c r="B78" s="71"/>
      <c r="C78" s="85"/>
      <c r="D78" s="88"/>
      <c r="E78" s="73"/>
      <c r="F78" s="87" t="s">
        <v>232</v>
      </c>
      <c r="G78" s="207"/>
      <c r="H78" s="71"/>
      <c r="I78" s="451"/>
      <c r="J78" s="451"/>
      <c r="K78" s="451"/>
      <c r="L78" s="452"/>
      <c r="M78" s="208">
        <f t="shared" si="4"/>
        <v>0</v>
      </c>
      <c r="N78" s="12"/>
      <c r="P78" s="247" t="s">
        <v>233</v>
      </c>
      <c r="Q78" s="238">
        <v>11</v>
      </c>
      <c r="R78" s="237" t="e">
        <f t="shared" si="1"/>
        <v>#VALUE!</v>
      </c>
      <c r="S78" s="238">
        <f t="shared" si="5"/>
        <v>0</v>
      </c>
      <c r="T78" s="240" t="e">
        <f t="shared" si="2"/>
        <v>#VALUE!</v>
      </c>
    </row>
    <row r="79" spans="1:20" ht="15" customHeight="1" thickBot="1" x14ac:dyDescent="0.6">
      <c r="A79" s="72">
        <v>79</v>
      </c>
      <c r="B79" s="71"/>
      <c r="C79" s="85"/>
      <c r="D79" s="88"/>
      <c r="E79" s="75" t="s">
        <v>234</v>
      </c>
      <c r="F79" s="87"/>
      <c r="G79" s="258">
        <f>SUM(G67:G78)</f>
        <v>0</v>
      </c>
      <c r="H79" s="71"/>
      <c r="I79" s="258">
        <f t="shared" ref="I79:L79" si="6">SUM(I67:I78)</f>
        <v>0</v>
      </c>
      <c r="J79" s="258">
        <f t="shared" si="6"/>
        <v>0</v>
      </c>
      <c r="K79" s="258">
        <f t="shared" si="6"/>
        <v>0</v>
      </c>
      <c r="L79" s="258">
        <f t="shared" si="6"/>
        <v>0</v>
      </c>
      <c r="M79" s="209">
        <f>I79+J79-K79-L79</f>
        <v>0</v>
      </c>
      <c r="N79" s="12"/>
      <c r="P79" s="247" t="s">
        <v>235</v>
      </c>
      <c r="Q79" s="238">
        <v>-20</v>
      </c>
      <c r="R79" s="237" t="e">
        <f t="shared" si="1"/>
        <v>#VALUE!</v>
      </c>
      <c r="S79" s="238">
        <f t="shared" si="5"/>
        <v>0</v>
      </c>
      <c r="T79" s="240" t="e">
        <f t="shared" si="2"/>
        <v>#VALUE!</v>
      </c>
    </row>
    <row r="80" spans="1:20" ht="15" customHeight="1" thickBot="1" x14ac:dyDescent="0.6">
      <c r="A80" s="72">
        <v>80</v>
      </c>
      <c r="B80" s="71"/>
      <c r="C80" s="85"/>
      <c r="D80" s="88"/>
      <c r="E80" s="73"/>
      <c r="F80" s="87"/>
      <c r="G80" s="87"/>
      <c r="H80" s="71"/>
      <c r="I80" s="71"/>
      <c r="J80" s="71"/>
      <c r="K80" s="71"/>
      <c r="L80" s="71"/>
      <c r="M80" s="71"/>
      <c r="N80" s="12"/>
      <c r="P80" s="248" t="s">
        <v>236</v>
      </c>
      <c r="Q80">
        <v>182</v>
      </c>
      <c r="R80" s="237" t="e">
        <f t="shared" si="1"/>
        <v>#VALUE!</v>
      </c>
      <c r="S80" s="249" t="e">
        <f>-M81</f>
        <v>#VALUE!</v>
      </c>
      <c r="T80" s="240" t="e">
        <f t="shared" si="2"/>
        <v>#VALUE!</v>
      </c>
    </row>
    <row r="81" spans="1:20" ht="15.75" customHeight="1" thickBot="1" x14ac:dyDescent="0.6">
      <c r="A81" s="72">
        <v>81</v>
      </c>
      <c r="B81" s="71"/>
      <c r="C81" s="85"/>
      <c r="D81" s="88"/>
      <c r="E81" s="175" t="s">
        <v>172</v>
      </c>
      <c r="F81" s="170"/>
      <c r="G81" s="257"/>
      <c r="H81" s="71"/>
      <c r="I81" s="71"/>
      <c r="J81" s="71"/>
      <c r="K81" s="71"/>
      <c r="L81" s="71"/>
      <c r="M81" s="424" t="str">
        <f>IF(M79=0,"N/A",K41)</f>
        <v>N/A</v>
      </c>
      <c r="N81" s="12"/>
      <c r="O81" s="130" t="s">
        <v>237</v>
      </c>
      <c r="P81" s="247" t="s">
        <v>175</v>
      </c>
      <c r="Q81" s="238">
        <v>0</v>
      </c>
      <c r="R81" s="237" t="e">
        <f t="shared" si="1"/>
        <v>#VALUE!</v>
      </c>
      <c r="S81" s="239" t="str">
        <f>M83</f>
        <v>N/A</v>
      </c>
      <c r="T81" s="240" t="e">
        <f t="shared" si="2"/>
        <v>#VALUE!</v>
      </c>
    </row>
    <row r="82" spans="1:20" ht="15" customHeight="1" thickBot="1" x14ac:dyDescent="0.6">
      <c r="A82" s="72">
        <v>82</v>
      </c>
      <c r="B82" s="71"/>
      <c r="C82" s="85"/>
      <c r="D82" s="88"/>
      <c r="E82" s="73"/>
      <c r="F82" s="87"/>
      <c r="G82" s="87"/>
      <c r="H82" s="71"/>
      <c r="I82" s="71"/>
      <c r="J82" s="71"/>
      <c r="K82" s="71"/>
      <c r="L82" s="71"/>
      <c r="M82" s="71"/>
      <c r="N82" s="12"/>
      <c r="P82" s="247" t="s">
        <v>176</v>
      </c>
      <c r="Q82" s="238">
        <v>0</v>
      </c>
      <c r="R82" s="237" t="e">
        <f t="shared" si="1"/>
        <v>#VALUE!</v>
      </c>
      <c r="S82" s="239" t="str">
        <f>M85</f>
        <v>N/A</v>
      </c>
      <c r="T82" s="240" t="e">
        <f t="shared" si="2"/>
        <v>#VALUE!</v>
      </c>
    </row>
    <row r="83" spans="1:20" ht="15" customHeight="1" thickBot="1" x14ac:dyDescent="0.6">
      <c r="A83" s="72">
        <v>83</v>
      </c>
      <c r="B83" s="71"/>
      <c r="C83" s="85"/>
      <c r="D83" s="88"/>
      <c r="E83" s="176" t="s">
        <v>177</v>
      </c>
      <c r="F83" s="170"/>
      <c r="G83" s="170"/>
      <c r="H83" s="71"/>
      <c r="I83" s="71"/>
      <c r="J83" s="71"/>
      <c r="K83" s="14"/>
      <c r="L83" s="84"/>
      <c r="M83" s="424" t="str">
        <f>IF(M79=0,"N/A",L45)</f>
        <v>N/A</v>
      </c>
      <c r="N83" s="12"/>
      <c r="O83" s="130" t="s">
        <v>238</v>
      </c>
      <c r="P83" s="3"/>
      <c r="T83" s="4"/>
    </row>
    <row r="84" spans="1:20" ht="15" customHeight="1" thickBot="1" x14ac:dyDescent="0.6">
      <c r="A84" s="72">
        <v>84</v>
      </c>
      <c r="B84" s="71"/>
      <c r="C84" s="85"/>
      <c r="D84" s="88"/>
      <c r="E84" s="73"/>
      <c r="F84" s="87"/>
      <c r="G84" s="87"/>
      <c r="H84" s="71"/>
      <c r="I84" s="71"/>
      <c r="J84" s="71"/>
      <c r="K84" s="71"/>
      <c r="L84" s="71"/>
      <c r="M84" s="84"/>
      <c r="N84" s="156"/>
      <c r="P84" s="3"/>
      <c r="S84" s="292" t="s">
        <v>178</v>
      </c>
      <c r="T84" s="289" t="e">
        <f>0.1*SIGN(SUM(S55:S82))</f>
        <v>#VALUE!</v>
      </c>
    </row>
    <row r="85" spans="1:20" ht="15" customHeight="1" thickBot="1" x14ac:dyDescent="0.6">
      <c r="A85" s="72">
        <v>85</v>
      </c>
      <c r="B85" s="71"/>
      <c r="C85" s="85"/>
      <c r="D85" s="88"/>
      <c r="E85" s="176" t="s">
        <v>176</v>
      </c>
      <c r="F85" s="170"/>
      <c r="G85" s="170"/>
      <c r="H85" s="71"/>
      <c r="I85" s="71"/>
      <c r="J85" s="71"/>
      <c r="K85" s="71"/>
      <c r="L85" s="71"/>
      <c r="M85" s="424" t="str">
        <f>IF(M79=0,"N/A",L51)</f>
        <v>N/A</v>
      </c>
      <c r="N85" s="12"/>
      <c r="O85" s="130" t="s">
        <v>239</v>
      </c>
      <c r="P85" s="3"/>
      <c r="S85" s="292" t="s">
        <v>179</v>
      </c>
      <c r="T85" s="291" t="e">
        <f>XIRR(S55:S82,R55:R82,T84)</f>
        <v>#VALUE!</v>
      </c>
    </row>
    <row r="86" spans="1:20" ht="15" customHeight="1" x14ac:dyDescent="0.55000000000000004">
      <c r="A86" s="72">
        <v>86</v>
      </c>
      <c r="B86" s="71"/>
      <c r="C86" s="85"/>
      <c r="D86" s="88"/>
      <c r="E86" s="73"/>
      <c r="F86" s="85"/>
      <c r="G86" s="85"/>
      <c r="H86" s="85"/>
      <c r="I86" s="85"/>
      <c r="J86" s="85"/>
      <c r="K86" s="85"/>
      <c r="L86" s="85"/>
      <c r="M86" s="85"/>
      <c r="N86" s="12"/>
      <c r="P86" s="3"/>
      <c r="S86" s="292" t="s">
        <v>181</v>
      </c>
      <c r="T86" s="244" t="e">
        <f>SUM(T55:T82)</f>
        <v>#VALUE!</v>
      </c>
    </row>
    <row r="87" spans="1:20" ht="15" customHeight="1" thickBot="1" x14ac:dyDescent="0.6">
      <c r="A87" s="72">
        <v>87</v>
      </c>
      <c r="B87" s="71"/>
      <c r="C87" s="85"/>
      <c r="D87" s="88"/>
      <c r="E87" s="73"/>
      <c r="F87" s="71"/>
      <c r="G87" s="71"/>
      <c r="H87" s="71"/>
      <c r="I87" s="71"/>
      <c r="J87" s="71"/>
      <c r="K87" s="14"/>
      <c r="L87" s="38"/>
      <c r="M87" s="71"/>
      <c r="N87" s="12"/>
      <c r="P87" s="3"/>
      <c r="S87" s="242" t="s">
        <v>183</v>
      </c>
      <c r="T87" s="291" t="e">
        <f>IF(ABS(T86)&lt;0.01,T85,"ERROR")</f>
        <v>#VALUE!</v>
      </c>
    </row>
    <row r="88" spans="1:20" ht="15" customHeight="1" thickBot="1" x14ac:dyDescent="0.6">
      <c r="A88" s="72">
        <v>88</v>
      </c>
      <c r="B88" s="71"/>
      <c r="C88" s="85"/>
      <c r="D88" s="175" t="s">
        <v>240</v>
      </c>
      <c r="E88" s="175"/>
      <c r="F88" s="170"/>
      <c r="G88" s="170"/>
      <c r="H88" s="56"/>
      <c r="I88" s="157"/>
      <c r="J88" s="157"/>
      <c r="K88" s="157"/>
      <c r="L88" s="157"/>
      <c r="M88" s="425" t="str">
        <f>IF(M79=0,"N/A",T87)</f>
        <v>N/A</v>
      </c>
      <c r="N88" s="12"/>
      <c r="O88" s="130" t="s">
        <v>241</v>
      </c>
      <c r="P88" s="250" t="s">
        <v>242</v>
      </c>
      <c r="T88" s="4"/>
    </row>
    <row r="89" spans="1:20" ht="15" customHeight="1" thickBot="1" x14ac:dyDescent="0.6">
      <c r="A89" s="72">
        <v>89</v>
      </c>
      <c r="B89" s="71"/>
      <c r="C89" s="85"/>
      <c r="D89" s="160"/>
      <c r="E89" s="158"/>
      <c r="F89" s="159"/>
      <c r="G89" s="159"/>
      <c r="H89" s="157"/>
      <c r="I89" s="157"/>
      <c r="J89" s="157"/>
      <c r="K89" s="157"/>
      <c r="L89" s="157"/>
      <c r="M89" s="71"/>
      <c r="N89" s="12"/>
      <c r="P89" s="5"/>
      <c r="Q89" s="6"/>
      <c r="R89" s="6"/>
      <c r="S89" s="6"/>
      <c r="T89" s="7"/>
    </row>
    <row r="90" spans="1:20" ht="15" customHeight="1" thickBot="1" x14ac:dyDescent="0.6">
      <c r="A90" s="72">
        <v>90</v>
      </c>
      <c r="B90" s="71"/>
      <c r="C90" s="85"/>
      <c r="D90" s="175" t="s">
        <v>243</v>
      </c>
      <c r="E90" s="175"/>
      <c r="F90" s="170"/>
      <c r="G90" s="170"/>
      <c r="H90" s="56"/>
      <c r="I90" s="157"/>
      <c r="J90" s="157"/>
      <c r="K90" s="157"/>
      <c r="L90" s="157"/>
      <c r="M90" s="426" t="str">
        <f>IF(M88="N/A","N/A",M88-($M$55*$M$56*$M$57))</f>
        <v>N/A</v>
      </c>
      <c r="N90" s="12"/>
      <c r="O90" s="130" t="s">
        <v>244</v>
      </c>
    </row>
    <row r="91" spans="1:20" ht="15" customHeight="1" x14ac:dyDescent="0.55000000000000004">
      <c r="A91" s="72">
        <v>91</v>
      </c>
      <c r="B91" s="71"/>
      <c r="C91" s="85"/>
      <c r="D91" s="88"/>
      <c r="E91" s="73"/>
      <c r="F91" s="87"/>
      <c r="G91" s="87"/>
      <c r="H91" s="71"/>
      <c r="I91" s="71"/>
      <c r="J91" s="71"/>
      <c r="K91" s="71"/>
      <c r="L91" s="71"/>
      <c r="M91" s="71"/>
      <c r="N91" s="12"/>
    </row>
    <row r="92" spans="1:20" ht="15" customHeight="1" x14ac:dyDescent="0.55000000000000004">
      <c r="A92" s="72">
        <v>92</v>
      </c>
      <c r="B92" s="71"/>
      <c r="C92" s="85" t="s">
        <v>245</v>
      </c>
      <c r="D92" s="88"/>
      <c r="E92" s="73"/>
      <c r="F92" s="87"/>
      <c r="G92" s="87"/>
      <c r="H92" s="71"/>
      <c r="I92" s="71"/>
      <c r="J92" s="71"/>
      <c r="K92" s="71"/>
      <c r="L92" s="71"/>
      <c r="M92" s="71"/>
      <c r="N92" s="12"/>
    </row>
    <row r="93" spans="1:20" ht="15" customHeight="1" thickBot="1" x14ac:dyDescent="0.6">
      <c r="A93" s="72">
        <v>93</v>
      </c>
      <c r="B93" s="71"/>
      <c r="C93" s="85"/>
      <c r="D93" s="88"/>
      <c r="E93" s="73"/>
      <c r="F93" s="87"/>
      <c r="G93" s="87"/>
      <c r="H93" s="71"/>
      <c r="I93" s="71"/>
      <c r="J93" s="71"/>
      <c r="K93" s="71"/>
      <c r="L93" s="71"/>
      <c r="M93" s="71"/>
      <c r="N93" s="12"/>
    </row>
    <row r="94" spans="1:20" ht="15" customHeight="1" thickBot="1" x14ac:dyDescent="0.6">
      <c r="A94" s="72">
        <v>94</v>
      </c>
      <c r="B94" s="71"/>
      <c r="C94" s="85"/>
      <c r="D94" s="163" t="s">
        <v>246</v>
      </c>
      <c r="E94" s="166"/>
      <c r="F94" s="164"/>
      <c r="G94" s="164"/>
      <c r="H94" s="165"/>
      <c r="I94" s="71"/>
      <c r="J94" s="71"/>
      <c r="K94" s="71"/>
      <c r="L94" s="71"/>
      <c r="M94" s="215">
        <f>IF(L34=0,0,('S3.Regulatory Profit'!T31-(M107+M119))/(L34+0.5*K39))</f>
        <v>0</v>
      </c>
      <c r="N94" s="12"/>
      <c r="O94" s="130" t="s">
        <v>247</v>
      </c>
    </row>
    <row r="95" spans="1:20" ht="15" customHeight="1" thickBot="1" x14ac:dyDescent="0.6">
      <c r="A95" s="72">
        <v>95</v>
      </c>
      <c r="B95" s="71"/>
      <c r="C95" s="85"/>
      <c r="D95" s="88"/>
      <c r="E95" s="73"/>
      <c r="F95" s="87"/>
      <c r="G95" s="87"/>
      <c r="H95" s="71"/>
      <c r="I95" s="71"/>
      <c r="J95" s="71"/>
      <c r="K95" s="71"/>
      <c r="L95" s="71"/>
      <c r="M95" s="71"/>
      <c r="N95" s="12"/>
      <c r="P95" s="227" t="s">
        <v>248</v>
      </c>
    </row>
    <row r="96" spans="1:20" ht="15" customHeight="1" thickBot="1" x14ac:dyDescent="0.6">
      <c r="A96" s="72">
        <v>96</v>
      </c>
      <c r="B96" s="71"/>
      <c r="C96" s="85"/>
      <c r="D96" s="163" t="s">
        <v>249</v>
      </c>
      <c r="E96" s="166"/>
      <c r="F96" s="164"/>
      <c r="G96" s="164"/>
      <c r="H96" s="165"/>
      <c r="I96" s="71"/>
      <c r="J96" s="71"/>
      <c r="K96" s="71"/>
      <c r="L96" s="71"/>
      <c r="M96" s="215">
        <f>M94-($M$55*$M$56*$M$57)</f>
        <v>0</v>
      </c>
      <c r="N96" s="12"/>
      <c r="O96" s="130" t="s">
        <v>250</v>
      </c>
      <c r="P96" s="251" t="s">
        <v>251</v>
      </c>
      <c r="Q96" s="255" t="s">
        <v>252</v>
      </c>
      <c r="R96" s="256"/>
    </row>
    <row r="97" spans="1:18" ht="15" customHeight="1" thickBot="1" x14ac:dyDescent="0.6">
      <c r="A97" s="72">
        <v>97</v>
      </c>
      <c r="B97" s="71"/>
      <c r="C97" s="85"/>
      <c r="D97" s="88"/>
      <c r="E97" s="73"/>
      <c r="F97" s="87"/>
      <c r="G97" s="87"/>
      <c r="H97" s="71"/>
      <c r="I97" s="71"/>
      <c r="J97" s="71"/>
      <c r="K97" s="71"/>
      <c r="L97" s="71"/>
      <c r="M97" s="71"/>
      <c r="N97" s="12"/>
      <c r="P97" s="252">
        <f>L36</f>
        <v>0</v>
      </c>
      <c r="Q97" s="254" t="b">
        <f>(ROUND(P97,0)=ROUND(G79,0))</f>
        <v>1</v>
      </c>
      <c r="R97" s="253"/>
    </row>
    <row r="98" spans="1:18" ht="15" customHeight="1" x14ac:dyDescent="0.55000000000000004">
      <c r="A98" s="72">
        <v>98</v>
      </c>
      <c r="B98" s="71"/>
      <c r="C98" s="85"/>
      <c r="D98" s="57" t="s">
        <v>253</v>
      </c>
      <c r="E98" s="73"/>
      <c r="F98" s="87"/>
      <c r="G98" s="87"/>
      <c r="H98" s="71"/>
      <c r="I98" s="71"/>
      <c r="J98" s="71"/>
      <c r="K98" s="71"/>
      <c r="L98" s="71"/>
      <c r="M98" s="71"/>
      <c r="N98" s="12"/>
    </row>
    <row r="99" spans="1:18" ht="15" customHeight="1" thickBot="1" x14ac:dyDescent="0.6">
      <c r="A99" s="72">
        <v>99</v>
      </c>
      <c r="B99" s="71"/>
      <c r="C99" s="85"/>
      <c r="D99" s="57"/>
      <c r="E99" s="73"/>
      <c r="F99" s="87"/>
      <c r="G99" s="87"/>
      <c r="H99" s="71"/>
      <c r="I99" s="71"/>
      <c r="J99" s="71"/>
      <c r="K99" s="71"/>
      <c r="L99" s="71"/>
      <c r="M99" s="71"/>
      <c r="N99" s="12"/>
      <c r="P99" s="227" t="s">
        <v>254</v>
      </c>
    </row>
    <row r="100" spans="1:18" ht="15" customHeight="1" thickBot="1" x14ac:dyDescent="0.6">
      <c r="A100" s="72">
        <v>100</v>
      </c>
      <c r="B100" s="71"/>
      <c r="C100" s="184" t="s">
        <v>255</v>
      </c>
      <c r="D100" s="185"/>
      <c r="E100" s="175"/>
      <c r="F100" s="170"/>
      <c r="G100" s="170"/>
      <c r="H100" s="56"/>
      <c r="I100" s="56"/>
      <c r="J100" s="56"/>
      <c r="K100" s="56"/>
      <c r="L100" s="56"/>
      <c r="M100" s="71"/>
      <c r="N100" s="12"/>
      <c r="P100" s="251" t="s">
        <v>256</v>
      </c>
      <c r="Q100" s="255" t="s">
        <v>257</v>
      </c>
      <c r="R100" s="256"/>
    </row>
    <row r="101" spans="1:18" ht="15" customHeight="1" thickBot="1" x14ac:dyDescent="0.6">
      <c r="A101" s="72">
        <v>101</v>
      </c>
      <c r="B101" s="71"/>
      <c r="C101" s="184"/>
      <c r="D101" s="185"/>
      <c r="E101" s="175"/>
      <c r="F101" s="170"/>
      <c r="G101" s="170"/>
      <c r="H101" s="56"/>
      <c r="I101" s="56"/>
      <c r="J101" s="56"/>
      <c r="K101" s="56"/>
      <c r="L101" s="56"/>
      <c r="M101" s="71"/>
      <c r="N101" s="12"/>
      <c r="P101" s="252">
        <f>K38</f>
        <v>0</v>
      </c>
      <c r="Q101" s="254" t="b">
        <f>(ROUND(P101,0)=ROUND(I79,0))</f>
        <v>1</v>
      </c>
      <c r="R101" s="253"/>
    </row>
    <row r="102" spans="1:18" ht="15" customHeight="1" x14ac:dyDescent="0.55000000000000004">
      <c r="A102" s="72">
        <v>102</v>
      </c>
      <c r="B102" s="71"/>
      <c r="C102" s="184"/>
      <c r="D102" s="185"/>
      <c r="E102" s="170" t="s">
        <v>258</v>
      </c>
      <c r="F102" s="170"/>
      <c r="G102" s="170"/>
      <c r="H102" s="56"/>
      <c r="I102" s="56"/>
      <c r="J102" s="56"/>
      <c r="K102" s="56"/>
      <c r="L102" s="208">
        <f>'S3.Regulatory Profit'!T64</f>
        <v>0</v>
      </c>
      <c r="M102" s="71"/>
      <c r="N102" s="12"/>
      <c r="O102" s="130" t="s">
        <v>100</v>
      </c>
    </row>
    <row r="103" spans="1:18" ht="15" customHeight="1" thickBot="1" x14ac:dyDescent="0.6">
      <c r="A103" s="72">
        <v>103</v>
      </c>
      <c r="B103" s="71"/>
      <c r="C103" s="184"/>
      <c r="D103" s="185"/>
      <c r="E103" s="170" t="s">
        <v>259</v>
      </c>
      <c r="F103" s="170"/>
      <c r="G103" s="170"/>
      <c r="H103" s="56"/>
      <c r="I103" s="56"/>
      <c r="J103" s="56"/>
      <c r="K103" s="56"/>
      <c r="L103" s="207"/>
      <c r="M103" s="71"/>
      <c r="N103" s="12"/>
      <c r="P103" s="227" t="s">
        <v>260</v>
      </c>
    </row>
    <row r="104" spans="1:18" s="344" customFormat="1" ht="15" customHeight="1" thickBot="1" x14ac:dyDescent="0.6">
      <c r="A104" s="333">
        <v>104</v>
      </c>
      <c r="B104" s="334"/>
      <c r="C104" s="335"/>
      <c r="D104" s="336"/>
      <c r="E104" s="337" t="s">
        <v>261</v>
      </c>
      <c r="F104" s="337"/>
      <c r="G104" s="337"/>
      <c r="H104" s="334"/>
      <c r="I104" s="334"/>
      <c r="J104" s="334"/>
      <c r="K104" s="334"/>
      <c r="L104" s="338"/>
      <c r="M104" s="334"/>
      <c r="N104" s="339"/>
      <c r="O104" s="340"/>
      <c r="P104" s="341" t="s">
        <v>262</v>
      </c>
      <c r="Q104" s="342" t="s">
        <v>263</v>
      </c>
      <c r="R104" s="343"/>
    </row>
    <row r="105" spans="1:18" ht="15" customHeight="1" thickBot="1" x14ac:dyDescent="0.6">
      <c r="A105" s="72">
        <v>105</v>
      </c>
      <c r="B105" s="71"/>
      <c r="C105" s="184"/>
      <c r="D105" s="185"/>
      <c r="E105" s="170" t="s">
        <v>264</v>
      </c>
      <c r="F105" s="170"/>
      <c r="G105" s="170"/>
      <c r="H105" s="56"/>
      <c r="I105" s="56"/>
      <c r="J105" s="56"/>
      <c r="K105" s="56"/>
      <c r="L105" s="207"/>
      <c r="M105" s="71"/>
      <c r="N105" s="12"/>
      <c r="P105" s="252">
        <f>K39</f>
        <v>0</v>
      </c>
      <c r="Q105" s="254" t="b">
        <f>(ROUND(P105,0)=ROUND(J79,0))</f>
        <v>1</v>
      </c>
      <c r="R105" s="253"/>
    </row>
    <row r="106" spans="1:18" ht="15" customHeight="1" x14ac:dyDescent="0.55000000000000004">
      <c r="A106" s="72">
        <v>106</v>
      </c>
      <c r="B106" s="71"/>
      <c r="C106" s="184"/>
      <c r="D106" s="185"/>
      <c r="E106" s="170" t="s">
        <v>265</v>
      </c>
      <c r="F106" s="170"/>
      <c r="G106" s="170"/>
      <c r="H106" s="56"/>
      <c r="I106" s="56"/>
      <c r="J106" s="56"/>
      <c r="K106" s="56"/>
      <c r="L106" s="207"/>
      <c r="M106" s="71"/>
      <c r="N106" s="12"/>
    </row>
    <row r="107" spans="1:18" ht="15" customHeight="1" thickBot="1" x14ac:dyDescent="0.6">
      <c r="A107" s="72">
        <v>107</v>
      </c>
      <c r="B107" s="71"/>
      <c r="C107" s="184"/>
      <c r="D107" s="176" t="s">
        <v>266</v>
      </c>
      <c r="E107" s="175"/>
      <c r="F107" s="170"/>
      <c r="G107" s="170"/>
      <c r="H107" s="56"/>
      <c r="I107" s="56"/>
      <c r="J107" s="56"/>
      <c r="K107" s="56"/>
      <c r="L107" s="56"/>
      <c r="M107" s="208">
        <f>SUM(L102:L106)</f>
        <v>0</v>
      </c>
      <c r="N107" s="12"/>
      <c r="P107" s="227" t="s">
        <v>267</v>
      </c>
    </row>
    <row r="108" spans="1:18" ht="15" customHeight="1" thickBot="1" x14ac:dyDescent="0.6">
      <c r="A108" s="72">
        <v>108</v>
      </c>
      <c r="B108" s="71"/>
      <c r="C108" s="184"/>
      <c r="D108" s="185"/>
      <c r="E108" s="175"/>
      <c r="F108" s="170"/>
      <c r="G108" s="170"/>
      <c r="H108" s="56"/>
      <c r="I108" s="56"/>
      <c r="J108" s="56"/>
      <c r="K108" s="56"/>
      <c r="L108" s="56"/>
      <c r="M108" s="71"/>
      <c r="N108" s="12"/>
      <c r="P108" s="251" t="s">
        <v>268</v>
      </c>
      <c r="Q108" s="255" t="s">
        <v>269</v>
      </c>
      <c r="R108" s="256"/>
    </row>
    <row r="109" spans="1:18" ht="15" customHeight="1" thickBot="1" x14ac:dyDescent="0.6">
      <c r="A109" s="72">
        <v>109</v>
      </c>
      <c r="B109" s="71"/>
      <c r="C109" s="184"/>
      <c r="D109" s="176" t="s">
        <v>270</v>
      </c>
      <c r="E109" s="71"/>
      <c r="F109" s="71"/>
      <c r="G109" s="71"/>
      <c r="H109" s="71"/>
      <c r="I109" s="71"/>
      <c r="J109" s="71"/>
      <c r="K109" s="71"/>
      <c r="L109" s="71"/>
      <c r="M109" s="427">
        <f>M20-M21</f>
        <v>0</v>
      </c>
      <c r="N109" s="12"/>
      <c r="O109" s="130" t="s">
        <v>271</v>
      </c>
      <c r="P109" s="252">
        <f>K40</f>
        <v>0</v>
      </c>
      <c r="Q109" s="254" t="b">
        <f>(ROUND(P109,0)=ROUND(K79,0))</f>
        <v>1</v>
      </c>
      <c r="R109" s="253"/>
    </row>
    <row r="110" spans="1:18" ht="15" customHeight="1" x14ac:dyDescent="0.55000000000000004">
      <c r="A110" s="72">
        <v>110</v>
      </c>
      <c r="B110" s="71"/>
      <c r="C110" s="184"/>
      <c r="D110" s="71"/>
      <c r="E110" s="71"/>
      <c r="F110" s="71"/>
      <c r="G110" s="71"/>
      <c r="H110" s="71"/>
      <c r="I110" s="71"/>
      <c r="J110" s="71"/>
      <c r="K110" s="71"/>
      <c r="L110" s="71"/>
      <c r="M110" s="71"/>
      <c r="N110" s="12"/>
    </row>
    <row r="111" spans="1:18" ht="15" customHeight="1" thickBot="1" x14ac:dyDescent="0.6">
      <c r="A111" s="72">
        <v>111</v>
      </c>
      <c r="B111" s="71"/>
      <c r="C111" s="184"/>
      <c r="D111" s="71"/>
      <c r="E111" s="170" t="s">
        <v>272</v>
      </c>
      <c r="F111" s="71"/>
      <c r="G111" s="71"/>
      <c r="H111" s="71"/>
      <c r="I111" s="71"/>
      <c r="J111" s="71"/>
      <c r="K111" s="71"/>
      <c r="L111" s="207"/>
      <c r="M111" s="71"/>
      <c r="N111" s="12"/>
      <c r="P111" s="227" t="s">
        <v>273</v>
      </c>
    </row>
    <row r="112" spans="1:18" ht="15" customHeight="1" thickBot="1" x14ac:dyDescent="0.6">
      <c r="A112" s="72">
        <v>112</v>
      </c>
      <c r="B112" s="71"/>
      <c r="C112" s="184"/>
      <c r="D112" s="185"/>
      <c r="E112" s="337" t="s">
        <v>274</v>
      </c>
      <c r="F112" s="71"/>
      <c r="G112" s="71"/>
      <c r="H112" s="71"/>
      <c r="I112" s="71"/>
      <c r="J112" s="71"/>
      <c r="K112" s="71"/>
      <c r="L112" s="207"/>
      <c r="M112" s="71"/>
      <c r="N112" s="12"/>
      <c r="P112" s="251" t="s">
        <v>275</v>
      </c>
      <c r="Q112" s="255" t="s">
        <v>276</v>
      </c>
      <c r="R112" s="256"/>
    </row>
    <row r="113" spans="1:18" ht="15" customHeight="1" thickBot="1" x14ac:dyDescent="0.6">
      <c r="A113" s="72">
        <v>113</v>
      </c>
      <c r="B113" s="71"/>
      <c r="C113" s="184"/>
      <c r="D113" s="185"/>
      <c r="E113" s="170" t="s">
        <v>277</v>
      </c>
      <c r="F113" s="71"/>
      <c r="G113" s="71"/>
      <c r="H113" s="71"/>
      <c r="I113" s="71"/>
      <c r="J113" s="71"/>
      <c r="K113" s="71"/>
      <c r="L113" s="207"/>
      <c r="M113" s="71"/>
      <c r="N113" s="12"/>
      <c r="P113" s="252">
        <f>K42</f>
        <v>0</v>
      </c>
      <c r="Q113" s="254" t="b">
        <f>(ROUND(P113,0)=ROUND(L79,0))</f>
        <v>1</v>
      </c>
      <c r="R113" s="253"/>
    </row>
    <row r="114" spans="1:18" ht="15" customHeight="1" x14ac:dyDescent="0.55000000000000004">
      <c r="A114" s="72">
        <v>114</v>
      </c>
      <c r="B114" s="71"/>
      <c r="C114" s="184"/>
      <c r="D114" s="185"/>
      <c r="E114" s="170" t="s">
        <v>278</v>
      </c>
      <c r="F114" s="71"/>
      <c r="G114" s="71"/>
      <c r="H114" s="71"/>
      <c r="I114" s="71"/>
      <c r="J114" s="71"/>
      <c r="K114" s="71"/>
      <c r="L114" s="207"/>
      <c r="M114" s="71"/>
      <c r="N114" s="12"/>
    </row>
    <row r="115" spans="1:18" ht="15" customHeight="1" x14ac:dyDescent="0.55000000000000004">
      <c r="A115" s="72">
        <v>115</v>
      </c>
      <c r="B115" s="71"/>
      <c r="C115" s="184"/>
      <c r="D115" s="185"/>
      <c r="E115" s="257" t="s">
        <v>279</v>
      </c>
      <c r="F115" s="334"/>
      <c r="G115" s="334"/>
      <c r="H115" s="71"/>
      <c r="I115" s="71"/>
      <c r="J115" s="71"/>
      <c r="K115" s="71"/>
      <c r="L115" s="207"/>
      <c r="M115" s="71"/>
      <c r="N115" s="12"/>
    </row>
    <row r="116" spans="1:18" ht="15" customHeight="1" x14ac:dyDescent="0.55000000000000004">
      <c r="A116" s="72">
        <v>116</v>
      </c>
      <c r="B116" s="71"/>
      <c r="C116" s="184"/>
      <c r="D116" s="185"/>
      <c r="E116" s="257" t="s">
        <v>280</v>
      </c>
      <c r="F116" s="71"/>
      <c r="G116" s="71"/>
      <c r="H116" s="71"/>
      <c r="I116" s="71"/>
      <c r="J116" s="71"/>
      <c r="K116" s="71"/>
      <c r="L116" s="207"/>
      <c r="M116" s="71"/>
      <c r="N116" s="12"/>
    </row>
    <row r="117" spans="1:18" ht="15" customHeight="1" x14ac:dyDescent="0.55000000000000004">
      <c r="A117" s="72">
        <v>117</v>
      </c>
      <c r="B117" s="71"/>
      <c r="C117" s="184"/>
      <c r="D117" s="185"/>
      <c r="E117" s="170" t="s">
        <v>281</v>
      </c>
      <c r="F117" s="71"/>
      <c r="G117" s="71"/>
      <c r="H117" s="71"/>
      <c r="I117" s="71"/>
      <c r="J117" s="71"/>
      <c r="K117" s="71"/>
      <c r="L117" s="207"/>
      <c r="M117" s="71"/>
      <c r="N117" s="12"/>
    </row>
    <row r="118" spans="1:18" ht="15" customHeight="1" x14ac:dyDescent="0.55000000000000004">
      <c r="A118" s="72">
        <v>118</v>
      </c>
      <c r="B118" s="71"/>
      <c r="C118" s="184"/>
      <c r="D118" s="185"/>
      <c r="E118" s="170" t="s">
        <v>282</v>
      </c>
      <c r="F118" s="71"/>
      <c r="G118" s="71"/>
      <c r="H118" s="71"/>
      <c r="I118" s="71"/>
      <c r="J118" s="71"/>
      <c r="K118" s="71"/>
      <c r="L118" s="207"/>
      <c r="M118" s="71"/>
      <c r="N118" s="12"/>
    </row>
    <row r="119" spans="1:18" ht="15" customHeight="1" x14ac:dyDescent="0.55000000000000004">
      <c r="A119" s="72">
        <v>119</v>
      </c>
      <c r="B119" s="71"/>
      <c r="C119" s="184"/>
      <c r="D119" s="176" t="s">
        <v>283</v>
      </c>
      <c r="E119" s="71"/>
      <c r="F119" s="71"/>
      <c r="G119" s="71"/>
      <c r="H119" s="71"/>
      <c r="I119" s="71"/>
      <c r="J119" s="71"/>
      <c r="K119" s="71"/>
      <c r="L119" s="71"/>
      <c r="M119" s="208">
        <f>SUM(L111:L118)</f>
        <v>0</v>
      </c>
      <c r="N119" s="12"/>
    </row>
    <row r="120" spans="1:18" ht="15" customHeight="1" thickBot="1" x14ac:dyDescent="0.6">
      <c r="A120" s="72">
        <v>120</v>
      </c>
      <c r="B120" s="71"/>
      <c r="C120" s="184"/>
      <c r="D120" s="71"/>
      <c r="E120" s="71"/>
      <c r="F120" s="71"/>
      <c r="G120" s="71"/>
      <c r="H120" s="71"/>
      <c r="I120" s="71"/>
      <c r="J120" s="71"/>
      <c r="K120" s="71"/>
      <c r="L120" s="71"/>
      <c r="M120" s="71"/>
      <c r="N120" s="12"/>
    </row>
    <row r="121" spans="1:18" ht="15" customHeight="1" thickBot="1" x14ac:dyDescent="0.6">
      <c r="A121" s="72">
        <v>121</v>
      </c>
      <c r="B121" s="71"/>
      <c r="C121" s="184"/>
      <c r="D121" s="176" t="s">
        <v>284</v>
      </c>
      <c r="E121" s="71"/>
      <c r="F121" s="71"/>
      <c r="G121" s="71"/>
      <c r="H121" s="71"/>
      <c r="I121" s="71"/>
      <c r="J121" s="71"/>
      <c r="K121" s="71"/>
      <c r="L121" s="71"/>
      <c r="M121" s="427">
        <f>M21-M22</f>
        <v>0</v>
      </c>
      <c r="N121" s="12"/>
      <c r="O121" s="130" t="s">
        <v>285</v>
      </c>
    </row>
    <row r="122" spans="1:18" ht="18" x14ac:dyDescent="0.55000000000000004">
      <c r="A122" s="16"/>
      <c r="B122" s="17"/>
      <c r="C122" s="29"/>
      <c r="D122" s="30"/>
      <c r="E122" s="31"/>
      <c r="F122" s="19"/>
      <c r="G122" s="19"/>
      <c r="H122" s="17"/>
      <c r="I122" s="17"/>
      <c r="J122" s="17"/>
      <c r="K122" s="17"/>
      <c r="L122" s="17"/>
      <c r="M122" s="17"/>
      <c r="N122" s="20"/>
    </row>
  </sheetData>
  <sheetProtection formatRows="0" insertRows="0"/>
  <mergeCells count="3">
    <mergeCell ref="A5:M5"/>
    <mergeCell ref="K2:M2"/>
    <mergeCell ref="K3:M3"/>
  </mergeCells>
  <conditionalFormatting sqref="G79">
    <cfRule type="expression" dxfId="24" priority="5" stopIfTrue="1">
      <formula>$Q$97&lt;&gt;TRUE</formula>
    </cfRule>
  </conditionalFormatting>
  <conditionalFormatting sqref="I79">
    <cfRule type="expression" dxfId="23" priority="1" stopIfTrue="1">
      <formula>$Q$101&lt;&gt;TRUE</formula>
    </cfRule>
  </conditionalFormatting>
  <conditionalFormatting sqref="L79">
    <cfRule type="expression" dxfId="22" priority="19" stopIfTrue="1">
      <formula>$Q$113&lt;&gt;TRUE</formula>
    </cfRule>
  </conditionalFormatting>
  <conditionalFormatting sqref="K79">
    <cfRule type="expression" dxfId="21" priority="20" stopIfTrue="1">
      <formula>$Q$109&lt;&gt;TRUE</formula>
    </cfRule>
  </conditionalFormatting>
  <conditionalFormatting sqref="J79">
    <cfRule type="expression" dxfId="20" priority="21" stopIfTrue="1">
      <formula>$Q$105&lt;&gt;TRUE</formula>
    </cfRule>
  </conditionalFormatting>
  <pageMargins left="0.70866141732283472" right="0.70866141732283472" top="0.74803149606299213" bottom="0.74803149606299213" header="0.31496062992125989" footer="0.31496062992125989"/>
  <pageSetup paperSize="9" scale="62" fitToHeight="0" orientation="portrait" r:id="rId1"/>
  <rowBreaks count="1" manualBreakCount="1">
    <brk id="60"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99CCFF"/>
  </sheetPr>
  <dimension ref="A1:V73"/>
  <sheetViews>
    <sheetView showGridLines="0" view="pageBreakPreview" zoomScaleNormal="100" zoomScaleSheetLayoutView="100" workbookViewId="0">
      <selection activeCell="AA10" sqref="AA10"/>
    </sheetView>
  </sheetViews>
  <sheetFormatPr defaultColWidth="9.140625" defaultRowHeight="13.15" x14ac:dyDescent="0.4"/>
  <cols>
    <col min="1" max="1" width="4.28515625" customWidth="1"/>
    <col min="2" max="2" width="3.140625" customWidth="1"/>
    <col min="3" max="3" width="5.140625" customWidth="1"/>
    <col min="4" max="4" width="2.28515625" customWidth="1"/>
    <col min="5" max="5" width="1.5703125" customWidth="1"/>
    <col min="6" max="6" width="15.5703125" customWidth="1"/>
    <col min="7" max="7" width="13.42578125" customWidth="1"/>
    <col min="8" max="8" width="11.85546875" customWidth="1"/>
    <col min="9" max="9" width="19.5703125" customWidth="1"/>
    <col min="10" max="16" width="3.140625" customWidth="1"/>
    <col min="17" max="17" width="2.5703125" customWidth="1"/>
    <col min="18" max="20" width="16.140625" customWidth="1"/>
    <col min="21" max="21" width="2.7109375" customWidth="1"/>
    <col min="22" max="22" width="17.28515625" style="130" customWidth="1"/>
  </cols>
  <sheetData>
    <row r="1" spans="1:22" ht="15" customHeight="1" x14ac:dyDescent="0.4">
      <c r="A1" s="413"/>
      <c r="B1" s="414"/>
      <c r="C1" s="414"/>
      <c r="D1" s="414"/>
      <c r="E1" s="414"/>
      <c r="F1" s="414"/>
      <c r="G1" s="428"/>
      <c r="H1" s="428"/>
      <c r="I1" s="428"/>
      <c r="J1" s="428"/>
      <c r="K1" s="428"/>
      <c r="L1" s="428"/>
      <c r="M1" s="428"/>
      <c r="N1" s="428"/>
      <c r="O1" s="428"/>
      <c r="P1" s="428"/>
      <c r="Q1" s="428"/>
      <c r="R1" s="428"/>
      <c r="S1" s="414"/>
      <c r="T1" s="414"/>
      <c r="U1" s="429"/>
    </row>
    <row r="2" spans="1:22" ht="18" customHeight="1" x14ac:dyDescent="0.5">
      <c r="A2" s="416"/>
      <c r="B2" s="417"/>
      <c r="C2" s="417"/>
      <c r="D2" s="417"/>
      <c r="E2" s="417"/>
      <c r="F2" s="417"/>
      <c r="G2" s="417"/>
      <c r="H2" s="417"/>
      <c r="I2" s="417"/>
      <c r="J2" s="417"/>
      <c r="K2" s="417"/>
      <c r="L2" s="417"/>
      <c r="M2" s="417"/>
      <c r="N2" s="417"/>
      <c r="O2" s="417"/>
      <c r="P2" s="417"/>
      <c r="Q2" s="60" t="s">
        <v>0</v>
      </c>
      <c r="R2" s="507" t="str">
        <f>IF(NOT(ISBLANK(CoverSheet!$C$8)),CoverSheet!$C$8,"")</f>
        <v/>
      </c>
      <c r="S2" s="508"/>
      <c r="T2" s="509"/>
      <c r="U2" s="430"/>
    </row>
    <row r="3" spans="1:22" ht="18" customHeight="1" x14ac:dyDescent="0.5">
      <c r="A3" s="416"/>
      <c r="B3" s="417"/>
      <c r="C3" s="417"/>
      <c r="D3" s="417"/>
      <c r="E3" s="417"/>
      <c r="F3" s="417"/>
      <c r="G3" s="417"/>
      <c r="H3" s="417"/>
      <c r="I3" s="417"/>
      <c r="J3" s="417"/>
      <c r="K3" s="417"/>
      <c r="L3" s="417"/>
      <c r="M3" s="417"/>
      <c r="N3" s="417"/>
      <c r="O3" s="417"/>
      <c r="P3" s="417"/>
      <c r="Q3" s="60" t="s">
        <v>64</v>
      </c>
      <c r="R3" s="512" t="str">
        <f>IF(ISNUMBER(CoverSheet!$C$12),CoverSheet!$C$12,"")</f>
        <v/>
      </c>
      <c r="S3" s="513"/>
      <c r="T3" s="514"/>
      <c r="U3" s="430"/>
    </row>
    <row r="4" spans="1:22" ht="20.25" customHeight="1" x14ac:dyDescent="0.65">
      <c r="A4" s="147" t="s">
        <v>286</v>
      </c>
      <c r="B4" s="32"/>
      <c r="C4" s="417"/>
      <c r="D4" s="417"/>
      <c r="E4" s="417"/>
      <c r="F4" s="417"/>
      <c r="G4" s="431"/>
      <c r="H4" s="431"/>
      <c r="I4" s="431"/>
      <c r="J4" s="431"/>
      <c r="K4" s="431"/>
      <c r="L4" s="431"/>
      <c r="M4" s="431"/>
      <c r="N4" s="431"/>
      <c r="O4" s="431"/>
      <c r="P4" s="431"/>
      <c r="Q4" s="206"/>
      <c r="R4" s="431"/>
      <c r="S4" s="417"/>
      <c r="T4" s="417"/>
      <c r="U4" s="430"/>
    </row>
    <row r="5" spans="1:22" s="167" customFormat="1" ht="42.75" customHeight="1" x14ac:dyDescent="0.4">
      <c r="A5" s="510" t="s">
        <v>932</v>
      </c>
      <c r="B5" s="511"/>
      <c r="C5" s="511"/>
      <c r="D5" s="511"/>
      <c r="E5" s="511"/>
      <c r="F5" s="511"/>
      <c r="G5" s="511"/>
      <c r="H5" s="511"/>
      <c r="I5" s="511"/>
      <c r="J5" s="511"/>
      <c r="K5" s="511"/>
      <c r="L5" s="511"/>
      <c r="M5" s="511"/>
      <c r="N5" s="511"/>
      <c r="O5" s="511"/>
      <c r="P5" s="511"/>
      <c r="Q5" s="511"/>
      <c r="R5" s="511"/>
      <c r="S5" s="511"/>
      <c r="T5" s="511"/>
      <c r="U5" s="430"/>
      <c r="V5" s="432"/>
    </row>
    <row r="6" spans="1:22" s="167" customFormat="1" ht="15" customHeight="1" x14ac:dyDescent="0.4">
      <c r="A6" s="55" t="s">
        <v>66</v>
      </c>
      <c r="B6" s="206"/>
      <c r="C6" s="25"/>
      <c r="D6" s="417"/>
      <c r="E6" s="417"/>
      <c r="F6" s="417"/>
      <c r="G6" s="431"/>
      <c r="H6" s="431"/>
      <c r="I6" s="431"/>
      <c r="J6" s="431"/>
      <c r="K6" s="431"/>
      <c r="L6" s="431"/>
      <c r="M6" s="431"/>
      <c r="N6" s="431"/>
      <c r="O6" s="431"/>
      <c r="P6" s="431"/>
      <c r="Q6" s="431"/>
      <c r="R6" s="431"/>
      <c r="S6" s="417"/>
      <c r="T6" s="417"/>
      <c r="U6" s="430"/>
      <c r="V6" s="130"/>
    </row>
    <row r="7" spans="1:22" ht="24.95" customHeight="1" x14ac:dyDescent="0.55000000000000004">
      <c r="A7" s="72">
        <v>7</v>
      </c>
      <c r="B7" s="71"/>
      <c r="C7" s="85" t="s">
        <v>287</v>
      </c>
      <c r="D7" s="71"/>
      <c r="E7" s="71"/>
      <c r="F7" s="71"/>
      <c r="G7" s="71"/>
      <c r="H7" s="71"/>
      <c r="I7" s="71"/>
      <c r="J7" s="71"/>
      <c r="K7" s="71"/>
      <c r="L7" s="71"/>
      <c r="M7" s="71"/>
      <c r="N7" s="71"/>
      <c r="O7" s="71"/>
      <c r="P7" s="71"/>
      <c r="Q7" s="71"/>
      <c r="R7" s="71"/>
      <c r="S7" s="71"/>
      <c r="T7" s="108" t="s">
        <v>98</v>
      </c>
      <c r="U7" s="12"/>
      <c r="V7" s="131"/>
    </row>
    <row r="8" spans="1:22" ht="15" customHeight="1" x14ac:dyDescent="0.4">
      <c r="A8" s="72">
        <v>8</v>
      </c>
      <c r="B8" s="71"/>
      <c r="C8" s="86"/>
      <c r="D8" s="73"/>
      <c r="E8" s="73" t="s">
        <v>288</v>
      </c>
      <c r="F8" s="86"/>
      <c r="G8" s="71"/>
      <c r="H8" s="71"/>
      <c r="I8" s="71"/>
      <c r="J8" s="71"/>
      <c r="K8" s="71"/>
      <c r="L8" s="71"/>
      <c r="M8" s="71"/>
      <c r="N8" s="71"/>
      <c r="O8" s="71"/>
      <c r="P8" s="71"/>
      <c r="Q8" s="71"/>
      <c r="R8" s="71"/>
      <c r="S8" s="105"/>
      <c r="T8" s="105"/>
      <c r="U8" s="12"/>
      <c r="V8" s="131"/>
    </row>
    <row r="9" spans="1:22" ht="15" customHeight="1" x14ac:dyDescent="0.4">
      <c r="A9" s="72">
        <v>9</v>
      </c>
      <c r="B9" s="71"/>
      <c r="C9" s="87"/>
      <c r="D9" s="73"/>
      <c r="E9" s="73"/>
      <c r="F9" s="87" t="s">
        <v>289</v>
      </c>
      <c r="G9" s="87"/>
      <c r="H9" s="71"/>
      <c r="I9" s="71"/>
      <c r="J9" s="71"/>
      <c r="K9" s="71"/>
      <c r="L9" s="71"/>
      <c r="M9" s="71"/>
      <c r="N9" s="71"/>
      <c r="O9" s="71"/>
      <c r="P9" s="71"/>
      <c r="Q9" s="71"/>
      <c r="R9" s="71"/>
      <c r="S9" s="71"/>
      <c r="T9" s="449">
        <f>'S8.Billed Quantities+Revenues'!G50</f>
        <v>0</v>
      </c>
      <c r="U9" s="12"/>
      <c r="V9" s="130" t="s">
        <v>83</v>
      </c>
    </row>
    <row r="10" spans="1:22" ht="15" customHeight="1" x14ac:dyDescent="0.4">
      <c r="A10" s="72">
        <v>10</v>
      </c>
      <c r="B10" s="71"/>
      <c r="C10" s="87"/>
      <c r="D10" s="107" t="s">
        <v>148</v>
      </c>
      <c r="E10" s="107"/>
      <c r="F10" s="87" t="s">
        <v>290</v>
      </c>
      <c r="G10" s="87"/>
      <c r="H10" s="71"/>
      <c r="I10" s="71"/>
      <c r="J10" s="71"/>
      <c r="K10" s="71"/>
      <c r="L10" s="71"/>
      <c r="M10" s="71"/>
      <c r="N10" s="71"/>
      <c r="O10" s="71"/>
      <c r="P10" s="71"/>
      <c r="Q10" s="71"/>
      <c r="R10" s="71"/>
      <c r="S10" s="71"/>
      <c r="T10" s="453"/>
      <c r="U10" s="12"/>
    </row>
    <row r="11" spans="1:22" s="8" customFormat="1" ht="15" customHeight="1" x14ac:dyDescent="0.4">
      <c r="A11" s="72">
        <v>11</v>
      </c>
      <c r="B11" s="71"/>
      <c r="C11" s="87"/>
      <c r="D11" s="107" t="s">
        <v>148</v>
      </c>
      <c r="E11" s="107"/>
      <c r="F11" s="87" t="s">
        <v>291</v>
      </c>
      <c r="G11" s="87"/>
      <c r="H11" s="71"/>
      <c r="I11" s="71"/>
      <c r="J11" s="71"/>
      <c r="K11" s="71"/>
      <c r="L11" s="71"/>
      <c r="M11" s="71"/>
      <c r="N11" s="71"/>
      <c r="O11" s="71"/>
      <c r="P11" s="71"/>
      <c r="Q11" s="71"/>
      <c r="R11" s="71"/>
      <c r="S11" s="71"/>
      <c r="T11" s="453"/>
      <c r="U11" s="12"/>
      <c r="V11" s="130"/>
    </row>
    <row r="12" spans="1:22" s="8" customFormat="1" ht="15" customHeight="1" thickBot="1" x14ac:dyDescent="0.45">
      <c r="A12" s="72">
        <v>12</v>
      </c>
      <c r="B12" s="71"/>
      <c r="C12" s="87"/>
      <c r="D12" s="73"/>
      <c r="E12" s="73"/>
      <c r="F12" s="87"/>
      <c r="G12" s="87"/>
      <c r="H12" s="71"/>
      <c r="I12" s="71"/>
      <c r="J12" s="71"/>
      <c r="K12" s="71"/>
      <c r="L12" s="71"/>
      <c r="M12" s="71"/>
      <c r="N12" s="71"/>
      <c r="O12" s="71"/>
      <c r="P12" s="71"/>
      <c r="Q12" s="71"/>
      <c r="R12" s="71"/>
      <c r="S12" s="71"/>
      <c r="T12" s="71"/>
      <c r="U12" s="12"/>
      <c r="V12" s="130"/>
    </row>
    <row r="13" spans="1:22" ht="15" customHeight="1" thickBot="1" x14ac:dyDescent="0.45">
      <c r="A13" s="72">
        <v>13</v>
      </c>
      <c r="B13" s="71"/>
      <c r="C13" s="87"/>
      <c r="D13" s="75"/>
      <c r="E13" s="75" t="s">
        <v>106</v>
      </c>
      <c r="F13" s="87"/>
      <c r="G13" s="87"/>
      <c r="H13" s="71"/>
      <c r="I13" s="71"/>
      <c r="J13" s="71"/>
      <c r="K13" s="71"/>
      <c r="L13" s="71"/>
      <c r="M13" s="71"/>
      <c r="N13" s="71"/>
      <c r="O13" s="71"/>
      <c r="P13" s="71"/>
      <c r="Q13" s="71"/>
      <c r="R13" s="71"/>
      <c r="S13" s="71"/>
      <c r="T13" s="258">
        <f>T9+T10+T11</f>
        <v>0</v>
      </c>
      <c r="U13" s="12"/>
    </row>
    <row r="14" spans="1:22" ht="20.100000000000001" customHeight="1" thickBot="1" x14ac:dyDescent="0.45">
      <c r="A14" s="72">
        <v>14</v>
      </c>
      <c r="B14" s="71"/>
      <c r="C14" s="87"/>
      <c r="D14" s="73"/>
      <c r="E14" s="73" t="s">
        <v>292</v>
      </c>
      <c r="F14" s="87"/>
      <c r="G14" s="87"/>
      <c r="H14" s="71"/>
      <c r="I14" s="71"/>
      <c r="J14" s="71"/>
      <c r="K14" s="71"/>
      <c r="L14" s="71"/>
      <c r="M14" s="71"/>
      <c r="N14" s="71"/>
      <c r="O14" s="71"/>
      <c r="P14" s="71"/>
      <c r="Q14" s="71"/>
      <c r="R14" s="71"/>
      <c r="S14" s="71"/>
      <c r="T14" s="71"/>
      <c r="U14" s="12"/>
    </row>
    <row r="15" spans="1:22" ht="15" customHeight="1" thickBot="1" x14ac:dyDescent="0.45">
      <c r="A15" s="72">
        <v>15</v>
      </c>
      <c r="B15" s="71"/>
      <c r="C15" s="87"/>
      <c r="D15" s="27" t="s">
        <v>169</v>
      </c>
      <c r="E15" s="27"/>
      <c r="F15" s="87" t="s">
        <v>73</v>
      </c>
      <c r="G15" s="87"/>
      <c r="H15" s="71"/>
      <c r="I15" s="71"/>
      <c r="J15" s="71"/>
      <c r="K15" s="71"/>
      <c r="L15" s="71"/>
      <c r="M15" s="71"/>
      <c r="N15" s="71"/>
      <c r="O15" s="71"/>
      <c r="P15" s="71"/>
      <c r="Q15" s="71"/>
      <c r="R15" s="71"/>
      <c r="S15" s="71"/>
      <c r="T15" s="258">
        <f>'S6b.Actual Expenditure Opex'!S17</f>
        <v>0</v>
      </c>
      <c r="U15" s="12"/>
      <c r="V15" s="130" t="s">
        <v>293</v>
      </c>
    </row>
    <row r="16" spans="1:22" ht="15" customHeight="1" x14ac:dyDescent="0.4">
      <c r="A16" s="72">
        <v>16</v>
      </c>
      <c r="B16" s="71"/>
      <c r="C16" s="87"/>
      <c r="D16" s="27"/>
      <c r="E16" s="27"/>
      <c r="F16" s="87"/>
      <c r="G16" s="87"/>
      <c r="H16" s="71"/>
      <c r="I16" s="71"/>
      <c r="J16" s="71"/>
      <c r="K16" s="71"/>
      <c r="L16" s="71"/>
      <c r="M16" s="71"/>
      <c r="N16" s="71"/>
      <c r="O16" s="71"/>
      <c r="P16" s="71"/>
      <c r="Q16" s="71"/>
      <c r="R16" s="71"/>
      <c r="S16" s="71"/>
      <c r="T16" s="71"/>
      <c r="U16" s="12"/>
    </row>
    <row r="17" spans="1:22" ht="15" customHeight="1" x14ac:dyDescent="0.4">
      <c r="A17" s="72">
        <v>17</v>
      </c>
      <c r="B17" s="71"/>
      <c r="C17" s="87"/>
      <c r="D17" s="27" t="s">
        <v>169</v>
      </c>
      <c r="E17" s="27"/>
      <c r="F17" s="170" t="s">
        <v>101</v>
      </c>
      <c r="G17" s="170"/>
      <c r="H17" s="56"/>
      <c r="I17" s="56"/>
      <c r="J17" s="71"/>
      <c r="K17" s="71"/>
      <c r="L17" s="71"/>
      <c r="M17" s="71"/>
      <c r="N17" s="71"/>
      <c r="O17" s="71"/>
      <c r="P17" s="71"/>
      <c r="Q17" s="71"/>
      <c r="R17" s="71"/>
      <c r="S17" s="71"/>
      <c r="T17" s="448">
        <f>T46</f>
        <v>0</v>
      </c>
      <c r="U17" s="12"/>
      <c r="V17" s="130" t="s">
        <v>294</v>
      </c>
    </row>
    <row r="18" spans="1:22" ht="15" customHeight="1" thickBot="1" x14ac:dyDescent="0.45">
      <c r="A18" s="72">
        <v>18</v>
      </c>
      <c r="B18" s="71"/>
      <c r="C18" s="87"/>
      <c r="D18" s="73"/>
      <c r="E18" s="73"/>
      <c r="F18" s="87"/>
      <c r="G18" s="87"/>
      <c r="H18" s="71"/>
      <c r="I18" s="71"/>
      <c r="J18" s="71"/>
      <c r="K18" s="71"/>
      <c r="L18" s="71"/>
      <c r="M18" s="71"/>
      <c r="N18" s="71"/>
      <c r="O18" s="71"/>
      <c r="P18" s="71"/>
      <c r="Q18" s="71"/>
      <c r="R18" s="71"/>
      <c r="S18" s="71"/>
      <c r="T18" s="71"/>
      <c r="U18" s="12"/>
    </row>
    <row r="19" spans="1:22" ht="15" customHeight="1" thickBot="1" x14ac:dyDescent="0.45">
      <c r="A19" s="72">
        <v>19</v>
      </c>
      <c r="B19" s="71"/>
      <c r="C19" s="87"/>
      <c r="D19" s="73"/>
      <c r="E19" s="73" t="s">
        <v>295</v>
      </c>
      <c r="F19" s="87"/>
      <c r="G19" s="87"/>
      <c r="H19" s="71"/>
      <c r="I19" s="71"/>
      <c r="J19" s="71"/>
      <c r="K19" s="71"/>
      <c r="L19" s="71"/>
      <c r="M19" s="71"/>
      <c r="N19" s="71"/>
      <c r="O19" s="71"/>
      <c r="P19" s="71"/>
      <c r="Q19" s="71"/>
      <c r="R19" s="71"/>
      <c r="S19" s="71"/>
      <c r="T19" s="258">
        <f>T13-T15-T17</f>
        <v>0</v>
      </c>
      <c r="U19" s="12"/>
    </row>
    <row r="20" spans="1:22" ht="15" customHeight="1" x14ac:dyDescent="0.4">
      <c r="A20" s="72">
        <v>20</v>
      </c>
      <c r="B20" s="71"/>
      <c r="C20" s="87"/>
      <c r="D20" s="73"/>
      <c r="E20" s="73"/>
      <c r="F20" s="87"/>
      <c r="G20" s="87"/>
      <c r="H20" s="71"/>
      <c r="I20" s="71"/>
      <c r="J20" s="71"/>
      <c r="K20" s="71"/>
      <c r="L20" s="71"/>
      <c r="M20" s="71"/>
      <c r="N20" s="71"/>
      <c r="O20" s="71"/>
      <c r="P20" s="71"/>
      <c r="Q20" s="71"/>
      <c r="R20" s="71"/>
      <c r="S20" s="71"/>
      <c r="T20" s="71"/>
      <c r="U20" s="12"/>
    </row>
    <row r="21" spans="1:22" ht="15" customHeight="1" x14ac:dyDescent="0.4">
      <c r="A21" s="72">
        <v>21</v>
      </c>
      <c r="B21" s="71"/>
      <c r="C21" s="106"/>
      <c r="D21" s="27" t="s">
        <v>169</v>
      </c>
      <c r="E21" s="27"/>
      <c r="F21" s="87" t="s">
        <v>102</v>
      </c>
      <c r="G21" s="87"/>
      <c r="H21" s="71"/>
      <c r="I21" s="71"/>
      <c r="J21" s="71"/>
      <c r="K21" s="71"/>
      <c r="L21" s="71"/>
      <c r="M21" s="71"/>
      <c r="N21" s="71"/>
      <c r="O21" s="71"/>
      <c r="P21" s="71"/>
      <c r="Q21" s="71"/>
      <c r="R21" s="71"/>
      <c r="S21" s="71"/>
      <c r="T21" s="441">
        <f>'S4.RAB Value (Rolled Forward)'!P83</f>
        <v>0</v>
      </c>
      <c r="U21" s="12"/>
      <c r="V21" s="130" t="s">
        <v>147</v>
      </c>
    </row>
    <row r="22" spans="1:22" ht="15" customHeight="1" x14ac:dyDescent="0.4">
      <c r="A22" s="72">
        <v>22</v>
      </c>
      <c r="B22" s="71"/>
      <c r="C22" s="87"/>
      <c r="D22" s="73"/>
      <c r="E22" s="73"/>
      <c r="F22" s="87"/>
      <c r="G22" s="87"/>
      <c r="H22" s="71"/>
      <c r="I22" s="71"/>
      <c r="J22" s="71"/>
      <c r="K22" s="71"/>
      <c r="L22" s="71"/>
      <c r="M22" s="71"/>
      <c r="N22" s="71"/>
      <c r="O22" s="71"/>
      <c r="P22" s="71"/>
      <c r="Q22" s="71"/>
      <c r="R22" s="71"/>
      <c r="S22" s="71"/>
      <c r="T22" s="71"/>
      <c r="U22" s="12"/>
    </row>
    <row r="23" spans="1:22" ht="15" customHeight="1" x14ac:dyDescent="0.4">
      <c r="A23" s="72">
        <v>23</v>
      </c>
      <c r="B23" s="71"/>
      <c r="C23" s="87"/>
      <c r="D23" s="107" t="s">
        <v>148</v>
      </c>
      <c r="E23" s="107"/>
      <c r="F23" s="87" t="s">
        <v>103</v>
      </c>
      <c r="G23" s="87"/>
      <c r="H23" s="71"/>
      <c r="I23" s="71"/>
      <c r="J23" s="71"/>
      <c r="K23" s="71"/>
      <c r="L23" s="71"/>
      <c r="M23" s="71"/>
      <c r="N23" s="71"/>
      <c r="O23" s="71"/>
      <c r="P23" s="71"/>
      <c r="Q23" s="71"/>
      <c r="R23" s="71"/>
      <c r="S23" s="71"/>
      <c r="T23" s="441">
        <f>'S4.RAB Value (Rolled Forward)'!P64</f>
        <v>0</v>
      </c>
      <c r="U23" s="12"/>
      <c r="V23" s="130" t="s">
        <v>147</v>
      </c>
    </row>
    <row r="24" spans="1:22" ht="15" customHeight="1" thickBot="1" x14ac:dyDescent="0.45">
      <c r="A24" s="72">
        <v>24</v>
      </c>
      <c r="B24" s="71"/>
      <c r="C24" s="87"/>
      <c r="D24" s="73"/>
      <c r="E24" s="73"/>
      <c r="F24" s="87"/>
      <c r="G24" s="87"/>
      <c r="H24" s="71"/>
      <c r="I24" s="71"/>
      <c r="J24" s="71"/>
      <c r="K24" s="71"/>
      <c r="L24" s="71"/>
      <c r="M24" s="71"/>
      <c r="N24" s="71"/>
      <c r="O24" s="71"/>
      <c r="P24" s="71"/>
      <c r="Q24" s="71"/>
      <c r="R24" s="71"/>
      <c r="S24" s="71"/>
      <c r="T24" s="71"/>
      <c r="U24" s="12"/>
    </row>
    <row r="25" spans="1:22" ht="15" customHeight="1" thickBot="1" x14ac:dyDescent="0.45">
      <c r="A25" s="72">
        <v>25</v>
      </c>
      <c r="B25" s="71"/>
      <c r="C25" s="87"/>
      <c r="D25" s="73"/>
      <c r="E25" s="175" t="s">
        <v>296</v>
      </c>
      <c r="F25" s="170"/>
      <c r="G25" s="170"/>
      <c r="H25" s="56"/>
      <c r="I25" s="71"/>
      <c r="J25" s="71"/>
      <c r="K25" s="71"/>
      <c r="L25" s="71"/>
      <c r="M25" s="71"/>
      <c r="N25" s="71"/>
      <c r="O25" s="71"/>
      <c r="P25" s="71"/>
      <c r="Q25" s="71"/>
      <c r="R25" s="71"/>
      <c r="S25" s="71"/>
      <c r="T25" s="258">
        <f>T19-T21+T23</f>
        <v>0</v>
      </c>
      <c r="U25" s="12"/>
      <c r="V25" s="130" t="s">
        <v>297</v>
      </c>
    </row>
    <row r="26" spans="1:22" ht="15" customHeight="1" x14ac:dyDescent="0.4">
      <c r="A26" s="72">
        <v>26</v>
      </c>
      <c r="B26" s="71"/>
      <c r="C26" s="87"/>
      <c r="D26" s="73"/>
      <c r="E26" s="73"/>
      <c r="F26" s="87"/>
      <c r="G26" s="87"/>
      <c r="H26" s="71"/>
      <c r="I26" s="71"/>
      <c r="J26" s="71"/>
      <c r="K26" s="71"/>
      <c r="L26" s="71"/>
      <c r="M26" s="71"/>
      <c r="N26" s="71"/>
      <c r="O26" s="71"/>
      <c r="P26" s="71"/>
      <c r="Q26" s="71"/>
      <c r="R26" s="71"/>
      <c r="S26" s="71"/>
      <c r="T26" s="71"/>
      <c r="U26" s="12"/>
    </row>
    <row r="27" spans="1:22" ht="15" customHeight="1" x14ac:dyDescent="0.4">
      <c r="A27" s="72">
        <v>27</v>
      </c>
      <c r="B27" s="71"/>
      <c r="C27" s="87"/>
      <c r="D27" s="27" t="s">
        <v>169</v>
      </c>
      <c r="E27" s="27"/>
      <c r="F27" s="87" t="s">
        <v>177</v>
      </c>
      <c r="G27" s="87"/>
      <c r="H27" s="71"/>
      <c r="I27" s="71"/>
      <c r="J27" s="71"/>
      <c r="K27" s="71"/>
      <c r="L27" s="71"/>
      <c r="M27" s="71"/>
      <c r="N27" s="71"/>
      <c r="O27" s="71"/>
      <c r="P27" s="71"/>
      <c r="Q27" s="71"/>
      <c r="R27" s="71"/>
      <c r="S27" s="71"/>
      <c r="T27" s="441">
        <f>'S5c.TCSD Allowance'!I27</f>
        <v>0</v>
      </c>
      <c r="U27" s="12"/>
      <c r="V27" s="130" t="s">
        <v>298</v>
      </c>
    </row>
    <row r="28" spans="1:22" ht="15" customHeight="1" x14ac:dyDescent="0.4">
      <c r="A28" s="72">
        <v>28</v>
      </c>
      <c r="B28" s="71"/>
      <c r="C28" s="87"/>
      <c r="D28" s="73"/>
      <c r="E28" s="73"/>
      <c r="F28" s="87"/>
      <c r="G28" s="87"/>
      <c r="H28" s="71"/>
      <c r="I28" s="71"/>
      <c r="J28" s="71"/>
      <c r="K28" s="71"/>
      <c r="L28" s="71"/>
      <c r="M28" s="71"/>
      <c r="N28" s="71"/>
      <c r="O28" s="71"/>
      <c r="P28" s="71"/>
      <c r="Q28" s="71"/>
      <c r="R28" s="71"/>
      <c r="S28" s="71"/>
      <c r="T28" s="71"/>
      <c r="U28" s="12"/>
    </row>
    <row r="29" spans="1:22" ht="15" customHeight="1" x14ac:dyDescent="0.4">
      <c r="A29" s="72">
        <v>29</v>
      </c>
      <c r="B29" s="71"/>
      <c r="C29" s="87"/>
      <c r="D29" s="27" t="s">
        <v>169</v>
      </c>
      <c r="E29" s="27"/>
      <c r="F29" s="87" t="s">
        <v>104</v>
      </c>
      <c r="G29" s="87"/>
      <c r="H29" s="71"/>
      <c r="I29" s="71"/>
      <c r="J29" s="71"/>
      <c r="K29" s="71"/>
      <c r="L29" s="71"/>
      <c r="M29" s="71"/>
      <c r="N29" s="71"/>
      <c r="O29" s="71"/>
      <c r="P29" s="71"/>
      <c r="Q29" s="71"/>
      <c r="R29" s="71"/>
      <c r="S29" s="71"/>
      <c r="T29" s="441">
        <f>'S5a.Regulatory Tax Allowance'!J29</f>
        <v>0</v>
      </c>
      <c r="U29" s="12"/>
      <c r="V29" s="130" t="s">
        <v>299</v>
      </c>
    </row>
    <row r="30" spans="1:22" ht="15" customHeight="1" thickBot="1" x14ac:dyDescent="0.45">
      <c r="A30" s="72">
        <v>30</v>
      </c>
      <c r="B30" s="71"/>
      <c r="C30" s="87"/>
      <c r="D30" s="73"/>
      <c r="E30" s="73"/>
      <c r="F30" s="87"/>
      <c r="G30" s="87"/>
      <c r="H30" s="71"/>
      <c r="I30" s="71"/>
      <c r="J30" s="71"/>
      <c r="K30" s="71"/>
      <c r="L30" s="71"/>
      <c r="M30" s="71"/>
      <c r="N30" s="71"/>
      <c r="O30" s="71"/>
      <c r="P30" s="71"/>
      <c r="Q30" s="71"/>
      <c r="R30" s="71"/>
      <c r="S30" s="71"/>
      <c r="T30" s="71"/>
      <c r="U30" s="12"/>
    </row>
    <row r="31" spans="1:22" ht="15" customHeight="1" thickBot="1" x14ac:dyDescent="0.45">
      <c r="A31" s="72">
        <v>31</v>
      </c>
      <c r="B31" s="71"/>
      <c r="C31" s="87"/>
      <c r="D31" s="73"/>
      <c r="E31" s="73" t="s">
        <v>105</v>
      </c>
      <c r="F31" s="87"/>
      <c r="G31" s="87"/>
      <c r="H31" s="71"/>
      <c r="I31" s="71"/>
      <c r="J31" s="71"/>
      <c r="K31" s="71"/>
      <c r="L31" s="71"/>
      <c r="M31" s="71"/>
      <c r="N31" s="71"/>
      <c r="O31" s="71"/>
      <c r="P31" s="71"/>
      <c r="Q31" s="71"/>
      <c r="R31" s="71"/>
      <c r="S31" s="71"/>
      <c r="T31" s="267">
        <f>T25-T27-T29</f>
        <v>0</v>
      </c>
      <c r="U31" s="12"/>
      <c r="V31" s="130" t="s">
        <v>300</v>
      </c>
    </row>
    <row r="32" spans="1:22" x14ac:dyDescent="0.4">
      <c r="A32" s="72">
        <v>32</v>
      </c>
      <c r="B32" s="71"/>
      <c r="C32" s="87"/>
      <c r="D32" s="87"/>
      <c r="E32" s="87"/>
      <c r="F32" s="87"/>
      <c r="G32" s="87"/>
      <c r="H32" s="71"/>
      <c r="I32" s="71"/>
      <c r="J32" s="71"/>
      <c r="K32" s="71"/>
      <c r="L32" s="71"/>
      <c r="M32" s="71"/>
      <c r="N32" s="71"/>
      <c r="O32" s="71"/>
      <c r="P32" s="71"/>
      <c r="Q32" s="71"/>
      <c r="R32" s="71"/>
      <c r="S32" s="71"/>
      <c r="T32" s="71"/>
      <c r="U32" s="12"/>
    </row>
    <row r="33" spans="1:22" ht="24.95" customHeight="1" x14ac:dyDescent="0.55000000000000004">
      <c r="A33" s="72">
        <v>33</v>
      </c>
      <c r="B33" s="71"/>
      <c r="C33" s="184" t="s">
        <v>301</v>
      </c>
      <c r="D33" s="56"/>
      <c r="E33" s="56"/>
      <c r="F33" s="56"/>
      <c r="G33" s="56"/>
      <c r="H33" s="56"/>
      <c r="I33" s="56"/>
      <c r="J33" s="56"/>
      <c r="K33" s="56"/>
      <c r="L33" s="56"/>
      <c r="M33" s="56"/>
      <c r="N33" s="56"/>
      <c r="O33" s="56"/>
      <c r="P33" s="56"/>
      <c r="Q33" s="56"/>
      <c r="R33" s="71"/>
      <c r="S33" s="330" t="s">
        <v>98</v>
      </c>
      <c r="T33" s="330"/>
      <c r="U33" s="12"/>
      <c r="V33" s="131"/>
    </row>
    <row r="34" spans="1:22" ht="15" customHeight="1" x14ac:dyDescent="0.4">
      <c r="A34" s="72">
        <v>34</v>
      </c>
      <c r="B34" s="129"/>
      <c r="C34" s="87"/>
      <c r="D34" s="75"/>
      <c r="E34" s="176" t="s">
        <v>302</v>
      </c>
      <c r="F34" s="176"/>
      <c r="G34" s="87"/>
      <c r="H34" s="87"/>
      <c r="I34" s="71"/>
      <c r="J34" s="71"/>
      <c r="K34" s="71"/>
      <c r="L34" s="71"/>
      <c r="M34" s="71"/>
      <c r="N34" s="71"/>
      <c r="O34" s="71"/>
      <c r="P34" s="71"/>
      <c r="Q34" s="71"/>
      <c r="R34" s="71"/>
      <c r="S34" s="71"/>
      <c r="T34" s="71"/>
      <c r="U34" s="12"/>
    </row>
    <row r="35" spans="1:22" ht="15" customHeight="1" x14ac:dyDescent="0.4">
      <c r="A35" s="72">
        <v>35</v>
      </c>
      <c r="B35" s="129"/>
      <c r="C35" s="87"/>
      <c r="D35" s="87"/>
      <c r="E35" s="87"/>
      <c r="F35" s="71" t="s">
        <v>303</v>
      </c>
      <c r="G35" s="71"/>
      <c r="H35" s="87"/>
      <c r="I35" s="71"/>
      <c r="J35" s="71"/>
      <c r="K35" s="71"/>
      <c r="L35" s="71"/>
      <c r="M35" s="71"/>
      <c r="N35" s="71"/>
      <c r="O35" s="71"/>
      <c r="P35" s="71"/>
      <c r="Q35" s="71"/>
      <c r="R35" s="71"/>
      <c r="S35" s="453"/>
      <c r="T35" s="71"/>
      <c r="U35" s="12"/>
    </row>
    <row r="36" spans="1:22" ht="15" customHeight="1" x14ac:dyDescent="0.4">
      <c r="A36" s="72">
        <v>36</v>
      </c>
      <c r="B36" s="129"/>
      <c r="C36" s="87"/>
      <c r="D36" s="87"/>
      <c r="E36" s="87"/>
      <c r="F36" s="71" t="s">
        <v>304</v>
      </c>
      <c r="G36" s="71"/>
      <c r="H36" s="87"/>
      <c r="I36" s="71"/>
      <c r="J36" s="71"/>
      <c r="K36" s="71"/>
      <c r="L36" s="71"/>
      <c r="M36" s="71"/>
      <c r="N36" s="71"/>
      <c r="O36" s="71"/>
      <c r="P36" s="71"/>
      <c r="Q36" s="71"/>
      <c r="R36" s="71"/>
      <c r="S36" s="453"/>
      <c r="T36" s="71"/>
      <c r="U36" s="12"/>
    </row>
    <row r="37" spans="1:22" ht="15" customHeight="1" x14ac:dyDescent="0.4">
      <c r="A37" s="72">
        <v>37</v>
      </c>
      <c r="B37" s="129"/>
      <c r="C37" s="87"/>
      <c r="D37" s="87"/>
      <c r="E37" s="87"/>
      <c r="F37" s="170" t="s">
        <v>305</v>
      </c>
      <c r="G37" s="170"/>
      <c r="H37" s="87"/>
      <c r="I37" s="71"/>
      <c r="J37" s="71"/>
      <c r="K37" s="71"/>
      <c r="L37" s="71"/>
      <c r="M37" s="71"/>
      <c r="N37" s="71"/>
      <c r="O37" s="71"/>
      <c r="P37" s="71"/>
      <c r="Q37" s="71"/>
      <c r="R37" s="71"/>
      <c r="S37" s="453"/>
      <c r="T37" s="71"/>
      <c r="U37" s="12"/>
    </row>
    <row r="38" spans="1:22" ht="15" customHeight="1" x14ac:dyDescent="0.4">
      <c r="A38" s="72">
        <v>38</v>
      </c>
      <c r="B38" s="129"/>
      <c r="C38" s="87"/>
      <c r="D38" s="87"/>
      <c r="E38" s="87"/>
      <c r="F38" s="170" t="s">
        <v>306</v>
      </c>
      <c r="G38" s="170"/>
      <c r="H38" s="87"/>
      <c r="I38" s="71"/>
      <c r="J38" s="71"/>
      <c r="K38" s="71"/>
      <c r="L38" s="71"/>
      <c r="M38" s="71"/>
      <c r="N38" s="71"/>
      <c r="O38" s="71"/>
      <c r="P38" s="71"/>
      <c r="Q38" s="71"/>
      <c r="R38" s="71"/>
      <c r="S38" s="453"/>
      <c r="T38" s="71"/>
      <c r="U38" s="12"/>
    </row>
    <row r="39" spans="1:22" ht="15" customHeight="1" x14ac:dyDescent="0.4">
      <c r="A39" s="72">
        <v>39</v>
      </c>
      <c r="B39" s="129"/>
      <c r="C39" s="87"/>
      <c r="D39" s="75"/>
      <c r="E39" s="176" t="s">
        <v>307</v>
      </c>
      <c r="F39" s="176"/>
      <c r="G39" s="170"/>
      <c r="H39" s="170"/>
      <c r="I39" s="56"/>
      <c r="J39" s="71"/>
      <c r="K39" s="71"/>
      <c r="L39" s="71"/>
      <c r="M39" s="71"/>
      <c r="N39" s="71"/>
      <c r="O39" s="71"/>
      <c r="P39" s="71"/>
      <c r="Q39" s="71"/>
      <c r="R39" s="71"/>
      <c r="S39" s="71"/>
      <c r="T39" s="71"/>
      <c r="U39" s="12"/>
    </row>
    <row r="40" spans="1:22" ht="15" customHeight="1" x14ac:dyDescent="0.4">
      <c r="A40" s="72">
        <v>40</v>
      </c>
      <c r="B40" s="129"/>
      <c r="C40" s="87"/>
      <c r="D40" s="87"/>
      <c r="E40" s="87"/>
      <c r="F40" s="56" t="s">
        <v>308</v>
      </c>
      <c r="G40" s="170"/>
      <c r="H40" s="170"/>
      <c r="I40" s="56"/>
      <c r="J40" s="71"/>
      <c r="K40" s="71"/>
      <c r="L40" s="71"/>
      <c r="M40" s="71"/>
      <c r="N40" s="71"/>
      <c r="O40" s="71"/>
      <c r="P40" s="71"/>
      <c r="Q40" s="71"/>
      <c r="R40" s="71"/>
      <c r="S40" s="453"/>
      <c r="T40" s="71"/>
      <c r="U40" s="12"/>
    </row>
    <row r="41" spans="1:22" ht="15" customHeight="1" x14ac:dyDescent="0.4">
      <c r="A41" s="72">
        <v>41</v>
      </c>
      <c r="B41" s="129"/>
      <c r="C41" s="87"/>
      <c r="D41" s="87"/>
      <c r="E41" s="87"/>
      <c r="F41" s="71" t="s">
        <v>309</v>
      </c>
      <c r="G41" s="87"/>
      <c r="H41" s="87"/>
      <c r="I41" s="71"/>
      <c r="J41" s="71"/>
      <c r="K41" s="71"/>
      <c r="L41" s="71"/>
      <c r="M41" s="71"/>
      <c r="N41" s="71"/>
      <c r="O41" s="71"/>
      <c r="P41" s="71"/>
      <c r="Q41" s="71"/>
      <c r="R41" s="71"/>
      <c r="S41" s="453"/>
      <c r="T41" s="71"/>
      <c r="U41" s="12"/>
    </row>
    <row r="42" spans="1:22" ht="15" customHeight="1" x14ac:dyDescent="0.4">
      <c r="A42" s="72">
        <v>42</v>
      </c>
      <c r="B42" s="129"/>
      <c r="C42" s="87"/>
      <c r="D42" s="87"/>
      <c r="E42" s="87"/>
      <c r="F42" s="71" t="s">
        <v>310</v>
      </c>
      <c r="G42" s="87"/>
      <c r="H42" s="87"/>
      <c r="I42" s="71"/>
      <c r="J42" s="71"/>
      <c r="K42" s="71"/>
      <c r="L42" s="71"/>
      <c r="M42" s="71"/>
      <c r="N42" s="71"/>
      <c r="O42" s="71"/>
      <c r="P42" s="71"/>
      <c r="Q42" s="71"/>
      <c r="R42" s="71"/>
      <c r="S42" s="453"/>
      <c r="T42" s="71"/>
      <c r="U42" s="12"/>
    </row>
    <row r="43" spans="1:22" ht="15" customHeight="1" x14ac:dyDescent="0.4">
      <c r="A43" s="72">
        <v>43</v>
      </c>
      <c r="B43" s="129"/>
      <c r="C43" s="87"/>
      <c r="D43" s="87"/>
      <c r="E43" s="87"/>
      <c r="F43" s="170" t="s">
        <v>311</v>
      </c>
      <c r="G43" s="170"/>
      <c r="H43" s="87"/>
      <c r="I43" s="71"/>
      <c r="J43" s="71"/>
      <c r="K43" s="71"/>
      <c r="L43" s="71"/>
      <c r="M43" s="71"/>
      <c r="N43" s="71"/>
      <c r="O43" s="71"/>
      <c r="P43" s="71"/>
      <c r="Q43" s="71"/>
      <c r="R43" s="71"/>
      <c r="S43" s="453"/>
      <c r="T43" s="71"/>
      <c r="U43" s="12"/>
    </row>
    <row r="44" spans="1:22" ht="15" customHeight="1" x14ac:dyDescent="0.4">
      <c r="A44" s="72">
        <v>44</v>
      </c>
      <c r="B44" s="129"/>
      <c r="C44" s="87"/>
      <c r="D44" s="87"/>
      <c r="E44" s="87"/>
      <c r="F44" s="170" t="s">
        <v>312</v>
      </c>
      <c r="G44" s="170"/>
      <c r="H44" s="170"/>
      <c r="I44" s="56"/>
      <c r="J44" s="71"/>
      <c r="K44" s="71"/>
      <c r="L44" s="71"/>
      <c r="M44" s="71"/>
      <c r="N44" s="71"/>
      <c r="O44" s="71"/>
      <c r="P44" s="71"/>
      <c r="Q44" s="71"/>
      <c r="R44" s="71"/>
      <c r="S44" s="453"/>
      <c r="T44" s="71"/>
      <c r="U44" s="12"/>
    </row>
    <row r="45" spans="1:22" ht="15" customHeight="1" thickBot="1" x14ac:dyDescent="0.45">
      <c r="A45" s="72">
        <v>45</v>
      </c>
      <c r="B45" s="129"/>
      <c r="C45" s="87"/>
      <c r="D45" s="87"/>
      <c r="E45" s="87"/>
      <c r="F45" s="170" t="s">
        <v>313</v>
      </c>
      <c r="G45" s="170"/>
      <c r="H45" s="170"/>
      <c r="I45" s="56"/>
      <c r="J45" s="71"/>
      <c r="K45" s="71"/>
      <c r="L45" s="71"/>
      <c r="M45" s="71"/>
      <c r="N45" s="71"/>
      <c r="O45" s="71"/>
      <c r="P45" s="71"/>
      <c r="Q45" s="71"/>
      <c r="R45" s="71"/>
      <c r="S45" s="453"/>
      <c r="T45" s="71"/>
      <c r="U45" s="12"/>
    </row>
    <row r="46" spans="1:22" ht="15" customHeight="1" thickBot="1" x14ac:dyDescent="0.45">
      <c r="A46" s="72">
        <v>46</v>
      </c>
      <c r="B46" s="129"/>
      <c r="C46" s="87"/>
      <c r="D46" s="109"/>
      <c r="E46" s="186" t="s">
        <v>101</v>
      </c>
      <c r="F46" s="170"/>
      <c r="G46" s="170"/>
      <c r="H46" s="170"/>
      <c r="I46" s="56"/>
      <c r="J46" s="71"/>
      <c r="K46" s="71"/>
      <c r="L46" s="71"/>
      <c r="M46" s="71"/>
      <c r="N46" s="71"/>
      <c r="O46" s="71"/>
      <c r="P46" s="71"/>
      <c r="Q46" s="71"/>
      <c r="R46" s="71"/>
      <c r="S46" s="71"/>
      <c r="T46" s="267">
        <f>SUM(S35:S38,S40:S45)</f>
        <v>0</v>
      </c>
      <c r="U46" s="12"/>
      <c r="V46" s="130" t="s">
        <v>314</v>
      </c>
    </row>
    <row r="47" spans="1:22" x14ac:dyDescent="0.4">
      <c r="A47" s="72">
        <v>47</v>
      </c>
      <c r="B47" s="129"/>
      <c r="C47" s="87"/>
      <c r="D47" s="109"/>
      <c r="E47" s="109"/>
      <c r="F47" s="87"/>
      <c r="G47" s="87"/>
      <c r="H47" s="87"/>
      <c r="I47" s="71"/>
      <c r="J47" s="71"/>
      <c r="K47" s="71"/>
      <c r="L47" s="71"/>
      <c r="M47" s="71"/>
      <c r="N47" s="71"/>
      <c r="O47" s="71"/>
      <c r="P47" s="71"/>
      <c r="Q47" s="71"/>
      <c r="R47" s="71"/>
      <c r="S47" s="71"/>
      <c r="T47" s="34"/>
      <c r="U47" s="12"/>
    </row>
    <row r="48" spans="1:22" ht="24.95" customHeight="1" x14ac:dyDescent="0.65">
      <c r="A48" s="72">
        <v>48</v>
      </c>
      <c r="B48" s="71"/>
      <c r="C48" s="103" t="s">
        <v>315</v>
      </c>
      <c r="D48" s="71"/>
      <c r="E48" s="71"/>
      <c r="F48" s="71"/>
      <c r="G48" s="71"/>
      <c r="H48" s="71"/>
      <c r="I48" s="71"/>
      <c r="J48" s="71"/>
      <c r="K48" s="71"/>
      <c r="L48" s="71"/>
      <c r="M48" s="71"/>
      <c r="N48" s="71"/>
      <c r="O48" s="71"/>
      <c r="P48" s="71"/>
      <c r="Q48" s="71"/>
      <c r="R48" s="71"/>
      <c r="S48" s="330" t="s">
        <v>98</v>
      </c>
      <c r="T48" s="330"/>
      <c r="U48" s="12"/>
      <c r="V48" s="131"/>
    </row>
    <row r="49" spans="1:22" x14ac:dyDescent="0.4">
      <c r="A49" s="72">
        <v>49</v>
      </c>
      <c r="B49" s="129"/>
      <c r="C49" s="87"/>
      <c r="D49" s="87"/>
      <c r="E49" s="87"/>
      <c r="F49" s="87"/>
      <c r="G49" s="87"/>
      <c r="H49" s="71"/>
      <c r="I49" s="71"/>
      <c r="J49" s="71"/>
      <c r="K49" s="71"/>
      <c r="L49" s="71"/>
      <c r="M49" s="71"/>
      <c r="N49" s="71"/>
      <c r="O49" s="71"/>
      <c r="P49" s="71"/>
      <c r="Q49" s="71"/>
      <c r="R49" s="71"/>
      <c r="S49" s="108" t="s">
        <v>114</v>
      </c>
      <c r="T49" s="108" t="s">
        <v>316</v>
      </c>
      <c r="U49" s="12"/>
      <c r="V49" s="131"/>
    </row>
    <row r="50" spans="1:22" x14ac:dyDescent="0.4">
      <c r="A50" s="72">
        <v>50</v>
      </c>
      <c r="B50" s="129"/>
      <c r="C50" s="87"/>
      <c r="D50" s="87"/>
      <c r="E50" s="87"/>
      <c r="F50" s="87"/>
      <c r="G50" s="87"/>
      <c r="H50" s="71"/>
      <c r="I50" s="71"/>
      <c r="J50" s="71"/>
      <c r="K50" s="71"/>
      <c r="L50" s="71"/>
      <c r="M50" s="71"/>
      <c r="N50" s="71"/>
      <c r="O50" s="71"/>
      <c r="P50" s="71"/>
      <c r="Q50" s="71"/>
      <c r="R50" s="71"/>
      <c r="S50" s="205" t="str">
        <f>IF(ISNUMBER(#REF!),DATE(YEAR(#REF!)-1,MONTH(#REF!),DAY(#REF!)),"")</f>
        <v/>
      </c>
      <c r="T50" s="205" t="str">
        <f>R3</f>
        <v/>
      </c>
      <c r="U50" s="12"/>
      <c r="V50" s="131"/>
    </row>
    <row r="51" spans="1:22" ht="15" customHeight="1" x14ac:dyDescent="0.4">
      <c r="A51" s="72">
        <v>51</v>
      </c>
      <c r="B51" s="129"/>
      <c r="C51" s="87"/>
      <c r="D51" s="87"/>
      <c r="E51" s="87"/>
      <c r="F51" s="87" t="s">
        <v>317</v>
      </c>
      <c r="G51" s="87"/>
      <c r="H51" s="71"/>
      <c r="I51" s="71"/>
      <c r="J51" s="71"/>
      <c r="K51" s="71"/>
      <c r="L51" s="71"/>
      <c r="M51" s="71"/>
      <c r="N51" s="71"/>
      <c r="O51" s="71"/>
      <c r="P51" s="71"/>
      <c r="Q51" s="71"/>
      <c r="R51" s="71"/>
      <c r="S51" s="453"/>
      <c r="T51" s="453"/>
      <c r="U51" s="12"/>
    </row>
    <row r="52" spans="1:22" ht="15" customHeight="1" x14ac:dyDescent="0.4">
      <c r="A52" s="72">
        <v>52</v>
      </c>
      <c r="B52" s="129"/>
      <c r="C52" s="87"/>
      <c r="D52" s="87"/>
      <c r="E52" s="87"/>
      <c r="F52" s="87" t="s">
        <v>318</v>
      </c>
      <c r="G52" s="87"/>
      <c r="H52" s="71"/>
      <c r="I52" s="71"/>
      <c r="J52" s="71"/>
      <c r="K52" s="71"/>
      <c r="L52" s="71"/>
      <c r="M52" s="71"/>
      <c r="N52" s="71"/>
      <c r="O52" s="71"/>
      <c r="P52" s="71"/>
      <c r="Q52" s="71"/>
      <c r="R52" s="71"/>
      <c r="S52" s="454"/>
      <c r="T52" s="454"/>
      <c r="U52" s="12"/>
    </row>
    <row r="53" spans="1:22" ht="15" customHeight="1" x14ac:dyDescent="0.4">
      <c r="A53" s="72">
        <v>53</v>
      </c>
      <c r="B53" s="129"/>
      <c r="C53" s="87"/>
      <c r="D53" s="87"/>
      <c r="E53" s="87"/>
      <c r="F53" s="87"/>
      <c r="G53" s="87"/>
      <c r="H53" s="71"/>
      <c r="I53" s="71"/>
      <c r="J53" s="71"/>
      <c r="K53" s="71"/>
      <c r="L53" s="71"/>
      <c r="M53" s="71"/>
      <c r="N53" s="71"/>
      <c r="O53" s="71"/>
      <c r="P53" s="71"/>
      <c r="Q53" s="71"/>
      <c r="R53" s="71"/>
      <c r="S53" s="71"/>
      <c r="T53" s="71"/>
      <c r="U53" s="12"/>
    </row>
    <row r="54" spans="1:22" ht="15" customHeight="1" x14ac:dyDescent="0.4">
      <c r="A54" s="72">
        <v>54</v>
      </c>
      <c r="B54" s="129"/>
      <c r="C54" s="87"/>
      <c r="D54" s="87"/>
      <c r="E54" s="87"/>
      <c r="F54" s="87" t="s">
        <v>319</v>
      </c>
      <c r="G54" s="87"/>
      <c r="H54" s="71"/>
      <c r="I54" s="71"/>
      <c r="J54" s="71"/>
      <c r="K54" s="71"/>
      <c r="L54" s="71"/>
      <c r="M54" s="71"/>
      <c r="N54" s="71"/>
      <c r="O54" s="71"/>
      <c r="P54" s="71"/>
      <c r="Q54" s="71"/>
      <c r="R54" s="71"/>
      <c r="S54" s="71"/>
      <c r="T54" s="454"/>
      <c r="U54" s="12"/>
    </row>
    <row r="55" spans="1:22" x14ac:dyDescent="0.4">
      <c r="A55" s="72">
        <v>55</v>
      </c>
      <c r="B55" s="129"/>
      <c r="C55" s="87"/>
      <c r="D55" s="87"/>
      <c r="E55" s="87"/>
      <c r="F55" s="87"/>
      <c r="G55" s="87"/>
      <c r="H55" s="71"/>
      <c r="I55" s="71"/>
      <c r="J55" s="71"/>
      <c r="K55" s="71"/>
      <c r="L55" s="71"/>
      <c r="M55" s="71"/>
      <c r="N55" s="71"/>
      <c r="O55" s="71"/>
      <c r="P55" s="71"/>
      <c r="Q55" s="71"/>
      <c r="R55" s="71"/>
      <c r="S55" s="71"/>
      <c r="T55" s="71"/>
      <c r="U55" s="12"/>
    </row>
    <row r="56" spans="1:22" ht="56.25" customHeight="1" x14ac:dyDescent="0.4">
      <c r="A56" s="72">
        <v>56</v>
      </c>
      <c r="B56" s="129"/>
      <c r="C56" s="87"/>
      <c r="D56" s="87"/>
      <c r="E56" s="87"/>
      <c r="F56" s="87"/>
      <c r="G56" s="87"/>
      <c r="H56" s="71"/>
      <c r="I56" s="71"/>
      <c r="J56" s="71"/>
      <c r="K56" s="71"/>
      <c r="L56" s="71"/>
      <c r="M56" s="71"/>
      <c r="N56" s="71"/>
      <c r="O56" s="71"/>
      <c r="P56" s="71"/>
      <c r="Q56" s="71"/>
      <c r="R56" s="71"/>
      <c r="S56" s="84" t="s">
        <v>320</v>
      </c>
      <c r="T56" s="84" t="s">
        <v>321</v>
      </c>
      <c r="U56" s="12"/>
    </row>
    <row r="57" spans="1:22" ht="15" customHeight="1" x14ac:dyDescent="0.4">
      <c r="A57" s="72">
        <v>57</v>
      </c>
      <c r="B57" s="129"/>
      <c r="C57" s="87"/>
      <c r="D57" s="87"/>
      <c r="E57" s="87"/>
      <c r="F57" s="87" t="s">
        <v>322</v>
      </c>
      <c r="G57" s="203" t="str">
        <f>IF(ISNUMBER(#REF!),DATE(YEAR(#REF!)-5,MONTH(#REF!),DAY(#REF!)),"[year]")</f>
        <v>[year]</v>
      </c>
      <c r="H57" s="86"/>
      <c r="I57" s="71"/>
      <c r="J57" s="71"/>
      <c r="K57" s="71"/>
      <c r="L57" s="71"/>
      <c r="M57" s="71"/>
      <c r="N57" s="71"/>
      <c r="O57" s="71"/>
      <c r="P57" s="71"/>
      <c r="Q57" s="71"/>
      <c r="R57" s="71"/>
      <c r="S57" s="454"/>
      <c r="T57" s="454"/>
      <c r="U57" s="12"/>
    </row>
    <row r="58" spans="1:22" ht="15" customHeight="1" x14ac:dyDescent="0.4">
      <c r="A58" s="72">
        <v>58</v>
      </c>
      <c r="B58" s="129"/>
      <c r="C58" s="87"/>
      <c r="D58" s="87"/>
      <c r="E58" s="87"/>
      <c r="F58" s="87" t="s">
        <v>323</v>
      </c>
      <c r="G58" s="203" t="str">
        <f>IF(ISNUMBER(#REF!),DATE(YEAR(#REF!)-4,MONTH(#REF!),DAY(#REF!)),"[year]")</f>
        <v>[year]</v>
      </c>
      <c r="H58" s="86"/>
      <c r="I58" s="71"/>
      <c r="J58" s="71"/>
      <c r="K58" s="71"/>
      <c r="L58" s="71"/>
      <c r="M58" s="71"/>
      <c r="N58" s="71"/>
      <c r="O58" s="71"/>
      <c r="P58" s="71"/>
      <c r="Q58" s="71"/>
      <c r="R58" s="71"/>
      <c r="S58" s="454"/>
      <c r="T58" s="454"/>
      <c r="U58" s="12"/>
    </row>
    <row r="59" spans="1:22" ht="15" customHeight="1" x14ac:dyDescent="0.4">
      <c r="A59" s="72">
        <v>59</v>
      </c>
      <c r="B59" s="129"/>
      <c r="C59" s="87"/>
      <c r="D59" s="87"/>
      <c r="E59" s="87"/>
      <c r="F59" s="87" t="s">
        <v>324</v>
      </c>
      <c r="G59" s="203" t="str">
        <f>IF(ISNUMBER(#REF!),DATE(YEAR(#REF!)-3,MONTH(#REF!),DAY(#REF!)),"[year]")</f>
        <v>[year]</v>
      </c>
      <c r="H59" s="86"/>
      <c r="I59" s="71"/>
      <c r="J59" s="71"/>
      <c r="K59" s="71"/>
      <c r="L59" s="71"/>
      <c r="M59" s="71"/>
      <c r="N59" s="71"/>
      <c r="O59" s="71"/>
      <c r="P59" s="71"/>
      <c r="Q59" s="71"/>
      <c r="R59" s="71"/>
      <c r="S59" s="454"/>
      <c r="T59" s="454"/>
      <c r="U59" s="12"/>
    </row>
    <row r="60" spans="1:22" ht="15" customHeight="1" x14ac:dyDescent="0.4">
      <c r="A60" s="72">
        <v>60</v>
      </c>
      <c r="B60" s="129"/>
      <c r="C60" s="87"/>
      <c r="D60" s="87"/>
      <c r="E60" s="87"/>
      <c r="F60" s="87" t="s">
        <v>113</v>
      </c>
      <c r="G60" s="203" t="str">
        <f>IF(ISNUMBER(#REF!),DATE(YEAR(#REF!)-2,MONTH(#REF!),DAY(#REF!)),"[year]")</f>
        <v>[year]</v>
      </c>
      <c r="H60" s="86"/>
      <c r="I60" s="71"/>
      <c r="J60" s="71"/>
      <c r="K60" s="71"/>
      <c r="L60" s="71"/>
      <c r="M60" s="71"/>
      <c r="N60" s="71"/>
      <c r="O60" s="71"/>
      <c r="P60" s="71"/>
      <c r="Q60" s="71"/>
      <c r="R60" s="71"/>
      <c r="S60" s="454"/>
      <c r="T60" s="454"/>
      <c r="U60" s="12"/>
    </row>
    <row r="61" spans="1:22" ht="15" customHeight="1" thickBot="1" x14ac:dyDescent="0.45">
      <c r="A61" s="72">
        <v>61</v>
      </c>
      <c r="B61" s="129"/>
      <c r="C61" s="87"/>
      <c r="D61" s="87"/>
      <c r="E61" s="87"/>
      <c r="F61" s="87" t="s">
        <v>114</v>
      </c>
      <c r="G61" s="203" t="str">
        <f>IF(ISNUMBER(#REF!),DATE(YEAR(#REF!)-1,MONTH(#REF!),DAY(#REF!)),"[year]")</f>
        <v>[year]</v>
      </c>
      <c r="H61" s="86"/>
      <c r="I61" s="71"/>
      <c r="J61" s="71"/>
      <c r="K61" s="71"/>
      <c r="L61" s="71"/>
      <c r="M61" s="71"/>
      <c r="N61" s="71"/>
      <c r="O61" s="71"/>
      <c r="P61" s="71"/>
      <c r="Q61" s="71"/>
      <c r="R61" s="71"/>
      <c r="S61" s="454"/>
      <c r="T61" s="454"/>
      <c r="U61" s="12"/>
    </row>
    <row r="62" spans="1:22" ht="15" customHeight="1" thickBot="1" x14ac:dyDescent="0.45">
      <c r="A62" s="72">
        <v>62</v>
      </c>
      <c r="B62" s="129"/>
      <c r="C62" s="87"/>
      <c r="D62" s="75"/>
      <c r="E62" s="75" t="s">
        <v>325</v>
      </c>
      <c r="F62" s="75"/>
      <c r="G62" s="87"/>
      <c r="H62" s="87"/>
      <c r="I62" s="71"/>
      <c r="J62" s="71"/>
      <c r="K62" s="71"/>
      <c r="L62" s="71"/>
      <c r="M62" s="71"/>
      <c r="N62" s="71"/>
      <c r="O62" s="71"/>
      <c r="P62" s="71"/>
      <c r="Q62" s="71"/>
      <c r="R62" s="71"/>
      <c r="S62" s="71"/>
      <c r="T62" s="258">
        <f>SUM(T57:T61)</f>
        <v>0</v>
      </c>
      <c r="U62" s="12"/>
    </row>
    <row r="63" spans="1:22" ht="15" customHeight="1" thickBot="1" x14ac:dyDescent="0.45">
      <c r="A63" s="72">
        <v>63</v>
      </c>
      <c r="B63" s="129"/>
      <c r="C63" s="87"/>
      <c r="D63" s="87"/>
      <c r="E63" s="87"/>
      <c r="F63" s="87"/>
      <c r="G63" s="87"/>
      <c r="H63" s="87"/>
      <c r="I63" s="71"/>
      <c r="J63" s="71"/>
      <c r="K63" s="71"/>
      <c r="L63" s="71"/>
      <c r="M63" s="71"/>
      <c r="N63" s="71"/>
      <c r="O63" s="71"/>
      <c r="P63" s="71"/>
      <c r="Q63" s="71"/>
      <c r="R63" s="71"/>
      <c r="S63" s="71"/>
      <c r="T63" s="71"/>
      <c r="U63" s="12"/>
    </row>
    <row r="64" spans="1:22" ht="15" customHeight="1" thickBot="1" x14ac:dyDescent="0.45">
      <c r="A64" s="72">
        <v>64</v>
      </c>
      <c r="B64" s="129"/>
      <c r="C64" s="87"/>
      <c r="D64" s="75"/>
      <c r="E64" s="75" t="s">
        <v>258</v>
      </c>
      <c r="F64" s="75"/>
      <c r="G64" s="87"/>
      <c r="H64" s="87"/>
      <c r="I64" s="71"/>
      <c r="J64" s="71"/>
      <c r="K64" s="71"/>
      <c r="L64" s="71"/>
      <c r="M64" s="71"/>
      <c r="N64" s="71"/>
      <c r="O64" s="71"/>
      <c r="P64" s="71"/>
      <c r="Q64" s="71"/>
      <c r="R64" s="71"/>
      <c r="S64" s="71"/>
      <c r="T64" s="268">
        <f>IF(T62&gt;0,T62,0)</f>
        <v>0</v>
      </c>
      <c r="U64" s="12"/>
    </row>
    <row r="65" spans="1:22" ht="24.95" customHeight="1" x14ac:dyDescent="0.55000000000000004">
      <c r="A65" s="72">
        <v>65</v>
      </c>
      <c r="B65" s="71"/>
      <c r="C65" s="85" t="s">
        <v>326</v>
      </c>
      <c r="D65" s="71"/>
      <c r="E65" s="71"/>
      <c r="F65" s="71"/>
      <c r="G65" s="71"/>
      <c r="H65" s="71"/>
      <c r="I65" s="71"/>
      <c r="J65" s="71"/>
      <c r="K65" s="71"/>
      <c r="L65" s="71"/>
      <c r="M65" s="71"/>
      <c r="N65" s="71"/>
      <c r="O65" s="71"/>
      <c r="P65" s="71"/>
      <c r="Q65" s="71"/>
      <c r="R65" s="71"/>
      <c r="S65" s="71"/>
      <c r="T65" s="71"/>
      <c r="U65" s="12"/>
      <c r="V65" s="131"/>
    </row>
    <row r="66" spans="1:22" ht="15" customHeight="1" x14ac:dyDescent="0.4">
      <c r="A66" s="72">
        <v>70</v>
      </c>
      <c r="B66" s="129"/>
      <c r="C66" s="87"/>
      <c r="D66" s="87"/>
      <c r="E66" s="87"/>
      <c r="F66" s="87"/>
      <c r="G66" s="87"/>
      <c r="H66" s="87"/>
      <c r="I66" s="71"/>
      <c r="J66" s="71"/>
      <c r="K66" s="71"/>
      <c r="L66" s="71"/>
      <c r="M66" s="71"/>
      <c r="N66" s="71"/>
      <c r="O66" s="71"/>
      <c r="P66" s="71"/>
      <c r="Q66" s="71"/>
      <c r="R66" s="71"/>
      <c r="S66" s="71"/>
      <c r="T66" s="108" t="s">
        <v>98</v>
      </c>
      <c r="U66" s="12"/>
    </row>
    <row r="67" spans="1:22" ht="15" customHeight="1" x14ac:dyDescent="0.4">
      <c r="A67" s="72">
        <v>66</v>
      </c>
      <c r="B67" s="71"/>
      <c r="C67" s="86"/>
      <c r="D67" s="86"/>
      <c r="E67" s="86"/>
      <c r="F67" s="187" t="s">
        <v>327</v>
      </c>
      <c r="G67" s="187"/>
      <c r="H67" s="56"/>
      <c r="I67" s="71"/>
      <c r="J67" s="71"/>
      <c r="K67" s="71"/>
      <c r="L67" s="71"/>
      <c r="M67" s="71"/>
      <c r="N67" s="71"/>
      <c r="O67" s="71"/>
      <c r="P67" s="71"/>
      <c r="Q67" s="71"/>
      <c r="R67" s="71"/>
      <c r="S67" s="71"/>
      <c r="T67" s="454"/>
      <c r="U67" s="12"/>
    </row>
    <row r="68" spans="1:22" ht="14.25" customHeight="1" x14ac:dyDescent="0.4">
      <c r="A68" s="72">
        <v>67</v>
      </c>
      <c r="B68" s="71"/>
      <c r="C68" s="86"/>
      <c r="D68" s="86"/>
      <c r="E68" s="86"/>
      <c r="F68" s="86"/>
      <c r="G68" s="86"/>
      <c r="H68" s="71"/>
      <c r="I68" s="71"/>
      <c r="J68" s="71"/>
      <c r="K68" s="71"/>
      <c r="L68" s="71"/>
      <c r="M68" s="71"/>
      <c r="N68" s="71"/>
      <c r="O68" s="71"/>
      <c r="P68" s="71"/>
      <c r="Q68" s="71"/>
      <c r="R68" s="71"/>
      <c r="S68" s="71"/>
      <c r="T68" s="71"/>
      <c r="U68" s="12"/>
    </row>
    <row r="69" spans="1:22" ht="30" customHeight="1" x14ac:dyDescent="0.4">
      <c r="A69" s="72">
        <v>68</v>
      </c>
      <c r="B69" s="71"/>
      <c r="C69" s="86"/>
      <c r="D69" s="82"/>
      <c r="E69" s="82"/>
      <c r="F69" s="515" t="s">
        <v>328</v>
      </c>
      <c r="G69" s="515"/>
      <c r="H69" s="515"/>
      <c r="I69" s="515"/>
      <c r="J69" s="515"/>
      <c r="K69" s="515"/>
      <c r="L69" s="515"/>
      <c r="M69" s="515"/>
      <c r="N69" s="515"/>
      <c r="O69" s="515"/>
      <c r="P69" s="515"/>
      <c r="Q69" s="515"/>
      <c r="R69" s="515"/>
      <c r="S69" s="515"/>
      <c r="T69" s="516"/>
      <c r="U69" s="12"/>
    </row>
    <row r="70" spans="1:22" ht="24.95" customHeight="1" x14ac:dyDescent="0.55000000000000004">
      <c r="A70" s="72">
        <v>69</v>
      </c>
      <c r="B70" s="71"/>
      <c r="C70" s="85" t="s">
        <v>329</v>
      </c>
      <c r="D70" s="71"/>
      <c r="E70" s="71"/>
      <c r="F70" s="71"/>
      <c r="G70" s="71"/>
      <c r="H70" s="71"/>
      <c r="I70" s="71"/>
      <c r="J70" s="71"/>
      <c r="K70" s="71"/>
      <c r="L70" s="71"/>
      <c r="M70" s="71"/>
      <c r="N70" s="71"/>
      <c r="O70" s="71"/>
      <c r="P70" s="71"/>
      <c r="Q70" s="71"/>
      <c r="R70" s="71"/>
      <c r="S70" s="71"/>
      <c r="T70" s="28"/>
      <c r="U70" s="12"/>
      <c r="V70" s="131"/>
    </row>
    <row r="71" spans="1:22" ht="15" customHeight="1" x14ac:dyDescent="0.4">
      <c r="A71" s="72">
        <v>70</v>
      </c>
      <c r="B71" s="129"/>
      <c r="C71" s="87"/>
      <c r="D71" s="87"/>
      <c r="E71" s="87"/>
      <c r="F71" s="87"/>
      <c r="G71" s="87"/>
      <c r="H71" s="87"/>
      <c r="I71" s="71"/>
      <c r="J71" s="71"/>
      <c r="K71" s="71"/>
      <c r="L71" s="71"/>
      <c r="M71" s="71"/>
      <c r="N71" s="71"/>
      <c r="O71" s="71"/>
      <c r="P71" s="71"/>
      <c r="Q71" s="71"/>
      <c r="R71" s="71"/>
      <c r="S71" s="71"/>
      <c r="T71" s="108" t="s">
        <v>98</v>
      </c>
      <c r="U71" s="12"/>
    </row>
    <row r="72" spans="1:22" ht="15" customHeight="1" x14ac:dyDescent="0.4">
      <c r="A72" s="72">
        <v>71</v>
      </c>
      <c r="B72" s="71"/>
      <c r="C72" s="86"/>
      <c r="D72" s="86"/>
      <c r="E72" s="86"/>
      <c r="F72" s="86" t="s">
        <v>330</v>
      </c>
      <c r="G72" s="86"/>
      <c r="H72" s="14"/>
      <c r="I72" s="71"/>
      <c r="J72" s="71"/>
      <c r="K72" s="71"/>
      <c r="L72" s="71"/>
      <c r="M72" s="71"/>
      <c r="N72" s="71"/>
      <c r="O72" s="71"/>
      <c r="P72" s="71"/>
      <c r="Q72" s="71"/>
      <c r="R72" s="71"/>
      <c r="S72" s="71"/>
      <c r="T72" s="454"/>
      <c r="U72" s="12"/>
    </row>
    <row r="73" spans="1:22" ht="15" customHeight="1" x14ac:dyDescent="0.4">
      <c r="A73" s="16"/>
      <c r="B73" s="17"/>
      <c r="C73" s="42"/>
      <c r="D73" s="17"/>
      <c r="E73" s="17"/>
      <c r="F73" s="17"/>
      <c r="G73" s="17"/>
      <c r="H73" s="17"/>
      <c r="I73" s="17"/>
      <c r="J73" s="17"/>
      <c r="K73" s="17"/>
      <c r="L73" s="17"/>
      <c r="M73" s="17"/>
      <c r="N73" s="17"/>
      <c r="O73" s="17"/>
      <c r="P73" s="17"/>
      <c r="Q73" s="17"/>
      <c r="R73" s="17"/>
      <c r="S73" s="17"/>
      <c r="T73" s="17"/>
      <c r="U73" s="20"/>
    </row>
  </sheetData>
  <sheetProtection formatRows="0" insertRows="0"/>
  <mergeCells count="4">
    <mergeCell ref="A5:T5"/>
    <mergeCell ref="R2:T2"/>
    <mergeCell ref="R3:T3"/>
    <mergeCell ref="F69:T69"/>
  </mergeCells>
  <pageMargins left="0.70866141732283472" right="0.70866141732283472" top="0.74803149606299213" bottom="0.74803149606299213" header="0.31496062992125989" footer="0.31496062992125989"/>
  <pageSetup paperSize="9" scale="64" fitToHeight="2" orientation="portrait" r:id="rId1"/>
  <rowBreaks count="1" manualBreakCount="1">
    <brk id="47" max="2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6">
    <tabColor rgb="FF99CCFF"/>
  </sheetPr>
  <dimension ref="A1:T112"/>
  <sheetViews>
    <sheetView showGridLines="0" view="pageBreakPreview" zoomScaleNormal="100" zoomScaleSheetLayoutView="100" workbookViewId="0">
      <selection activeCell="R68" sqref="R68"/>
    </sheetView>
  </sheetViews>
  <sheetFormatPr defaultColWidth="9.140625" defaultRowHeight="13.15" x14ac:dyDescent="0.4"/>
  <cols>
    <col min="1" max="1" width="5.140625" customWidth="1"/>
    <col min="2" max="2" width="3.140625" customWidth="1"/>
    <col min="3" max="3" width="6.140625" customWidth="1"/>
    <col min="4" max="4" width="2.28515625" customWidth="1"/>
    <col min="5" max="5" width="1.7109375" customWidth="1"/>
    <col min="6" max="6" width="41.28515625" customWidth="1"/>
    <col min="7" max="11" width="16" customWidth="1"/>
    <col min="12" max="16" width="16.140625" customWidth="1"/>
    <col min="17" max="17" width="2.7109375" customWidth="1"/>
    <col min="18" max="18" width="20.7109375" style="130" customWidth="1"/>
    <col min="19" max="19" width="33.140625" customWidth="1"/>
    <col min="20" max="20" width="14" customWidth="1"/>
  </cols>
  <sheetData>
    <row r="1" spans="1:19" ht="15" customHeight="1" x14ac:dyDescent="0.4">
      <c r="A1" s="413"/>
      <c r="B1" s="414"/>
      <c r="C1" s="414"/>
      <c r="D1" s="414"/>
      <c r="E1" s="414"/>
      <c r="F1" s="414"/>
      <c r="G1" s="414"/>
      <c r="H1" s="414"/>
      <c r="I1" s="414"/>
      <c r="J1" s="414"/>
      <c r="K1" s="414"/>
      <c r="L1" s="414"/>
      <c r="M1" s="414"/>
      <c r="N1" s="414"/>
      <c r="O1" s="414"/>
      <c r="P1" s="414"/>
      <c r="Q1" s="415"/>
    </row>
    <row r="2" spans="1:19" ht="18" customHeight="1" x14ac:dyDescent="0.5">
      <c r="A2" s="416"/>
      <c r="B2" s="417"/>
      <c r="C2" s="417"/>
      <c r="D2" s="417"/>
      <c r="E2" s="417"/>
      <c r="F2" s="417"/>
      <c r="G2" s="417"/>
      <c r="H2" s="417"/>
      <c r="I2" s="417"/>
      <c r="J2" s="417"/>
      <c r="K2" s="417"/>
      <c r="L2" s="417"/>
      <c r="M2" s="60" t="s">
        <v>0</v>
      </c>
      <c r="N2" s="504" t="str">
        <f>IF(NOT(ISBLANK(CoverSheet!$C$8)),CoverSheet!$C$8,"")</f>
        <v/>
      </c>
      <c r="O2" s="504"/>
      <c r="P2" s="504"/>
      <c r="Q2" s="418"/>
    </row>
    <row r="3" spans="1:19" ht="18" customHeight="1" x14ac:dyDescent="0.5">
      <c r="A3" s="416"/>
      <c r="B3" s="417"/>
      <c r="C3" s="417"/>
      <c r="D3" s="417"/>
      <c r="E3" s="417"/>
      <c r="F3" s="417"/>
      <c r="G3" s="417"/>
      <c r="H3" s="417"/>
      <c r="I3" s="417"/>
      <c r="J3" s="417"/>
      <c r="K3" s="417"/>
      <c r="L3" s="417"/>
      <c r="M3" s="60" t="s">
        <v>64</v>
      </c>
      <c r="N3" s="505" t="str">
        <f>IF(ISNUMBER(CoverSheet!$C$12),CoverSheet!$C$12,"")</f>
        <v/>
      </c>
      <c r="O3" s="505"/>
      <c r="P3" s="505"/>
      <c r="Q3" s="418"/>
    </row>
    <row r="4" spans="1:19" ht="20.25" customHeight="1" x14ac:dyDescent="0.65">
      <c r="A4" s="147" t="s">
        <v>331</v>
      </c>
      <c r="B4" s="417"/>
      <c r="C4" s="417"/>
      <c r="D4" s="417"/>
      <c r="E4" s="417"/>
      <c r="F4" s="417"/>
      <c r="G4" s="417"/>
      <c r="H4" s="417"/>
      <c r="I4" s="417"/>
      <c r="J4" s="417"/>
      <c r="K4" s="417"/>
      <c r="L4" s="417"/>
      <c r="M4" s="206"/>
      <c r="N4" s="417"/>
      <c r="O4" s="417"/>
      <c r="P4" s="417"/>
      <c r="Q4" s="418"/>
    </row>
    <row r="5" spans="1:19" ht="48" customHeight="1" x14ac:dyDescent="0.4">
      <c r="A5" s="502" t="s">
        <v>933</v>
      </c>
      <c r="B5" s="506"/>
      <c r="C5" s="506"/>
      <c r="D5" s="506"/>
      <c r="E5" s="506"/>
      <c r="F5" s="506"/>
      <c r="G5" s="506"/>
      <c r="H5" s="506"/>
      <c r="I5" s="506"/>
      <c r="J5" s="506"/>
      <c r="K5" s="506"/>
      <c r="L5" s="506"/>
      <c r="M5" s="506"/>
      <c r="N5" s="506"/>
      <c r="O5" s="506"/>
      <c r="P5" s="506"/>
      <c r="Q5" s="525"/>
    </row>
    <row r="6" spans="1:19" ht="15" customHeight="1" x14ac:dyDescent="0.4">
      <c r="A6" s="55" t="s">
        <v>66</v>
      </c>
      <c r="B6" s="206"/>
      <c r="C6" s="25"/>
      <c r="D6" s="417"/>
      <c r="E6" s="417"/>
      <c r="F6" s="417"/>
      <c r="G6" s="417"/>
      <c r="H6" s="417"/>
      <c r="I6" s="417"/>
      <c r="J6" s="417"/>
      <c r="K6" s="417"/>
      <c r="L6" s="417"/>
      <c r="M6" s="417"/>
      <c r="N6" s="417"/>
      <c r="O6" s="417"/>
      <c r="P6" s="417"/>
      <c r="Q6" s="418"/>
    </row>
    <row r="7" spans="1:19" ht="30" customHeight="1" x14ac:dyDescent="0.55000000000000004">
      <c r="A7" s="128">
        <v>7</v>
      </c>
      <c r="B7" s="71"/>
      <c r="C7" s="85" t="s">
        <v>332</v>
      </c>
      <c r="D7" s="71"/>
      <c r="E7" s="71"/>
      <c r="F7" s="71"/>
      <c r="G7" s="71"/>
      <c r="H7" s="71"/>
      <c r="I7" s="71"/>
      <c r="J7" s="71"/>
      <c r="K7" s="71"/>
      <c r="L7" s="84" t="s">
        <v>333</v>
      </c>
      <c r="M7" s="84" t="s">
        <v>333</v>
      </c>
      <c r="N7" s="84" t="s">
        <v>333</v>
      </c>
      <c r="O7" s="84" t="s">
        <v>333</v>
      </c>
      <c r="P7" s="84" t="s">
        <v>333</v>
      </c>
      <c r="Q7" s="12"/>
    </row>
    <row r="8" spans="1:19" x14ac:dyDescent="0.4">
      <c r="A8" s="128">
        <v>8</v>
      </c>
      <c r="B8" s="71"/>
      <c r="C8" s="71"/>
      <c r="D8" s="71"/>
      <c r="E8" s="71"/>
      <c r="F8" s="71"/>
      <c r="G8" s="71"/>
      <c r="H8" s="71"/>
      <c r="I8" s="71"/>
      <c r="J8" s="71"/>
      <c r="K8" s="71" t="str">
        <f>IF(ISNUMBER(#REF!),"for year ended","")</f>
        <v/>
      </c>
      <c r="L8" s="204" t="str">
        <f>IF(ISNUMBER(#REF!),DATE(YEAR(#REF!)-4,MONTH(#REF!),DAY(#REF!)),"CY-4")</f>
        <v>CY-4</v>
      </c>
      <c r="M8" s="204" t="str">
        <f>IF(ISNUMBER(#REF!),DATE(YEAR(#REF!)-3,MONTH(#REF!),DAY(#REF!)),"CY-3")</f>
        <v>CY-3</v>
      </c>
      <c r="N8" s="204" t="str">
        <f>IF(ISNUMBER(#REF!),DATE(YEAR(#REF!)-2,MONTH(#REF!),DAY(#REF!)),"CY-2")</f>
        <v>CY-2</v>
      </c>
      <c r="O8" s="204" t="str">
        <f>IF(ISNUMBER(#REF!),DATE(YEAR(#REF!)-1,MONTH(#REF!),DAY(#REF!)),"CY-1")</f>
        <v>CY-1</v>
      </c>
      <c r="P8" s="204" t="str">
        <f>IF(ISNUMBER(#REF!),DATE(YEAR(#REF!),MONTH(#REF!),DAY(#REF!)),"CY")</f>
        <v>CY</v>
      </c>
      <c r="Q8" s="12"/>
    </row>
    <row r="9" spans="1:19" ht="15" customHeight="1" x14ac:dyDescent="0.4">
      <c r="A9" s="128">
        <v>9</v>
      </c>
      <c r="B9" s="71"/>
      <c r="C9" s="71"/>
      <c r="D9" s="71"/>
      <c r="E9" s="71"/>
      <c r="F9" s="87"/>
      <c r="G9" s="71"/>
      <c r="H9" s="71"/>
      <c r="I9" s="71"/>
      <c r="J9" s="71"/>
      <c r="K9" s="71"/>
      <c r="L9" s="110" t="s">
        <v>98</v>
      </c>
      <c r="M9" s="110" t="s">
        <v>98</v>
      </c>
      <c r="N9" s="110" t="s">
        <v>98</v>
      </c>
      <c r="O9" s="110" t="s">
        <v>98</v>
      </c>
      <c r="P9" s="110" t="s">
        <v>98</v>
      </c>
      <c r="Q9" s="12"/>
      <c r="R9" s="131"/>
    </row>
    <row r="10" spans="1:19" ht="15" customHeight="1" x14ac:dyDescent="0.4">
      <c r="A10" s="128">
        <v>10</v>
      </c>
      <c r="B10" s="71"/>
      <c r="C10" s="71"/>
      <c r="D10" s="71"/>
      <c r="E10" s="73" t="s">
        <v>146</v>
      </c>
      <c r="F10" s="73"/>
      <c r="G10" s="71"/>
      <c r="H10" s="71"/>
      <c r="I10" s="71"/>
      <c r="J10" s="71"/>
      <c r="K10" s="71"/>
      <c r="L10" s="453"/>
      <c r="M10" s="208">
        <f>L24</f>
        <v>0</v>
      </c>
      <c r="N10" s="208">
        <f>M24</f>
        <v>0</v>
      </c>
      <c r="O10" s="208">
        <f>N24</f>
        <v>0</v>
      </c>
      <c r="P10" s="208">
        <f>O24</f>
        <v>0</v>
      </c>
      <c r="Q10" s="12"/>
      <c r="R10" s="130" t="s">
        <v>334</v>
      </c>
      <c r="S10" s="130" t="s">
        <v>335</v>
      </c>
    </row>
    <row r="11" spans="1:19" ht="15" customHeight="1" x14ac:dyDescent="0.4">
      <c r="A11" s="128">
        <v>11</v>
      </c>
      <c r="B11" s="71"/>
      <c r="C11" s="71"/>
      <c r="D11" s="71"/>
      <c r="E11" s="73"/>
      <c r="F11" s="73"/>
      <c r="G11" s="71"/>
      <c r="H11" s="71"/>
      <c r="I11" s="71"/>
      <c r="J11" s="71"/>
      <c r="K11" s="71"/>
      <c r="L11" s="71"/>
      <c r="M11" s="71"/>
      <c r="N11" s="71"/>
      <c r="O11" s="71"/>
      <c r="P11" s="71"/>
      <c r="Q11" s="12"/>
      <c r="S11" s="151"/>
    </row>
    <row r="12" spans="1:19" ht="15" customHeight="1" x14ac:dyDescent="0.4">
      <c r="A12" s="128">
        <v>12</v>
      </c>
      <c r="B12" s="71"/>
      <c r="C12" s="34"/>
      <c r="D12" s="27" t="s">
        <v>169</v>
      </c>
      <c r="E12" s="73" t="s">
        <v>102</v>
      </c>
      <c r="F12" s="73"/>
      <c r="G12" s="71"/>
      <c r="H12" s="71"/>
      <c r="I12" s="71"/>
      <c r="J12" s="71"/>
      <c r="K12" s="71"/>
      <c r="L12" s="453"/>
      <c r="M12" s="453"/>
      <c r="N12" s="453"/>
      <c r="O12" s="453"/>
      <c r="P12" s="208">
        <f>P31</f>
        <v>0</v>
      </c>
      <c r="Q12" s="12"/>
      <c r="R12" s="130" t="s">
        <v>336</v>
      </c>
      <c r="S12" s="130" t="s">
        <v>337</v>
      </c>
    </row>
    <row r="13" spans="1:19" ht="15" customHeight="1" x14ac:dyDescent="0.4">
      <c r="A13" s="128">
        <v>13</v>
      </c>
      <c r="B13" s="71"/>
      <c r="C13" s="71"/>
      <c r="D13" s="27"/>
      <c r="E13" s="73"/>
      <c r="F13" s="73"/>
      <c r="G13" s="71"/>
      <c r="H13" s="71"/>
      <c r="I13" s="71"/>
      <c r="J13" s="71"/>
      <c r="K13" s="71"/>
      <c r="L13" s="71"/>
      <c r="M13" s="71"/>
      <c r="N13" s="71"/>
      <c r="O13" s="71"/>
      <c r="P13" s="71"/>
      <c r="Q13" s="12"/>
      <c r="S13" s="151"/>
    </row>
    <row r="14" spans="1:19" ht="15" customHeight="1" x14ac:dyDescent="0.4">
      <c r="A14" s="128">
        <v>14</v>
      </c>
      <c r="B14" s="71"/>
      <c r="C14" s="34"/>
      <c r="D14" s="27" t="s">
        <v>148</v>
      </c>
      <c r="E14" s="73" t="s">
        <v>103</v>
      </c>
      <c r="F14" s="73"/>
      <c r="G14" s="71"/>
      <c r="H14" s="71"/>
      <c r="I14" s="71"/>
      <c r="J14" s="71"/>
      <c r="K14" s="71"/>
      <c r="L14" s="453"/>
      <c r="M14" s="453"/>
      <c r="N14" s="453"/>
      <c r="O14" s="453"/>
      <c r="P14" s="208">
        <f>P33</f>
        <v>0</v>
      </c>
      <c r="Q14" s="12"/>
      <c r="R14" s="130" t="s">
        <v>338</v>
      </c>
      <c r="S14" s="130" t="s">
        <v>339</v>
      </c>
    </row>
    <row r="15" spans="1:19" ht="15" customHeight="1" x14ac:dyDescent="0.4">
      <c r="A15" s="128">
        <v>15</v>
      </c>
      <c r="B15" s="71"/>
      <c r="C15" s="71"/>
      <c r="D15" s="27"/>
      <c r="E15" s="73"/>
      <c r="F15" s="73"/>
      <c r="G15" s="71"/>
      <c r="H15" s="71"/>
      <c r="I15" s="71"/>
      <c r="J15" s="71"/>
      <c r="K15" s="71"/>
      <c r="L15" s="71"/>
      <c r="M15" s="71"/>
      <c r="N15" s="71"/>
      <c r="O15" s="71"/>
      <c r="P15" s="71"/>
      <c r="Q15" s="12"/>
      <c r="S15" s="151"/>
    </row>
    <row r="16" spans="1:19" ht="15" customHeight="1" x14ac:dyDescent="0.4">
      <c r="A16" s="128">
        <v>16</v>
      </c>
      <c r="B16" s="71"/>
      <c r="C16" s="34"/>
      <c r="D16" s="27" t="s">
        <v>148</v>
      </c>
      <c r="E16" s="73" t="s">
        <v>340</v>
      </c>
      <c r="F16" s="73"/>
      <c r="G16" s="71"/>
      <c r="H16" s="71"/>
      <c r="I16" s="71"/>
      <c r="J16" s="71"/>
      <c r="K16" s="71"/>
      <c r="L16" s="453"/>
      <c r="M16" s="453"/>
      <c r="N16" s="453"/>
      <c r="O16" s="453"/>
      <c r="P16" s="208">
        <f>P38</f>
        <v>0</v>
      </c>
      <c r="Q16" s="12"/>
      <c r="R16" s="130" t="s">
        <v>341</v>
      </c>
      <c r="S16" s="130" t="s">
        <v>342</v>
      </c>
    </row>
    <row r="17" spans="1:20" s="2" customFormat="1" ht="15" customHeight="1" x14ac:dyDescent="0.4">
      <c r="A17" s="128">
        <v>17</v>
      </c>
      <c r="B17" s="71"/>
      <c r="C17" s="71"/>
      <c r="D17" s="27"/>
      <c r="E17" s="73"/>
      <c r="F17" s="73"/>
      <c r="G17" s="71"/>
      <c r="H17" s="71"/>
      <c r="I17" s="71"/>
      <c r="J17" s="71"/>
      <c r="K17" s="71"/>
      <c r="L17" s="71"/>
      <c r="M17" s="71"/>
      <c r="N17" s="71"/>
      <c r="O17" s="71"/>
      <c r="P17" s="71"/>
      <c r="Q17" s="12"/>
      <c r="R17" s="130"/>
      <c r="S17" s="151"/>
      <c r="T17"/>
    </row>
    <row r="18" spans="1:20" ht="15" customHeight="1" x14ac:dyDescent="0.4">
      <c r="A18" s="128">
        <v>18</v>
      </c>
      <c r="B18" s="71"/>
      <c r="C18" s="34"/>
      <c r="D18" s="27" t="s">
        <v>169</v>
      </c>
      <c r="E18" s="73" t="s">
        <v>170</v>
      </c>
      <c r="F18" s="73"/>
      <c r="G18" s="71"/>
      <c r="H18" s="71"/>
      <c r="I18" s="71"/>
      <c r="J18" s="71"/>
      <c r="K18" s="71"/>
      <c r="L18" s="453"/>
      <c r="M18" s="453"/>
      <c r="N18" s="453"/>
      <c r="O18" s="453"/>
      <c r="P18" s="208">
        <f>P43</f>
        <v>0</v>
      </c>
      <c r="Q18" s="12"/>
      <c r="R18" s="130" t="s">
        <v>343</v>
      </c>
      <c r="S18" s="130" t="s">
        <v>344</v>
      </c>
    </row>
    <row r="19" spans="1:20" ht="15" customHeight="1" x14ac:dyDescent="0.4">
      <c r="A19" s="128">
        <v>19</v>
      </c>
      <c r="B19" s="71"/>
      <c r="C19" s="71"/>
      <c r="D19" s="27"/>
      <c r="E19" s="73"/>
      <c r="F19" s="73"/>
      <c r="G19" s="71"/>
      <c r="H19" s="71"/>
      <c r="I19" s="71"/>
      <c r="J19" s="71"/>
      <c r="K19" s="71"/>
      <c r="L19" s="71"/>
      <c r="M19" s="71"/>
      <c r="N19" s="71"/>
      <c r="O19" s="71"/>
      <c r="P19" s="71"/>
      <c r="Q19" s="12"/>
      <c r="S19" s="151"/>
    </row>
    <row r="20" spans="1:20" ht="15" customHeight="1" x14ac:dyDescent="0.4">
      <c r="A20" s="128">
        <v>20</v>
      </c>
      <c r="B20" s="71"/>
      <c r="C20" s="34"/>
      <c r="D20" s="27" t="s">
        <v>148</v>
      </c>
      <c r="E20" s="73" t="s">
        <v>184</v>
      </c>
      <c r="F20" s="73"/>
      <c r="G20" s="71"/>
      <c r="H20" s="71"/>
      <c r="I20" s="71"/>
      <c r="J20" s="71"/>
      <c r="K20" s="71"/>
      <c r="L20" s="453"/>
      <c r="M20" s="453"/>
      <c r="N20" s="453"/>
      <c r="O20" s="453"/>
      <c r="P20" s="208">
        <f>P45</f>
        <v>0</v>
      </c>
      <c r="Q20" s="12"/>
      <c r="R20" s="130" t="s">
        <v>345</v>
      </c>
      <c r="S20" s="130" t="s">
        <v>346</v>
      </c>
    </row>
    <row r="21" spans="1:20" ht="15" customHeight="1" x14ac:dyDescent="0.4">
      <c r="A21" s="128">
        <v>21</v>
      </c>
      <c r="B21" s="71"/>
      <c r="C21" s="71"/>
      <c r="D21" s="27"/>
      <c r="E21" s="73"/>
      <c r="F21" s="73"/>
      <c r="G21" s="71"/>
      <c r="H21" s="71"/>
      <c r="I21" s="71"/>
      <c r="J21" s="71"/>
      <c r="K21" s="71"/>
      <c r="L21" s="71"/>
      <c r="M21" s="71"/>
      <c r="N21" s="71"/>
      <c r="O21" s="71"/>
      <c r="P21" s="71"/>
      <c r="Q21" s="12"/>
      <c r="S21" s="151"/>
    </row>
    <row r="22" spans="1:20" ht="15" customHeight="1" x14ac:dyDescent="0.4">
      <c r="A22" s="128">
        <v>22</v>
      </c>
      <c r="B22" s="71"/>
      <c r="C22" s="34"/>
      <c r="D22" s="27" t="s">
        <v>148</v>
      </c>
      <c r="E22" s="73" t="s">
        <v>182</v>
      </c>
      <c r="F22" s="73"/>
      <c r="G22" s="71"/>
      <c r="H22" s="71"/>
      <c r="I22" s="71"/>
      <c r="J22" s="71"/>
      <c r="K22" s="71"/>
      <c r="L22" s="453"/>
      <c r="M22" s="453"/>
      <c r="N22" s="453"/>
      <c r="O22" s="453"/>
      <c r="P22" s="208">
        <f>P47</f>
        <v>0</v>
      </c>
      <c r="Q22" s="12"/>
      <c r="R22" s="130" t="s">
        <v>347</v>
      </c>
      <c r="S22" s="130" t="s">
        <v>348</v>
      </c>
    </row>
    <row r="23" spans="1:20" ht="15" customHeight="1" thickBot="1" x14ac:dyDescent="0.45">
      <c r="A23" s="128">
        <v>23</v>
      </c>
      <c r="B23" s="71"/>
      <c r="C23" s="71"/>
      <c r="D23" s="71"/>
      <c r="E23" s="73"/>
      <c r="F23" s="73"/>
      <c r="G23" s="71"/>
      <c r="H23" s="71"/>
      <c r="I23" s="71"/>
      <c r="J23" s="71"/>
      <c r="K23" s="71"/>
      <c r="L23" s="71"/>
      <c r="M23" s="71"/>
      <c r="N23" s="71"/>
      <c r="O23" s="71"/>
      <c r="P23" s="71"/>
      <c r="Q23" s="12"/>
      <c r="S23" s="151"/>
    </row>
    <row r="24" spans="1:20" ht="15" customHeight="1" thickBot="1" x14ac:dyDescent="0.45">
      <c r="A24" s="128">
        <v>24</v>
      </c>
      <c r="B24" s="71"/>
      <c r="C24" s="14"/>
      <c r="D24" s="14"/>
      <c r="E24" s="73" t="s">
        <v>349</v>
      </c>
      <c r="F24" s="73"/>
      <c r="G24" s="71"/>
      <c r="H24" s="71"/>
      <c r="I24" s="71"/>
      <c r="J24" s="71"/>
      <c r="K24" s="71"/>
      <c r="L24" s="269">
        <f>L10-L12+L14+L16-L18+L20+L22</f>
        <v>0</v>
      </c>
      <c r="M24" s="269">
        <f>M10-M12+M14+M16-M18+M20+M22</f>
        <v>0</v>
      </c>
      <c r="N24" s="269">
        <f>N10-N12+N14+N16-N18+N20+N22</f>
        <v>0</v>
      </c>
      <c r="O24" s="269">
        <f>O10-O12+O14+O16-O18+O20+O22</f>
        <v>0</v>
      </c>
      <c r="P24" s="269">
        <f>P49</f>
        <v>0</v>
      </c>
      <c r="Q24" s="12"/>
      <c r="R24" s="130" t="s">
        <v>350</v>
      </c>
      <c r="S24" s="130" t="s">
        <v>351</v>
      </c>
    </row>
    <row r="25" spans="1:20" x14ac:dyDescent="0.4">
      <c r="A25" s="128">
        <v>25</v>
      </c>
      <c r="B25" s="71"/>
      <c r="C25" s="14"/>
      <c r="D25" s="71"/>
      <c r="E25" s="71"/>
      <c r="F25" s="87"/>
      <c r="G25" s="71"/>
      <c r="H25" s="71"/>
      <c r="I25" s="71"/>
      <c r="J25" s="71"/>
      <c r="K25" s="71"/>
      <c r="L25" s="71"/>
      <c r="M25" s="71"/>
      <c r="N25" s="71"/>
      <c r="O25" s="71"/>
      <c r="P25" s="71"/>
      <c r="Q25" s="12"/>
    </row>
    <row r="26" spans="1:20" ht="30" customHeight="1" x14ac:dyDescent="0.55000000000000004">
      <c r="A26" s="128">
        <v>26</v>
      </c>
      <c r="B26" s="71"/>
      <c r="C26" s="85" t="s">
        <v>352</v>
      </c>
      <c r="D26" s="71"/>
      <c r="E26" s="71"/>
      <c r="F26" s="71"/>
      <c r="G26" s="71"/>
      <c r="H26" s="71"/>
      <c r="I26" s="71"/>
      <c r="J26" s="71"/>
      <c r="K26" s="71"/>
      <c r="L26" s="71"/>
      <c r="M26" s="71"/>
      <c r="N26" s="71"/>
      <c r="O26" s="71"/>
      <c r="P26" s="71"/>
      <c r="Q26" s="12"/>
    </row>
    <row r="27" spans="1:20" x14ac:dyDescent="0.4">
      <c r="A27" s="128">
        <v>27</v>
      </c>
      <c r="B27" s="71"/>
      <c r="C27" s="71"/>
      <c r="D27" s="71"/>
      <c r="E27" s="71"/>
      <c r="F27" s="87"/>
      <c r="G27" s="71"/>
      <c r="H27" s="71"/>
      <c r="I27" s="71"/>
      <c r="J27" s="71"/>
      <c r="K27" s="71"/>
      <c r="L27" s="71"/>
      <c r="M27" s="518" t="s">
        <v>353</v>
      </c>
      <c r="N27" s="518"/>
      <c r="O27" s="518" t="s">
        <v>333</v>
      </c>
      <c r="P27" s="518"/>
      <c r="Q27" s="12"/>
    </row>
    <row r="28" spans="1:20" x14ac:dyDescent="0.4">
      <c r="A28" s="128">
        <v>28</v>
      </c>
      <c r="B28" s="71"/>
      <c r="C28" s="71"/>
      <c r="D28" s="71"/>
      <c r="E28" s="71"/>
      <c r="F28" s="87"/>
      <c r="G28" s="71"/>
      <c r="H28" s="71"/>
      <c r="I28" s="71"/>
      <c r="J28" s="71"/>
      <c r="K28" s="71"/>
      <c r="L28" s="71"/>
      <c r="M28" s="110" t="s">
        <v>98</v>
      </c>
      <c r="N28" s="110" t="s">
        <v>98</v>
      </c>
      <c r="O28" s="110" t="s">
        <v>98</v>
      </c>
      <c r="P28" s="110" t="s">
        <v>98</v>
      </c>
      <c r="Q28" s="12"/>
      <c r="R28" s="131"/>
    </row>
    <row r="29" spans="1:20" ht="15" customHeight="1" x14ac:dyDescent="0.4">
      <c r="A29" s="128">
        <v>29</v>
      </c>
      <c r="B29" s="71"/>
      <c r="C29" s="71"/>
      <c r="D29" s="71"/>
      <c r="E29" s="73" t="s">
        <v>146</v>
      </c>
      <c r="F29" s="73"/>
      <c r="G29" s="71"/>
      <c r="H29" s="71"/>
      <c r="I29" s="71"/>
      <c r="J29" s="71"/>
      <c r="K29" s="71"/>
      <c r="L29" s="71"/>
      <c r="M29" s="71"/>
      <c r="N29" s="453"/>
      <c r="O29" s="71"/>
      <c r="P29" s="208">
        <f>P10</f>
        <v>0</v>
      </c>
      <c r="Q29" s="12"/>
      <c r="R29" s="130" t="s">
        <v>196</v>
      </c>
      <c r="S29" s="130" t="s">
        <v>354</v>
      </c>
    </row>
    <row r="30" spans="1:20" ht="15" customHeight="1" x14ac:dyDescent="0.4">
      <c r="A30" s="128">
        <v>30</v>
      </c>
      <c r="B30" s="71"/>
      <c r="C30" s="71"/>
      <c r="D30" s="27" t="s">
        <v>169</v>
      </c>
      <c r="E30" s="73"/>
      <c r="F30" s="73"/>
      <c r="G30" s="71"/>
      <c r="H30" s="71"/>
      <c r="I30" s="71"/>
      <c r="J30" s="71"/>
      <c r="K30" s="71"/>
      <c r="L30" s="71"/>
      <c r="M30" s="71"/>
      <c r="N30" s="71"/>
      <c r="O30" s="71"/>
      <c r="P30" s="71"/>
      <c r="Q30" s="12"/>
    </row>
    <row r="31" spans="1:20" ht="15" customHeight="1" x14ac:dyDescent="0.4">
      <c r="A31" s="128">
        <v>31</v>
      </c>
      <c r="B31" s="71"/>
      <c r="C31" s="71"/>
      <c r="D31" s="27"/>
      <c r="E31" s="73" t="s">
        <v>102</v>
      </c>
      <c r="F31" s="73"/>
      <c r="G31" s="71"/>
      <c r="H31" s="71"/>
      <c r="I31" s="71"/>
      <c r="J31" s="71"/>
      <c r="K31" s="71"/>
      <c r="L31" s="71"/>
      <c r="M31" s="71"/>
      <c r="N31" s="208">
        <f>N83</f>
        <v>0</v>
      </c>
      <c r="O31" s="71"/>
      <c r="P31" s="208">
        <f>P83</f>
        <v>0</v>
      </c>
      <c r="Q31" s="12"/>
      <c r="R31" s="130" t="s">
        <v>355</v>
      </c>
    </row>
    <row r="32" spans="1:20" ht="15" customHeight="1" x14ac:dyDescent="0.4">
      <c r="A32" s="128">
        <v>32</v>
      </c>
      <c r="B32" s="71"/>
      <c r="C32" s="71"/>
      <c r="D32" s="27" t="s">
        <v>148</v>
      </c>
      <c r="E32" s="73"/>
      <c r="F32" s="73"/>
      <c r="G32" s="71"/>
      <c r="H32" s="71"/>
      <c r="I32" s="71"/>
      <c r="J32" s="71"/>
      <c r="K32" s="71"/>
      <c r="L32" s="71"/>
      <c r="M32" s="71"/>
      <c r="N32" s="71"/>
      <c r="O32" s="71"/>
      <c r="P32" s="71"/>
      <c r="Q32" s="12"/>
    </row>
    <row r="33" spans="1:20" ht="15" customHeight="1" x14ac:dyDescent="0.4">
      <c r="A33" s="128">
        <v>33</v>
      </c>
      <c r="B33" s="71"/>
      <c r="C33" s="71"/>
      <c r="D33" s="27"/>
      <c r="E33" s="73" t="s">
        <v>103</v>
      </c>
      <c r="F33" s="73"/>
      <c r="G33" s="71"/>
      <c r="H33" s="71"/>
      <c r="I33" s="71"/>
      <c r="J33" s="71"/>
      <c r="K33" s="71"/>
      <c r="L33" s="71"/>
      <c r="M33" s="71"/>
      <c r="N33" s="208">
        <f>N64</f>
        <v>0</v>
      </c>
      <c r="O33" s="71"/>
      <c r="P33" s="208">
        <f>P64</f>
        <v>0</v>
      </c>
      <c r="Q33" s="12"/>
      <c r="R33" s="130" t="s">
        <v>356</v>
      </c>
    </row>
    <row r="34" spans="1:20" ht="15" customHeight="1" x14ac:dyDescent="0.4">
      <c r="A34" s="128">
        <v>34</v>
      </c>
      <c r="B34" s="71"/>
      <c r="C34" s="71"/>
      <c r="D34" s="27" t="s">
        <v>148</v>
      </c>
      <c r="E34" s="73"/>
      <c r="F34" s="71"/>
      <c r="G34" s="71"/>
      <c r="H34" s="71"/>
      <c r="I34" s="71"/>
      <c r="J34" s="71"/>
      <c r="K34" s="71"/>
      <c r="L34" s="71"/>
      <c r="M34" s="71"/>
      <c r="N34" s="71"/>
      <c r="O34" s="71"/>
      <c r="P34" s="71"/>
      <c r="Q34" s="12"/>
    </row>
    <row r="35" spans="1:20" s="8" customFormat="1" ht="15" customHeight="1" x14ac:dyDescent="0.4">
      <c r="A35" s="128">
        <v>35</v>
      </c>
      <c r="B35" s="71"/>
      <c r="C35" s="71"/>
      <c r="D35" s="27"/>
      <c r="E35" s="73"/>
      <c r="F35" s="71" t="s">
        <v>357</v>
      </c>
      <c r="G35" s="71"/>
      <c r="H35" s="71"/>
      <c r="I35" s="71"/>
      <c r="J35" s="71"/>
      <c r="K35" s="71"/>
      <c r="L35" s="71"/>
      <c r="M35" s="453"/>
      <c r="N35" s="71"/>
      <c r="O35" s="453"/>
      <c r="P35" s="71"/>
      <c r="Q35" s="12"/>
      <c r="R35" s="130"/>
      <c r="S35"/>
      <c r="T35"/>
    </row>
    <row r="36" spans="1:20" s="8" customFormat="1" ht="15" customHeight="1" x14ac:dyDescent="0.4">
      <c r="A36" s="128">
        <v>36</v>
      </c>
      <c r="B36" s="71"/>
      <c r="C36" s="71"/>
      <c r="D36" s="27"/>
      <c r="E36" s="73"/>
      <c r="F36" s="71" t="s">
        <v>358</v>
      </c>
      <c r="G36" s="71"/>
      <c r="H36" s="71"/>
      <c r="I36" s="71"/>
      <c r="J36" s="71"/>
      <c r="K36" s="71"/>
      <c r="L36" s="71"/>
      <c r="M36" s="453"/>
      <c r="N36" s="71"/>
      <c r="O36" s="453"/>
      <c r="P36" s="71"/>
      <c r="Q36" s="12"/>
      <c r="R36" s="130"/>
      <c r="S36"/>
      <c r="T36"/>
    </row>
    <row r="37" spans="1:20" s="8" customFormat="1" ht="15" customHeight="1" x14ac:dyDescent="0.4">
      <c r="A37" s="128">
        <v>37</v>
      </c>
      <c r="B37" s="71"/>
      <c r="C37" s="71"/>
      <c r="D37" s="27"/>
      <c r="E37" s="73"/>
      <c r="F37" s="71" t="s">
        <v>359</v>
      </c>
      <c r="G37" s="71"/>
      <c r="H37" s="71"/>
      <c r="I37" s="71"/>
      <c r="J37" s="71"/>
      <c r="K37" s="71"/>
      <c r="L37" s="71"/>
      <c r="M37" s="453"/>
      <c r="N37" s="71"/>
      <c r="O37" s="453"/>
      <c r="P37" s="71"/>
      <c r="Q37" s="12"/>
      <c r="R37" s="130"/>
      <c r="S37"/>
      <c r="T37"/>
    </row>
    <row r="38" spans="1:20" s="8" customFormat="1" ht="15" customHeight="1" x14ac:dyDescent="0.4">
      <c r="A38" s="128">
        <v>38</v>
      </c>
      <c r="B38" s="71"/>
      <c r="C38" s="71"/>
      <c r="D38" s="27"/>
      <c r="E38" s="73" t="s">
        <v>340</v>
      </c>
      <c r="F38" s="71"/>
      <c r="G38" s="71"/>
      <c r="H38" s="71"/>
      <c r="I38" s="71"/>
      <c r="J38" s="71"/>
      <c r="K38" s="71"/>
      <c r="L38" s="71"/>
      <c r="M38" s="71"/>
      <c r="N38" s="208">
        <f>SUM(M35:M37)</f>
        <v>0</v>
      </c>
      <c r="O38" s="71"/>
      <c r="P38" s="208">
        <f>SUM(O35:O37)</f>
        <v>0</v>
      </c>
      <c r="Q38" s="12"/>
      <c r="R38" s="130" t="s">
        <v>360</v>
      </c>
      <c r="S38"/>
      <c r="T38"/>
    </row>
    <row r="39" spans="1:20" s="8" customFormat="1" ht="15" customHeight="1" x14ac:dyDescent="0.4">
      <c r="A39" s="128">
        <v>39</v>
      </c>
      <c r="B39" s="71"/>
      <c r="C39" s="71"/>
      <c r="D39" s="27" t="s">
        <v>361</v>
      </c>
      <c r="E39" s="73"/>
      <c r="F39" s="71"/>
      <c r="G39" s="71"/>
      <c r="H39" s="71"/>
      <c r="I39" s="71"/>
      <c r="J39" s="71"/>
      <c r="K39" s="71"/>
      <c r="L39" s="71"/>
      <c r="M39" s="71"/>
      <c r="N39" s="71"/>
      <c r="O39" s="71"/>
      <c r="P39" s="71"/>
      <c r="Q39" s="12"/>
      <c r="R39" s="130"/>
      <c r="S39"/>
      <c r="T39"/>
    </row>
    <row r="40" spans="1:20" s="8" customFormat="1" ht="15" customHeight="1" x14ac:dyDescent="0.4">
      <c r="A40" s="128">
        <v>40</v>
      </c>
      <c r="B40" s="71"/>
      <c r="C40" s="34"/>
      <c r="D40" s="27"/>
      <c r="E40" s="73"/>
      <c r="F40" s="71" t="s">
        <v>362</v>
      </c>
      <c r="G40" s="71"/>
      <c r="H40" s="71"/>
      <c r="I40" s="71"/>
      <c r="J40" s="71"/>
      <c r="K40" s="71"/>
      <c r="L40" s="71"/>
      <c r="M40" s="453"/>
      <c r="N40" s="71"/>
      <c r="O40" s="453"/>
      <c r="P40" s="71"/>
      <c r="Q40" s="12"/>
      <c r="R40" s="130"/>
      <c r="S40"/>
      <c r="T40"/>
    </row>
    <row r="41" spans="1:20" s="8" customFormat="1" ht="15" customHeight="1" x14ac:dyDescent="0.4">
      <c r="A41" s="128">
        <v>41</v>
      </c>
      <c r="B41" s="71"/>
      <c r="C41" s="71"/>
      <c r="D41" s="27"/>
      <c r="E41" s="73"/>
      <c r="F41" s="71" t="s">
        <v>363</v>
      </c>
      <c r="G41" s="71"/>
      <c r="H41" s="71"/>
      <c r="I41" s="71"/>
      <c r="J41" s="71"/>
      <c r="K41" s="71"/>
      <c r="L41" s="71"/>
      <c r="M41" s="453"/>
      <c r="N41" s="71"/>
      <c r="O41" s="453"/>
      <c r="P41" s="71"/>
      <c r="Q41" s="12"/>
      <c r="R41" s="130"/>
      <c r="S41"/>
      <c r="T41"/>
    </row>
    <row r="42" spans="1:20" s="8" customFormat="1" ht="15" customHeight="1" x14ac:dyDescent="0.4">
      <c r="A42" s="128">
        <v>42</v>
      </c>
      <c r="B42" s="71"/>
      <c r="C42" s="71"/>
      <c r="D42" s="27"/>
      <c r="E42" s="73"/>
      <c r="F42" s="71" t="s">
        <v>364</v>
      </c>
      <c r="G42" s="71"/>
      <c r="H42" s="71"/>
      <c r="I42" s="71"/>
      <c r="J42" s="71"/>
      <c r="K42" s="71"/>
      <c r="L42" s="71"/>
      <c r="M42" s="453"/>
      <c r="N42" s="71"/>
      <c r="O42" s="453"/>
      <c r="P42" s="71"/>
      <c r="Q42" s="12"/>
      <c r="R42" s="130"/>
      <c r="S42"/>
      <c r="T42"/>
    </row>
    <row r="43" spans="1:20" s="8" customFormat="1" ht="15" customHeight="1" x14ac:dyDescent="0.4">
      <c r="A43" s="128">
        <v>43</v>
      </c>
      <c r="B43" s="71"/>
      <c r="C43" s="71"/>
      <c r="D43" s="27"/>
      <c r="E43" s="73" t="s">
        <v>170</v>
      </c>
      <c r="F43" s="71"/>
      <c r="G43" s="71"/>
      <c r="H43" s="71"/>
      <c r="I43" s="71"/>
      <c r="J43" s="71"/>
      <c r="K43" s="71"/>
      <c r="L43" s="71"/>
      <c r="M43" s="71"/>
      <c r="N43" s="208">
        <f>SUM(M40:M42)</f>
        <v>0</v>
      </c>
      <c r="O43" s="71"/>
      <c r="P43" s="208">
        <f>SUM(O40:O42)</f>
        <v>0</v>
      </c>
      <c r="Q43" s="12"/>
      <c r="R43" s="130" t="s">
        <v>365</v>
      </c>
      <c r="S43"/>
      <c r="T43"/>
    </row>
    <row r="44" spans="1:20" ht="15" customHeight="1" x14ac:dyDescent="0.4">
      <c r="A44" s="128">
        <v>44</v>
      </c>
      <c r="B44" s="71"/>
      <c r="C44" s="71"/>
      <c r="D44" s="27"/>
      <c r="E44" s="73"/>
      <c r="F44" s="87"/>
      <c r="G44" s="71"/>
      <c r="H44" s="71"/>
      <c r="I44" s="71"/>
      <c r="J44" s="71"/>
      <c r="K44" s="71"/>
      <c r="L44" s="71"/>
      <c r="M44" s="71"/>
      <c r="N44" s="71"/>
      <c r="O44" s="71"/>
      <c r="P44" s="71"/>
      <c r="Q44" s="12"/>
    </row>
    <row r="45" spans="1:20" ht="15" customHeight="1" x14ac:dyDescent="0.4">
      <c r="A45" s="128">
        <v>45</v>
      </c>
      <c r="B45" s="71"/>
      <c r="C45" s="34"/>
      <c r="D45" s="27" t="s">
        <v>148</v>
      </c>
      <c r="E45" s="73" t="s">
        <v>184</v>
      </c>
      <c r="F45" s="71"/>
      <c r="G45" s="71"/>
      <c r="H45" s="71"/>
      <c r="I45" s="71"/>
      <c r="J45" s="71"/>
      <c r="K45" s="71"/>
      <c r="L45" s="71"/>
      <c r="M45" s="71"/>
      <c r="N45" s="453"/>
      <c r="O45" s="71"/>
      <c r="P45" s="453"/>
      <c r="Q45" s="12"/>
      <c r="R45" s="130" t="s">
        <v>366</v>
      </c>
    </row>
    <row r="46" spans="1:20" ht="15" customHeight="1" x14ac:dyDescent="0.4">
      <c r="A46" s="128">
        <v>46</v>
      </c>
      <c r="B46" s="71"/>
      <c r="C46" s="71"/>
      <c r="D46" s="71"/>
      <c r="E46" s="73"/>
      <c r="F46" s="71"/>
      <c r="G46" s="71"/>
      <c r="H46" s="71"/>
      <c r="I46" s="71"/>
      <c r="J46" s="71"/>
      <c r="K46" s="71"/>
      <c r="L46" s="71"/>
      <c r="M46" s="71"/>
      <c r="N46" s="71"/>
      <c r="O46" s="71"/>
      <c r="P46" s="71"/>
      <c r="Q46" s="12"/>
    </row>
    <row r="47" spans="1:20" ht="15" customHeight="1" x14ac:dyDescent="0.4">
      <c r="A47" s="128">
        <v>47</v>
      </c>
      <c r="B47" s="71"/>
      <c r="C47" s="34"/>
      <c r="D47" s="27" t="s">
        <v>148</v>
      </c>
      <c r="E47" s="73" t="s">
        <v>182</v>
      </c>
      <c r="F47" s="71"/>
      <c r="G47" s="71"/>
      <c r="H47" s="71"/>
      <c r="I47" s="71"/>
      <c r="J47" s="71"/>
      <c r="K47" s="71"/>
      <c r="L47" s="71"/>
      <c r="M47" s="71"/>
      <c r="N47" s="71"/>
      <c r="O47" s="71"/>
      <c r="P47" s="208">
        <f>P49-(P29-P31+P33+P38-P43+P45)</f>
        <v>0</v>
      </c>
      <c r="Q47" s="12"/>
      <c r="R47" s="130" t="s">
        <v>367</v>
      </c>
    </row>
    <row r="48" spans="1:20" ht="15" customHeight="1" thickBot="1" x14ac:dyDescent="0.45">
      <c r="A48" s="128">
        <v>48</v>
      </c>
      <c r="B48" s="71"/>
      <c r="C48" s="71"/>
      <c r="D48" s="71"/>
      <c r="E48" s="73"/>
      <c r="F48" s="71"/>
      <c r="G48" s="71"/>
      <c r="H48" s="71"/>
      <c r="I48" s="71"/>
      <c r="J48" s="71"/>
      <c r="K48" s="71"/>
      <c r="L48" s="71"/>
      <c r="M48" s="71"/>
      <c r="N48" s="71"/>
      <c r="O48" s="71"/>
      <c r="P48" s="71"/>
      <c r="Q48" s="12"/>
    </row>
    <row r="49" spans="1:19" ht="15" customHeight="1" thickBot="1" x14ac:dyDescent="0.45">
      <c r="A49" s="128">
        <v>49</v>
      </c>
      <c r="B49" s="71"/>
      <c r="C49" s="73"/>
      <c r="D49" s="71"/>
      <c r="E49" s="73" t="s">
        <v>349</v>
      </c>
      <c r="F49" s="71"/>
      <c r="G49" s="71"/>
      <c r="H49" s="71"/>
      <c r="I49" s="71"/>
      <c r="J49" s="71"/>
      <c r="K49" s="71"/>
      <c r="L49" s="71"/>
      <c r="M49" s="71"/>
      <c r="N49" s="269">
        <f>N29-N31+N33+N38-N43+N45</f>
        <v>0</v>
      </c>
      <c r="O49" s="71"/>
      <c r="P49" s="269">
        <f>'S5e.Asset Allocations'!K49</f>
        <v>0</v>
      </c>
      <c r="Q49" s="12"/>
      <c r="R49" s="130" t="s">
        <v>368</v>
      </c>
    </row>
    <row r="50" spans="1:19" ht="42" customHeight="1" x14ac:dyDescent="0.4">
      <c r="A50" s="128">
        <v>50</v>
      </c>
      <c r="B50" s="71"/>
      <c r="C50" s="526" t="s">
        <v>369</v>
      </c>
      <c r="D50" s="526"/>
      <c r="E50" s="526"/>
      <c r="F50" s="526"/>
      <c r="G50" s="526"/>
      <c r="H50" s="526"/>
      <c r="I50" s="526"/>
      <c r="J50" s="526"/>
      <c r="K50" s="526"/>
      <c r="L50" s="526"/>
      <c r="M50" s="526"/>
      <c r="N50" s="526"/>
      <c r="O50" s="526"/>
      <c r="P50" s="526"/>
      <c r="Q50" s="12"/>
    </row>
    <row r="51" spans="1:19" ht="17.25" customHeight="1" x14ac:dyDescent="0.4">
      <c r="A51" s="128">
        <v>51</v>
      </c>
      <c r="B51" s="71"/>
      <c r="C51" s="126"/>
      <c r="D51" s="126"/>
      <c r="E51" s="126"/>
      <c r="F51" s="126"/>
      <c r="G51" s="126"/>
      <c r="H51" s="126"/>
      <c r="I51" s="126"/>
      <c r="J51" s="126"/>
      <c r="K51" s="126"/>
      <c r="L51" s="126"/>
      <c r="M51" s="126"/>
      <c r="N51" s="126"/>
      <c r="O51" s="126"/>
      <c r="P51" s="126"/>
      <c r="Q51" s="12"/>
    </row>
    <row r="52" spans="1:19" ht="30" customHeight="1" x14ac:dyDescent="0.55000000000000004">
      <c r="A52" s="72">
        <v>52</v>
      </c>
      <c r="B52" s="71"/>
      <c r="C52" s="85" t="s">
        <v>370</v>
      </c>
      <c r="D52" s="71"/>
      <c r="E52" s="71"/>
      <c r="F52" s="71"/>
      <c r="G52" s="71"/>
      <c r="H52" s="71"/>
      <c r="I52" s="71"/>
      <c r="J52" s="71"/>
      <c r="K52" s="71"/>
      <c r="L52" s="71"/>
      <c r="M52" s="71"/>
      <c r="N52" s="71"/>
      <c r="O52" s="71"/>
      <c r="P52" s="71"/>
      <c r="Q52" s="12"/>
    </row>
    <row r="53" spans="1:19" x14ac:dyDescent="0.4">
      <c r="A53" s="72">
        <v>53</v>
      </c>
      <c r="B53" s="71"/>
      <c r="C53" s="71"/>
      <c r="D53" s="71"/>
      <c r="E53" s="71"/>
      <c r="F53" s="71"/>
      <c r="G53" s="71"/>
      <c r="H53" s="71"/>
      <c r="I53" s="71"/>
      <c r="J53" s="71"/>
      <c r="K53" s="71"/>
      <c r="L53" s="71"/>
      <c r="M53" s="71"/>
      <c r="N53" s="71"/>
      <c r="O53" s="71"/>
      <c r="P53" s="71"/>
      <c r="Q53" s="12"/>
    </row>
    <row r="54" spans="1:19" ht="15" customHeight="1" x14ac:dyDescent="0.55000000000000004">
      <c r="A54" s="72">
        <v>54</v>
      </c>
      <c r="B54" s="71"/>
      <c r="C54" s="71"/>
      <c r="D54" s="71"/>
      <c r="E54" s="71"/>
      <c r="F54" s="71" t="s">
        <v>371</v>
      </c>
      <c r="G54" s="71"/>
      <c r="H54" s="71"/>
      <c r="I54" s="71"/>
      <c r="J54" s="71"/>
      <c r="K54" s="71"/>
      <c r="L54" s="71"/>
      <c r="M54" s="71"/>
      <c r="N54" s="71"/>
      <c r="O54" s="71"/>
      <c r="P54" s="453"/>
      <c r="Q54" s="12"/>
      <c r="S54" s="130" t="s">
        <v>372</v>
      </c>
    </row>
    <row r="55" spans="1:19" ht="15" customHeight="1" x14ac:dyDescent="0.55000000000000004">
      <c r="A55" s="72">
        <v>55</v>
      </c>
      <c r="B55" s="71"/>
      <c r="C55" s="71"/>
      <c r="D55" s="71"/>
      <c r="E55" s="71"/>
      <c r="F55" s="71" t="s">
        <v>373</v>
      </c>
      <c r="G55" s="71"/>
      <c r="H55" s="71"/>
      <c r="I55" s="71"/>
      <c r="J55" s="71"/>
      <c r="K55" s="71"/>
      <c r="L55" s="71"/>
      <c r="M55" s="71"/>
      <c r="N55" s="71"/>
      <c r="O55" s="71"/>
      <c r="P55" s="453"/>
      <c r="Q55" s="12"/>
      <c r="S55" s="130" t="s">
        <v>372</v>
      </c>
    </row>
    <row r="56" spans="1:19" ht="15" customHeight="1" x14ac:dyDescent="0.4">
      <c r="A56" s="72">
        <v>56</v>
      </c>
      <c r="B56" s="71"/>
      <c r="C56" s="71"/>
      <c r="D56" s="71"/>
      <c r="E56" s="71"/>
      <c r="F56" s="71" t="s">
        <v>374</v>
      </c>
      <c r="G56" s="71"/>
      <c r="H56" s="71"/>
      <c r="I56" s="71"/>
      <c r="J56" s="71"/>
      <c r="K56" s="71"/>
      <c r="L56" s="71"/>
      <c r="M56" s="71"/>
      <c r="N56" s="71"/>
      <c r="O56" s="71"/>
      <c r="P56" s="455">
        <f>IF(P54&lt;&gt;0,P54/P55-1, 0)</f>
        <v>0</v>
      </c>
      <c r="Q56" s="12"/>
    </row>
    <row r="57" spans="1:19" ht="15" customHeight="1" x14ac:dyDescent="0.4">
      <c r="A57" s="72">
        <v>57</v>
      </c>
      <c r="B57" s="71"/>
      <c r="C57" s="71"/>
      <c r="D57" s="71"/>
      <c r="E57" s="71"/>
      <c r="F57" s="71"/>
      <c r="G57" s="71"/>
      <c r="H57" s="71"/>
      <c r="I57" s="71"/>
      <c r="J57" s="71"/>
      <c r="K57" s="71"/>
      <c r="L57" s="71"/>
      <c r="M57" s="129"/>
      <c r="N57" s="129"/>
      <c r="O57" s="129"/>
      <c r="P57" s="129"/>
      <c r="Q57" s="12"/>
    </row>
    <row r="58" spans="1:19" ht="15" customHeight="1" x14ac:dyDescent="0.4">
      <c r="A58" s="72">
        <v>58</v>
      </c>
      <c r="B58" s="71"/>
      <c r="C58" s="71"/>
      <c r="D58" s="71"/>
      <c r="E58" s="71"/>
      <c r="F58" s="71"/>
      <c r="G58" s="71"/>
      <c r="H58" s="71"/>
      <c r="I58" s="71"/>
      <c r="J58" s="71"/>
      <c r="K58" s="71"/>
      <c r="L58" s="71"/>
      <c r="M58" s="520" t="s">
        <v>353</v>
      </c>
      <c r="N58" s="520"/>
      <c r="O58" s="520" t="s">
        <v>333</v>
      </c>
      <c r="P58" s="520"/>
      <c r="Q58" s="12"/>
    </row>
    <row r="59" spans="1:19" ht="15" customHeight="1" x14ac:dyDescent="0.4">
      <c r="A59" s="72">
        <v>59</v>
      </c>
      <c r="B59" s="71"/>
      <c r="C59" s="71"/>
      <c r="D59" s="71"/>
      <c r="E59" s="71"/>
      <c r="F59" s="71"/>
      <c r="G59" s="71"/>
      <c r="H59" s="71"/>
      <c r="I59" s="71"/>
      <c r="J59" s="71"/>
      <c r="K59" s="71"/>
      <c r="L59" s="71"/>
      <c r="M59" s="111" t="s">
        <v>98</v>
      </c>
      <c r="N59" s="111" t="s">
        <v>98</v>
      </c>
      <c r="O59" s="111" t="s">
        <v>98</v>
      </c>
      <c r="P59" s="111" t="s">
        <v>98</v>
      </c>
      <c r="Q59" s="12"/>
      <c r="R59" s="131"/>
    </row>
    <row r="60" spans="1:19" ht="15" customHeight="1" x14ac:dyDescent="0.4">
      <c r="A60" s="72">
        <v>60</v>
      </c>
      <c r="B60" s="71"/>
      <c r="C60" s="71"/>
      <c r="D60" s="71"/>
      <c r="E60" s="71"/>
      <c r="F60" s="71" t="s">
        <v>146</v>
      </c>
      <c r="G60" s="71"/>
      <c r="H60" s="71"/>
      <c r="I60" s="71"/>
      <c r="J60" s="71"/>
      <c r="K60" s="71"/>
      <c r="L60" s="71"/>
      <c r="M60" s="448">
        <f>N29</f>
        <v>0</v>
      </c>
      <c r="N60" s="71"/>
      <c r="O60" s="448">
        <f>P29</f>
        <v>0</v>
      </c>
      <c r="P60" s="71"/>
      <c r="Q60" s="12"/>
      <c r="R60" s="130" t="s">
        <v>375</v>
      </c>
    </row>
    <row r="61" spans="1:19" ht="15" customHeight="1" x14ac:dyDescent="0.4">
      <c r="A61" s="72">
        <v>61</v>
      </c>
      <c r="B61" s="71"/>
      <c r="C61" s="34"/>
      <c r="D61" s="27" t="s">
        <v>169</v>
      </c>
      <c r="E61" s="34"/>
      <c r="F61" s="187" t="s">
        <v>376</v>
      </c>
      <c r="G61" s="187"/>
      <c r="H61" s="86"/>
      <c r="I61" s="86"/>
      <c r="J61" s="86"/>
      <c r="K61" s="86"/>
      <c r="L61" s="71"/>
      <c r="M61" s="453"/>
      <c r="N61" s="71"/>
      <c r="O61" s="453"/>
      <c r="P61" s="71"/>
      <c r="Q61" s="12"/>
    </row>
    <row r="62" spans="1:19" ht="15" customHeight="1" x14ac:dyDescent="0.4">
      <c r="A62" s="72">
        <v>62</v>
      </c>
      <c r="B62" s="71"/>
      <c r="C62" s="71"/>
      <c r="D62" s="71"/>
      <c r="E62" s="71"/>
      <c r="F62" s="71"/>
      <c r="G62" s="71"/>
      <c r="H62" s="71"/>
      <c r="I62" s="71"/>
      <c r="J62" s="71"/>
      <c r="K62" s="71"/>
      <c r="L62" s="71"/>
      <c r="M62" s="71"/>
      <c r="N62" s="71"/>
      <c r="O62" s="71"/>
      <c r="P62" s="71"/>
      <c r="Q62" s="12"/>
    </row>
    <row r="63" spans="1:19" ht="15" customHeight="1" thickBot="1" x14ac:dyDescent="0.45">
      <c r="A63" s="72">
        <v>63</v>
      </c>
      <c r="B63" s="71"/>
      <c r="C63" s="71"/>
      <c r="D63" s="86"/>
      <c r="E63" s="86"/>
      <c r="F63" s="86" t="s">
        <v>377</v>
      </c>
      <c r="G63" s="86"/>
      <c r="H63" s="86"/>
      <c r="I63" s="86"/>
      <c r="J63" s="86"/>
      <c r="K63" s="86"/>
      <c r="L63" s="71"/>
      <c r="M63" s="448">
        <f>M60-M61</f>
        <v>0</v>
      </c>
      <c r="N63" s="71"/>
      <c r="O63" s="448">
        <f>O60-O61</f>
        <v>0</v>
      </c>
      <c r="P63" s="71"/>
      <c r="Q63" s="12"/>
    </row>
    <row r="64" spans="1:19" ht="15" customHeight="1" thickBot="1" x14ac:dyDescent="0.45">
      <c r="A64" s="72">
        <v>64</v>
      </c>
      <c r="B64" s="71"/>
      <c r="C64" s="71"/>
      <c r="D64" s="71"/>
      <c r="E64" s="64" t="s">
        <v>103</v>
      </c>
      <c r="F64" s="71"/>
      <c r="G64" s="71"/>
      <c r="H64" s="71"/>
      <c r="I64" s="71"/>
      <c r="J64" s="71"/>
      <c r="K64" s="71"/>
      <c r="L64" s="71"/>
      <c r="M64" s="71"/>
      <c r="N64" s="258">
        <f>IF(M63&lt;&gt;0,M63*$P56,0)</f>
        <v>0</v>
      </c>
      <c r="O64" s="71"/>
      <c r="P64" s="258">
        <f>IF(O63&lt;&gt;0,O63*$P56,0)</f>
        <v>0</v>
      </c>
      <c r="Q64" s="12"/>
      <c r="R64" s="130" t="s">
        <v>378</v>
      </c>
    </row>
    <row r="65" spans="1:19" x14ac:dyDescent="0.4">
      <c r="A65" s="72">
        <v>65</v>
      </c>
      <c r="B65" s="71"/>
      <c r="C65" s="71"/>
      <c r="D65" s="71"/>
      <c r="E65" s="71"/>
      <c r="F65" s="71"/>
      <c r="G65" s="71"/>
      <c r="H65" s="71"/>
      <c r="I65" s="71"/>
      <c r="J65" s="71"/>
      <c r="K65" s="71"/>
      <c r="L65" s="71"/>
      <c r="M65" s="71"/>
      <c r="N65" s="71"/>
      <c r="O65" s="71"/>
      <c r="P65" s="71"/>
      <c r="Q65" s="12"/>
    </row>
    <row r="66" spans="1:19" ht="30" customHeight="1" x14ac:dyDescent="0.55000000000000004">
      <c r="A66" s="72">
        <v>66</v>
      </c>
      <c r="B66" s="71"/>
      <c r="C66" s="85" t="s">
        <v>379</v>
      </c>
      <c r="D66" s="71"/>
      <c r="E66" s="71"/>
      <c r="F66" s="71"/>
      <c r="G66" s="71"/>
      <c r="H66" s="71"/>
      <c r="I66" s="71"/>
      <c r="J66" s="71"/>
      <c r="K66" s="71"/>
      <c r="L66" s="71"/>
      <c r="M66" s="71"/>
      <c r="N66" s="71"/>
      <c r="O66" s="71"/>
      <c r="P66" s="71"/>
      <c r="Q66" s="12"/>
    </row>
    <row r="67" spans="1:19" ht="35.25" customHeight="1" x14ac:dyDescent="0.4">
      <c r="A67" s="72">
        <v>67</v>
      </c>
      <c r="B67" s="71"/>
      <c r="C67" s="71"/>
      <c r="D67" s="71"/>
      <c r="E67" s="71"/>
      <c r="F67" s="71"/>
      <c r="G67" s="71"/>
      <c r="H67" s="71"/>
      <c r="I67" s="71"/>
      <c r="J67" s="71"/>
      <c r="K67" s="71"/>
      <c r="L67" s="71"/>
      <c r="M67" s="518" t="s">
        <v>380</v>
      </c>
      <c r="N67" s="518"/>
      <c r="O67" s="518" t="s">
        <v>381</v>
      </c>
      <c r="P67" s="518"/>
      <c r="Q67" s="12"/>
    </row>
    <row r="68" spans="1:19" ht="15" customHeight="1" x14ac:dyDescent="0.4">
      <c r="A68" s="72">
        <v>68</v>
      </c>
      <c r="B68" s="71"/>
      <c r="C68" s="71"/>
      <c r="D68" s="86"/>
      <c r="E68" s="73" t="s">
        <v>382</v>
      </c>
      <c r="F68" s="86"/>
      <c r="G68" s="86"/>
      <c r="H68" s="86"/>
      <c r="I68" s="86"/>
      <c r="J68" s="86"/>
      <c r="K68" s="86"/>
      <c r="L68" s="71"/>
      <c r="M68" s="71"/>
      <c r="N68" s="453"/>
      <c r="O68" s="71"/>
      <c r="P68" s="453"/>
      <c r="Q68" s="12"/>
      <c r="S68" s="130" t="s">
        <v>383</v>
      </c>
    </row>
    <row r="69" spans="1:19" ht="15" customHeight="1" x14ac:dyDescent="0.4">
      <c r="A69" s="72">
        <v>69</v>
      </c>
      <c r="B69" s="71"/>
      <c r="C69" s="27"/>
      <c r="D69" s="27" t="s">
        <v>148</v>
      </c>
      <c r="E69" s="73"/>
      <c r="F69" s="71" t="s">
        <v>384</v>
      </c>
      <c r="G69" s="14"/>
      <c r="H69" s="14"/>
      <c r="I69" s="14"/>
      <c r="J69" s="14"/>
      <c r="K69" s="14"/>
      <c r="L69" s="71"/>
      <c r="M69" s="453"/>
      <c r="N69" s="71"/>
      <c r="O69" s="448">
        <f>'S6a.Actual Expenditure Capex'!K25</f>
        <v>0</v>
      </c>
      <c r="P69" s="71"/>
      <c r="Q69" s="12"/>
      <c r="R69" s="130" t="s">
        <v>385</v>
      </c>
    </row>
    <row r="70" spans="1:19" ht="15" customHeight="1" x14ac:dyDescent="0.4">
      <c r="A70" s="72">
        <v>70</v>
      </c>
      <c r="B70" s="71"/>
      <c r="C70" s="27"/>
      <c r="D70" s="27" t="s">
        <v>169</v>
      </c>
      <c r="E70" s="73"/>
      <c r="F70" s="71" t="s">
        <v>168</v>
      </c>
      <c r="G70" s="14"/>
      <c r="H70" s="14"/>
      <c r="I70" s="14"/>
      <c r="J70" s="14"/>
      <c r="K70" s="14"/>
      <c r="L70" s="71"/>
      <c r="M70" s="448">
        <f>N38</f>
        <v>0</v>
      </c>
      <c r="N70" s="71"/>
      <c r="O70" s="448">
        <f>P38</f>
        <v>0</v>
      </c>
      <c r="P70" s="71"/>
      <c r="Q70" s="12"/>
      <c r="R70" s="152" t="s">
        <v>386</v>
      </c>
    </row>
    <row r="71" spans="1:19" ht="15" customHeight="1" thickBot="1" x14ac:dyDescent="0.45">
      <c r="A71" s="72">
        <v>71</v>
      </c>
      <c r="B71" s="71"/>
      <c r="C71" s="27"/>
      <c r="D71" s="27" t="s">
        <v>148</v>
      </c>
      <c r="E71" s="73"/>
      <c r="F71" s="71" t="s">
        <v>182</v>
      </c>
      <c r="G71" s="14"/>
      <c r="H71" s="14"/>
      <c r="I71" s="14"/>
      <c r="J71" s="14"/>
      <c r="K71" s="14"/>
      <c r="L71" s="71"/>
      <c r="M71" s="71"/>
      <c r="N71" s="71"/>
      <c r="O71" s="453"/>
      <c r="P71" s="71"/>
      <c r="Q71" s="12"/>
    </row>
    <row r="72" spans="1:19" ht="15" customHeight="1" thickBot="1" x14ac:dyDescent="0.45">
      <c r="A72" s="72">
        <v>72</v>
      </c>
      <c r="B72" s="71"/>
      <c r="C72" s="71"/>
      <c r="D72" s="86"/>
      <c r="E72" s="73" t="s">
        <v>387</v>
      </c>
      <c r="F72" s="86"/>
      <c r="G72" s="86"/>
      <c r="H72" s="86"/>
      <c r="I72" s="86"/>
      <c r="J72" s="86"/>
      <c r="K72" s="86"/>
      <c r="L72" s="71"/>
      <c r="M72" s="71"/>
      <c r="N72" s="258">
        <f>N68+M69-M70</f>
        <v>0</v>
      </c>
      <c r="O72" s="71"/>
      <c r="P72" s="258">
        <f>P68+O69-O70+O71</f>
        <v>0</v>
      </c>
      <c r="Q72" s="12"/>
    </row>
    <row r="73" spans="1:19" ht="15" customHeight="1" x14ac:dyDescent="0.4">
      <c r="A73" s="72">
        <v>73</v>
      </c>
      <c r="B73" s="71"/>
      <c r="C73" s="71"/>
      <c r="D73" s="86"/>
      <c r="E73" s="86"/>
      <c r="F73" s="86"/>
      <c r="G73" s="86"/>
      <c r="H73" s="86"/>
      <c r="I73" s="86"/>
      <c r="J73" s="86"/>
      <c r="K73" s="86"/>
      <c r="L73" s="71"/>
      <c r="M73" s="71"/>
      <c r="N73" s="71"/>
      <c r="O73" s="71"/>
      <c r="P73" s="71"/>
      <c r="Q73" s="12"/>
    </row>
    <row r="74" spans="1:19" ht="15" customHeight="1" x14ac:dyDescent="0.4">
      <c r="A74" s="72">
        <v>74</v>
      </c>
      <c r="B74" s="71"/>
      <c r="C74" s="71"/>
      <c r="D74" s="86"/>
      <c r="E74" s="86"/>
      <c r="F74" s="71" t="s">
        <v>388</v>
      </c>
      <c r="G74" s="86"/>
      <c r="H74" s="86"/>
      <c r="I74" s="86"/>
      <c r="J74" s="86"/>
      <c r="K74" s="86"/>
      <c r="L74" s="71"/>
      <c r="M74" s="71"/>
      <c r="N74" s="71"/>
      <c r="O74" s="71"/>
      <c r="P74" s="447"/>
      <c r="Q74" s="12"/>
    </row>
    <row r="75" spans="1:19" ht="15" customHeight="1" x14ac:dyDescent="0.4">
      <c r="A75" s="72">
        <v>75</v>
      </c>
      <c r="B75" s="71"/>
      <c r="C75" s="71"/>
      <c r="D75" s="86"/>
      <c r="E75" s="86"/>
      <c r="F75" s="71"/>
      <c r="G75" s="86"/>
      <c r="H75" s="86"/>
      <c r="I75" s="86"/>
      <c r="J75" s="86"/>
      <c r="K75" s="86"/>
      <c r="L75" s="71"/>
      <c r="M75" s="71"/>
      <c r="N75" s="71"/>
      <c r="O75" s="71"/>
      <c r="P75" s="71"/>
      <c r="Q75" s="12"/>
    </row>
    <row r="76" spans="1:19" ht="30" customHeight="1" x14ac:dyDescent="0.55000000000000004">
      <c r="A76" s="72">
        <v>76</v>
      </c>
      <c r="B76" s="71"/>
      <c r="C76" s="85" t="s">
        <v>389</v>
      </c>
      <c r="D76" s="71"/>
      <c r="E76" s="71"/>
      <c r="F76" s="71"/>
      <c r="G76" s="71"/>
      <c r="H76" s="71"/>
      <c r="I76" s="71"/>
      <c r="J76" s="71"/>
      <c r="K76" s="71"/>
      <c r="L76" s="71"/>
      <c r="M76" s="518"/>
      <c r="N76" s="518"/>
      <c r="O76" s="518"/>
      <c r="P76" s="518"/>
      <c r="Q76" s="12"/>
    </row>
    <row r="77" spans="1:19" ht="12.75" customHeight="1" x14ac:dyDescent="0.4">
      <c r="A77" s="72">
        <v>77</v>
      </c>
      <c r="B77" s="71"/>
      <c r="C77" s="71"/>
      <c r="D77" s="71"/>
      <c r="E77" s="71"/>
      <c r="F77" s="71"/>
      <c r="G77" s="71"/>
      <c r="H77" s="71"/>
      <c r="I77" s="71"/>
      <c r="J77" s="71"/>
      <c r="K77" s="71"/>
      <c r="L77" s="71"/>
      <c r="M77" s="518" t="s">
        <v>353</v>
      </c>
      <c r="N77" s="518"/>
      <c r="O77" s="518" t="s">
        <v>333</v>
      </c>
      <c r="P77" s="518"/>
      <c r="Q77" s="12"/>
    </row>
    <row r="78" spans="1:19" ht="15" customHeight="1" x14ac:dyDescent="0.4">
      <c r="A78" s="72">
        <v>78</v>
      </c>
      <c r="B78" s="71"/>
      <c r="C78" s="71"/>
      <c r="D78" s="71"/>
      <c r="E78" s="71"/>
      <c r="F78" s="71"/>
      <c r="G78" s="71"/>
      <c r="H78" s="71"/>
      <c r="I78" s="71"/>
      <c r="J78" s="71"/>
      <c r="K78" s="71"/>
      <c r="L78" s="71"/>
      <c r="M78" s="110" t="s">
        <v>98</v>
      </c>
      <c r="N78" s="110" t="s">
        <v>98</v>
      </c>
      <c r="O78" s="110" t="s">
        <v>98</v>
      </c>
      <c r="P78" s="110" t="s">
        <v>98</v>
      </c>
      <c r="Q78" s="12"/>
      <c r="R78" s="131"/>
    </row>
    <row r="79" spans="1:19" ht="15" customHeight="1" x14ac:dyDescent="0.4">
      <c r="A79" s="72">
        <v>79</v>
      </c>
      <c r="B79" s="71"/>
      <c r="C79" s="71"/>
      <c r="D79" s="71"/>
      <c r="E79" s="71"/>
      <c r="F79" s="87" t="s">
        <v>390</v>
      </c>
      <c r="G79" s="71"/>
      <c r="H79" s="71"/>
      <c r="I79" s="71"/>
      <c r="J79" s="71"/>
      <c r="K79" s="71"/>
      <c r="L79" s="71"/>
      <c r="M79" s="453"/>
      <c r="N79" s="71"/>
      <c r="O79" s="453"/>
      <c r="P79" s="71"/>
      <c r="Q79" s="12"/>
    </row>
    <row r="80" spans="1:19" ht="15" customHeight="1" x14ac:dyDescent="0.4">
      <c r="A80" s="72">
        <v>80</v>
      </c>
      <c r="B80" s="71"/>
      <c r="C80" s="71"/>
      <c r="D80" s="27"/>
      <c r="E80" s="71"/>
      <c r="F80" s="87" t="s">
        <v>391</v>
      </c>
      <c r="G80" s="71"/>
      <c r="H80" s="71"/>
      <c r="I80" s="71"/>
      <c r="J80" s="71"/>
      <c r="K80" s="71"/>
      <c r="L80" s="71"/>
      <c r="M80" s="453"/>
      <c r="N80" s="71"/>
      <c r="O80" s="453"/>
      <c r="P80" s="71"/>
      <c r="Q80" s="12"/>
    </row>
    <row r="81" spans="1:18" ht="15" customHeight="1" x14ac:dyDescent="0.4">
      <c r="A81" s="72">
        <v>81</v>
      </c>
      <c r="B81" s="71"/>
      <c r="C81" s="71"/>
      <c r="D81" s="27"/>
      <c r="E81" s="71"/>
      <c r="F81" s="87" t="s">
        <v>392</v>
      </c>
      <c r="G81" s="71"/>
      <c r="H81" s="71"/>
      <c r="I81" s="71"/>
      <c r="J81" s="71"/>
      <c r="K81" s="71"/>
      <c r="L81" s="71"/>
      <c r="M81" s="453"/>
      <c r="N81" s="71"/>
      <c r="O81" s="453"/>
      <c r="P81" s="71"/>
      <c r="Q81" s="12"/>
    </row>
    <row r="82" spans="1:18" ht="15" customHeight="1" thickBot="1" x14ac:dyDescent="0.45">
      <c r="A82" s="72">
        <v>82</v>
      </c>
      <c r="B82" s="71"/>
      <c r="C82" s="71"/>
      <c r="D82" s="27"/>
      <c r="E82" s="71"/>
      <c r="F82" s="87" t="s">
        <v>393</v>
      </c>
      <c r="G82" s="71"/>
      <c r="H82" s="71"/>
      <c r="I82" s="71"/>
      <c r="J82" s="71"/>
      <c r="K82" s="71"/>
      <c r="L82" s="71"/>
      <c r="M82" s="453"/>
      <c r="N82" s="71"/>
      <c r="O82" s="453"/>
      <c r="P82" s="71"/>
      <c r="Q82" s="12"/>
    </row>
    <row r="83" spans="1:18" ht="15" customHeight="1" thickBot="1" x14ac:dyDescent="0.45">
      <c r="A83" s="72">
        <v>83</v>
      </c>
      <c r="B83" s="71"/>
      <c r="C83" s="71"/>
      <c r="D83" s="71"/>
      <c r="E83" s="73" t="s">
        <v>102</v>
      </c>
      <c r="F83" s="71"/>
      <c r="G83" s="71"/>
      <c r="H83" s="71"/>
      <c r="I83" s="71"/>
      <c r="J83" s="71"/>
      <c r="K83" s="71"/>
      <c r="L83" s="71"/>
      <c r="M83" s="71"/>
      <c r="N83" s="269">
        <f>SUM(M79:M82)</f>
        <v>0</v>
      </c>
      <c r="O83" s="71"/>
      <c r="P83" s="269">
        <f>SUM(O79:O82)</f>
        <v>0</v>
      </c>
      <c r="Q83" s="12"/>
      <c r="R83" s="130" t="s">
        <v>394</v>
      </c>
    </row>
    <row r="84" spans="1:18" x14ac:dyDescent="0.4">
      <c r="A84" s="72">
        <v>84</v>
      </c>
      <c r="B84" s="71"/>
      <c r="C84" s="71"/>
      <c r="D84" s="71"/>
      <c r="E84" s="71"/>
      <c r="F84" s="71"/>
      <c r="G84" s="71"/>
      <c r="H84" s="71"/>
      <c r="I84" s="71"/>
      <c r="J84" s="71"/>
      <c r="K84" s="71"/>
      <c r="L84" s="71"/>
      <c r="M84" s="71"/>
      <c r="N84" s="71"/>
      <c r="O84" s="71"/>
      <c r="P84" s="71"/>
      <c r="Q84" s="12"/>
    </row>
    <row r="85" spans="1:18" ht="30" customHeight="1" x14ac:dyDescent="0.55000000000000004">
      <c r="A85" s="72">
        <v>85</v>
      </c>
      <c r="B85" s="71"/>
      <c r="C85" s="85" t="s">
        <v>395</v>
      </c>
      <c r="D85" s="71"/>
      <c r="E85" s="71"/>
      <c r="F85" s="71"/>
      <c r="G85" s="71"/>
      <c r="H85" s="71"/>
      <c r="I85" s="71"/>
      <c r="J85" s="71"/>
      <c r="K85" s="71"/>
      <c r="L85" s="521" t="s">
        <v>396</v>
      </c>
      <c r="M85" s="521"/>
      <c r="N85" s="521"/>
      <c r="O85" s="521"/>
      <c r="P85" s="521"/>
      <c r="Q85" s="12"/>
    </row>
    <row r="86" spans="1:18" ht="67.5" customHeight="1" x14ac:dyDescent="0.4">
      <c r="A86" s="72">
        <v>86</v>
      </c>
      <c r="B86" s="71"/>
      <c r="C86" s="260"/>
      <c r="D86" s="260"/>
      <c r="E86" s="260"/>
      <c r="F86" s="73" t="s">
        <v>397</v>
      </c>
      <c r="G86" s="260"/>
      <c r="H86" s="260"/>
      <c r="I86" s="260"/>
      <c r="J86" s="328" t="s">
        <v>398</v>
      </c>
      <c r="K86" s="328"/>
      <c r="L86" s="328"/>
      <c r="M86" s="328"/>
      <c r="N86" s="84" t="s">
        <v>399</v>
      </c>
      <c r="O86" s="84" t="s">
        <v>400</v>
      </c>
      <c r="P86" s="84" t="s">
        <v>401</v>
      </c>
      <c r="Q86" s="12"/>
    </row>
    <row r="87" spans="1:18" ht="15" customHeight="1" x14ac:dyDescent="0.4">
      <c r="A87" s="72">
        <v>87</v>
      </c>
      <c r="B87" s="71"/>
      <c r="C87" s="519"/>
      <c r="D87" s="519"/>
      <c r="E87" s="260"/>
      <c r="F87" s="522"/>
      <c r="G87" s="523"/>
      <c r="H87" s="523"/>
      <c r="I87" s="524"/>
      <c r="J87" s="527"/>
      <c r="K87" s="523"/>
      <c r="L87" s="523"/>
      <c r="M87" s="524"/>
      <c r="N87" s="453"/>
      <c r="O87" s="453"/>
      <c r="P87" s="453"/>
      <c r="Q87" s="12"/>
    </row>
    <row r="88" spans="1:18" ht="15" customHeight="1" x14ac:dyDescent="0.4">
      <c r="A88" s="72">
        <v>88</v>
      </c>
      <c r="B88" s="71"/>
      <c r="C88" s="519"/>
      <c r="D88" s="519"/>
      <c r="E88" s="260"/>
      <c r="F88" s="522"/>
      <c r="G88" s="523"/>
      <c r="H88" s="523"/>
      <c r="I88" s="524"/>
      <c r="J88" s="527"/>
      <c r="K88" s="523"/>
      <c r="L88" s="523"/>
      <c r="M88" s="524"/>
      <c r="N88" s="453"/>
      <c r="O88" s="453"/>
      <c r="P88" s="453"/>
      <c r="Q88" s="12"/>
    </row>
    <row r="89" spans="1:18" ht="15" customHeight="1" x14ac:dyDescent="0.4">
      <c r="A89" s="72">
        <v>89</v>
      </c>
      <c r="B89" s="71"/>
      <c r="C89" s="129"/>
      <c r="D89" s="129"/>
      <c r="E89" s="260"/>
      <c r="F89" s="522"/>
      <c r="G89" s="523"/>
      <c r="H89" s="523"/>
      <c r="I89" s="524"/>
      <c r="J89" s="527"/>
      <c r="K89" s="523"/>
      <c r="L89" s="523"/>
      <c r="M89" s="524"/>
      <c r="N89" s="453"/>
      <c r="O89" s="453"/>
      <c r="P89" s="453"/>
      <c r="Q89" s="12"/>
    </row>
    <row r="90" spans="1:18" ht="15" customHeight="1" x14ac:dyDescent="0.4">
      <c r="A90" s="72">
        <v>90</v>
      </c>
      <c r="B90" s="71"/>
      <c r="C90" s="129"/>
      <c r="D90" s="129"/>
      <c r="E90" s="260"/>
      <c r="F90" s="522"/>
      <c r="G90" s="523"/>
      <c r="H90" s="523"/>
      <c r="I90" s="524"/>
      <c r="J90" s="527"/>
      <c r="K90" s="523"/>
      <c r="L90" s="523"/>
      <c r="M90" s="524"/>
      <c r="N90" s="453"/>
      <c r="O90" s="453"/>
      <c r="P90" s="453"/>
      <c r="Q90" s="12"/>
    </row>
    <row r="91" spans="1:18" ht="15" customHeight="1" x14ac:dyDescent="0.4">
      <c r="A91" s="72">
        <v>91</v>
      </c>
      <c r="B91" s="71"/>
      <c r="C91" s="129"/>
      <c r="D91" s="129"/>
      <c r="E91" s="260"/>
      <c r="F91" s="522"/>
      <c r="G91" s="523"/>
      <c r="H91" s="523"/>
      <c r="I91" s="524"/>
      <c r="J91" s="527"/>
      <c r="K91" s="523"/>
      <c r="L91" s="523"/>
      <c r="M91" s="524"/>
      <c r="N91" s="453"/>
      <c r="O91" s="453"/>
      <c r="P91" s="453"/>
      <c r="Q91" s="12"/>
    </row>
    <row r="92" spans="1:18" ht="15" customHeight="1" x14ac:dyDescent="0.4">
      <c r="A92" s="72">
        <v>92</v>
      </c>
      <c r="B92" s="71"/>
      <c r="C92" s="519"/>
      <c r="D92" s="519"/>
      <c r="E92" s="260"/>
      <c r="F92" s="522"/>
      <c r="G92" s="523"/>
      <c r="H92" s="523"/>
      <c r="I92" s="524"/>
      <c r="J92" s="527"/>
      <c r="K92" s="523"/>
      <c r="L92" s="523"/>
      <c r="M92" s="524"/>
      <c r="N92" s="453"/>
      <c r="O92" s="453"/>
      <c r="P92" s="453"/>
      <c r="Q92" s="12"/>
    </row>
    <row r="93" spans="1:18" ht="15" customHeight="1" x14ac:dyDescent="0.4">
      <c r="A93" s="72">
        <v>93</v>
      </c>
      <c r="B93" s="71"/>
      <c r="C93" s="519"/>
      <c r="D93" s="519"/>
      <c r="E93" s="260"/>
      <c r="F93" s="522"/>
      <c r="G93" s="523"/>
      <c r="H93" s="523"/>
      <c r="I93" s="524"/>
      <c r="J93" s="527"/>
      <c r="K93" s="523"/>
      <c r="L93" s="523"/>
      <c r="M93" s="524"/>
      <c r="N93" s="453"/>
      <c r="O93" s="453"/>
      <c r="P93" s="453"/>
      <c r="Q93" s="12"/>
    </row>
    <row r="94" spans="1:18" ht="15" customHeight="1" x14ac:dyDescent="0.4">
      <c r="A94" s="72">
        <v>94</v>
      </c>
      <c r="B94" s="71"/>
      <c r="C94" s="519"/>
      <c r="D94" s="519"/>
      <c r="E94" s="260"/>
      <c r="F94" s="522"/>
      <c r="G94" s="523"/>
      <c r="H94" s="523"/>
      <c r="I94" s="524"/>
      <c r="J94" s="527"/>
      <c r="K94" s="523"/>
      <c r="L94" s="523"/>
      <c r="M94" s="524"/>
      <c r="N94" s="453"/>
      <c r="O94" s="453"/>
      <c r="P94" s="453"/>
      <c r="Q94" s="12"/>
    </row>
    <row r="95" spans="1:18" ht="15" customHeight="1" x14ac:dyDescent="0.4">
      <c r="A95" s="72">
        <v>95</v>
      </c>
      <c r="B95" s="71"/>
      <c r="C95" s="129"/>
      <c r="D95" s="129"/>
      <c r="E95" s="260"/>
      <c r="F95" s="113" t="s">
        <v>402</v>
      </c>
      <c r="G95" s="129"/>
      <c r="H95" s="129"/>
      <c r="I95" s="260"/>
      <c r="J95" s="260"/>
      <c r="K95" s="260"/>
      <c r="L95" s="129"/>
      <c r="M95" s="260"/>
      <c r="N95" s="129"/>
      <c r="O95" s="260"/>
      <c r="P95" s="260"/>
      <c r="Q95" s="12"/>
    </row>
    <row r="96" spans="1:18" ht="30" customHeight="1" x14ac:dyDescent="0.55000000000000004">
      <c r="A96" s="72">
        <v>96</v>
      </c>
      <c r="B96" s="71"/>
      <c r="C96" s="85" t="s">
        <v>403</v>
      </c>
      <c r="D96" s="71"/>
      <c r="E96" s="71"/>
      <c r="F96" s="71"/>
      <c r="G96" s="71"/>
      <c r="H96" s="71"/>
      <c r="I96" s="71"/>
      <c r="J96" s="71"/>
      <c r="K96" s="71"/>
      <c r="L96" s="71"/>
      <c r="M96" s="71"/>
      <c r="N96" s="71"/>
      <c r="O96" s="71"/>
      <c r="P96" s="71"/>
      <c r="Q96" s="12"/>
    </row>
    <row r="97" spans="1:20" ht="15" customHeight="1" thickBot="1" x14ac:dyDescent="0.45">
      <c r="A97" s="72">
        <v>97</v>
      </c>
      <c r="B97" s="71"/>
      <c r="C97" s="262"/>
      <c r="D97" s="71"/>
      <c r="E97" s="71"/>
      <c r="F97" s="71"/>
      <c r="G97" s="329" t="s">
        <v>396</v>
      </c>
      <c r="H97" s="329"/>
      <c r="I97" s="329"/>
      <c r="J97" s="329"/>
      <c r="K97" s="329"/>
      <c r="L97" s="329"/>
      <c r="M97" s="329"/>
      <c r="N97" s="329"/>
      <c r="O97" s="329"/>
      <c r="P97" s="329"/>
      <c r="Q97" s="12"/>
      <c r="S97" s="517" t="s">
        <v>404</v>
      </c>
      <c r="T97" s="517"/>
    </row>
    <row r="98" spans="1:20" ht="39.75" thickBot="1" x14ac:dyDescent="0.45">
      <c r="A98" s="72">
        <v>98</v>
      </c>
      <c r="B98" s="71"/>
      <c r="C98" s="71"/>
      <c r="D98" s="71"/>
      <c r="E98" s="71"/>
      <c r="F98" s="71"/>
      <c r="G98" s="84" t="s">
        <v>405</v>
      </c>
      <c r="H98" s="84" t="s">
        <v>406</v>
      </c>
      <c r="I98" s="84" t="s">
        <v>407</v>
      </c>
      <c r="J98" s="84" t="s">
        <v>408</v>
      </c>
      <c r="K98" s="84" t="s">
        <v>409</v>
      </c>
      <c r="L98" s="84" t="s">
        <v>410</v>
      </c>
      <c r="M98" s="84" t="s">
        <v>411</v>
      </c>
      <c r="N98" s="84" t="s">
        <v>412</v>
      </c>
      <c r="O98" s="84" t="s">
        <v>413</v>
      </c>
      <c r="P98" s="84" t="s">
        <v>414</v>
      </c>
      <c r="Q98" s="12"/>
      <c r="S98" s="433" t="s">
        <v>415</v>
      </c>
      <c r="T98" s="142" t="s">
        <v>416</v>
      </c>
    </row>
    <row r="99" spans="1:20" ht="15" customHeight="1" x14ac:dyDescent="0.4">
      <c r="A99" s="72">
        <v>99</v>
      </c>
      <c r="B99" s="71"/>
      <c r="C99" s="14"/>
      <c r="D99" s="71"/>
      <c r="E99" s="73" t="s">
        <v>146</v>
      </c>
      <c r="F99" s="71"/>
      <c r="G99" s="453"/>
      <c r="H99" s="453"/>
      <c r="I99" s="453"/>
      <c r="J99" s="453"/>
      <c r="K99" s="453"/>
      <c r="L99" s="453"/>
      <c r="M99" s="453"/>
      <c r="N99" s="453"/>
      <c r="O99" s="453"/>
      <c r="P99" s="441">
        <f>SUM(G99:O99)</f>
        <v>0</v>
      </c>
      <c r="Q99" s="12"/>
      <c r="S99" s="197">
        <f>P29</f>
        <v>0</v>
      </c>
      <c r="T99" s="145" t="b">
        <f>ROUND(P99,0)=ROUND(S99,0)</f>
        <v>1</v>
      </c>
    </row>
    <row r="100" spans="1:20" ht="15" customHeight="1" x14ac:dyDescent="0.4">
      <c r="A100" s="72">
        <v>100</v>
      </c>
      <c r="B100" s="71"/>
      <c r="C100" s="27"/>
      <c r="D100" s="27" t="s">
        <v>169</v>
      </c>
      <c r="E100" s="73"/>
      <c r="F100" s="71" t="s">
        <v>102</v>
      </c>
      <c r="G100" s="453"/>
      <c r="H100" s="453"/>
      <c r="I100" s="453"/>
      <c r="J100" s="453"/>
      <c r="K100" s="453"/>
      <c r="L100" s="453"/>
      <c r="M100" s="453"/>
      <c r="N100" s="453"/>
      <c r="O100" s="453"/>
      <c r="P100" s="441">
        <f t="shared" ref="P100:P106" si="0">SUM(G100:O100)</f>
        <v>0</v>
      </c>
      <c r="Q100" s="12"/>
      <c r="S100" s="197">
        <f>P31</f>
        <v>0</v>
      </c>
      <c r="T100" s="143" t="b">
        <f t="shared" ref="T100:T107" si="1">ROUND(P100,0)=ROUND(S100,0)</f>
        <v>1</v>
      </c>
    </row>
    <row r="101" spans="1:20" ht="15" customHeight="1" x14ac:dyDescent="0.4">
      <c r="A101" s="72">
        <v>101</v>
      </c>
      <c r="B101" s="71"/>
      <c r="C101" s="27"/>
      <c r="D101" s="27" t="s">
        <v>148</v>
      </c>
      <c r="E101" s="73"/>
      <c r="F101" s="71" t="s">
        <v>103</v>
      </c>
      <c r="G101" s="453"/>
      <c r="H101" s="453"/>
      <c r="I101" s="453"/>
      <c r="J101" s="453"/>
      <c r="K101" s="453"/>
      <c r="L101" s="453"/>
      <c r="M101" s="453"/>
      <c r="N101" s="453"/>
      <c r="O101" s="453"/>
      <c r="P101" s="441">
        <f t="shared" si="0"/>
        <v>0</v>
      </c>
      <c r="Q101" s="12"/>
      <c r="S101" s="197">
        <f>P33</f>
        <v>0</v>
      </c>
      <c r="T101" s="143" t="b">
        <f t="shared" si="1"/>
        <v>1</v>
      </c>
    </row>
    <row r="102" spans="1:20" ht="15" customHeight="1" x14ac:dyDescent="0.4">
      <c r="A102" s="72">
        <v>102</v>
      </c>
      <c r="B102" s="71"/>
      <c r="C102" s="27"/>
      <c r="D102" s="27" t="s">
        <v>148</v>
      </c>
      <c r="E102" s="73"/>
      <c r="F102" s="71" t="s">
        <v>168</v>
      </c>
      <c r="G102" s="453"/>
      <c r="H102" s="453"/>
      <c r="I102" s="453"/>
      <c r="J102" s="453"/>
      <c r="K102" s="453"/>
      <c r="L102" s="453"/>
      <c r="M102" s="453"/>
      <c r="N102" s="453"/>
      <c r="O102" s="453"/>
      <c r="P102" s="441">
        <f t="shared" si="0"/>
        <v>0</v>
      </c>
      <c r="Q102" s="12"/>
      <c r="S102" s="197">
        <f>P38</f>
        <v>0</v>
      </c>
      <c r="T102" s="143" t="b">
        <f t="shared" si="1"/>
        <v>1</v>
      </c>
    </row>
    <row r="103" spans="1:20" ht="15" customHeight="1" x14ac:dyDescent="0.4">
      <c r="A103" s="72">
        <v>103</v>
      </c>
      <c r="B103" s="71"/>
      <c r="C103" s="27"/>
      <c r="D103" s="27" t="s">
        <v>169</v>
      </c>
      <c r="E103" s="73"/>
      <c r="F103" s="71" t="s">
        <v>170</v>
      </c>
      <c r="G103" s="453"/>
      <c r="H103" s="453"/>
      <c r="I103" s="453"/>
      <c r="J103" s="453"/>
      <c r="K103" s="453"/>
      <c r="L103" s="453"/>
      <c r="M103" s="453"/>
      <c r="N103" s="453"/>
      <c r="O103" s="453"/>
      <c r="P103" s="441">
        <f t="shared" si="0"/>
        <v>0</v>
      </c>
      <c r="Q103" s="12"/>
      <c r="S103" s="197">
        <f>P43</f>
        <v>0</v>
      </c>
      <c r="T103" s="143" t="b">
        <f t="shared" si="1"/>
        <v>1</v>
      </c>
    </row>
    <row r="104" spans="1:20" ht="15" customHeight="1" x14ac:dyDescent="0.4">
      <c r="A104" s="72">
        <v>104</v>
      </c>
      <c r="B104" s="71"/>
      <c r="C104" s="27"/>
      <c r="D104" s="27" t="s">
        <v>148</v>
      </c>
      <c r="E104" s="73"/>
      <c r="F104" s="71" t="s">
        <v>184</v>
      </c>
      <c r="G104" s="453"/>
      <c r="H104" s="453"/>
      <c r="I104" s="453"/>
      <c r="J104" s="453"/>
      <c r="K104" s="453"/>
      <c r="L104" s="453"/>
      <c r="M104" s="453"/>
      <c r="N104" s="453"/>
      <c r="O104" s="453"/>
      <c r="P104" s="441">
        <f t="shared" si="0"/>
        <v>0</v>
      </c>
      <c r="Q104" s="12"/>
      <c r="S104" s="197">
        <f>P45</f>
        <v>0</v>
      </c>
      <c r="T104" s="143" t="b">
        <f t="shared" si="1"/>
        <v>1</v>
      </c>
    </row>
    <row r="105" spans="1:20" ht="15" customHeight="1" x14ac:dyDescent="0.4">
      <c r="A105" s="72">
        <v>105</v>
      </c>
      <c r="B105" s="71"/>
      <c r="C105" s="27"/>
      <c r="D105" s="27" t="s">
        <v>148</v>
      </c>
      <c r="E105" s="73"/>
      <c r="F105" s="71" t="s">
        <v>182</v>
      </c>
      <c r="G105" s="453"/>
      <c r="H105" s="453"/>
      <c r="I105" s="453"/>
      <c r="J105" s="453"/>
      <c r="K105" s="453"/>
      <c r="L105" s="453"/>
      <c r="M105" s="453"/>
      <c r="N105" s="453"/>
      <c r="O105" s="453"/>
      <c r="P105" s="441">
        <f t="shared" si="0"/>
        <v>0</v>
      </c>
      <c r="Q105" s="12"/>
      <c r="S105" s="197">
        <f>P47</f>
        <v>0</v>
      </c>
      <c r="T105" s="143" t="b">
        <f t="shared" si="1"/>
        <v>1</v>
      </c>
    </row>
    <row r="106" spans="1:20" ht="15" customHeight="1" thickBot="1" x14ac:dyDescent="0.45">
      <c r="A106" s="72">
        <v>106</v>
      </c>
      <c r="B106" s="71"/>
      <c r="C106" s="27"/>
      <c r="D106" s="27" t="s">
        <v>148</v>
      </c>
      <c r="E106" s="73"/>
      <c r="F106" s="71" t="s">
        <v>417</v>
      </c>
      <c r="G106" s="453"/>
      <c r="H106" s="453"/>
      <c r="I106" s="453"/>
      <c r="J106" s="453"/>
      <c r="K106" s="453"/>
      <c r="L106" s="453"/>
      <c r="M106" s="453"/>
      <c r="N106" s="453"/>
      <c r="O106" s="453"/>
      <c r="P106" s="441">
        <f t="shared" si="0"/>
        <v>0</v>
      </c>
      <c r="Q106" s="12"/>
      <c r="S106" s="143"/>
      <c r="T106" s="143"/>
    </row>
    <row r="107" spans="1:20" ht="15" customHeight="1" thickBot="1" x14ac:dyDescent="0.45">
      <c r="A107" s="72">
        <v>107</v>
      </c>
      <c r="B107" s="71"/>
      <c r="C107" s="14"/>
      <c r="D107" s="71"/>
      <c r="E107" s="73" t="s">
        <v>180</v>
      </c>
      <c r="F107" s="87"/>
      <c r="G107" s="258">
        <f t="shared" ref="G107:P107" si="2">G99-G100+G101+G102-G103+G104+G105+G106</f>
        <v>0</v>
      </c>
      <c r="H107" s="258">
        <f t="shared" si="2"/>
        <v>0</v>
      </c>
      <c r="I107" s="258">
        <f t="shared" si="2"/>
        <v>0</v>
      </c>
      <c r="J107" s="258">
        <f t="shared" si="2"/>
        <v>0</v>
      </c>
      <c r="K107" s="258">
        <f t="shared" si="2"/>
        <v>0</v>
      </c>
      <c r="L107" s="258">
        <f t="shared" si="2"/>
        <v>0</v>
      </c>
      <c r="M107" s="258">
        <f t="shared" si="2"/>
        <v>0</v>
      </c>
      <c r="N107" s="258">
        <f t="shared" si="2"/>
        <v>0</v>
      </c>
      <c r="O107" s="258">
        <f t="shared" si="2"/>
        <v>0</v>
      </c>
      <c r="P107" s="258">
        <f t="shared" si="2"/>
        <v>0</v>
      </c>
      <c r="Q107" s="12"/>
      <c r="S107" s="198">
        <f>P49</f>
        <v>0</v>
      </c>
      <c r="T107" s="144" t="b">
        <f t="shared" si="1"/>
        <v>1</v>
      </c>
    </row>
    <row r="108" spans="1:20" ht="15" customHeight="1" x14ac:dyDescent="0.4">
      <c r="A108" s="72">
        <v>108</v>
      </c>
      <c r="B108" s="71"/>
      <c r="C108" s="14"/>
      <c r="D108" s="71"/>
      <c r="E108" s="73"/>
      <c r="F108" s="87"/>
      <c r="G108" s="71"/>
      <c r="H108" s="71"/>
      <c r="I108" s="71"/>
      <c r="J108" s="71"/>
      <c r="K108" s="71"/>
      <c r="L108" s="71"/>
      <c r="M108" s="71"/>
      <c r="N108" s="71"/>
      <c r="O108" s="71"/>
      <c r="P108" s="71"/>
      <c r="Q108" s="12"/>
    </row>
    <row r="109" spans="1:20" ht="15" customHeight="1" x14ac:dyDescent="0.4">
      <c r="A109" s="72">
        <v>109</v>
      </c>
      <c r="B109" s="71"/>
      <c r="C109" s="14"/>
      <c r="D109" s="71"/>
      <c r="E109" s="73" t="s">
        <v>418</v>
      </c>
      <c r="F109" s="87"/>
      <c r="G109" s="71"/>
      <c r="H109" s="71"/>
      <c r="I109" s="71"/>
      <c r="J109" s="71"/>
      <c r="K109" s="71"/>
      <c r="L109" s="71"/>
      <c r="M109" s="71"/>
      <c r="N109" s="71"/>
      <c r="O109" s="71"/>
      <c r="P109" s="71"/>
      <c r="Q109" s="12"/>
    </row>
    <row r="110" spans="1:20" ht="15" customHeight="1" x14ac:dyDescent="0.4">
      <c r="A110" s="72">
        <v>110</v>
      </c>
      <c r="B110" s="71"/>
      <c r="C110" s="14"/>
      <c r="D110" s="71"/>
      <c r="E110" s="73"/>
      <c r="F110" s="71" t="s">
        <v>419</v>
      </c>
      <c r="G110" s="456"/>
      <c r="H110" s="456"/>
      <c r="I110" s="456"/>
      <c r="J110" s="456"/>
      <c r="K110" s="456"/>
      <c r="L110" s="456"/>
      <c r="M110" s="456"/>
      <c r="N110" s="456"/>
      <c r="O110" s="456"/>
      <c r="P110" s="14" t="s">
        <v>420</v>
      </c>
      <c r="Q110" s="12"/>
    </row>
    <row r="111" spans="1:20" ht="15" customHeight="1" x14ac:dyDescent="0.4">
      <c r="A111" s="72">
        <v>111</v>
      </c>
      <c r="B111" s="71"/>
      <c r="C111" s="14"/>
      <c r="D111" s="71"/>
      <c r="E111" s="71"/>
      <c r="F111" s="71" t="s">
        <v>421</v>
      </c>
      <c r="G111" s="456"/>
      <c r="H111" s="456"/>
      <c r="I111" s="456"/>
      <c r="J111" s="456"/>
      <c r="K111" s="456"/>
      <c r="L111" s="456"/>
      <c r="M111" s="456"/>
      <c r="N111" s="456"/>
      <c r="O111" s="456"/>
      <c r="P111" s="14" t="s">
        <v>420</v>
      </c>
      <c r="Q111" s="12"/>
    </row>
    <row r="112" spans="1:20" x14ac:dyDescent="0.4">
      <c r="A112" s="62"/>
      <c r="B112" s="17"/>
      <c r="C112" s="17"/>
      <c r="D112" s="17"/>
      <c r="E112" s="17"/>
      <c r="F112" s="17"/>
      <c r="G112" s="17"/>
      <c r="H112" s="17"/>
      <c r="I112" s="17"/>
      <c r="J112" s="17"/>
      <c r="K112" s="17"/>
      <c r="L112" s="17"/>
      <c r="M112" s="17"/>
      <c r="N112" s="17"/>
      <c r="O112" s="17"/>
      <c r="P112" s="17"/>
      <c r="Q112" s="20"/>
    </row>
  </sheetData>
  <sheetProtection formatRows="0" insertRows="0"/>
  <mergeCells count="36">
    <mergeCell ref="F93:I93"/>
    <mergeCell ref="F94:I94"/>
    <mergeCell ref="J87:M87"/>
    <mergeCell ref="J88:M88"/>
    <mergeCell ref="J89:M89"/>
    <mergeCell ref="J90:M90"/>
    <mergeCell ref="J91:M91"/>
    <mergeCell ref="J92:M92"/>
    <mergeCell ref="J93:M93"/>
    <mergeCell ref="J94:M94"/>
    <mergeCell ref="F88:I88"/>
    <mergeCell ref="F89:I89"/>
    <mergeCell ref="F90:I90"/>
    <mergeCell ref="F91:I91"/>
    <mergeCell ref="F92:I92"/>
    <mergeCell ref="N2:P2"/>
    <mergeCell ref="N3:P3"/>
    <mergeCell ref="A5:Q5"/>
    <mergeCell ref="C50:P50"/>
    <mergeCell ref="M27:N27"/>
    <mergeCell ref="S97:T97"/>
    <mergeCell ref="O27:P27"/>
    <mergeCell ref="O67:P67"/>
    <mergeCell ref="C93:D93"/>
    <mergeCell ref="M76:P76"/>
    <mergeCell ref="M77:N77"/>
    <mergeCell ref="C94:D94"/>
    <mergeCell ref="M58:N58"/>
    <mergeCell ref="O77:P77"/>
    <mergeCell ref="C92:D92"/>
    <mergeCell ref="M67:N67"/>
    <mergeCell ref="C87:D87"/>
    <mergeCell ref="O58:P58"/>
    <mergeCell ref="C88:D88"/>
    <mergeCell ref="L85:P85"/>
    <mergeCell ref="F87:I87"/>
  </mergeCells>
  <conditionalFormatting sqref="P99">
    <cfRule type="expression" dxfId="19" priority="8" stopIfTrue="1">
      <formula>$T$99&lt;&gt;TRUE</formula>
    </cfRule>
  </conditionalFormatting>
  <conditionalFormatting sqref="P100">
    <cfRule type="expression" dxfId="18" priority="7" stopIfTrue="1">
      <formula>$T$100&lt;&gt;TRUE</formula>
    </cfRule>
  </conditionalFormatting>
  <conditionalFormatting sqref="P101">
    <cfRule type="expression" dxfId="17" priority="6" stopIfTrue="1">
      <formula>$T$101&lt;&gt;TRUE</formula>
    </cfRule>
  </conditionalFormatting>
  <conditionalFormatting sqref="P102">
    <cfRule type="expression" dxfId="16" priority="5" stopIfTrue="1">
      <formula>$T$102&lt;&gt;TRUE</formula>
    </cfRule>
  </conditionalFormatting>
  <conditionalFormatting sqref="P103">
    <cfRule type="expression" dxfId="15" priority="4" stopIfTrue="1">
      <formula>$T$103&lt;&gt;TRUE</formula>
    </cfRule>
  </conditionalFormatting>
  <conditionalFormatting sqref="P104">
    <cfRule type="expression" dxfId="14" priority="3" stopIfTrue="1">
      <formula>$T$104&lt;&gt;TRUE</formula>
    </cfRule>
  </conditionalFormatting>
  <conditionalFormatting sqref="P105">
    <cfRule type="expression" dxfId="13" priority="2" stopIfTrue="1">
      <formula>$T$105&lt;&gt;TRUE</formula>
    </cfRule>
  </conditionalFormatting>
  <conditionalFormatting sqref="P107">
    <cfRule type="expression" dxfId="12" priority="1" stopIfTrue="1">
      <formula>$T$107&lt;&gt;TRUE</formula>
    </cfRule>
  </conditionalFormatting>
  <dataValidations disablePrompts="1" count="2">
    <dataValidation allowBlank="1" showInputMessage="1" showErrorMessage="1" prompt="Please enter text" sqref="F87:F94 J87:J94" xr:uid="{00000000-0002-0000-0600-000000000000}"/>
    <dataValidation allowBlank="1" showErrorMessage="1" sqref="F95:P95" xr:uid="{00000000-0002-0000-0600-000001000000}"/>
  </dataValidations>
  <pageMargins left="0.70866141732283472" right="0.70866141732283472" top="0.74803149606299213" bottom="0.74803149606299213" header="0.31496062992125984" footer="0.31496062992125984"/>
  <pageSetup paperSize="9" scale="55" fitToHeight="3" orientation="landscape" r:id="rId1"/>
  <rowBreaks count="2" manualBreakCount="2">
    <brk id="50" max="16" man="1"/>
    <brk id="75"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4">
    <tabColor rgb="FF99CCFF"/>
    <pageSetUpPr fitToPage="1"/>
  </sheetPr>
  <dimension ref="A1:M91"/>
  <sheetViews>
    <sheetView showGridLines="0" view="pageBreakPreview" zoomScaleNormal="100" zoomScaleSheetLayoutView="100" workbookViewId="0">
      <selection activeCell="N10" sqref="N10"/>
    </sheetView>
  </sheetViews>
  <sheetFormatPr defaultColWidth="9.140625" defaultRowHeight="13.15" x14ac:dyDescent="0.4"/>
  <cols>
    <col min="1" max="1" width="5" customWidth="1"/>
    <col min="2" max="2" width="3.140625" customWidth="1"/>
    <col min="3" max="3" width="6.140625" customWidth="1"/>
    <col min="4" max="5" width="2.28515625" customWidth="1"/>
    <col min="6" max="6" width="62.42578125" customWidth="1"/>
    <col min="7" max="7" width="22.42578125" customWidth="1"/>
    <col min="8" max="8" width="6.5703125" customWidth="1"/>
    <col min="9" max="10" width="16.140625" customWidth="1"/>
    <col min="11" max="11" width="2.7109375" customWidth="1"/>
    <col min="12" max="12" width="14.140625" style="130" customWidth="1"/>
    <col min="13" max="13" width="25" bestFit="1" customWidth="1"/>
  </cols>
  <sheetData>
    <row r="1" spans="1:13" ht="15" customHeight="1" x14ac:dyDescent="0.4">
      <c r="A1" s="413"/>
      <c r="B1" s="414"/>
      <c r="C1" s="414"/>
      <c r="D1" s="414"/>
      <c r="E1" s="414"/>
      <c r="F1" s="414"/>
      <c r="G1" s="414"/>
      <c r="H1" s="414"/>
      <c r="I1" s="414"/>
      <c r="J1" s="414"/>
      <c r="K1" s="415"/>
    </row>
    <row r="2" spans="1:13" ht="18" customHeight="1" x14ac:dyDescent="0.55000000000000004">
      <c r="A2" s="416"/>
      <c r="B2" s="417"/>
      <c r="C2" s="417"/>
      <c r="D2" s="43"/>
      <c r="E2" s="265"/>
      <c r="F2" s="265"/>
      <c r="G2" s="60" t="s">
        <v>0</v>
      </c>
      <c r="H2" s="507" t="str">
        <f>IF(NOT(ISBLANK(CoverSheet!$C$8)),CoverSheet!$C$8,"")</f>
        <v/>
      </c>
      <c r="I2" s="508"/>
      <c r="J2" s="509"/>
      <c r="K2" s="418"/>
    </row>
    <row r="3" spans="1:13" ht="18" customHeight="1" x14ac:dyDescent="0.55000000000000004">
      <c r="A3" s="416"/>
      <c r="B3" s="417"/>
      <c r="C3" s="417"/>
      <c r="D3" s="43"/>
      <c r="E3" s="265"/>
      <c r="F3" s="265"/>
      <c r="G3" s="60" t="s">
        <v>64</v>
      </c>
      <c r="H3" s="505" t="str">
        <f>IF(ISNUMBER(CoverSheet!$C$12),CoverSheet!$C$12,"")</f>
        <v/>
      </c>
      <c r="I3" s="505"/>
      <c r="J3" s="505"/>
      <c r="K3" s="418"/>
      <c r="L3"/>
    </row>
    <row r="4" spans="1:13" ht="20.25" customHeight="1" x14ac:dyDescent="0.65">
      <c r="A4" s="147" t="s">
        <v>422</v>
      </c>
      <c r="B4" s="32"/>
      <c r="C4" s="417"/>
      <c r="D4" s="417"/>
      <c r="E4" s="417"/>
      <c r="F4" s="417"/>
      <c r="G4" s="417"/>
      <c r="H4" s="417"/>
      <c r="I4" s="417"/>
      <c r="J4" s="417"/>
      <c r="K4" s="418"/>
      <c r="L4"/>
    </row>
    <row r="5" spans="1:13" ht="45" customHeight="1" x14ac:dyDescent="0.4">
      <c r="A5" s="502" t="s">
        <v>934</v>
      </c>
      <c r="B5" s="506"/>
      <c r="C5" s="506"/>
      <c r="D5" s="506"/>
      <c r="E5" s="506"/>
      <c r="F5" s="506"/>
      <c r="G5" s="506"/>
      <c r="H5" s="506"/>
      <c r="I5" s="506"/>
      <c r="J5" s="506"/>
      <c r="K5" s="61"/>
      <c r="L5"/>
    </row>
    <row r="6" spans="1:13" ht="15" customHeight="1" x14ac:dyDescent="0.4">
      <c r="A6" s="55" t="s">
        <v>66</v>
      </c>
      <c r="B6" s="206"/>
      <c r="C6" s="25"/>
      <c r="D6" s="417"/>
      <c r="E6" s="417"/>
      <c r="F6" s="417"/>
      <c r="G6" s="417"/>
      <c r="H6" s="417"/>
      <c r="I6" s="417"/>
      <c r="J6" s="417"/>
      <c r="K6" s="418"/>
    </row>
    <row r="7" spans="1:13" ht="30" customHeight="1" x14ac:dyDescent="0.55000000000000004">
      <c r="A7" s="72">
        <v>7</v>
      </c>
      <c r="B7" s="71"/>
      <c r="C7" s="85" t="s">
        <v>423</v>
      </c>
      <c r="D7" s="71"/>
      <c r="E7" s="87"/>
      <c r="F7" s="87"/>
      <c r="G7" s="71"/>
      <c r="H7" s="71"/>
      <c r="I7" s="71"/>
      <c r="J7" s="108" t="s">
        <v>98</v>
      </c>
      <c r="K7" s="12"/>
      <c r="L7" s="131"/>
    </row>
    <row r="8" spans="1:13" ht="15" customHeight="1" x14ac:dyDescent="0.4">
      <c r="A8" s="72">
        <v>8</v>
      </c>
      <c r="B8" s="71"/>
      <c r="C8" s="71"/>
      <c r="D8" s="86"/>
      <c r="E8" s="73" t="s">
        <v>424</v>
      </c>
      <c r="F8" s="87"/>
      <c r="G8" s="86"/>
      <c r="H8" s="86"/>
      <c r="I8" s="71"/>
      <c r="J8" s="457">
        <f>'S3.Regulatory Profit'!T25</f>
        <v>0</v>
      </c>
      <c r="K8" s="12"/>
      <c r="L8" s="130" t="s">
        <v>100</v>
      </c>
    </row>
    <row r="9" spans="1:13" x14ac:dyDescent="0.4">
      <c r="A9" s="72">
        <v>9</v>
      </c>
      <c r="B9" s="71"/>
      <c r="C9" s="71"/>
      <c r="D9" s="71"/>
      <c r="E9" s="73"/>
      <c r="F9" s="87"/>
      <c r="G9" s="71"/>
      <c r="H9" s="71"/>
      <c r="I9" s="71"/>
      <c r="J9" s="71"/>
      <c r="K9" s="12"/>
    </row>
    <row r="10" spans="1:13" ht="15" customHeight="1" x14ac:dyDescent="0.4">
      <c r="A10" s="72">
        <v>10</v>
      </c>
      <c r="B10" s="71"/>
      <c r="C10" s="34"/>
      <c r="D10" s="27" t="s">
        <v>148</v>
      </c>
      <c r="E10" s="73"/>
      <c r="F10" s="87" t="s">
        <v>425</v>
      </c>
      <c r="G10" s="14"/>
      <c r="H10" s="14"/>
      <c r="I10" s="453"/>
      <c r="J10" s="196" t="s">
        <v>426</v>
      </c>
      <c r="K10" s="12"/>
    </row>
    <row r="11" spans="1:13" ht="15" customHeight="1" x14ac:dyDescent="0.4">
      <c r="A11" s="72">
        <v>11</v>
      </c>
      <c r="B11" s="71"/>
      <c r="C11" s="71"/>
      <c r="D11" s="27"/>
      <c r="E11" s="73"/>
      <c r="F11" s="87" t="s">
        <v>427</v>
      </c>
      <c r="G11" s="14"/>
      <c r="H11" s="14"/>
      <c r="I11" s="453"/>
      <c r="J11" s="196" t="s">
        <v>426</v>
      </c>
      <c r="K11" s="12"/>
    </row>
    <row r="12" spans="1:13" ht="15" customHeight="1" x14ac:dyDescent="0.4">
      <c r="A12" s="72">
        <v>12</v>
      </c>
      <c r="B12" s="71"/>
      <c r="C12" s="71"/>
      <c r="D12" s="27"/>
      <c r="E12" s="73"/>
      <c r="F12" s="87" t="s">
        <v>428</v>
      </c>
      <c r="G12" s="14"/>
      <c r="H12" s="14"/>
      <c r="I12" s="448">
        <f>I37</f>
        <v>0</v>
      </c>
      <c r="J12" s="71"/>
      <c r="K12" s="12"/>
      <c r="L12" s="130" t="s">
        <v>429</v>
      </c>
    </row>
    <row r="13" spans="1:13" ht="15" customHeight="1" x14ac:dyDescent="0.4">
      <c r="A13" s="72">
        <v>13</v>
      </c>
      <c r="B13" s="71"/>
      <c r="C13" s="71"/>
      <c r="D13" s="27"/>
      <c r="E13" s="73"/>
      <c r="F13" s="87" t="s">
        <v>430</v>
      </c>
      <c r="G13" s="14"/>
      <c r="H13" s="14"/>
      <c r="I13" s="448">
        <f>J50</f>
        <v>0</v>
      </c>
      <c r="J13" s="71"/>
      <c r="K13" s="12"/>
      <c r="L13" s="130" t="s">
        <v>431</v>
      </c>
    </row>
    <row r="14" spans="1:13" ht="15" customHeight="1" x14ac:dyDescent="0.4">
      <c r="A14" s="72">
        <v>14</v>
      </c>
      <c r="B14" s="71"/>
      <c r="C14" s="71"/>
      <c r="D14" s="27"/>
      <c r="E14" s="73"/>
      <c r="F14" s="87"/>
      <c r="G14" s="71"/>
      <c r="H14" s="71"/>
      <c r="I14" s="71"/>
      <c r="J14" s="442">
        <f>SUM(I10:I13)</f>
        <v>0</v>
      </c>
      <c r="K14" s="12"/>
    </row>
    <row r="15" spans="1:13" x14ac:dyDescent="0.4">
      <c r="A15" s="72">
        <v>15</v>
      </c>
      <c r="B15" s="71"/>
      <c r="C15" s="71"/>
      <c r="D15" s="27"/>
      <c r="E15" s="73"/>
      <c r="F15" s="87"/>
      <c r="G15" s="71"/>
      <c r="H15" s="71"/>
      <c r="I15" s="71"/>
      <c r="J15" s="71"/>
      <c r="K15" s="12"/>
    </row>
    <row r="16" spans="1:13" ht="15" customHeight="1" x14ac:dyDescent="0.4">
      <c r="A16" s="72">
        <v>16</v>
      </c>
      <c r="B16" s="71"/>
      <c r="C16" s="34"/>
      <c r="D16" s="27" t="s">
        <v>169</v>
      </c>
      <c r="E16" s="73"/>
      <c r="F16" s="170" t="s">
        <v>103</v>
      </c>
      <c r="G16" s="14"/>
      <c r="H16" s="14"/>
      <c r="I16" s="208">
        <f>'S3.Regulatory Profit'!T23</f>
        <v>0</v>
      </c>
      <c r="J16" s="71"/>
      <c r="K16" s="12"/>
      <c r="L16" s="130" t="s">
        <v>100</v>
      </c>
      <c r="M16" s="148"/>
    </row>
    <row r="17" spans="1:13" ht="15" customHeight="1" x14ac:dyDescent="0.4">
      <c r="A17" s="72">
        <v>17</v>
      </c>
      <c r="B17" s="71"/>
      <c r="C17" s="34"/>
      <c r="D17" s="27"/>
      <c r="E17" s="73"/>
      <c r="F17" s="170" t="s">
        <v>432</v>
      </c>
      <c r="G17" s="14"/>
      <c r="H17" s="14"/>
      <c r="I17" s="453"/>
      <c r="J17" s="196" t="s">
        <v>426</v>
      </c>
      <c r="K17" s="12"/>
      <c r="M17" s="148"/>
    </row>
    <row r="18" spans="1:13" ht="15" customHeight="1" x14ac:dyDescent="0.4">
      <c r="A18" s="72">
        <v>18</v>
      </c>
      <c r="B18" s="71"/>
      <c r="C18" s="34"/>
      <c r="D18" s="27"/>
      <c r="E18" s="73"/>
      <c r="F18" s="87" t="s">
        <v>433</v>
      </c>
      <c r="G18" s="14"/>
      <c r="H18" s="14"/>
      <c r="I18" s="453"/>
      <c r="J18" s="71"/>
      <c r="K18" s="12"/>
    </row>
    <row r="19" spans="1:13" ht="15" customHeight="1" x14ac:dyDescent="0.4">
      <c r="A19" s="72">
        <v>19</v>
      </c>
      <c r="B19" s="71"/>
      <c r="C19" s="71"/>
      <c r="D19" s="27"/>
      <c r="E19" s="73"/>
      <c r="F19" s="170" t="s">
        <v>434</v>
      </c>
      <c r="G19" s="173"/>
      <c r="H19" s="14"/>
      <c r="I19" s="453"/>
      <c r="J19" s="196" t="s">
        <v>426</v>
      </c>
      <c r="K19" s="12"/>
    </row>
    <row r="20" spans="1:13" ht="15" customHeight="1" x14ac:dyDescent="0.4">
      <c r="A20" s="72">
        <v>20</v>
      </c>
      <c r="B20" s="71"/>
      <c r="C20" s="71"/>
      <c r="D20" s="27"/>
      <c r="E20" s="73"/>
      <c r="F20" s="87" t="s">
        <v>435</v>
      </c>
      <c r="G20" s="14"/>
      <c r="H20" s="14"/>
      <c r="I20" s="448">
        <f>(('S2.Return on Investment'!M55*'S2.Return on Investment'!M56*'S2.Return on Investment'!L34)+'S5c.TCSD Allowance'!I27)/SQRT(1+'S2.Return on Investment'!M56)</f>
        <v>0</v>
      </c>
      <c r="J20" s="71"/>
      <c r="K20" s="12"/>
      <c r="L20" s="130" t="s">
        <v>436</v>
      </c>
    </row>
    <row r="21" spans="1:13" ht="15" customHeight="1" x14ac:dyDescent="0.4">
      <c r="A21" s="72">
        <v>21</v>
      </c>
      <c r="B21" s="71"/>
      <c r="C21" s="71"/>
      <c r="D21" s="27"/>
      <c r="E21" s="73"/>
      <c r="F21" s="87"/>
      <c r="G21" s="71"/>
      <c r="H21" s="71"/>
      <c r="I21" s="71"/>
      <c r="J21" s="458">
        <f>SUM(I16:I20)</f>
        <v>0</v>
      </c>
      <c r="K21" s="12"/>
    </row>
    <row r="22" spans="1:13" ht="13.5" thickBot="1" x14ac:dyDescent="0.45">
      <c r="A22" s="72">
        <v>22</v>
      </c>
      <c r="B22" s="71"/>
      <c r="C22" s="71"/>
      <c r="D22" s="27"/>
      <c r="E22" s="73"/>
      <c r="F22" s="87"/>
      <c r="G22" s="71"/>
      <c r="H22" s="71"/>
      <c r="I22" s="71"/>
      <c r="J22" s="71"/>
      <c r="K22" s="12"/>
    </row>
    <row r="23" spans="1:13" ht="15" customHeight="1" thickBot="1" x14ac:dyDescent="0.45">
      <c r="A23" s="72">
        <v>23</v>
      </c>
      <c r="B23" s="71"/>
      <c r="C23" s="71"/>
      <c r="D23" s="27"/>
      <c r="E23" s="73" t="s">
        <v>437</v>
      </c>
      <c r="F23" s="87"/>
      <c r="G23" s="71"/>
      <c r="H23" s="71"/>
      <c r="I23" s="71"/>
      <c r="J23" s="269">
        <f>J8+J14-J21</f>
        <v>0</v>
      </c>
      <c r="K23" s="12"/>
    </row>
    <row r="24" spans="1:13" x14ac:dyDescent="0.4">
      <c r="A24" s="72">
        <v>24</v>
      </c>
      <c r="B24" s="71"/>
      <c r="C24" s="71"/>
      <c r="D24" s="27"/>
      <c r="E24" s="73"/>
      <c r="F24" s="87"/>
      <c r="G24" s="71"/>
      <c r="H24" s="71"/>
      <c r="I24" s="71"/>
      <c r="J24" s="71"/>
      <c r="K24" s="12"/>
    </row>
    <row r="25" spans="1:13" ht="15" customHeight="1" x14ac:dyDescent="0.4">
      <c r="A25" s="72">
        <v>25</v>
      </c>
      <c r="B25" s="71"/>
      <c r="C25" s="34"/>
      <c r="D25" s="27" t="s">
        <v>169</v>
      </c>
      <c r="E25" s="73"/>
      <c r="F25" s="87" t="s">
        <v>438</v>
      </c>
      <c r="G25" s="14"/>
      <c r="H25" s="14"/>
      <c r="I25" s="453"/>
      <c r="J25" s="71"/>
      <c r="K25" s="12" t="s">
        <v>439</v>
      </c>
    </row>
    <row r="26" spans="1:13" ht="15" customHeight="1" x14ac:dyDescent="0.4">
      <c r="A26" s="72">
        <v>26</v>
      </c>
      <c r="B26" s="71"/>
      <c r="C26" s="71"/>
      <c r="D26" s="71"/>
      <c r="E26" s="73"/>
      <c r="F26" s="87" t="s">
        <v>440</v>
      </c>
      <c r="G26" s="14"/>
      <c r="H26" s="14"/>
      <c r="I26" s="71"/>
      <c r="J26" s="208">
        <f>IF(J23&lt;0,0,MAX(J23-I25,0))</f>
        <v>0</v>
      </c>
      <c r="K26" s="12" t="s">
        <v>439</v>
      </c>
    </row>
    <row r="27" spans="1:13" x14ac:dyDescent="0.4">
      <c r="A27" s="72">
        <v>27</v>
      </c>
      <c r="B27" s="71"/>
      <c r="C27" s="71"/>
      <c r="D27" s="71"/>
      <c r="E27" s="73"/>
      <c r="F27" s="87"/>
      <c r="G27" s="71"/>
      <c r="H27" s="71"/>
      <c r="I27" s="71"/>
      <c r="J27" s="71"/>
      <c r="K27" s="12"/>
    </row>
    <row r="28" spans="1:13" ht="15" customHeight="1" thickBot="1" x14ac:dyDescent="0.45">
      <c r="A28" s="72">
        <v>28</v>
      </c>
      <c r="B28" s="71"/>
      <c r="C28" s="71"/>
      <c r="D28" s="14"/>
      <c r="E28" s="87"/>
      <c r="F28" s="87" t="s">
        <v>193</v>
      </c>
      <c r="G28" s="14"/>
      <c r="H28" s="14"/>
      <c r="I28" s="270"/>
      <c r="J28" s="71"/>
      <c r="K28" s="12"/>
      <c r="L28" s="130" t="s">
        <v>334</v>
      </c>
    </row>
    <row r="29" spans="1:13" ht="15" customHeight="1" thickBot="1" x14ac:dyDescent="0.45">
      <c r="A29" s="72">
        <v>29</v>
      </c>
      <c r="B29" s="71"/>
      <c r="C29" s="71"/>
      <c r="D29" s="71"/>
      <c r="E29" s="75" t="s">
        <v>104</v>
      </c>
      <c r="F29" s="75"/>
      <c r="G29" s="71"/>
      <c r="H29" s="71"/>
      <c r="I29" s="71"/>
      <c r="J29" s="269">
        <f>IF(J26&lt;0,0,J26*I28)</f>
        <v>0</v>
      </c>
      <c r="K29" s="12" t="s">
        <v>439</v>
      </c>
      <c r="L29" s="130" t="s">
        <v>441</v>
      </c>
    </row>
    <row r="30" spans="1:13" ht="15" customHeight="1" x14ac:dyDescent="0.4">
      <c r="A30" s="72">
        <v>30</v>
      </c>
      <c r="B30" s="71"/>
      <c r="C30" s="71"/>
      <c r="D30" s="71"/>
      <c r="E30" s="87"/>
      <c r="F30" s="87"/>
      <c r="G30" s="71"/>
      <c r="H30" s="71"/>
      <c r="I30" s="71"/>
      <c r="J30" s="71"/>
      <c r="K30" s="12"/>
    </row>
    <row r="31" spans="1:13" ht="15" customHeight="1" x14ac:dyDescent="0.4">
      <c r="A31" s="72">
        <v>31</v>
      </c>
      <c r="B31" s="44"/>
      <c r="C31" s="44" t="s">
        <v>442</v>
      </c>
      <c r="D31" s="71"/>
      <c r="E31" s="87"/>
      <c r="F31" s="87"/>
      <c r="G31" s="71"/>
      <c r="H31" s="71"/>
      <c r="I31" s="71"/>
      <c r="J31" s="71"/>
      <c r="K31" s="12"/>
      <c r="M31" s="293"/>
    </row>
    <row r="32" spans="1:13" ht="30" customHeight="1" x14ac:dyDescent="0.55000000000000004">
      <c r="A32" s="72">
        <v>32</v>
      </c>
      <c r="B32" s="71"/>
      <c r="C32" s="85" t="s">
        <v>443</v>
      </c>
      <c r="D32" s="71"/>
      <c r="E32" s="87"/>
      <c r="F32" s="87"/>
      <c r="G32" s="71"/>
      <c r="H32" s="71"/>
      <c r="I32" s="71"/>
      <c r="J32" s="40"/>
      <c r="K32" s="12"/>
      <c r="L32" s="131"/>
    </row>
    <row r="33" spans="1:13" ht="15" customHeight="1" x14ac:dyDescent="0.4">
      <c r="A33" s="72">
        <v>33</v>
      </c>
      <c r="B33" s="71"/>
      <c r="C33" s="71"/>
      <c r="D33" s="86"/>
      <c r="E33" s="87"/>
      <c r="F33" s="170" t="s">
        <v>444</v>
      </c>
      <c r="G33" s="187"/>
      <c r="H33" s="187"/>
      <c r="I33" s="187"/>
      <c r="J33" s="86"/>
      <c r="K33" s="12"/>
    </row>
    <row r="34" spans="1:13" ht="30" customHeight="1" x14ac:dyDescent="0.55000000000000004">
      <c r="A34" s="72">
        <v>34</v>
      </c>
      <c r="B34" s="71"/>
      <c r="C34" s="85" t="s">
        <v>445</v>
      </c>
      <c r="D34" s="71"/>
      <c r="E34" s="87"/>
      <c r="F34" s="87"/>
      <c r="G34" s="71"/>
      <c r="H34" s="71"/>
      <c r="I34" s="71"/>
      <c r="J34" s="108" t="s">
        <v>98</v>
      </c>
      <c r="K34" s="12"/>
      <c r="L34" s="131"/>
    </row>
    <row r="35" spans="1:13" x14ac:dyDescent="0.4">
      <c r="A35" s="72">
        <v>35</v>
      </c>
      <c r="B35" s="71"/>
      <c r="C35" s="71"/>
      <c r="D35" s="71"/>
      <c r="E35" s="87"/>
      <c r="F35" s="87"/>
      <c r="G35" s="71"/>
      <c r="H35" s="45"/>
      <c r="I35" s="45"/>
      <c r="J35" s="38"/>
      <c r="K35" s="12"/>
    </row>
    <row r="36" spans="1:13" ht="15" customHeight="1" x14ac:dyDescent="0.4">
      <c r="A36" s="72">
        <v>36</v>
      </c>
      <c r="B36" s="71"/>
      <c r="C36" s="71"/>
      <c r="D36" s="71"/>
      <c r="E36" s="87"/>
      <c r="F36" s="87" t="s">
        <v>446</v>
      </c>
      <c r="G36" s="71"/>
      <c r="H36" s="45"/>
      <c r="I36" s="453"/>
      <c r="J36" s="45"/>
      <c r="K36" s="12"/>
      <c r="L36" s="149"/>
      <c r="M36" s="293" t="s">
        <v>447</v>
      </c>
    </row>
    <row r="37" spans="1:13" ht="15" customHeight="1" x14ac:dyDescent="0.4">
      <c r="A37" s="72">
        <v>37</v>
      </c>
      <c r="B37" s="71"/>
      <c r="C37" s="34"/>
      <c r="D37" s="27" t="s">
        <v>169</v>
      </c>
      <c r="E37" s="87"/>
      <c r="F37" s="87" t="s">
        <v>428</v>
      </c>
      <c r="G37" s="71"/>
      <c r="H37" s="45"/>
      <c r="I37" s="448">
        <f>IF(I36=0,0,I36/J42)</f>
        <v>0</v>
      </c>
      <c r="J37" s="45"/>
      <c r="K37" s="12"/>
      <c r="L37" s="130" t="s">
        <v>448</v>
      </c>
    </row>
    <row r="38" spans="1:13" ht="15" customHeight="1" x14ac:dyDescent="0.4">
      <c r="A38" s="72">
        <v>38</v>
      </c>
      <c r="B38" s="71"/>
      <c r="C38" s="34"/>
      <c r="D38" s="27" t="s">
        <v>148</v>
      </c>
      <c r="E38" s="87"/>
      <c r="F38" s="87" t="s">
        <v>449</v>
      </c>
      <c r="G38" s="71"/>
      <c r="H38" s="45"/>
      <c r="I38" s="453"/>
      <c r="J38" s="45"/>
      <c r="K38" s="12"/>
    </row>
    <row r="39" spans="1:13" ht="15" customHeight="1" x14ac:dyDescent="0.4">
      <c r="A39" s="72">
        <v>39</v>
      </c>
      <c r="B39" s="71"/>
      <c r="C39" s="34"/>
      <c r="D39" s="27" t="s">
        <v>169</v>
      </c>
      <c r="E39" s="87"/>
      <c r="F39" s="87" t="s">
        <v>450</v>
      </c>
      <c r="G39" s="71"/>
      <c r="H39" s="45"/>
      <c r="I39" s="453"/>
      <c r="J39" s="45"/>
      <c r="K39" s="12"/>
    </row>
    <row r="40" spans="1:13" ht="15" customHeight="1" x14ac:dyDescent="0.4">
      <c r="A40" s="72">
        <v>40</v>
      </c>
      <c r="B40" s="71"/>
      <c r="C40" s="34"/>
      <c r="D40" s="86"/>
      <c r="E40" s="87"/>
      <c r="F40" s="170" t="s">
        <v>451</v>
      </c>
      <c r="G40" s="71"/>
      <c r="H40" s="45"/>
      <c r="I40" s="45"/>
      <c r="J40" s="448">
        <f>I36-I37+I38-I39</f>
        <v>0</v>
      </c>
      <c r="K40" s="12"/>
    </row>
    <row r="41" spans="1:13" ht="12.75" customHeight="1" x14ac:dyDescent="0.4">
      <c r="A41" s="72">
        <v>41</v>
      </c>
      <c r="B41" s="71"/>
      <c r="C41" s="71"/>
      <c r="D41" s="71"/>
      <c r="E41" s="87"/>
      <c r="F41" s="87"/>
      <c r="G41" s="71"/>
      <c r="H41" s="45"/>
      <c r="I41" s="45"/>
      <c r="J41" s="71"/>
      <c r="K41" s="12"/>
    </row>
    <row r="42" spans="1:13" ht="15" customHeight="1" x14ac:dyDescent="0.4">
      <c r="A42" s="72">
        <v>42</v>
      </c>
      <c r="B42" s="71"/>
      <c r="C42" s="71"/>
      <c r="D42" s="71"/>
      <c r="E42" s="87"/>
      <c r="F42" s="170" t="s">
        <v>452</v>
      </c>
      <c r="G42" s="71"/>
      <c r="H42" s="45"/>
      <c r="I42" s="45"/>
      <c r="J42" s="453"/>
      <c r="K42" s="12"/>
    </row>
    <row r="43" spans="1:13" x14ac:dyDescent="0.4">
      <c r="A43" s="72">
        <v>43</v>
      </c>
      <c r="B43" s="71"/>
      <c r="C43" s="71"/>
      <c r="D43" s="71"/>
      <c r="E43" s="87"/>
      <c r="F43" s="87"/>
      <c r="G43" s="71"/>
      <c r="H43" s="45"/>
      <c r="I43" s="45"/>
      <c r="J43" s="71"/>
      <c r="K43" s="12"/>
    </row>
    <row r="44" spans="1:13" ht="20.100000000000001" customHeight="1" x14ac:dyDescent="0.55000000000000004">
      <c r="A44" s="72">
        <v>44</v>
      </c>
      <c r="B44" s="71"/>
      <c r="C44" s="85" t="s">
        <v>453</v>
      </c>
      <c r="D44" s="71"/>
      <c r="E44" s="87"/>
      <c r="F44" s="87"/>
      <c r="G44" s="71"/>
      <c r="H44" s="71"/>
      <c r="I44" s="71"/>
      <c r="J44" s="200" t="s">
        <v>98</v>
      </c>
      <c r="K44" s="12"/>
      <c r="L44" s="131"/>
    </row>
    <row r="45" spans="1:13" ht="15" customHeight="1" x14ac:dyDescent="0.55000000000000004">
      <c r="A45" s="72">
        <v>45</v>
      </c>
      <c r="B45" s="71"/>
      <c r="C45" s="85"/>
      <c r="D45" s="71"/>
      <c r="E45" s="71"/>
      <c r="F45" s="71"/>
      <c r="G45" s="71"/>
      <c r="H45" s="89"/>
      <c r="I45" s="38"/>
      <c r="J45" s="28"/>
      <c r="K45" s="12"/>
      <c r="L45" s="131"/>
    </row>
    <row r="46" spans="1:13" ht="12.75" customHeight="1" x14ac:dyDescent="0.55000000000000004">
      <c r="A46" s="72">
        <v>46</v>
      </c>
      <c r="B46" s="71"/>
      <c r="C46" s="85"/>
      <c r="D46" s="434"/>
      <c r="E46" s="434"/>
      <c r="F46" s="435" t="s">
        <v>454</v>
      </c>
      <c r="G46" s="71"/>
      <c r="H46" s="45"/>
      <c r="I46" s="451"/>
      <c r="J46" s="28"/>
      <c r="K46" s="12"/>
      <c r="L46" s="131"/>
    </row>
    <row r="47" spans="1:13" ht="15" customHeight="1" x14ac:dyDescent="0.55000000000000004">
      <c r="A47" s="72">
        <v>47</v>
      </c>
      <c r="B47" s="71"/>
      <c r="C47" s="85"/>
      <c r="D47" s="58"/>
      <c r="E47" s="58"/>
      <c r="F47" s="71"/>
      <c r="G47" s="71"/>
      <c r="H47" s="71"/>
      <c r="I47" s="71"/>
      <c r="J47" s="71"/>
      <c r="K47" s="12"/>
    </row>
    <row r="48" spans="1:13" ht="15" customHeight="1" x14ac:dyDescent="0.4">
      <c r="A48" s="72">
        <v>48</v>
      </c>
      <c r="B48" s="71"/>
      <c r="C48" s="14"/>
      <c r="D48" s="71"/>
      <c r="E48" s="87"/>
      <c r="F48" s="47" t="s">
        <v>455</v>
      </c>
      <c r="G48" s="71"/>
      <c r="H48" s="89"/>
      <c r="I48" s="453"/>
      <c r="J48" s="40"/>
      <c r="K48" s="12"/>
      <c r="L48" s="131"/>
    </row>
    <row r="49" spans="1:13" ht="15" customHeight="1" x14ac:dyDescent="0.4">
      <c r="A49" s="72">
        <v>49</v>
      </c>
      <c r="B49" s="71"/>
      <c r="C49" s="14"/>
      <c r="D49" s="71"/>
      <c r="E49" s="87"/>
      <c r="F49" s="87" t="s">
        <v>102</v>
      </c>
      <c r="G49" s="71"/>
      <c r="H49" s="56"/>
      <c r="I49" s="448">
        <f>'S4.RAB Value (Rolled Forward)'!P83</f>
        <v>0</v>
      </c>
      <c r="J49" s="28"/>
      <c r="K49" s="12"/>
      <c r="L49" s="131" t="s">
        <v>147</v>
      </c>
    </row>
    <row r="50" spans="1:13" ht="15" customHeight="1" x14ac:dyDescent="0.4">
      <c r="A50" s="72">
        <v>50</v>
      </c>
      <c r="B50" s="71"/>
      <c r="C50" s="14"/>
      <c r="D50" s="71"/>
      <c r="E50" s="87"/>
      <c r="F50" s="47" t="s">
        <v>430</v>
      </c>
      <c r="G50" s="71"/>
      <c r="H50" s="56"/>
      <c r="I50" s="71"/>
      <c r="J50" s="448">
        <f>I49-I48</f>
        <v>0</v>
      </c>
      <c r="K50" s="12"/>
      <c r="L50" s="130" t="s">
        <v>456</v>
      </c>
    </row>
    <row r="51" spans="1:13" x14ac:dyDescent="0.4">
      <c r="A51" s="72">
        <v>51</v>
      </c>
      <c r="B51" s="71"/>
      <c r="C51" s="14"/>
      <c r="D51" s="71"/>
      <c r="E51" s="87"/>
      <c r="F51" s="47"/>
      <c r="G51" s="71"/>
      <c r="H51" s="56"/>
      <c r="I51" s="71"/>
      <c r="J51" s="34"/>
      <c r="K51" s="12"/>
    </row>
    <row r="52" spans="1:13" ht="20.100000000000001" customHeight="1" x14ac:dyDescent="0.55000000000000004">
      <c r="A52" s="72">
        <v>52</v>
      </c>
      <c r="B52" s="71"/>
      <c r="C52" s="85" t="s">
        <v>457</v>
      </c>
      <c r="D52" s="73"/>
      <c r="E52" s="87"/>
      <c r="F52" s="71"/>
      <c r="G52" s="71"/>
      <c r="H52" s="56"/>
      <c r="I52" s="71"/>
      <c r="J52" s="108" t="s">
        <v>98</v>
      </c>
      <c r="K52" s="12"/>
      <c r="L52" s="131"/>
    </row>
    <row r="53" spans="1:13" ht="15" customHeight="1" x14ac:dyDescent="0.4">
      <c r="A53" s="72">
        <v>53</v>
      </c>
      <c r="B53" s="71"/>
      <c r="C53" s="71"/>
      <c r="D53" s="71"/>
      <c r="E53" s="87"/>
      <c r="F53" s="87"/>
      <c r="G53" s="71"/>
      <c r="H53" s="71"/>
      <c r="I53" s="71"/>
      <c r="J53" s="40"/>
      <c r="K53" s="12"/>
      <c r="L53" s="131"/>
    </row>
    <row r="54" spans="1:13" ht="15" customHeight="1" x14ac:dyDescent="0.4">
      <c r="A54" s="72">
        <v>54</v>
      </c>
      <c r="B54" s="71"/>
      <c r="C54" s="71"/>
      <c r="D54" s="71"/>
      <c r="E54" s="73" t="s">
        <v>458</v>
      </c>
      <c r="F54" s="87"/>
      <c r="G54" s="71"/>
      <c r="H54" s="71"/>
      <c r="I54" s="453"/>
      <c r="J54" s="71"/>
      <c r="K54" s="12"/>
      <c r="L54" s="149"/>
      <c r="M54" s="293" t="s">
        <v>447</v>
      </c>
    </row>
    <row r="55" spans="1:13" ht="15" customHeight="1" x14ac:dyDescent="0.4">
      <c r="A55" s="72">
        <v>55</v>
      </c>
      <c r="B55" s="71"/>
      <c r="C55" s="34"/>
      <c r="D55" s="27" t="s">
        <v>148</v>
      </c>
      <c r="E55" s="73"/>
      <c r="F55" s="87" t="s">
        <v>459</v>
      </c>
      <c r="G55" s="14"/>
      <c r="H55" s="71"/>
      <c r="I55" s="453"/>
      <c r="J55" s="71"/>
      <c r="K55" s="12"/>
    </row>
    <row r="56" spans="1:13" ht="15" customHeight="1" thickBot="1" x14ac:dyDescent="0.45">
      <c r="A56" s="72">
        <v>56</v>
      </c>
      <c r="B56" s="71"/>
      <c r="C56" s="34"/>
      <c r="D56" s="27" t="s">
        <v>169</v>
      </c>
      <c r="E56" s="73"/>
      <c r="F56" s="87" t="s">
        <v>438</v>
      </c>
      <c r="G56" s="14"/>
      <c r="H56" s="71"/>
      <c r="I56" s="453"/>
      <c r="J56" s="71"/>
      <c r="K56" s="12"/>
    </row>
    <row r="57" spans="1:13" ht="15" customHeight="1" thickBot="1" x14ac:dyDescent="0.45">
      <c r="A57" s="72">
        <v>57</v>
      </c>
      <c r="B57" s="71"/>
      <c r="C57" s="71"/>
      <c r="D57" s="71"/>
      <c r="E57" s="73" t="s">
        <v>460</v>
      </c>
      <c r="F57" s="87"/>
      <c r="G57" s="71"/>
      <c r="H57" s="71"/>
      <c r="I57" s="71"/>
      <c r="J57" s="269">
        <f>I54+I55-I56</f>
        <v>0</v>
      </c>
      <c r="K57" s="12"/>
    </row>
    <row r="58" spans="1:13" ht="30" customHeight="1" x14ac:dyDescent="0.55000000000000004">
      <c r="A58" s="72">
        <v>58</v>
      </c>
      <c r="B58" s="71"/>
      <c r="C58" s="85" t="s">
        <v>461</v>
      </c>
      <c r="D58" s="71"/>
      <c r="E58" s="87"/>
      <c r="F58" s="87"/>
      <c r="G58" s="71"/>
      <c r="H58" s="71"/>
      <c r="I58" s="71"/>
      <c r="J58" s="200" t="s">
        <v>98</v>
      </c>
      <c r="K58" s="12"/>
      <c r="L58" s="131"/>
    </row>
    <row r="59" spans="1:13" ht="15" customHeight="1" x14ac:dyDescent="0.4">
      <c r="A59" s="72">
        <v>59</v>
      </c>
      <c r="B59" s="71"/>
      <c r="C59" s="71"/>
      <c r="D59" s="71"/>
      <c r="E59" s="87"/>
      <c r="F59" s="87"/>
      <c r="G59" s="71"/>
      <c r="H59" s="71"/>
      <c r="I59" s="71"/>
      <c r="J59" s="38"/>
      <c r="K59" s="12"/>
    </row>
    <row r="60" spans="1:13" ht="15" customHeight="1" x14ac:dyDescent="0.4">
      <c r="A60" s="72">
        <v>60</v>
      </c>
      <c r="B60" s="71"/>
      <c r="C60" s="71"/>
      <c r="D60" s="86"/>
      <c r="E60" s="73" t="s">
        <v>149</v>
      </c>
      <c r="F60" s="87"/>
      <c r="G60" s="86"/>
      <c r="H60" s="71"/>
      <c r="I60" s="453"/>
      <c r="J60" s="71"/>
      <c r="K60" s="12"/>
      <c r="L60" s="130" t="s">
        <v>334</v>
      </c>
    </row>
    <row r="61" spans="1:13" ht="15" customHeight="1" x14ac:dyDescent="0.4">
      <c r="A61" s="72">
        <v>61</v>
      </c>
      <c r="B61" s="71"/>
      <c r="C61" s="71"/>
      <c r="D61" s="71"/>
      <c r="E61" s="73"/>
      <c r="F61" s="87"/>
      <c r="G61" s="71"/>
      <c r="H61" s="71"/>
      <c r="I61" s="71"/>
      <c r="J61" s="71"/>
      <c r="K61" s="12"/>
    </row>
    <row r="62" spans="1:13" ht="15" customHeight="1" x14ac:dyDescent="0.4">
      <c r="A62" s="72">
        <v>62</v>
      </c>
      <c r="B62" s="71"/>
      <c r="C62" s="34"/>
      <c r="D62" s="27" t="s">
        <v>148</v>
      </c>
      <c r="E62" s="73"/>
      <c r="F62" s="87" t="s">
        <v>462</v>
      </c>
      <c r="G62" s="14"/>
      <c r="H62" s="71"/>
      <c r="I62" s="448">
        <f>I28*I48</f>
        <v>0</v>
      </c>
      <c r="J62" s="71"/>
      <c r="K62" s="12"/>
      <c r="L62" s="130" t="s">
        <v>463</v>
      </c>
    </row>
    <row r="63" spans="1:13" ht="15" customHeight="1" x14ac:dyDescent="0.4">
      <c r="A63" s="72">
        <v>63</v>
      </c>
      <c r="B63" s="71"/>
      <c r="C63" s="34"/>
      <c r="D63" s="34"/>
      <c r="E63" s="73"/>
      <c r="F63" s="87"/>
      <c r="G63" s="14"/>
      <c r="H63" s="71"/>
      <c r="I63" s="71"/>
      <c r="J63" s="71"/>
      <c r="K63" s="12"/>
    </row>
    <row r="64" spans="1:13" ht="15" customHeight="1" x14ac:dyDescent="0.4">
      <c r="A64" s="72">
        <v>64</v>
      </c>
      <c r="B64" s="71"/>
      <c r="C64" s="34"/>
      <c r="D64" s="27" t="s">
        <v>169</v>
      </c>
      <c r="E64" s="73"/>
      <c r="F64" s="170" t="s">
        <v>464</v>
      </c>
      <c r="G64" s="14"/>
      <c r="H64" s="71"/>
      <c r="I64" s="208">
        <f>I28*I84</f>
        <v>0</v>
      </c>
      <c r="J64" s="71"/>
      <c r="K64" s="12"/>
      <c r="L64" s="130" t="s">
        <v>465</v>
      </c>
    </row>
    <row r="65" spans="1:12" ht="15" customHeight="1" x14ac:dyDescent="0.4">
      <c r="A65" s="72">
        <v>65</v>
      </c>
      <c r="B65" s="71"/>
      <c r="C65" s="34"/>
      <c r="D65" s="34"/>
      <c r="E65" s="73"/>
      <c r="F65" s="87"/>
      <c r="G65" s="14"/>
      <c r="H65" s="71"/>
      <c r="I65" s="71"/>
      <c r="J65" s="71"/>
      <c r="K65" s="12"/>
    </row>
    <row r="66" spans="1:12" ht="15" customHeight="1" x14ac:dyDescent="0.4">
      <c r="A66" s="72">
        <v>66</v>
      </c>
      <c r="B66" s="71"/>
      <c r="C66" s="34"/>
      <c r="D66" s="27" t="s">
        <v>148</v>
      </c>
      <c r="E66" s="73"/>
      <c r="F66" s="87" t="s">
        <v>466</v>
      </c>
      <c r="G66" s="14"/>
      <c r="H66" s="71"/>
      <c r="I66" s="453"/>
      <c r="J66" s="71"/>
      <c r="K66" s="12"/>
    </row>
    <row r="67" spans="1:12" ht="15" customHeight="1" x14ac:dyDescent="0.4">
      <c r="A67" s="72">
        <v>67</v>
      </c>
      <c r="B67" s="71"/>
      <c r="C67" s="71"/>
      <c r="D67" s="34"/>
      <c r="E67" s="73"/>
      <c r="F67" s="87"/>
      <c r="G67" s="14"/>
      <c r="H67" s="71"/>
      <c r="I67" s="14"/>
      <c r="J67" s="71"/>
      <c r="K67" s="12"/>
    </row>
    <row r="68" spans="1:12" ht="15" customHeight="1" x14ac:dyDescent="0.4">
      <c r="A68" s="72">
        <v>68</v>
      </c>
      <c r="B68" s="71"/>
      <c r="C68" s="34"/>
      <c r="D68" s="27" t="s">
        <v>169</v>
      </c>
      <c r="E68" s="73"/>
      <c r="F68" s="87" t="s">
        <v>467</v>
      </c>
      <c r="G68" s="14"/>
      <c r="H68" s="71"/>
      <c r="I68" s="448">
        <f>I37*I28</f>
        <v>0</v>
      </c>
      <c r="J68" s="71"/>
      <c r="K68" s="12"/>
      <c r="L68" s="130" t="s">
        <v>468</v>
      </c>
    </row>
    <row r="69" spans="1:12" ht="15" customHeight="1" x14ac:dyDescent="0.4">
      <c r="A69" s="72">
        <v>69</v>
      </c>
      <c r="B69" s="71"/>
      <c r="C69" s="71"/>
      <c r="D69" s="34"/>
      <c r="E69" s="73"/>
      <c r="F69" s="87"/>
      <c r="G69" s="14"/>
      <c r="H69" s="71"/>
      <c r="I69" s="14"/>
      <c r="J69" s="71"/>
      <c r="K69" s="12"/>
    </row>
    <row r="70" spans="1:12" ht="15" customHeight="1" x14ac:dyDescent="0.4">
      <c r="A70" s="72">
        <v>70</v>
      </c>
      <c r="B70" s="71"/>
      <c r="C70" s="34"/>
      <c r="D70" s="27" t="s">
        <v>148</v>
      </c>
      <c r="E70" s="73"/>
      <c r="F70" s="87" t="s">
        <v>469</v>
      </c>
      <c r="G70" s="14"/>
      <c r="H70" s="71"/>
      <c r="I70" s="453"/>
      <c r="J70" s="71"/>
      <c r="K70" s="12"/>
    </row>
    <row r="71" spans="1:12" ht="15" customHeight="1" x14ac:dyDescent="0.4">
      <c r="A71" s="72">
        <v>71</v>
      </c>
      <c r="B71" s="71"/>
      <c r="C71" s="71"/>
      <c r="D71" s="34"/>
      <c r="E71" s="73"/>
      <c r="F71" s="87"/>
      <c r="G71" s="14"/>
      <c r="H71" s="71"/>
      <c r="I71" s="14"/>
      <c r="J71" s="71"/>
      <c r="K71" s="12"/>
    </row>
    <row r="72" spans="1:12" ht="15" customHeight="1" x14ac:dyDescent="0.4">
      <c r="A72" s="72">
        <v>72</v>
      </c>
      <c r="B72" s="71"/>
      <c r="C72" s="34"/>
      <c r="D72" s="27" t="s">
        <v>169</v>
      </c>
      <c r="E72" s="73"/>
      <c r="F72" s="87" t="s">
        <v>470</v>
      </c>
      <c r="G72" s="14"/>
      <c r="H72" s="71"/>
      <c r="I72" s="448">
        <f>(I86-'S4.RAB Value (Rolled Forward)'!P18)*I28</f>
        <v>0</v>
      </c>
      <c r="J72" s="71"/>
      <c r="K72" s="12"/>
      <c r="L72" s="130" t="s">
        <v>471</v>
      </c>
    </row>
    <row r="73" spans="1:12" ht="15" customHeight="1" x14ac:dyDescent="0.4">
      <c r="A73" s="72">
        <v>73</v>
      </c>
      <c r="B73" s="71"/>
      <c r="C73" s="71"/>
      <c r="D73" s="34"/>
      <c r="E73" s="73"/>
      <c r="F73" s="87"/>
      <c r="G73" s="14"/>
      <c r="H73" s="71"/>
      <c r="I73" s="14"/>
      <c r="J73" s="71"/>
      <c r="K73" s="12"/>
    </row>
    <row r="74" spans="1:12" ht="15" customHeight="1" x14ac:dyDescent="0.4">
      <c r="A74" s="72">
        <v>74</v>
      </c>
      <c r="B74" s="71"/>
      <c r="C74" s="34"/>
      <c r="D74" s="27" t="s">
        <v>148</v>
      </c>
      <c r="E74" s="73"/>
      <c r="F74" s="87" t="s">
        <v>472</v>
      </c>
      <c r="G74" s="14"/>
      <c r="H74" s="71"/>
      <c r="I74" s="448">
        <f>(I88-'S4.RAB Value (Rolled Forward)'!P22)*I28</f>
        <v>0</v>
      </c>
      <c r="J74" s="71"/>
      <c r="K74" s="12"/>
      <c r="L74" s="130" t="s">
        <v>473</v>
      </c>
    </row>
    <row r="75" spans="1:12" ht="15" customHeight="1" thickBot="1" x14ac:dyDescent="0.45">
      <c r="A75" s="72">
        <v>75</v>
      </c>
      <c r="B75" s="71"/>
      <c r="C75" s="71"/>
      <c r="D75" s="14"/>
      <c r="E75" s="73"/>
      <c r="F75" s="87"/>
      <c r="G75" s="14"/>
      <c r="H75" s="71"/>
      <c r="I75" s="71"/>
      <c r="J75" s="14"/>
      <c r="K75" s="12"/>
    </row>
    <row r="76" spans="1:12" ht="15" customHeight="1" thickBot="1" x14ac:dyDescent="0.45">
      <c r="A76" s="72">
        <v>76</v>
      </c>
      <c r="B76" s="71"/>
      <c r="C76" s="71"/>
      <c r="D76" s="71"/>
      <c r="E76" s="73" t="s">
        <v>474</v>
      </c>
      <c r="F76" s="87"/>
      <c r="G76" s="71"/>
      <c r="H76" s="71"/>
      <c r="I76" s="71"/>
      <c r="J76" s="269">
        <f>I60+I62-I64+I66-I68+I70-I72+I74</f>
        <v>0</v>
      </c>
      <c r="K76" s="12"/>
      <c r="L76" s="130" t="s">
        <v>334</v>
      </c>
    </row>
    <row r="77" spans="1:12" ht="30" customHeight="1" x14ac:dyDescent="0.4">
      <c r="A77" s="72">
        <v>77</v>
      </c>
      <c r="B77" s="71"/>
      <c r="C77" s="71"/>
      <c r="D77" s="71"/>
      <c r="E77" s="87"/>
      <c r="F77" s="87"/>
      <c r="G77" s="71"/>
      <c r="H77" s="71"/>
      <c r="I77" s="71"/>
      <c r="J77" s="71"/>
      <c r="K77" s="12"/>
    </row>
    <row r="78" spans="1:12" ht="20.100000000000001" customHeight="1" x14ac:dyDescent="0.55000000000000004">
      <c r="A78" s="72">
        <v>78</v>
      </c>
      <c r="B78" s="71"/>
      <c r="C78" s="85" t="s">
        <v>475</v>
      </c>
      <c r="D78" s="71"/>
      <c r="E78" s="87"/>
      <c r="F78" s="87"/>
      <c r="G78" s="71"/>
      <c r="H78" s="71"/>
      <c r="I78" s="71"/>
      <c r="J78" s="40"/>
      <c r="K78" s="12"/>
      <c r="L78" s="131"/>
    </row>
    <row r="79" spans="1:12" ht="24.75" customHeight="1" x14ac:dyDescent="0.4">
      <c r="A79" s="72">
        <v>79</v>
      </c>
      <c r="B79" s="71"/>
      <c r="C79" s="71"/>
      <c r="D79" s="82"/>
      <c r="E79" s="71"/>
      <c r="F79" s="528" t="s">
        <v>476</v>
      </c>
      <c r="G79" s="528"/>
      <c r="H79" s="528"/>
      <c r="I79" s="528"/>
      <c r="J79" s="528"/>
      <c r="K79" s="12"/>
    </row>
    <row r="80" spans="1:12" x14ac:dyDescent="0.4">
      <c r="A80" s="72">
        <v>80</v>
      </c>
      <c r="B80" s="71"/>
      <c r="C80" s="71"/>
      <c r="D80" s="86"/>
      <c r="E80" s="71"/>
      <c r="F80" s="71"/>
      <c r="G80" s="71"/>
      <c r="H80" s="71"/>
      <c r="I80" s="40"/>
      <c r="J80" s="71"/>
      <c r="K80" s="12"/>
    </row>
    <row r="81" spans="1:13" ht="20.100000000000001" customHeight="1" x14ac:dyDescent="0.55000000000000004">
      <c r="A81" s="72">
        <v>81</v>
      </c>
      <c r="B81" s="71"/>
      <c r="C81" s="85" t="s">
        <v>477</v>
      </c>
      <c r="D81" s="71"/>
      <c r="E81" s="87"/>
      <c r="F81" s="87"/>
      <c r="G81" s="71"/>
      <c r="H81" s="71"/>
      <c r="I81" s="71"/>
      <c r="J81" s="40"/>
      <c r="K81" s="12"/>
      <c r="L81" s="131"/>
    </row>
    <row r="82" spans="1:13" ht="15" customHeight="1" x14ac:dyDescent="0.4">
      <c r="A82" s="72">
        <v>82</v>
      </c>
      <c r="B82" s="71"/>
      <c r="C82" s="71"/>
      <c r="D82" s="71"/>
      <c r="E82" s="87"/>
      <c r="F82" s="87"/>
      <c r="G82" s="71"/>
      <c r="H82" s="71"/>
      <c r="I82" s="71"/>
      <c r="J82" s="108" t="s">
        <v>98</v>
      </c>
      <c r="K82" s="12"/>
      <c r="L82" s="131"/>
    </row>
    <row r="83" spans="1:13" ht="15" customHeight="1" x14ac:dyDescent="0.55000000000000004">
      <c r="A83" s="72">
        <v>83</v>
      </c>
      <c r="B83" s="71"/>
      <c r="C83" s="85"/>
      <c r="D83" s="71"/>
      <c r="E83" s="188" t="s">
        <v>478</v>
      </c>
      <c r="F83" s="188"/>
      <c r="G83" s="71"/>
      <c r="H83" s="39"/>
      <c r="I83" s="453"/>
      <c r="J83" s="71"/>
      <c r="K83" s="12"/>
      <c r="L83" s="149"/>
      <c r="M83" s="293" t="s">
        <v>447</v>
      </c>
    </row>
    <row r="84" spans="1:13" ht="15" customHeight="1" x14ac:dyDescent="0.4">
      <c r="A84" s="72">
        <v>84</v>
      </c>
      <c r="B84" s="71"/>
      <c r="C84" s="34"/>
      <c r="D84" s="27" t="s">
        <v>169</v>
      </c>
      <c r="E84" s="71"/>
      <c r="F84" s="87" t="s">
        <v>479</v>
      </c>
      <c r="G84" s="71"/>
      <c r="H84" s="39"/>
      <c r="I84" s="453"/>
      <c r="J84" s="71"/>
      <c r="K84" s="12"/>
    </row>
    <row r="85" spans="1:13" ht="15" customHeight="1" x14ac:dyDescent="0.4">
      <c r="A85" s="72">
        <v>85</v>
      </c>
      <c r="B85" s="71"/>
      <c r="C85" s="34"/>
      <c r="D85" s="27" t="s">
        <v>148</v>
      </c>
      <c r="E85" s="71"/>
      <c r="F85" s="87" t="s">
        <v>480</v>
      </c>
      <c r="G85" s="71"/>
      <c r="H85" s="71"/>
      <c r="I85" s="453"/>
      <c r="J85" s="71"/>
      <c r="K85" s="12"/>
    </row>
    <row r="86" spans="1:13" ht="15" customHeight="1" x14ac:dyDescent="0.4">
      <c r="A86" s="72">
        <v>86</v>
      </c>
      <c r="B86" s="71"/>
      <c r="C86" s="34"/>
      <c r="D86" s="27" t="s">
        <v>169</v>
      </c>
      <c r="E86" s="71"/>
      <c r="F86" s="87" t="s">
        <v>481</v>
      </c>
      <c r="G86" s="71"/>
      <c r="H86" s="71"/>
      <c r="I86" s="453"/>
      <c r="J86" s="71"/>
      <c r="K86" s="12"/>
    </row>
    <row r="87" spans="1:13" ht="15" customHeight="1" x14ac:dyDescent="0.4">
      <c r="A87" s="72">
        <v>87</v>
      </c>
      <c r="B87" s="71"/>
      <c r="C87" s="34"/>
      <c r="D87" s="27" t="s">
        <v>148</v>
      </c>
      <c r="E87" s="71"/>
      <c r="F87" s="87" t="s">
        <v>184</v>
      </c>
      <c r="G87" s="71"/>
      <c r="H87" s="71"/>
      <c r="I87" s="453"/>
      <c r="J87" s="71"/>
      <c r="K87" s="12"/>
    </row>
    <row r="88" spans="1:13" ht="15" customHeight="1" x14ac:dyDescent="0.4">
      <c r="A88" s="72">
        <v>88</v>
      </c>
      <c r="B88" s="71"/>
      <c r="C88" s="34"/>
      <c r="D88" s="27" t="s">
        <v>148</v>
      </c>
      <c r="E88" s="71"/>
      <c r="F88" s="87" t="s">
        <v>182</v>
      </c>
      <c r="G88" s="71"/>
      <c r="H88" s="71"/>
      <c r="I88" s="453"/>
      <c r="J88" s="71"/>
      <c r="K88" s="12"/>
    </row>
    <row r="89" spans="1:13" ht="15" customHeight="1" thickBot="1" x14ac:dyDescent="0.45">
      <c r="A89" s="72">
        <v>89</v>
      </c>
      <c r="B89" s="71"/>
      <c r="C89" s="189"/>
      <c r="D89" s="178" t="s">
        <v>148</v>
      </c>
      <c r="E89" s="56"/>
      <c r="F89" s="170" t="s">
        <v>482</v>
      </c>
      <c r="G89" s="71"/>
      <c r="H89" s="71"/>
      <c r="I89" s="453"/>
      <c r="J89" s="71"/>
      <c r="K89" s="12"/>
    </row>
    <row r="90" spans="1:13" ht="13.5" thickBot="1" x14ac:dyDescent="0.45">
      <c r="A90" s="72">
        <v>90</v>
      </c>
      <c r="B90" s="71"/>
      <c r="C90" s="71"/>
      <c r="D90" s="71"/>
      <c r="E90" s="175" t="s">
        <v>483</v>
      </c>
      <c r="F90" s="170"/>
      <c r="G90" s="71"/>
      <c r="H90" s="71"/>
      <c r="I90" s="71"/>
      <c r="J90" s="275">
        <f>I83-I84+I85-I86+I87+I89+I88</f>
        <v>0</v>
      </c>
      <c r="K90" s="12"/>
    </row>
    <row r="91" spans="1:13" x14ac:dyDescent="0.4">
      <c r="A91" s="16"/>
      <c r="B91" s="17"/>
      <c r="C91" s="17"/>
      <c r="D91" s="17"/>
      <c r="E91" s="17"/>
      <c r="F91" s="17"/>
      <c r="G91" s="17"/>
      <c r="H91" s="17"/>
      <c r="I91" s="17"/>
      <c r="J91" s="17"/>
      <c r="K91" s="20"/>
    </row>
  </sheetData>
  <sheetProtection formatRows="0" insertRows="0"/>
  <mergeCells count="4">
    <mergeCell ref="F79:J79"/>
    <mergeCell ref="A5:J5"/>
    <mergeCell ref="H2:J2"/>
    <mergeCell ref="H3:J3"/>
  </mergeCells>
  <pageMargins left="0.70866141732283472" right="0.70866141732283472" top="0.74803149606299213" bottom="0.74803149606299213" header="0.31496062992125989" footer="0.31496062992125989"/>
  <pageSetup paperSize="9" scale="67" fitToHeight="0" orientation="portrait" r:id="rId1"/>
  <rowBreaks count="1" manualBreakCount="1">
    <brk id="43"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rgb="FF99CCFF"/>
  </sheetPr>
  <dimension ref="A1:N79"/>
  <sheetViews>
    <sheetView showGridLines="0" view="pageBreakPreview" zoomScaleNormal="100" zoomScaleSheetLayoutView="100" workbookViewId="0">
      <selection activeCell="F22" sqref="F22"/>
    </sheetView>
  </sheetViews>
  <sheetFormatPr defaultRowHeight="13.15" x14ac:dyDescent="0.4"/>
  <cols>
    <col min="1" max="1" width="3.7109375" customWidth="1"/>
    <col min="2" max="2" width="2.85546875" customWidth="1"/>
    <col min="3" max="3" width="6.140625" customWidth="1"/>
    <col min="4" max="5" width="2.28515625" customWidth="1"/>
    <col min="6" max="6" width="39.42578125" customWidth="1"/>
    <col min="7" max="7" width="26.85546875" customWidth="1"/>
    <col min="8" max="8" width="26.140625" customWidth="1"/>
    <col min="9" max="10" width="16.140625" customWidth="1"/>
    <col min="11" max="11" width="2.7109375" customWidth="1"/>
    <col min="12" max="12" width="11.28515625" customWidth="1"/>
    <col min="13" max="13" width="41.28515625" customWidth="1"/>
  </cols>
  <sheetData>
    <row r="1" spans="1:13" ht="15" customHeight="1" x14ac:dyDescent="0.4">
      <c r="A1" s="403"/>
      <c r="B1" s="402"/>
      <c r="C1" s="402"/>
      <c r="D1" s="402"/>
      <c r="E1" s="402"/>
      <c r="F1" s="402"/>
      <c r="G1" s="402"/>
      <c r="H1" s="402"/>
      <c r="I1" s="402"/>
      <c r="J1" s="402"/>
      <c r="K1" s="401"/>
    </row>
    <row r="2" spans="1:13" ht="18" customHeight="1" x14ac:dyDescent="0.5">
      <c r="A2" s="399"/>
      <c r="B2" s="394"/>
      <c r="C2" s="394"/>
      <c r="D2" s="394"/>
      <c r="E2" s="394"/>
      <c r="F2" s="394"/>
      <c r="G2" s="60" t="s">
        <v>0</v>
      </c>
      <c r="H2" s="535" t="str">
        <f>IF(NOT(ISBLANK(CoverSheet!$C$8)),CoverSheet!$C$8,"")</f>
        <v/>
      </c>
      <c r="I2" s="536"/>
      <c r="J2" s="537"/>
      <c r="K2" s="400"/>
    </row>
    <row r="3" spans="1:13" ht="18" customHeight="1" x14ac:dyDescent="0.5">
      <c r="A3" s="399"/>
      <c r="B3" s="394"/>
      <c r="C3" s="394"/>
      <c r="D3" s="394"/>
      <c r="E3" s="394"/>
      <c r="F3" s="394"/>
      <c r="G3" s="60" t="s">
        <v>64</v>
      </c>
      <c r="H3" s="512" t="str">
        <f>IF(ISNUMBER(CoverSheet!$C$12),CoverSheet!$C$12,"")</f>
        <v/>
      </c>
      <c r="I3" s="513"/>
      <c r="J3" s="514"/>
      <c r="K3" s="398"/>
    </row>
    <row r="4" spans="1:13" ht="20.25" customHeight="1" x14ac:dyDescent="0.65">
      <c r="A4" s="147" t="s">
        <v>484</v>
      </c>
      <c r="B4" s="394"/>
      <c r="C4" s="394"/>
      <c r="D4" s="394"/>
      <c r="E4" s="394"/>
      <c r="F4" s="394"/>
      <c r="G4" s="394"/>
      <c r="H4" s="397"/>
      <c r="I4" s="394"/>
      <c r="J4" s="394"/>
      <c r="K4" s="393"/>
    </row>
    <row r="5" spans="1:13" ht="39.75" customHeight="1" x14ac:dyDescent="0.4">
      <c r="A5" s="510" t="s">
        <v>935</v>
      </c>
      <c r="B5" s="511"/>
      <c r="C5" s="511"/>
      <c r="D5" s="511"/>
      <c r="E5" s="511"/>
      <c r="F5" s="511"/>
      <c r="G5" s="511"/>
      <c r="H5" s="511"/>
      <c r="I5" s="511"/>
      <c r="J5" s="511"/>
      <c r="K5" s="61"/>
      <c r="L5" s="11"/>
    </row>
    <row r="6" spans="1:13" ht="15" customHeight="1" x14ac:dyDescent="0.4">
      <c r="A6" s="55" t="s">
        <v>66</v>
      </c>
      <c r="B6" s="397"/>
      <c r="C6" s="396"/>
      <c r="D6" s="395"/>
      <c r="E6" s="395"/>
      <c r="F6" s="395"/>
      <c r="G6" s="395"/>
      <c r="H6" s="394"/>
      <c r="I6" s="394"/>
      <c r="J6" s="394"/>
      <c r="K6" s="393"/>
    </row>
    <row r="7" spans="1:13" ht="30" customHeight="1" x14ac:dyDescent="0.55000000000000004">
      <c r="A7" s="72">
        <v>7</v>
      </c>
      <c r="B7" s="41"/>
      <c r="C7" s="85" t="s">
        <v>485</v>
      </c>
      <c r="D7" s="71"/>
      <c r="E7" s="71"/>
      <c r="F7" s="71"/>
      <c r="G7" s="71"/>
      <c r="H7" s="71"/>
      <c r="I7" s="108" t="s">
        <v>98</v>
      </c>
      <c r="J7" s="392" t="s">
        <v>98</v>
      </c>
      <c r="K7" s="12"/>
    </row>
    <row r="8" spans="1:13" ht="15" customHeight="1" x14ac:dyDescent="0.4">
      <c r="A8" s="72">
        <v>8</v>
      </c>
      <c r="B8" s="71"/>
      <c r="C8" s="71"/>
      <c r="D8" s="71"/>
      <c r="E8" s="71"/>
      <c r="F8" s="378" t="s">
        <v>106</v>
      </c>
      <c r="G8" s="71"/>
      <c r="H8" s="71"/>
      <c r="I8" s="377"/>
      <c r="J8" s="459"/>
      <c r="K8" s="12"/>
    </row>
    <row r="9" spans="1:13" ht="15" customHeight="1" x14ac:dyDescent="0.4">
      <c r="A9" s="363">
        <v>9</v>
      </c>
      <c r="B9" s="71"/>
      <c r="C9" s="71"/>
      <c r="D9" s="71"/>
      <c r="E9" s="71"/>
      <c r="F9" s="391"/>
      <c r="G9" s="71"/>
      <c r="H9" s="71"/>
      <c r="I9" s="377"/>
      <c r="J9" s="377"/>
      <c r="K9" s="12"/>
    </row>
    <row r="10" spans="1:13" s="8" customFormat="1" ht="15" customHeight="1" x14ac:dyDescent="0.4">
      <c r="A10" s="363">
        <v>10</v>
      </c>
      <c r="B10" s="71"/>
      <c r="C10" s="71"/>
      <c r="D10" s="71"/>
      <c r="E10" s="71"/>
      <c r="F10" s="378" t="s">
        <v>486</v>
      </c>
      <c r="G10" s="71"/>
      <c r="H10" s="71"/>
      <c r="I10" s="377"/>
      <c r="J10" s="459"/>
      <c r="K10" s="12"/>
      <c r="L10"/>
      <c r="M10"/>
    </row>
    <row r="11" spans="1:13" ht="15" customHeight="1" x14ac:dyDescent="0.4">
      <c r="A11" s="363">
        <v>11</v>
      </c>
      <c r="B11" s="71"/>
      <c r="C11" s="71"/>
      <c r="D11" s="71"/>
      <c r="E11" s="71"/>
      <c r="F11" s="390"/>
      <c r="G11" s="71"/>
      <c r="H11" s="71"/>
      <c r="I11" s="377"/>
      <c r="J11" s="377"/>
      <c r="K11" s="12"/>
    </row>
    <row r="12" spans="1:13" ht="15" customHeight="1" x14ac:dyDescent="0.4">
      <c r="A12" s="363">
        <v>12</v>
      </c>
      <c r="B12" s="71"/>
      <c r="C12" s="71"/>
      <c r="D12" s="71"/>
      <c r="E12" s="71"/>
      <c r="F12" s="383" t="s">
        <v>487</v>
      </c>
      <c r="G12" s="71"/>
      <c r="H12" s="71"/>
      <c r="I12" s="460">
        <f>SUMIF($G$38:$G$53,F12,$J$38:$J$53)</f>
        <v>0</v>
      </c>
      <c r="J12" s="71"/>
      <c r="K12" s="12"/>
    </row>
    <row r="13" spans="1:13" ht="15" customHeight="1" x14ac:dyDescent="0.4">
      <c r="A13" s="363">
        <v>13</v>
      </c>
      <c r="B13" s="71"/>
      <c r="C13" s="71"/>
      <c r="D13" s="71"/>
      <c r="E13" s="71"/>
      <c r="F13" s="383" t="s">
        <v>488</v>
      </c>
      <c r="G13" s="71"/>
      <c r="H13" s="71"/>
      <c r="I13" s="460">
        <f>SUMIF($G$38:$G$53,F13,$J$38:$J$53)</f>
        <v>0</v>
      </c>
      <c r="J13" s="71"/>
      <c r="K13" s="12"/>
    </row>
    <row r="14" spans="1:13" ht="15" customHeight="1" x14ac:dyDescent="0.4">
      <c r="A14" s="363">
        <v>14</v>
      </c>
      <c r="B14" s="71"/>
      <c r="C14" s="71"/>
      <c r="D14" s="71"/>
      <c r="E14" s="71"/>
      <c r="F14" s="383" t="s">
        <v>489</v>
      </c>
      <c r="G14" s="165"/>
      <c r="H14" s="71"/>
      <c r="I14" s="460">
        <f>SUMIF($G$38:$G$53,F14,$J$38:$J$53)</f>
        <v>0</v>
      </c>
      <c r="J14" s="71"/>
      <c r="K14" s="12"/>
    </row>
    <row r="15" spans="1:13" ht="15" customHeight="1" thickBot="1" x14ac:dyDescent="0.45">
      <c r="A15" s="363">
        <v>15</v>
      </c>
      <c r="B15" s="71"/>
      <c r="C15" s="71"/>
      <c r="D15" s="71"/>
      <c r="E15" s="71"/>
      <c r="F15" s="383" t="s">
        <v>490</v>
      </c>
      <c r="G15" s="71"/>
      <c r="H15" s="71"/>
      <c r="I15" s="460">
        <f>SUMIF($G$38:$G$53,F15,$J$38:$J$53)</f>
        <v>0</v>
      </c>
      <c r="J15" s="71"/>
      <c r="K15" s="12"/>
    </row>
    <row r="16" spans="1:13" ht="15" customHeight="1" thickBot="1" x14ac:dyDescent="0.45">
      <c r="A16" s="363">
        <v>16</v>
      </c>
      <c r="B16" s="71"/>
      <c r="C16" s="71"/>
      <c r="D16" s="71"/>
      <c r="E16" s="71"/>
      <c r="F16" s="385" t="s">
        <v>491</v>
      </c>
      <c r="G16" s="71"/>
      <c r="H16" s="71"/>
      <c r="I16" s="389"/>
      <c r="J16" s="382">
        <f>SUM(I12:I15)</f>
        <v>0</v>
      </c>
      <c r="K16" s="12"/>
    </row>
    <row r="17" spans="1:11" ht="15" customHeight="1" x14ac:dyDescent="0.4">
      <c r="A17" s="363">
        <v>17</v>
      </c>
      <c r="B17" s="71"/>
      <c r="C17" s="71"/>
      <c r="D17" s="71"/>
      <c r="E17" s="71"/>
      <c r="F17" s="383" t="s">
        <v>492</v>
      </c>
      <c r="G17" s="71"/>
      <c r="H17" s="71"/>
      <c r="I17" s="460">
        <f>SUMIF($G$38:$G$53,F17,$J$38:$J$53)</f>
        <v>0</v>
      </c>
      <c r="J17" s="388"/>
      <c r="K17" s="12"/>
    </row>
    <row r="18" spans="1:11" ht="15" customHeight="1" thickBot="1" x14ac:dyDescent="0.45">
      <c r="A18" s="363">
        <v>18</v>
      </c>
      <c r="B18" s="71"/>
      <c r="C18" s="71"/>
      <c r="D18" s="71"/>
      <c r="E18" s="71"/>
      <c r="F18" s="383" t="s">
        <v>493</v>
      </c>
      <c r="G18" s="71"/>
      <c r="H18" s="71"/>
      <c r="I18" s="460">
        <f>SUMIF($G$38:$G$53,F18,$J$38:$J$53)</f>
        <v>0</v>
      </c>
      <c r="J18" s="388"/>
      <c r="K18" s="12"/>
    </row>
    <row r="19" spans="1:11" ht="15" customHeight="1" thickBot="1" x14ac:dyDescent="0.45">
      <c r="A19" s="363">
        <v>19</v>
      </c>
      <c r="B19" s="71"/>
      <c r="C19" s="71"/>
      <c r="D19" s="71"/>
      <c r="E19" s="71"/>
      <c r="F19" s="378" t="s">
        <v>73</v>
      </c>
      <c r="G19" s="71"/>
      <c r="H19" s="71"/>
      <c r="I19" s="387"/>
      <c r="J19" s="386">
        <f>J16+I17+I18</f>
        <v>0</v>
      </c>
      <c r="K19" s="12"/>
    </row>
    <row r="20" spans="1:11" ht="15" customHeight="1" x14ac:dyDescent="0.4">
      <c r="A20" s="363">
        <v>20</v>
      </c>
      <c r="B20" s="71"/>
      <c r="C20" s="71"/>
      <c r="D20" s="71"/>
      <c r="E20" s="71"/>
      <c r="F20" s="383" t="s">
        <v>494</v>
      </c>
      <c r="G20" s="71"/>
      <c r="H20" s="71"/>
      <c r="I20" s="460">
        <f t="shared" ref="I20:I26" si="0">SUMIF($G$38:$G$53,F20,$J$38:$J$53)</f>
        <v>0</v>
      </c>
      <c r="J20" s="71"/>
      <c r="K20" s="12"/>
    </row>
    <row r="21" spans="1:11" ht="15" customHeight="1" x14ac:dyDescent="0.4">
      <c r="A21" s="363">
        <v>21</v>
      </c>
      <c r="B21" s="71"/>
      <c r="C21" s="71"/>
      <c r="D21" s="71"/>
      <c r="E21" s="71"/>
      <c r="F21" s="383" t="s">
        <v>495</v>
      </c>
      <c r="G21" s="71"/>
      <c r="H21" s="71"/>
      <c r="I21" s="460">
        <f t="shared" si="0"/>
        <v>0</v>
      </c>
      <c r="J21" s="71"/>
      <c r="K21" s="12"/>
    </row>
    <row r="22" spans="1:11" ht="15" customHeight="1" x14ac:dyDescent="0.4">
      <c r="A22" s="363">
        <v>22</v>
      </c>
      <c r="B22" s="71"/>
      <c r="C22" s="71"/>
      <c r="D22" s="71"/>
      <c r="E22" s="71"/>
      <c r="F22" s="383" t="s">
        <v>496</v>
      </c>
      <c r="G22" s="71"/>
      <c r="H22" s="71"/>
      <c r="I22" s="460">
        <f t="shared" si="0"/>
        <v>0</v>
      </c>
      <c r="J22" s="71"/>
      <c r="K22" s="12"/>
    </row>
    <row r="23" spans="1:11" ht="15" customHeight="1" x14ac:dyDescent="0.4">
      <c r="A23" s="363">
        <v>23</v>
      </c>
      <c r="B23" s="71"/>
      <c r="C23" s="71"/>
      <c r="D23" s="71"/>
      <c r="E23" s="71"/>
      <c r="F23" s="383" t="s">
        <v>497</v>
      </c>
      <c r="G23" s="71"/>
      <c r="H23" s="71"/>
      <c r="I23" s="460">
        <f t="shared" si="0"/>
        <v>0</v>
      </c>
      <c r="J23" s="71"/>
      <c r="K23" s="12"/>
    </row>
    <row r="24" spans="1:11" ht="15" customHeight="1" x14ac:dyDescent="0.4">
      <c r="A24" s="363">
        <v>24</v>
      </c>
      <c r="B24" s="71"/>
      <c r="C24" s="71"/>
      <c r="D24" s="71"/>
      <c r="E24" s="71"/>
      <c r="F24" s="383" t="s">
        <v>498</v>
      </c>
      <c r="G24" s="71"/>
      <c r="H24" s="71"/>
      <c r="I24" s="460">
        <f t="shared" si="0"/>
        <v>0</v>
      </c>
      <c r="J24" s="71"/>
      <c r="K24" s="12"/>
    </row>
    <row r="25" spans="1:11" ht="15" customHeight="1" x14ac:dyDescent="0.4">
      <c r="A25" s="363">
        <v>25</v>
      </c>
      <c r="B25" s="71"/>
      <c r="C25" s="71"/>
      <c r="D25" s="71"/>
      <c r="E25" s="71"/>
      <c r="F25" s="383" t="s">
        <v>499</v>
      </c>
      <c r="G25" s="71"/>
      <c r="H25" s="71"/>
      <c r="I25" s="460">
        <f t="shared" si="0"/>
        <v>0</v>
      </c>
      <c r="J25" s="71"/>
      <c r="K25" s="12"/>
    </row>
    <row r="26" spans="1:11" ht="15" customHeight="1" thickBot="1" x14ac:dyDescent="0.45">
      <c r="A26" s="363">
        <v>26</v>
      </c>
      <c r="B26" s="71"/>
      <c r="C26" s="71"/>
      <c r="D26" s="71"/>
      <c r="E26" s="71"/>
      <c r="F26" s="383" t="s">
        <v>500</v>
      </c>
      <c r="G26" s="71"/>
      <c r="H26" s="71"/>
      <c r="I26" s="460">
        <f t="shared" si="0"/>
        <v>0</v>
      </c>
      <c r="J26" s="71"/>
      <c r="K26" s="12"/>
    </row>
    <row r="27" spans="1:11" ht="15" customHeight="1" thickBot="1" x14ac:dyDescent="0.45">
      <c r="A27" s="363">
        <v>27</v>
      </c>
      <c r="B27" s="71"/>
      <c r="C27" s="71"/>
      <c r="D27" s="71"/>
      <c r="E27" s="71"/>
      <c r="F27" s="385" t="s">
        <v>501</v>
      </c>
      <c r="G27" s="71"/>
      <c r="H27" s="71"/>
      <c r="I27" s="377"/>
      <c r="J27" s="382">
        <f>SUMIF($G$38:$G$53,F27,$J$38:$J$53)</f>
        <v>0</v>
      </c>
      <c r="K27" s="12"/>
    </row>
    <row r="28" spans="1:11" ht="15" customHeight="1" thickBot="1" x14ac:dyDescent="0.45">
      <c r="A28" s="363">
        <v>28</v>
      </c>
      <c r="B28" s="71"/>
      <c r="C28" s="71"/>
      <c r="D28" s="71"/>
      <c r="E28" s="71"/>
      <c r="F28" s="385" t="s">
        <v>77</v>
      </c>
      <c r="G28" s="71"/>
      <c r="H28" s="71"/>
      <c r="I28" s="377"/>
      <c r="J28" s="382">
        <f>SUM(I20:I26)+J27</f>
        <v>0</v>
      </c>
      <c r="K28" s="12"/>
    </row>
    <row r="29" spans="1:11" ht="15" customHeight="1" x14ac:dyDescent="0.4">
      <c r="A29" s="363">
        <v>29</v>
      </c>
      <c r="B29" s="71"/>
      <c r="C29" s="71"/>
      <c r="D29" s="71"/>
      <c r="E29" s="71"/>
      <c r="F29" s="383" t="s">
        <v>502</v>
      </c>
      <c r="G29" s="71"/>
      <c r="H29" s="71"/>
      <c r="I29" s="377"/>
      <c r="J29" s="384"/>
      <c r="K29" s="12"/>
    </row>
    <row r="30" spans="1:11" ht="15" customHeight="1" x14ac:dyDescent="0.4">
      <c r="A30" s="363">
        <v>30</v>
      </c>
      <c r="B30" s="71"/>
      <c r="C30" s="71"/>
      <c r="D30" s="71"/>
      <c r="E30" s="71"/>
      <c r="F30" s="383" t="s">
        <v>503</v>
      </c>
      <c r="G30" s="71"/>
      <c r="H30" s="71"/>
      <c r="I30" s="377"/>
      <c r="J30" s="459"/>
      <c r="K30" s="12"/>
    </row>
    <row r="31" spans="1:11" ht="15" customHeight="1" thickBot="1" x14ac:dyDescent="0.45">
      <c r="A31" s="363">
        <v>31</v>
      </c>
      <c r="B31" s="71"/>
      <c r="C31" s="71"/>
      <c r="D31" s="71"/>
      <c r="E31" s="71"/>
      <c r="F31" s="383" t="s">
        <v>504</v>
      </c>
      <c r="G31" s="71"/>
      <c r="H31" s="71"/>
      <c r="I31" s="377"/>
      <c r="J31" s="461"/>
      <c r="K31" s="12"/>
    </row>
    <row r="32" spans="1:11" ht="15" customHeight="1" thickBot="1" x14ac:dyDescent="0.45">
      <c r="A32" s="363">
        <v>32</v>
      </c>
      <c r="B32" s="71"/>
      <c r="C32" s="71"/>
      <c r="D32" s="71"/>
      <c r="E32" s="71"/>
      <c r="F32" s="378" t="s">
        <v>505</v>
      </c>
      <c r="G32" s="71"/>
      <c r="H32" s="71"/>
      <c r="I32" s="377"/>
      <c r="J32" s="382">
        <f>J28+J29-J30+J31</f>
        <v>0</v>
      </c>
      <c r="K32" s="12"/>
    </row>
    <row r="33" spans="1:13" s="379" customFormat="1" ht="15" customHeight="1" thickBot="1" x14ac:dyDescent="0.45">
      <c r="A33" s="363">
        <v>33</v>
      </c>
      <c r="B33" s="361"/>
      <c r="C33" s="361"/>
      <c r="D33" s="361"/>
      <c r="E33" s="361"/>
      <c r="F33" s="378" t="s">
        <v>506</v>
      </c>
      <c r="G33" s="361"/>
      <c r="H33" s="361"/>
      <c r="I33" s="381"/>
      <c r="J33" s="382">
        <f>J19+J32</f>
        <v>0</v>
      </c>
      <c r="K33" s="360"/>
      <c r="L33" s="380"/>
      <c r="M33" s="380"/>
    </row>
    <row r="34" spans="1:13" s="379" customFormat="1" ht="15" customHeight="1" x14ac:dyDescent="0.4">
      <c r="A34" s="363">
        <v>34</v>
      </c>
      <c r="B34" s="361"/>
      <c r="C34" s="361"/>
      <c r="D34" s="361"/>
      <c r="E34" s="361"/>
      <c r="F34" s="361"/>
      <c r="G34" s="361"/>
      <c r="H34" s="361"/>
      <c r="I34" s="381"/>
      <c r="J34" s="381"/>
      <c r="K34" s="360"/>
      <c r="L34" s="380"/>
      <c r="M34" s="380"/>
    </row>
    <row r="35" spans="1:13" ht="15" customHeight="1" x14ac:dyDescent="0.4">
      <c r="A35" s="363">
        <v>35</v>
      </c>
      <c r="B35" s="71"/>
      <c r="C35" s="71"/>
      <c r="D35" s="71"/>
      <c r="E35" s="71"/>
      <c r="F35" s="378" t="s">
        <v>507</v>
      </c>
      <c r="G35" s="71"/>
      <c r="H35" s="71"/>
      <c r="I35" s="377"/>
      <c r="J35" s="459"/>
      <c r="K35" s="12"/>
    </row>
    <row r="36" spans="1:13" s="358" customFormat="1" ht="30" customHeight="1" x14ac:dyDescent="0.55000000000000004">
      <c r="A36" s="363">
        <v>36</v>
      </c>
      <c r="B36" s="376"/>
      <c r="C36" s="335" t="s">
        <v>508</v>
      </c>
      <c r="D36" s="334"/>
      <c r="E36" s="334"/>
      <c r="F36" s="334"/>
      <c r="G36" s="361"/>
      <c r="H36" s="361"/>
      <c r="I36" s="375"/>
      <c r="J36" s="375"/>
      <c r="K36" s="360"/>
    </row>
    <row r="37" spans="1:13" s="358" customFormat="1" ht="61.5" customHeight="1" x14ac:dyDescent="0.4">
      <c r="A37" s="363">
        <v>37</v>
      </c>
      <c r="B37" s="361"/>
      <c r="C37" s="361"/>
      <c r="D37" s="361"/>
      <c r="E37" s="361"/>
      <c r="F37" s="347" t="s">
        <v>509</v>
      </c>
      <c r="G37" s="374" t="s">
        <v>510</v>
      </c>
      <c r="H37" s="533"/>
      <c r="I37" s="534"/>
      <c r="J37" s="373" t="s">
        <v>511</v>
      </c>
      <c r="K37" s="360"/>
    </row>
    <row r="38" spans="1:13" s="358" customFormat="1" ht="15" customHeight="1" x14ac:dyDescent="0.4">
      <c r="A38" s="363">
        <v>38</v>
      </c>
      <c r="B38" s="361"/>
      <c r="C38" s="361"/>
      <c r="D38" s="361"/>
      <c r="E38" s="361"/>
      <c r="F38" s="462"/>
      <c r="G38" s="529" t="s">
        <v>512</v>
      </c>
      <c r="H38" s="530"/>
      <c r="I38" s="531"/>
      <c r="J38" s="463"/>
      <c r="K38" s="360"/>
    </row>
    <row r="39" spans="1:13" s="358" customFormat="1" ht="15" customHeight="1" x14ac:dyDescent="0.4">
      <c r="A39" s="363">
        <v>39</v>
      </c>
      <c r="B39" s="361"/>
      <c r="C39" s="361"/>
      <c r="D39" s="361"/>
      <c r="E39" s="361"/>
      <c r="F39" s="372"/>
      <c r="G39" s="529" t="s">
        <v>512</v>
      </c>
      <c r="H39" s="530"/>
      <c r="I39" s="531"/>
      <c r="J39" s="463"/>
      <c r="K39" s="360"/>
    </row>
    <row r="40" spans="1:13" s="358" customFormat="1" ht="15" customHeight="1" x14ac:dyDescent="0.4">
      <c r="A40" s="363">
        <v>40</v>
      </c>
      <c r="B40" s="361"/>
      <c r="C40" s="361"/>
      <c r="D40" s="361"/>
      <c r="E40" s="361"/>
      <c r="F40" s="372"/>
      <c r="G40" s="529" t="s">
        <v>512</v>
      </c>
      <c r="H40" s="530"/>
      <c r="I40" s="531"/>
      <c r="J40" s="463"/>
      <c r="K40" s="360"/>
    </row>
    <row r="41" spans="1:13" s="358" customFormat="1" ht="15" customHeight="1" x14ac:dyDescent="0.4">
      <c r="A41" s="363">
        <v>41</v>
      </c>
      <c r="B41" s="361"/>
      <c r="C41" s="361"/>
      <c r="D41" s="361"/>
      <c r="E41" s="361"/>
      <c r="F41" s="372"/>
      <c r="G41" s="529" t="s">
        <v>512</v>
      </c>
      <c r="H41" s="530"/>
      <c r="I41" s="531"/>
      <c r="J41" s="463"/>
      <c r="K41" s="360"/>
    </row>
    <row r="42" spans="1:13" s="358" customFormat="1" ht="15" customHeight="1" x14ac:dyDescent="0.4">
      <c r="A42" s="363">
        <v>42</v>
      </c>
      <c r="B42" s="361"/>
      <c r="C42" s="361"/>
      <c r="D42" s="361"/>
      <c r="E42" s="361"/>
      <c r="F42" s="372"/>
      <c r="G42" s="529" t="s">
        <v>512</v>
      </c>
      <c r="H42" s="530"/>
      <c r="I42" s="531"/>
      <c r="J42" s="463"/>
      <c r="K42" s="360"/>
    </row>
    <row r="43" spans="1:13" s="358" customFormat="1" ht="15" customHeight="1" x14ac:dyDescent="0.4">
      <c r="A43" s="363">
        <v>43</v>
      </c>
      <c r="B43" s="361"/>
      <c r="C43" s="361"/>
      <c r="D43" s="361"/>
      <c r="E43" s="361"/>
      <c r="F43" s="372"/>
      <c r="G43" s="529" t="s">
        <v>512</v>
      </c>
      <c r="H43" s="530"/>
      <c r="I43" s="531"/>
      <c r="J43" s="463"/>
      <c r="K43" s="360"/>
    </row>
    <row r="44" spans="1:13" s="358" customFormat="1" ht="15" customHeight="1" x14ac:dyDescent="0.4">
      <c r="A44" s="363">
        <v>44</v>
      </c>
      <c r="B44" s="361"/>
      <c r="C44" s="361"/>
      <c r="D44" s="361"/>
      <c r="E44" s="361"/>
      <c r="F44" s="372"/>
      <c r="G44" s="529" t="s">
        <v>512</v>
      </c>
      <c r="H44" s="530"/>
      <c r="I44" s="531"/>
      <c r="J44" s="463"/>
      <c r="K44" s="360"/>
    </row>
    <row r="45" spans="1:13" s="358" customFormat="1" ht="15" customHeight="1" x14ac:dyDescent="0.4">
      <c r="A45" s="363">
        <v>45</v>
      </c>
      <c r="B45" s="361"/>
      <c r="C45" s="361"/>
      <c r="D45" s="361"/>
      <c r="E45" s="361"/>
      <c r="F45" s="372"/>
      <c r="G45" s="529" t="s">
        <v>512</v>
      </c>
      <c r="H45" s="530"/>
      <c r="I45" s="531"/>
      <c r="J45" s="463"/>
      <c r="K45" s="360"/>
    </row>
    <row r="46" spans="1:13" s="358" customFormat="1" ht="15" customHeight="1" x14ac:dyDescent="0.4">
      <c r="A46" s="363">
        <v>46</v>
      </c>
      <c r="B46" s="361"/>
      <c r="C46" s="361"/>
      <c r="D46" s="361"/>
      <c r="E46" s="361"/>
      <c r="F46" s="372"/>
      <c r="G46" s="529" t="s">
        <v>512</v>
      </c>
      <c r="H46" s="530"/>
      <c r="I46" s="531"/>
      <c r="J46" s="463"/>
      <c r="K46" s="360"/>
    </row>
    <row r="47" spans="1:13" s="358" customFormat="1" ht="15" customHeight="1" x14ac:dyDescent="0.4">
      <c r="A47" s="363">
        <v>47</v>
      </c>
      <c r="B47" s="361"/>
      <c r="C47" s="361"/>
      <c r="D47" s="361"/>
      <c r="E47" s="361"/>
      <c r="F47" s="372"/>
      <c r="G47" s="529" t="s">
        <v>512</v>
      </c>
      <c r="H47" s="530"/>
      <c r="I47" s="531"/>
      <c r="J47" s="463"/>
      <c r="K47" s="360"/>
    </row>
    <row r="48" spans="1:13" s="358" customFormat="1" ht="15" customHeight="1" x14ac:dyDescent="0.4">
      <c r="A48" s="363">
        <v>48</v>
      </c>
      <c r="B48" s="361"/>
      <c r="C48" s="361"/>
      <c r="D48" s="361"/>
      <c r="E48" s="361"/>
      <c r="F48" s="372"/>
      <c r="G48" s="529" t="s">
        <v>512</v>
      </c>
      <c r="H48" s="530"/>
      <c r="I48" s="531"/>
      <c r="J48" s="463"/>
      <c r="K48" s="360"/>
    </row>
    <row r="49" spans="1:14" s="358" customFormat="1" ht="15" customHeight="1" x14ac:dyDescent="0.4">
      <c r="A49" s="363">
        <v>49</v>
      </c>
      <c r="B49" s="361"/>
      <c r="C49" s="361"/>
      <c r="D49" s="361"/>
      <c r="E49" s="361"/>
      <c r="F49" s="372"/>
      <c r="G49" s="529" t="s">
        <v>512</v>
      </c>
      <c r="H49" s="530"/>
      <c r="I49" s="531"/>
      <c r="J49" s="463"/>
      <c r="K49" s="360"/>
    </row>
    <row r="50" spans="1:14" s="358" customFormat="1" ht="15" customHeight="1" x14ac:dyDescent="0.4">
      <c r="A50" s="363">
        <v>50</v>
      </c>
      <c r="B50" s="361"/>
      <c r="C50" s="361"/>
      <c r="D50" s="361"/>
      <c r="E50" s="361"/>
      <c r="F50" s="372"/>
      <c r="G50" s="529" t="s">
        <v>512</v>
      </c>
      <c r="H50" s="530"/>
      <c r="I50" s="531"/>
      <c r="J50" s="463"/>
      <c r="K50" s="360"/>
    </row>
    <row r="51" spans="1:14" s="358" customFormat="1" ht="15" customHeight="1" x14ac:dyDescent="0.4">
      <c r="A51" s="363">
        <v>51</v>
      </c>
      <c r="B51" s="361"/>
      <c r="C51" s="361"/>
      <c r="D51" s="361"/>
      <c r="E51" s="361"/>
      <c r="F51" s="372"/>
      <c r="G51" s="529" t="s">
        <v>512</v>
      </c>
      <c r="H51" s="530"/>
      <c r="I51" s="531"/>
      <c r="J51" s="463"/>
      <c r="K51" s="360"/>
    </row>
    <row r="52" spans="1:14" s="358" customFormat="1" ht="15" customHeight="1" thickBot="1" x14ac:dyDescent="0.45">
      <c r="A52" s="363">
        <v>52</v>
      </c>
      <c r="B52" s="361"/>
      <c r="C52" s="361"/>
      <c r="D52" s="361"/>
      <c r="E52" s="361"/>
      <c r="F52" s="372"/>
      <c r="G52" s="529" t="s">
        <v>512</v>
      </c>
      <c r="H52" s="530"/>
      <c r="I52" s="531"/>
      <c r="J52" s="464"/>
      <c r="K52" s="360"/>
    </row>
    <row r="53" spans="1:14" s="358" customFormat="1" ht="15" hidden="1" customHeight="1" thickBot="1" x14ac:dyDescent="0.45">
      <c r="A53" s="363">
        <v>53</v>
      </c>
      <c r="B53" s="361"/>
      <c r="C53" s="361"/>
      <c r="D53" s="361"/>
      <c r="E53" s="361"/>
      <c r="F53" s="371"/>
      <c r="G53" s="532"/>
      <c r="H53" s="532"/>
      <c r="I53" s="532"/>
      <c r="J53" s="370"/>
      <c r="K53" s="360"/>
    </row>
    <row r="54" spans="1:14" s="358" customFormat="1" ht="15" customHeight="1" thickBot="1" x14ac:dyDescent="0.45">
      <c r="A54" s="363">
        <v>53</v>
      </c>
      <c r="B54" s="361"/>
      <c r="C54" s="361"/>
      <c r="D54" s="361"/>
      <c r="E54" s="361"/>
      <c r="F54" s="369" t="s">
        <v>513</v>
      </c>
      <c r="G54" s="368"/>
      <c r="H54" s="367"/>
      <c r="I54" s="366"/>
      <c r="J54" s="365">
        <f>SUM(J38:J53)</f>
        <v>0</v>
      </c>
      <c r="K54" s="360"/>
      <c r="L54" s="364" t="b">
        <f>J54+J29-J30+J31=J33</f>
        <v>1</v>
      </c>
    </row>
    <row r="55" spans="1:14" s="358" customFormat="1" ht="15" customHeight="1" x14ac:dyDescent="0.4">
      <c r="A55" s="363">
        <v>54</v>
      </c>
      <c r="B55" s="361"/>
      <c r="C55" s="361"/>
      <c r="D55" s="361"/>
      <c r="E55" s="361"/>
      <c r="F55" s="362" t="s">
        <v>402</v>
      </c>
      <c r="G55" s="361"/>
      <c r="H55" s="361"/>
      <c r="I55" s="361"/>
      <c r="J55" s="361"/>
      <c r="K55" s="360"/>
      <c r="M55" s="359"/>
      <c r="N55" s="352"/>
    </row>
    <row r="56" spans="1:14" x14ac:dyDescent="0.4">
      <c r="A56" s="357">
        <v>55</v>
      </c>
      <c r="B56" s="17"/>
      <c r="C56" s="17"/>
      <c r="D56" s="17"/>
      <c r="E56" s="17"/>
      <c r="F56" s="17"/>
      <c r="G56" s="17"/>
      <c r="H56" s="17"/>
      <c r="I56" s="17"/>
      <c r="J56" s="17"/>
      <c r="K56" s="20"/>
      <c r="M56" s="351"/>
      <c r="N56" s="352"/>
    </row>
    <row r="57" spans="1:14" x14ac:dyDescent="0.4">
      <c r="A57" s="68"/>
      <c r="B57" s="68"/>
      <c r="C57" s="68"/>
      <c r="D57" s="68"/>
      <c r="E57" s="68"/>
      <c r="F57" s="68"/>
      <c r="G57" s="68"/>
      <c r="H57" s="68"/>
      <c r="I57" s="68"/>
      <c r="J57" s="68"/>
      <c r="K57" s="68"/>
      <c r="M57" s="351"/>
      <c r="N57" s="352"/>
    </row>
    <row r="58" spans="1:14" x14ac:dyDescent="0.4">
      <c r="A58" s="68"/>
      <c r="B58" s="68"/>
      <c r="C58" s="68"/>
      <c r="D58" s="68"/>
      <c r="E58" s="68"/>
      <c r="F58" s="68"/>
      <c r="G58" s="68"/>
      <c r="H58" s="68"/>
      <c r="I58" s="68"/>
      <c r="J58" s="68"/>
      <c r="K58" s="68"/>
      <c r="M58" s="351"/>
      <c r="N58" s="352"/>
    </row>
    <row r="59" spans="1:14" ht="13.5" hidden="1" customHeight="1" x14ac:dyDescent="0.4">
      <c r="A59" s="68"/>
      <c r="B59" s="68"/>
      <c r="C59" s="68"/>
      <c r="D59" s="68"/>
      <c r="E59" s="68"/>
      <c r="F59" s="68"/>
      <c r="G59" s="356" t="s">
        <v>514</v>
      </c>
      <c r="H59" s="68"/>
      <c r="I59" s="68"/>
      <c r="J59" s="68"/>
      <c r="K59" s="68"/>
      <c r="M59" s="351"/>
      <c r="N59" s="353"/>
    </row>
    <row r="60" spans="1:14" hidden="1" x14ac:dyDescent="0.4">
      <c r="G60" s="354" t="s">
        <v>487</v>
      </c>
      <c r="M60" s="351"/>
      <c r="N60" s="352"/>
    </row>
    <row r="61" spans="1:14" hidden="1" x14ac:dyDescent="0.4">
      <c r="G61" s="354" t="s">
        <v>488</v>
      </c>
      <c r="M61" s="351"/>
      <c r="N61" s="353"/>
    </row>
    <row r="62" spans="1:14" hidden="1" x14ac:dyDescent="0.4">
      <c r="G62" s="354" t="s">
        <v>489</v>
      </c>
      <c r="M62" s="351"/>
      <c r="N62" s="352"/>
    </row>
    <row r="63" spans="1:14" hidden="1" x14ac:dyDescent="0.4">
      <c r="G63" s="354" t="s">
        <v>490</v>
      </c>
      <c r="M63" s="351"/>
      <c r="N63" s="352"/>
    </row>
    <row r="64" spans="1:14" hidden="1" x14ac:dyDescent="0.4">
      <c r="G64" s="354" t="s">
        <v>492</v>
      </c>
      <c r="M64" s="351"/>
      <c r="N64" s="352"/>
    </row>
    <row r="65" spans="7:14" hidden="1" x14ac:dyDescent="0.4">
      <c r="G65" s="354" t="s">
        <v>493</v>
      </c>
      <c r="M65" s="351"/>
      <c r="N65" s="352"/>
    </row>
    <row r="66" spans="7:14" hidden="1" x14ac:dyDescent="0.4">
      <c r="G66" s="354" t="s">
        <v>494</v>
      </c>
      <c r="M66" s="351"/>
      <c r="N66" s="352"/>
    </row>
    <row r="67" spans="7:14" hidden="1" x14ac:dyDescent="0.4">
      <c r="G67" s="354" t="s">
        <v>495</v>
      </c>
      <c r="M67" s="351"/>
      <c r="N67" s="353"/>
    </row>
    <row r="68" spans="7:14" hidden="1" x14ac:dyDescent="0.4">
      <c r="G68" s="354" t="s">
        <v>496</v>
      </c>
      <c r="M68" s="351"/>
      <c r="N68" s="352"/>
    </row>
    <row r="69" spans="7:14" hidden="1" x14ac:dyDescent="0.4">
      <c r="G69" s="354" t="s">
        <v>497</v>
      </c>
      <c r="H69" s="352"/>
      <c r="M69" s="351"/>
      <c r="N69" s="352"/>
    </row>
    <row r="70" spans="7:14" hidden="1" x14ac:dyDescent="0.4">
      <c r="G70" s="354" t="s">
        <v>498</v>
      </c>
      <c r="H70" s="352"/>
      <c r="M70" s="351"/>
      <c r="N70" s="352"/>
    </row>
    <row r="71" spans="7:14" hidden="1" x14ac:dyDescent="0.4">
      <c r="G71" s="354" t="s">
        <v>499</v>
      </c>
      <c r="H71" s="352"/>
      <c r="M71" s="351"/>
      <c r="N71" s="352"/>
    </row>
    <row r="72" spans="7:14" hidden="1" x14ac:dyDescent="0.4">
      <c r="G72" s="355" t="s">
        <v>500</v>
      </c>
      <c r="H72" s="352"/>
      <c r="M72" s="351"/>
    </row>
    <row r="73" spans="7:14" hidden="1" x14ac:dyDescent="0.4">
      <c r="G73" s="354" t="s">
        <v>501</v>
      </c>
      <c r="H73" s="352"/>
      <c r="M73" s="351"/>
    </row>
    <row r="74" spans="7:14" hidden="1" x14ac:dyDescent="0.4">
      <c r="H74" s="353"/>
      <c r="M74" s="351"/>
    </row>
    <row r="75" spans="7:14" hidden="1" x14ac:dyDescent="0.4">
      <c r="H75" s="352"/>
      <c r="M75" s="351"/>
    </row>
    <row r="76" spans="7:14" hidden="1" x14ac:dyDescent="0.4">
      <c r="H76" s="352"/>
      <c r="M76" s="351"/>
    </row>
    <row r="77" spans="7:14" x14ac:dyDescent="0.4">
      <c r="H77" s="352"/>
      <c r="M77" s="351"/>
    </row>
    <row r="78" spans="7:14" x14ac:dyDescent="0.4">
      <c r="H78" s="352"/>
      <c r="M78" s="351"/>
    </row>
    <row r="79" spans="7:14" x14ac:dyDescent="0.4">
      <c r="M79" s="351"/>
    </row>
  </sheetData>
  <sheetProtection formatRows="0" insertRows="0"/>
  <mergeCells count="20">
    <mergeCell ref="H2:J2"/>
    <mergeCell ref="H3:J3"/>
    <mergeCell ref="G38:I38"/>
    <mergeCell ref="G39:I39"/>
    <mergeCell ref="G40:I40"/>
    <mergeCell ref="G41:I41"/>
    <mergeCell ref="H37:I37"/>
    <mergeCell ref="G42:I42"/>
    <mergeCell ref="G43:I43"/>
    <mergeCell ref="A5:J5"/>
    <mergeCell ref="G44:I44"/>
    <mergeCell ref="G45:I45"/>
    <mergeCell ref="G46:I46"/>
    <mergeCell ref="G52:I52"/>
    <mergeCell ref="G53:I53"/>
    <mergeCell ref="G47:I47"/>
    <mergeCell ref="G48:I48"/>
    <mergeCell ref="G49:I49"/>
    <mergeCell ref="G50:I50"/>
    <mergeCell ref="G51:I51"/>
  </mergeCells>
  <dataValidations count="6">
    <dataValidation type="list" allowBlank="1" showInputMessage="1" showErrorMessage="1" prompt="Please select from available drop-down options" sqref="G38:I52" xr:uid="{00000000-0002-0000-0800-000000000000}">
      <formula1>$G$60:$G$73</formula1>
    </dataValidation>
    <dataValidation type="list" allowBlank="1" showInputMessage="1" showErrorMessage="1" prompt="Please select from available drop-down options" sqref="G53:I53" xr:uid="{00000000-0002-0000-0800-000001000000}">
      <formula1>#REF!</formula1>
    </dataValidation>
    <dataValidation allowBlank="1" showErrorMessage="1" prompt="Please enter text" sqref="F54 H54" xr:uid="{00000000-0002-0000-0800-000002000000}"/>
    <dataValidation allowBlank="1" showInputMessage="1" sqref="F55:G55" xr:uid="{00000000-0002-0000-0800-000003000000}"/>
    <dataValidation type="list" allowBlank="1" showErrorMessage="1" prompt="Please select from available drop-down options" sqref="G54" xr:uid="{00000000-0002-0000-0800-000004000000}">
      <formula1>"Opex,Sales,Capex,[Select one]"</formula1>
    </dataValidation>
    <dataValidation allowBlank="1" showInputMessage="1" showErrorMessage="1" prompt="Please enter text" sqref="F38:F53" xr:uid="{00000000-0002-0000-0800-000005000000}"/>
  </dataValidations>
  <pageMargins left="0.70866141732283472" right="0.70866141732283472" top="0.74803149606299213" bottom="0.74803149606299213" header="0.31496062992125984" footer="0.31496062992125984"/>
  <pageSetup paperSize="9" scale="65" fitToWidth="0" fitToHeight="0" orientation="portrait" r:id="rId1"/>
  <ignoredErrors>
    <ignoredError sqref="I7:J7" numberStoredAsText="1"/>
    <ignoredError sqref="I12:I15 J16 I17:I18 I20:I26 J27:J28 J32:J33 J54" unlockedFormula="1"/>
  </ignoredErrors>
</worksheet>
</file>

<file path=customXML/item.xml>��< ? x m l   v e r s i o n = " 1 . 0 "   e n c o d i n g = " u t f - 1 6 " ? >  
 < p r o p e r t i e s   x m l n s = " h t t p : / / w w w . i m a n a g e . c o m / w o r k / x m l s c h e m a " >  
     < d o c u m e n t i d > i M a n a g e ! 4 6 8 0 5 5 5 . 3 < / d o c u m e n t i d >  
     < s e n d e r i d > J A C K I J < / s e n d e r i d >  
     < s e n d e r e m a i l > J A C K I . J O N E S @ C O M C O M . G O V T . N Z < / s e n d e r e m a i l >  
     < l a s t m o d i f i e d > 2 0 2 3 - 0 5 - 1 8 T 1 4 : 4 0 : 5 1 . 0 0 0 0 0 0 0 + 1 2 : 0 0 < / l a s t m o d i f i e d >  
     < d a t a b a s e > i M a n a g e < / d a t a b a s e >  
 < / p r o p e r t i e s > 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22</vt:i4>
      </vt:variant>
      <vt:variant>
        <vt:lpstr>Named Ranges</vt:lpstr>
      </vt:variant>
      <vt:variant>
        <vt:i4>42</vt:i4>
      </vt:variant>
    </vt:vector>
  </HeadingPairs>
  <TitlesOfParts>
    <vt:vector size="64" baseType="lpstr">
      <vt:lpstr>CoverSheet</vt:lpstr>
      <vt:lpstr>TOC</vt:lpstr>
      <vt:lpstr>Instructions</vt:lpstr>
      <vt:lpstr>S1.Analytical Ratios</vt:lpstr>
      <vt:lpstr>S2.Return on Investment</vt:lpstr>
      <vt:lpstr>S3.Regulatory Profit</vt:lpstr>
      <vt:lpstr>S4.RAB Value (Rolled Forward)</vt:lpstr>
      <vt:lpstr>S5a.Regulatory Tax Allowance</vt:lpstr>
      <vt:lpstr>S5b.Related Party Transactions</vt:lpstr>
      <vt:lpstr>S5c.TCSD Allowance</vt:lpstr>
      <vt:lpstr>S5d.Cost Allocations</vt:lpstr>
      <vt:lpstr>S5e.Asset Allocations</vt:lpstr>
      <vt:lpstr>S6a.Actual Expenditure Capex</vt:lpstr>
      <vt:lpstr>S6b.Actual Expenditure Opex</vt:lpstr>
      <vt:lpstr>S7.Actual vs Forecast</vt:lpstr>
      <vt:lpstr>S8.Billed Quantities+Revenues</vt:lpstr>
      <vt:lpstr>S9a.Asset Register</vt:lpstr>
      <vt:lpstr>S9b.Asset Age Profile</vt:lpstr>
      <vt:lpstr>S9c.Overhead Lines</vt:lpstr>
      <vt:lpstr>S9d.Embedded Networks</vt:lpstr>
      <vt:lpstr>S9e.Demand</vt:lpstr>
      <vt:lpstr>S10.Reliability</vt:lpstr>
      <vt:lpstr>'S5b.Related Party Transactions'!dd_Basis</vt:lpstr>
      <vt:lpstr>CoverSheet!Print_Area</vt:lpstr>
      <vt:lpstr>Instructions!Print_Area</vt:lpstr>
      <vt:lpstr>'S1.Analytical Ratios'!Print_Area</vt:lpstr>
      <vt:lpstr>S10.Reliability!Print_Area</vt:lpstr>
      <vt:lpstr>'S2.Return on Investment'!Print_Area</vt:lpstr>
      <vt:lpstr>'S3.Regulatory Profit'!Print_Area</vt:lpstr>
      <vt:lpstr>'S4.RAB Value (Rolled Forward)'!Print_Area</vt:lpstr>
      <vt:lpstr>'S5a.Regulatory Tax Allowance'!Print_Area</vt:lpstr>
      <vt:lpstr>'S5b.Related Party Transactions'!Print_Area</vt:lpstr>
      <vt:lpstr>'S5c.TCSD Allowance'!Print_Area</vt:lpstr>
      <vt:lpstr>'S5d.Cost Allocations'!Print_Area</vt:lpstr>
      <vt:lpstr>'S5e.Asset Allocations'!Print_Area</vt:lpstr>
      <vt:lpstr>'S6a.Actual Expenditure Capex'!Print_Area</vt:lpstr>
      <vt:lpstr>'S6b.Actual Expenditure Opex'!Print_Area</vt:lpstr>
      <vt:lpstr>'S7.Actual vs Forecast'!Print_Area</vt:lpstr>
      <vt:lpstr>'S8.Billed Quantities+Revenues'!Print_Area</vt:lpstr>
      <vt:lpstr>'S9a.Asset Register'!Print_Area</vt:lpstr>
      <vt:lpstr>'S9b.Asset Age Profile'!Print_Area</vt:lpstr>
      <vt:lpstr>'S9c.Overhead Lines'!Print_Area</vt:lpstr>
      <vt:lpstr>'S9d.Embedded Networks'!Print_Area</vt:lpstr>
      <vt:lpstr>S9e.Demand!Print_Area</vt:lpstr>
      <vt:lpstr>TOC!Print_Area</vt:lpstr>
      <vt:lpstr>'S1.Analytical Ratios'!Print_Titles</vt:lpstr>
      <vt:lpstr>S10.Reliability!Print_Titles</vt:lpstr>
      <vt:lpstr>'S2.Return on Investment'!Print_Titles</vt:lpstr>
      <vt:lpstr>'S3.Regulatory Profit'!Print_Titles</vt:lpstr>
      <vt:lpstr>'S4.RAB Value (Rolled Forward)'!Print_Titles</vt:lpstr>
      <vt:lpstr>'S5a.Regulatory Tax Allowance'!Print_Titles</vt:lpstr>
      <vt:lpstr>'S5b.Related Party Transactions'!Print_Titles</vt:lpstr>
      <vt:lpstr>'S5c.TCSD Allowance'!Print_Titles</vt:lpstr>
      <vt:lpstr>'S5d.Cost Allocations'!Print_Titles</vt:lpstr>
      <vt:lpstr>'S5e.Asset Allocations'!Print_Titles</vt:lpstr>
      <vt:lpstr>'S6a.Actual Expenditure Capex'!Print_Titles</vt:lpstr>
      <vt:lpstr>'S6b.Actual Expenditure Opex'!Print_Titles</vt:lpstr>
      <vt:lpstr>'S7.Actual vs Forecast'!Print_Titles</vt:lpstr>
      <vt:lpstr>'S8.Billed Quantities+Revenues'!Print_Titles</vt:lpstr>
      <vt:lpstr>'S9a.Asset Register'!Print_Titles</vt:lpstr>
      <vt:lpstr>'S9b.Asset Age Profile'!Print_Titles</vt:lpstr>
      <vt:lpstr>'S9c.Overhead Lines'!Print_Titles</vt:lpstr>
      <vt:lpstr>'S9d.Embedded Networks'!Print_Titles</vt:lpstr>
      <vt:lpstr>S9e.Demand!Print_Titles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2023-04-26T21:26:19Z</dcterms:created>
  <dcterms:modified xsi:type="dcterms:W3CDTF">2023-05-18T02:40:51Z</dcterms:modified>
  <cp:category/>
  <cp:contentStatus/>
</cp:coreProperties>
</file>