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0" yWindow="465" windowWidth="24195" windowHeight="11475" activeTab="1"/>
  </bookViews>
  <sheets>
    <sheet name="Pricing_Disclosure_Tables" sheetId="1" r:id="rId1"/>
    <sheet name="Inputs" sheetId="2" r:id="rId2"/>
    <sheet name="IRR Analysis" sheetId="3" r:id="rId3"/>
  </sheets>
  <externalReferences>
    <externalReference r:id="rId4"/>
  </externalReferences>
  <definedNames>
    <definedName name="RIVProp">[1]Inputs!$F$38</definedName>
    <definedName name="TaxRate">[1]Inputs!$G$21</definedName>
    <definedName name="WACC">[1]Inputs!$G$61</definedName>
  </definedNames>
  <calcPr calcId="125725"/>
</workbook>
</file>

<file path=xl/calcChain.xml><?xml version="1.0" encoding="utf-8"?>
<calcChain xmlns="http://schemas.openxmlformats.org/spreadsheetml/2006/main">
  <c r="B9" i="2"/>
  <c r="B8"/>
  <c r="B4" l="1"/>
  <c r="A4"/>
  <c r="F9" i="3"/>
  <c r="G9"/>
  <c r="H9"/>
  <c r="I9"/>
  <c r="J9"/>
  <c r="G18"/>
  <c r="H18"/>
  <c r="I18"/>
  <c r="J18"/>
  <c r="F18"/>
  <c r="B5" i="2" l="1"/>
  <c r="E6" i="3" s="1"/>
  <c r="G7" l="1"/>
  <c r="H7"/>
  <c r="I7"/>
  <c r="J7"/>
  <c r="F7"/>
  <c r="B10" i="2" l="1"/>
  <c r="K13" i="3" s="1"/>
  <c r="J8" l="1"/>
  <c r="H8"/>
  <c r="G8"/>
  <c r="F8"/>
  <c r="I8"/>
  <c r="G19" l="1"/>
  <c r="H19"/>
  <c r="I19"/>
  <c r="J19"/>
  <c r="F19"/>
  <c r="E26"/>
  <c r="F11"/>
  <c r="G11"/>
  <c r="H11"/>
  <c r="I11"/>
  <c r="J11"/>
  <c r="G12" l="1"/>
  <c r="H12"/>
  <c r="H14" s="1"/>
  <c r="H20" s="1"/>
  <c r="I12"/>
  <c r="I14" s="1"/>
  <c r="I20" s="1"/>
  <c r="J12"/>
  <c r="J14" s="1"/>
  <c r="F12"/>
  <c r="F14" s="1"/>
  <c r="G14"/>
  <c r="G20" s="1"/>
  <c r="E14" l="1"/>
  <c r="E20" s="1"/>
  <c r="K14"/>
  <c r="J20"/>
  <c r="F20"/>
  <c r="K20" l="1"/>
  <c r="E16"/>
  <c r="E22" l="1"/>
</calcChain>
</file>

<file path=xl/sharedStrings.xml><?xml version="1.0" encoding="utf-8"?>
<sst xmlns="http://schemas.openxmlformats.org/spreadsheetml/2006/main" count="174" uniqueCount="85">
  <si>
    <t>As per Pricing Model</t>
  </si>
  <si>
    <t>($000)</t>
  </si>
  <si>
    <t>Pricing Period Starting Year</t>
  </si>
  <si>
    <t>Pricing Period Starting Year + 1</t>
  </si>
  <si>
    <t>Pricing Period Starting Year + 2</t>
  </si>
  <si>
    <t>Pricing Period Starting Year + 3</t>
  </si>
  <si>
    <t>Pricing Period Starting Year + 4</t>
  </si>
  <si>
    <t>Forecast value of assets employed</t>
  </si>
  <si>
    <t>Forecast cost of capital</t>
  </si>
  <si>
    <t>Forecast return on assets employed</t>
  </si>
  <si>
    <t>plus</t>
  </si>
  <si>
    <t xml:space="preserve">Forecast operational expenditure </t>
  </si>
  <si>
    <t>Forecast depreciation</t>
  </si>
  <si>
    <t>Forecast tax</t>
  </si>
  <si>
    <t>plus (less)</t>
  </si>
  <si>
    <t>Forecast revaluations</t>
  </si>
  <si>
    <t>less</t>
  </si>
  <si>
    <t>Forecast other income</t>
  </si>
  <si>
    <t>Other factors</t>
  </si>
  <si>
    <t>Forecast total revenue requirement</t>
  </si>
  <si>
    <t>Revenue requirement not applicable to price setting event</t>
  </si>
  <si>
    <t>Revenue smoothing adjustment</t>
  </si>
  <si>
    <t>Forecast revenue for services applicable to price setting event</t>
  </si>
  <si>
    <t>Airfield activities</t>
  </si>
  <si>
    <t>Specified passenger terminal activities</t>
  </si>
  <si>
    <t>Forecast total revenue requirement for the following regulated activities</t>
  </si>
  <si>
    <t>Aircraft and freight activities</t>
  </si>
  <si>
    <t>Other regulated</t>
  </si>
  <si>
    <t>Total Regulated</t>
  </si>
  <si>
    <t>2012 Closing Asset Valuation</t>
  </si>
  <si>
    <t>Schedule 4. 2012 Disclosure Statements</t>
  </si>
  <si>
    <t>Closing Asset Base as per Pricing Disclosure</t>
  </si>
  <si>
    <t>2017 Closing RAB as per Pricing Disclosure</t>
  </si>
  <si>
    <t>2017 Closing WIP as per Pricing Disclosure</t>
  </si>
  <si>
    <t>2012 Closing WIP as per Pricing Disclosure</t>
  </si>
  <si>
    <t>Total Regulated Activities</t>
  </si>
  <si>
    <t>Opening RAB</t>
  </si>
  <si>
    <t>Revenue (excluding gain/loss on sale)</t>
  </si>
  <si>
    <t>Opex</t>
  </si>
  <si>
    <t>CAPEX</t>
  </si>
  <si>
    <t>Cash received from disposals</t>
  </si>
  <si>
    <t>Tax</t>
  </si>
  <si>
    <t>TCSD</t>
  </si>
  <si>
    <t>Closing RAB</t>
  </si>
  <si>
    <t xml:space="preserve">Total </t>
  </si>
  <si>
    <t>IRR (Vanilla)</t>
  </si>
  <si>
    <t>Notional deductible interest</t>
  </si>
  <si>
    <t>Tax adjusted notional deductible interest</t>
  </si>
  <si>
    <t>IRR (Post tax)</t>
  </si>
  <si>
    <t>Allowance for Long Term CS</t>
  </si>
  <si>
    <t>Asset Base</t>
  </si>
  <si>
    <t>Leverage</t>
  </si>
  <si>
    <t>Cost of Debt</t>
  </si>
  <si>
    <t>FY12</t>
  </si>
  <si>
    <t>FY13</t>
  </si>
  <si>
    <t>FY14</t>
  </si>
  <si>
    <t>FY15</t>
  </si>
  <si>
    <t>FY16</t>
  </si>
  <si>
    <t>FY17</t>
  </si>
  <si>
    <t>Forecast asset base—previous year</t>
  </si>
  <si>
    <t>Assets commissioned</t>
  </si>
  <si>
    <t xml:space="preserve">less </t>
  </si>
  <si>
    <t>Asset disposals</t>
  </si>
  <si>
    <t>Forecast adjustment resulting from cost allocation</t>
  </si>
  <si>
    <t>Forecast asset base</t>
  </si>
  <si>
    <t>TCSD Ratio for forecasts</t>
  </si>
  <si>
    <t>Opening RAB Valuation:</t>
  </si>
  <si>
    <t>Closing RAB Valuation:</t>
  </si>
  <si>
    <t>Opening Asset Base per IM Asset Valuation</t>
  </si>
  <si>
    <t>Nil</t>
  </si>
  <si>
    <t>= Forecast operational expenditure (Total Regulated)</t>
  </si>
  <si>
    <t>= Total Capital Expenditure (Total Regulated)</t>
  </si>
  <si>
    <t>= Forecast tax (Total Regulated)</t>
  </si>
  <si>
    <t xml:space="preserve">Calc'd per ComCom </t>
  </si>
  <si>
    <t>Sch. 18a</t>
  </si>
  <si>
    <t>Sch. 18bii</t>
  </si>
  <si>
    <t>= Forecast revenue for services applicable to price setting event + Revenue requirement not applicable to price setting event</t>
  </si>
  <si>
    <t>Works under construction—previous year</t>
  </si>
  <si>
    <t>Capital expenditure</t>
  </si>
  <si>
    <t>Works under construction</t>
  </si>
  <si>
    <t>Total noise costs in 2012 closing WIP</t>
  </si>
  <si>
    <t>Note: Acoustic treatment costs (actual not forecast) are included in opening and closing balances</t>
  </si>
  <si>
    <t>Schedule 18b(i). Pricing Disclosure Statements</t>
  </si>
  <si>
    <t>Schedule 18b(ii). Pricing Disclosure Statements</t>
  </si>
  <si>
    <t>Excluded from disclosure RAB</t>
  </si>
</sst>
</file>

<file path=xl/styles.xml><?xml version="1.0" encoding="utf-8"?>
<styleSheet xmlns="http://schemas.openxmlformats.org/spreadsheetml/2006/main">
  <numFmts count="26">
    <numFmt numFmtId="164" formatCode="_-[$€-2]* #,##0.00_-;\-[$€-2]* #,##0.00_-;_-[$€-2]* &quot;-&quot;??_-"/>
    <numFmt numFmtId="165" formatCode="_(#,##0_);\(#,##0\);_(&quot;-&quot;_)"/>
    <numFmt numFmtId="166" formatCode="_(#,##0.0%_);\(#,##0.0%\);_(&quot;-&quot;_)"/>
    <numFmt numFmtId="167" formatCode="_(#,##0.00%_);\(#,##0.00%\);_(&quot;-&quot;_)"/>
    <numFmt numFmtId="168" formatCode="_(#,##0.0_);\(#,##0.0\);_(&quot;-&quot;_)"/>
    <numFmt numFmtId="169" formatCode="#,##0;[Red]\(#,##0\);\-"/>
    <numFmt numFmtId="170" formatCode="0.0000%"/>
    <numFmt numFmtId="171" formatCode="_(&quot;$&quot;#,##0.00_);\(&quot;$&quot;#,##0.00\);_(&quot;-&quot;_)"/>
    <numFmt numFmtId="172" formatCode="_)d\-mmm\-yy_);_)d\-mmm\-yy_);_)&quot;-&quot;_)"/>
    <numFmt numFmtId="173" formatCode="_(#,##0.0\x_);\(#,##0.0\x\);_(&quot;-&quot;_)"/>
    <numFmt numFmtId="174" formatCode="_(###0_);\(###0\);_(&quot;-&quot;_)"/>
    <numFmt numFmtId="175" formatCode="_(#,##0_);\(#,##0\);_(#,##0_)"/>
    <numFmt numFmtId="176" formatCode="_(* #,##0.00_);_(* \(#,##0.00\);_(* &quot;-&quot;??_);_(@_)"/>
    <numFmt numFmtId="177" formatCode="#,###"/>
    <numFmt numFmtId="178" formatCode="#,###_);\(#,###\)"/>
    <numFmt numFmtId="179" formatCode="&quot;$&quot;#,##0.0&quot;m&quot;"/>
    <numFmt numFmtId="180" formatCode="#,##0;\-#,##0;&quot;-&quot;"/>
    <numFmt numFmtId="181" formatCode="#,##0.0&quot;¢&quot;;\-#,##0.0&quot;¢&quot;"/>
    <numFmt numFmtId="182" formatCode="0;\-0;#"/>
    <numFmt numFmtId="183" formatCode="#,##0.0&quot;x&quot;;\-#,##0.0&quot;x&quot;"/>
    <numFmt numFmtId="184" formatCode="_(&quot;$&quot;* #,##0.00_);_(&quot;$&quot;* \(#,##0.00\);_(&quot;$&quot;* &quot;-&quot;??_);_(@_)"/>
    <numFmt numFmtId="185" formatCode="#,##0.0&quot;m&quot;;\-#,##0.0&quot;m&quot;"/>
    <numFmt numFmtId="186" formatCode="#,##0&quot;m&quot;;\-#,##0&quot;m&quot;"/>
    <numFmt numFmtId="187" formatCode="&quot;$&quot;#,##0.0,,&quot;m&quot;_);\(&quot;$&quot;#,##0.0,,&quot;m&quot;\)"/>
    <numFmt numFmtId="188" formatCode="&quot;$&quot;#,##0.0,,&quot;k&quot;_);\(&quot;$&quot;#,##0.0,,&quot;k&quot;\)"/>
    <numFmt numFmtId="189" formatCode="_(#,##0.0000\x_);\(#,##0.0000\x\);_(&quot;-&quot;_)"/>
  </numFmts>
  <fonts count="45">
    <font>
      <sz val="8"/>
      <color theme="1"/>
      <name val="Tahoma"/>
      <family val="2"/>
    </font>
    <font>
      <sz val="8"/>
      <color theme="1"/>
      <name val="Tahoma"/>
      <family val="2"/>
    </font>
    <font>
      <b/>
      <sz val="11"/>
      <color theme="3"/>
      <name val="Tahoma"/>
      <family val="2"/>
    </font>
    <font>
      <b/>
      <sz val="8"/>
      <color theme="1"/>
      <name val="Tahoma"/>
      <family val="2"/>
    </font>
    <font>
      <b/>
      <sz val="8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mbria"/>
      <family val="2"/>
      <scheme val="maj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indexed="59"/>
      <name val="Cambria"/>
      <family val="2"/>
      <scheme val="major"/>
    </font>
    <font>
      <u/>
      <sz val="8"/>
      <color theme="1"/>
      <name val="Tahoma"/>
      <family val="2"/>
    </font>
    <font>
      <sz val="8"/>
      <name val="Tahoma"/>
      <family val="2"/>
    </font>
    <font>
      <b/>
      <sz val="10"/>
      <name val="Cambria"/>
      <family val="2"/>
      <scheme val="major"/>
    </font>
    <font>
      <b/>
      <sz val="9"/>
      <name val="Cambria"/>
      <family val="2"/>
      <scheme val="major"/>
    </font>
    <font>
      <sz val="8"/>
      <name val="Cambria"/>
      <family val="2"/>
      <scheme val="major"/>
    </font>
    <font>
      <b/>
      <sz val="10"/>
      <color indexed="56"/>
      <name val="Wingdings"/>
      <charset val="2"/>
    </font>
    <font>
      <b/>
      <u/>
      <sz val="8"/>
      <color indexed="56"/>
      <name val="Calibri"/>
      <family val="2"/>
      <scheme val="minor"/>
    </font>
    <font>
      <b/>
      <u/>
      <sz val="10"/>
      <color indexed="56"/>
      <name val="Calibri"/>
      <family val="2"/>
      <scheme val="minor"/>
    </font>
    <font>
      <b/>
      <u/>
      <sz val="9"/>
      <color indexed="56"/>
      <name val="Calibri"/>
      <family val="2"/>
      <scheme val="minor"/>
    </font>
    <font>
      <sz val="8"/>
      <color indexed="56"/>
      <name val="Calibri"/>
      <family val="2"/>
      <scheme val="minor"/>
    </font>
    <font>
      <b/>
      <sz val="12"/>
      <name val="Cambria"/>
      <family val="2"/>
      <scheme val="major"/>
    </font>
    <font>
      <b/>
      <sz val="13"/>
      <name val="Cambria"/>
      <family val="2"/>
      <scheme val="major"/>
    </font>
    <font>
      <b/>
      <sz val="14"/>
      <name val="Cambria"/>
      <family val="2"/>
      <scheme val="major"/>
    </font>
    <font>
      <sz val="11"/>
      <color theme="1"/>
      <name val="Calibri"/>
      <family val="2"/>
      <scheme val="minor"/>
    </font>
    <font>
      <sz val="12"/>
      <name val="Weiss"/>
    </font>
    <font>
      <sz val="12"/>
      <name val="Helv"/>
    </font>
    <font>
      <b/>
      <sz val="10"/>
      <name val="Arial Rounded MT Bold"/>
      <family val="2"/>
    </font>
    <font>
      <b/>
      <outline/>
      <sz val="10"/>
      <color indexed="33"/>
      <name val="Arial Black"/>
      <family val="2"/>
    </font>
    <font>
      <sz val="10"/>
      <color theme="1"/>
      <name val="Arial"/>
      <family val="2"/>
    </font>
    <font>
      <sz val="10"/>
      <name val="Palatino"/>
    </font>
    <font>
      <sz val="11"/>
      <color theme="1"/>
      <name val="Arial"/>
      <family val="2"/>
    </font>
    <font>
      <sz val="10"/>
      <color indexed="12"/>
      <name val="Arial"/>
      <family val="2"/>
    </font>
    <font>
      <b/>
      <sz val="12"/>
      <name val="Copperplate31bc"/>
    </font>
    <font>
      <b/>
      <sz val="10"/>
      <color indexed="8"/>
      <name val="Arial"/>
      <family val="2"/>
    </font>
    <font>
      <u/>
      <sz val="10"/>
      <name val="Arial"/>
      <family val="2"/>
    </font>
    <font>
      <sz val="12"/>
      <color indexed="9"/>
      <name val="Weiss"/>
    </font>
    <font>
      <b/>
      <sz val="12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gray0625"/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3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3" tint="-0.49998474074526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theme="3" tint="-0.499984740745262"/>
      </right>
      <top style="thin">
        <color indexed="64"/>
      </top>
      <bottom style="double">
        <color indexed="64"/>
      </bottom>
      <diagonal/>
    </border>
    <border>
      <left style="medium">
        <color theme="3" tint="-0.499984740745262"/>
      </left>
      <right/>
      <top style="thin">
        <color indexed="64"/>
      </top>
      <bottom style="medium">
        <color theme="3" tint="-0.499984740745262"/>
      </bottom>
      <diagonal/>
    </border>
    <border>
      <left/>
      <right/>
      <top style="thin">
        <color indexed="64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thin">
        <color indexed="64"/>
      </top>
      <bottom style="medium">
        <color theme="3" tint="-0.49998474074526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28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164" fontId="5" fillId="3" borderId="0"/>
    <xf numFmtId="49" fontId="8" fillId="3" borderId="0" applyFill="0" applyBorder="0">
      <alignment horizontal="center" wrapText="1"/>
    </xf>
    <xf numFmtId="164" fontId="8" fillId="3" borderId="0" applyFont="0" applyFill="0" applyBorder="0" applyAlignment="0" applyProtection="0">
      <alignment horizontal="center" wrapText="1"/>
    </xf>
    <xf numFmtId="166" fontId="11" fillId="0" borderId="0" applyFill="0" applyBorder="0">
      <alignment vertical="center"/>
    </xf>
    <xf numFmtId="164" fontId="14" fillId="0" borderId="0" applyFill="0" applyBorder="0">
      <alignment vertical="center"/>
    </xf>
    <xf numFmtId="165" fontId="11" fillId="0" borderId="0" applyFill="0" applyBorder="0">
      <alignment vertical="center"/>
    </xf>
    <xf numFmtId="0" fontId="11" fillId="0" borderId="0" applyFill="0" applyBorder="0">
      <alignment vertical="center"/>
    </xf>
    <xf numFmtId="0" fontId="14" fillId="0" borderId="0" applyFill="0" applyBorder="0">
      <alignment vertical="center"/>
    </xf>
    <xf numFmtId="171" fontId="11" fillId="0" borderId="30">
      <alignment vertical="center"/>
      <protection locked="0"/>
    </xf>
    <xf numFmtId="172" fontId="11" fillId="0" borderId="30">
      <alignment vertical="center"/>
      <protection locked="0"/>
    </xf>
    <xf numFmtId="0" fontId="11" fillId="0" borderId="30">
      <alignment vertical="center"/>
      <protection locked="0"/>
    </xf>
    <xf numFmtId="173" fontId="11" fillId="0" borderId="30">
      <alignment vertical="center"/>
      <protection locked="0"/>
    </xf>
    <xf numFmtId="165" fontId="11" fillId="0" borderId="30">
      <alignment vertical="center"/>
      <protection locked="0"/>
    </xf>
    <xf numFmtId="166" fontId="11" fillId="0" borderId="30">
      <alignment vertical="center"/>
      <protection locked="0"/>
    </xf>
    <xf numFmtId="174" fontId="11" fillId="0" borderId="30">
      <alignment vertical="center"/>
      <protection locked="0"/>
    </xf>
    <xf numFmtId="0" fontId="19" fillId="0" borderId="0" applyNumberFormat="0" applyFont="0" applyFill="0" applyBorder="0">
      <alignment horizontal="center" vertical="center"/>
      <protection locked="0"/>
    </xf>
    <xf numFmtId="171" fontId="11" fillId="0" borderId="0" applyFill="0" applyBorder="0">
      <alignment vertical="center"/>
    </xf>
    <xf numFmtId="172" fontId="11" fillId="0" borderId="0" applyFill="0" applyBorder="0">
      <alignment vertical="center"/>
    </xf>
    <xf numFmtId="0" fontId="20" fillId="0" borderId="0" applyFill="0" applyBorder="0">
      <alignment vertical="center"/>
    </xf>
    <xf numFmtId="0" fontId="21" fillId="0" borderId="0" applyFill="0" applyBorder="0">
      <alignment vertical="center"/>
    </xf>
    <xf numFmtId="0" fontId="22" fillId="0" borderId="0" applyFill="0" applyBorder="0">
      <alignment vertical="center"/>
    </xf>
    <xf numFmtId="0" fontId="23" fillId="0" borderId="0" applyFill="0" applyBorder="0">
      <alignment horizontal="center" vertical="center"/>
    </xf>
    <xf numFmtId="0" fontId="23" fillId="0" borderId="0" applyFill="0" applyBorder="0">
      <alignment horizontal="center" vertical="center"/>
    </xf>
    <xf numFmtId="0" fontId="24" fillId="0" borderId="0" applyFill="0" applyBorder="0">
      <alignment vertical="center"/>
    </xf>
    <xf numFmtId="0" fontId="25" fillId="0" borderId="0" applyFill="0" applyBorder="0">
      <alignment vertical="center"/>
    </xf>
    <xf numFmtId="0" fontId="26" fillId="0" borderId="0" applyFill="0" applyBorder="0">
      <alignment vertical="center"/>
    </xf>
    <xf numFmtId="0" fontId="27" fillId="0" borderId="0" applyFill="0" applyBorder="0">
      <alignment vertical="center"/>
    </xf>
    <xf numFmtId="0" fontId="27" fillId="0" borderId="0" applyFill="0" applyBorder="0">
      <alignment vertical="center"/>
    </xf>
    <xf numFmtId="0" fontId="10" fillId="0" borderId="31" applyFill="0">
      <alignment horizontal="center" vertical="center"/>
    </xf>
    <xf numFmtId="0" fontId="11" fillId="0" borderId="31" applyFill="0">
      <alignment horizontal="center" vertical="center"/>
    </xf>
    <xf numFmtId="175" fontId="11" fillId="0" borderId="31" applyFill="0">
      <alignment horizontal="center" vertical="center"/>
    </xf>
    <xf numFmtId="0" fontId="28" fillId="0" borderId="0" applyFill="0" applyBorder="0">
      <alignment vertical="center"/>
    </xf>
    <xf numFmtId="173" fontId="11" fillId="0" borderId="0" applyFill="0" applyBorder="0">
      <alignment vertical="center"/>
    </xf>
    <xf numFmtId="0" fontId="10" fillId="0" borderId="0" applyFill="0" applyBorder="0">
      <alignment vertical="center"/>
    </xf>
    <xf numFmtId="171" fontId="11" fillId="0" borderId="0" applyFill="0" applyBorder="0">
      <alignment vertical="center"/>
    </xf>
    <xf numFmtId="172" fontId="11" fillId="0" borderId="0" applyFill="0" applyBorder="0">
      <alignment vertical="center"/>
    </xf>
    <xf numFmtId="0" fontId="20" fillId="0" borderId="0" applyFill="0" applyBorder="0">
      <alignment vertical="center"/>
    </xf>
    <xf numFmtId="0" fontId="21" fillId="0" borderId="0" applyFill="0" applyBorder="0">
      <alignment vertical="center"/>
    </xf>
    <xf numFmtId="0" fontId="14" fillId="0" borderId="0" applyFill="0" applyBorder="0">
      <alignment vertical="center"/>
    </xf>
    <xf numFmtId="0" fontId="22" fillId="0" borderId="0" applyFill="0" applyBorder="0">
      <alignment vertical="center"/>
    </xf>
    <xf numFmtId="0" fontId="23" fillId="0" borderId="0" applyFill="0" applyBorder="0">
      <alignment horizontal="center" vertical="center"/>
    </xf>
    <xf numFmtId="0" fontId="23" fillId="0" borderId="0" applyFill="0" applyBorder="0">
      <alignment horizontal="center" vertical="center"/>
    </xf>
    <xf numFmtId="0" fontId="24" fillId="0" borderId="0" applyFill="0" applyBorder="0">
      <alignment vertical="center"/>
    </xf>
    <xf numFmtId="0" fontId="28" fillId="0" borderId="0" applyFill="0" applyBorder="0">
      <alignment vertical="center"/>
    </xf>
    <xf numFmtId="173" fontId="11" fillId="0" borderId="0" applyFill="0" applyBorder="0">
      <alignment vertical="center"/>
    </xf>
    <xf numFmtId="0" fontId="11" fillId="0" borderId="0" applyFill="0" applyBorder="0">
      <alignment vertical="center"/>
    </xf>
    <xf numFmtId="165" fontId="11" fillId="0" borderId="0" applyFill="0" applyBorder="0">
      <alignment vertical="center"/>
    </xf>
    <xf numFmtId="166" fontId="11" fillId="0" borderId="0" applyFill="0" applyBorder="0">
      <alignment vertical="center"/>
    </xf>
    <xf numFmtId="0" fontId="10" fillId="0" borderId="0" applyFill="0" applyBorder="0">
      <alignment vertical="center"/>
    </xf>
    <xf numFmtId="0" fontId="29" fillId="0" borderId="0" applyFill="0" applyBorder="0">
      <alignment vertical="center"/>
    </xf>
    <xf numFmtId="0" fontId="30" fillId="0" borderId="0" applyFill="0" applyBorder="0">
      <alignment vertical="center"/>
    </xf>
    <xf numFmtId="0" fontId="22" fillId="0" borderId="0" applyFill="0" applyBorder="0">
      <alignment vertical="center"/>
      <protection locked="0"/>
    </xf>
    <xf numFmtId="0" fontId="25" fillId="0" borderId="0" applyFill="0" applyBorder="0">
      <alignment vertical="center"/>
    </xf>
    <xf numFmtId="0" fontId="26" fillId="0" borderId="0" applyFill="0" applyBorder="0">
      <alignment vertical="center"/>
    </xf>
    <xf numFmtId="0" fontId="27" fillId="0" borderId="0" applyFill="0" applyBorder="0">
      <alignment vertical="center"/>
    </xf>
    <xf numFmtId="0" fontId="27" fillId="0" borderId="0" applyFill="0" applyBorder="0">
      <alignment vertical="center"/>
    </xf>
    <xf numFmtId="174" fontId="11" fillId="0" borderId="0" applyFill="0" applyBorder="0">
      <alignment vertical="center"/>
    </xf>
    <xf numFmtId="0" fontId="29" fillId="0" borderId="0" applyFill="0" applyBorder="0">
      <alignment vertical="center"/>
    </xf>
    <xf numFmtId="0" fontId="30" fillId="0" borderId="0" applyFill="0" applyBorder="0">
      <alignment vertical="center"/>
    </xf>
    <xf numFmtId="0" fontId="22" fillId="0" borderId="0" applyFill="0" applyBorder="0">
      <alignment vertical="center"/>
      <protection locked="0"/>
    </xf>
    <xf numFmtId="174" fontId="11" fillId="0" borderId="0" applyFill="0" applyBorder="0">
      <alignment vertical="center"/>
    </xf>
    <xf numFmtId="0" fontId="31" fillId="0" borderId="0"/>
    <xf numFmtId="176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3" fontId="5" fillId="0" borderId="0" applyFont="0" applyFill="0" applyBorder="0" applyAlignment="0" applyProtection="0"/>
    <xf numFmtId="37" fontId="32" fillId="0" borderId="0"/>
    <xf numFmtId="37" fontId="32" fillId="0" borderId="0"/>
    <xf numFmtId="0" fontId="34" fillId="0" borderId="0" applyNumberFormat="0" applyFill="0" applyBorder="0" applyAlignment="0" applyProtection="0"/>
    <xf numFmtId="37" fontId="32" fillId="0" borderId="32" applyNumberFormat="0" applyFont="0" applyFill="0" applyAlignment="0" applyProtection="0"/>
    <xf numFmtId="180" fontId="35" fillId="0" borderId="0" applyFill="0" applyBorder="0" applyAlignment="0" applyProtection="0"/>
    <xf numFmtId="176" fontId="36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80" fontId="39" fillId="0" borderId="0" applyFill="0" applyBorder="0">
      <protection locked="0"/>
    </xf>
    <xf numFmtId="184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5" fontId="32" fillId="0" borderId="0" applyFont="0" applyFill="0" applyBorder="0" applyAlignment="0" applyProtection="0"/>
    <xf numFmtId="37" fontId="40" fillId="9" borderId="0" applyNumberFormat="0" applyBorder="0" applyAlignment="0" applyProtection="0"/>
    <xf numFmtId="180" fontId="41" fillId="0" borderId="0" applyFill="0" applyBorder="0"/>
    <xf numFmtId="180" fontId="5" fillId="0" borderId="0" applyFill="0" applyBorder="0"/>
    <xf numFmtId="185" fontId="32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" fontId="32" fillId="0" borderId="0" applyFont="0" applyFill="0" applyBorder="0" applyAlignment="0" applyProtection="0"/>
    <xf numFmtId="0" fontId="37" fillId="0" borderId="0"/>
    <xf numFmtId="0" fontId="38" fillId="0" borderId="0"/>
    <xf numFmtId="0" fontId="39" fillId="0" borderId="0" applyFill="0" applyBorder="0">
      <protection locked="0"/>
    </xf>
    <xf numFmtId="39" fontId="32" fillId="0" borderId="0" applyFont="0" applyFill="0" applyBorder="0" applyAlignment="0" applyProtection="0"/>
    <xf numFmtId="180" fontId="32" fillId="9" borderId="0" applyNumberFormat="0" applyFont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2" fillId="0" borderId="0" applyFill="0" applyBorder="0" applyAlignment="0"/>
    <xf numFmtId="180" fontId="32" fillId="0" borderId="0" applyFont="0" applyFill="0" applyBorder="0" applyAlignment="0" applyProtection="0"/>
    <xf numFmtId="37" fontId="33" fillId="0" borderId="0" applyNumberFormat="0" applyFill="0" applyBorder="0" applyAlignment="0" applyProtection="0"/>
    <xf numFmtId="37" fontId="32" fillId="0" borderId="0" applyNumberFormat="0" applyFont="0" applyBorder="0" applyAlignment="0" applyProtection="0"/>
    <xf numFmtId="37" fontId="32" fillId="0" borderId="0" applyNumberFormat="0" applyFont="0" applyFill="0" applyBorder="0" applyProtection="0"/>
    <xf numFmtId="37" fontId="43" fillId="0" borderId="0" applyNumberFormat="0" applyFill="0" applyBorder="0" applyAlignment="0" applyProtection="0"/>
    <xf numFmtId="37" fontId="32" fillId="0" borderId="0" applyNumberFormat="0" applyFont="0" applyFill="0" applyBorder="0" applyProtection="0">
      <alignment horizontal="right" vertical="top" wrapText="1"/>
    </xf>
    <xf numFmtId="187" fontId="33" fillId="0" borderId="0" applyFont="0" applyFill="0" applyBorder="0" applyAlignment="0" applyProtection="0"/>
    <xf numFmtId="180" fontId="32" fillId="0" borderId="0" applyFont="0" applyFill="0" applyBorder="0" applyAlignment="0" applyProtection="0"/>
    <xf numFmtId="188" fontId="33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44" fillId="0" borderId="0" applyNumberFormat="0" applyFill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164" fontId="6" fillId="0" borderId="0" xfId="3" applyFont="1" applyFill="1" applyBorder="1" applyAlignment="1"/>
    <xf numFmtId="0" fontId="7" fillId="0" borderId="0" xfId="2" applyFont="1" applyFill="1" applyBorder="1" applyAlignment="1">
      <alignment horizontal="left"/>
    </xf>
    <xf numFmtId="49" fontId="9" fillId="4" borderId="5" xfId="4" applyFont="1" applyFill="1" applyBorder="1">
      <alignment horizontal="center" wrapText="1"/>
    </xf>
    <xf numFmtId="49" fontId="9" fillId="4" borderId="6" xfId="4" applyFont="1" applyFill="1" applyBorder="1">
      <alignment horizontal="center" wrapText="1"/>
    </xf>
    <xf numFmtId="49" fontId="9" fillId="4" borderId="7" xfId="4" applyFont="1" applyFill="1" applyBorder="1">
      <alignment horizontal="center" wrapText="1"/>
    </xf>
    <xf numFmtId="17" fontId="9" fillId="4" borderId="8" xfId="5" applyNumberFormat="1" applyFont="1" applyFill="1" applyBorder="1" applyAlignment="1">
      <alignment horizontal="center" wrapText="1"/>
    </xf>
    <xf numFmtId="17" fontId="9" fillId="4" borderId="0" xfId="5" applyNumberFormat="1" applyFont="1" applyFill="1" applyBorder="1" applyAlignment="1">
      <alignment horizontal="center" wrapText="1"/>
    </xf>
    <xf numFmtId="17" fontId="9" fillId="4" borderId="9" xfId="5" applyNumberFormat="1" applyFont="1" applyFill="1" applyBorder="1" applyAlignment="1">
      <alignment horizontal="center" wrapText="1"/>
    </xf>
    <xf numFmtId="0" fontId="10" fillId="0" borderId="0" xfId="0" applyFont="1" applyAlignment="1">
      <alignment vertical="center"/>
    </xf>
    <xf numFmtId="165" fontId="0" fillId="4" borderId="8" xfId="0" applyNumberFormat="1" applyFill="1" applyBorder="1" applyAlignment="1">
      <alignment vertical="center"/>
    </xf>
    <xf numFmtId="165" fontId="0" fillId="4" borderId="0" xfId="0" applyNumberFormat="1" applyFill="1" applyBorder="1" applyAlignment="1">
      <alignment vertical="center"/>
    </xf>
    <xf numFmtId="165" fontId="0" fillId="4" borderId="9" xfId="0" applyNumberFormat="1" applyFill="1" applyBorder="1" applyAlignment="1">
      <alignment vertical="center"/>
    </xf>
    <xf numFmtId="167" fontId="0" fillId="4" borderId="8" xfId="6" applyNumberFormat="1" applyFont="1" applyFill="1" applyBorder="1">
      <alignment vertical="center"/>
    </xf>
    <xf numFmtId="167" fontId="0" fillId="4" borderId="0" xfId="6" applyNumberFormat="1" applyFont="1" applyFill="1" applyBorder="1">
      <alignment vertical="center"/>
    </xf>
    <xf numFmtId="167" fontId="0" fillId="4" borderId="9" xfId="6" applyNumberFormat="1" applyFont="1" applyFill="1" applyBorder="1">
      <alignment vertical="center"/>
    </xf>
    <xf numFmtId="0" fontId="12" fillId="0" borderId="0" xfId="0" applyFont="1" applyAlignment="1">
      <alignment vertical="center"/>
    </xf>
    <xf numFmtId="165" fontId="13" fillId="5" borderId="10" xfId="0" applyNumberFormat="1" applyFont="1" applyFill="1" applyBorder="1" applyAlignment="1">
      <alignment vertical="center"/>
    </xf>
    <xf numFmtId="165" fontId="13" fillId="5" borderId="11" xfId="0" applyNumberFormat="1" applyFont="1" applyFill="1" applyBorder="1" applyAlignment="1">
      <alignment vertical="center"/>
    </xf>
    <xf numFmtId="165" fontId="13" fillId="5" borderId="12" xfId="0" applyNumberFormat="1" applyFont="1" applyFill="1" applyBorder="1" applyAlignment="1">
      <alignment vertical="center"/>
    </xf>
    <xf numFmtId="165" fontId="0" fillId="6" borderId="13" xfId="0" applyNumberFormat="1" applyFill="1" applyBorder="1" applyAlignment="1">
      <alignment vertical="center"/>
    </xf>
    <xf numFmtId="165" fontId="0" fillId="6" borderId="14" xfId="0" applyNumberFormat="1" applyFill="1" applyBorder="1" applyAlignment="1">
      <alignment vertical="center"/>
    </xf>
    <xf numFmtId="165" fontId="0" fillId="6" borderId="15" xfId="0" applyNumberFormat="1" applyFill="1" applyBorder="1" applyAlignment="1">
      <alignment vertical="center"/>
    </xf>
    <xf numFmtId="165" fontId="13" fillId="5" borderId="16" xfId="0" applyNumberFormat="1" applyFont="1" applyFill="1" applyBorder="1" applyAlignment="1">
      <alignment vertical="center"/>
    </xf>
    <xf numFmtId="165" fontId="13" fillId="5" borderId="17" xfId="0" applyNumberFormat="1" applyFont="1" applyFill="1" applyBorder="1" applyAlignment="1">
      <alignment vertical="center"/>
    </xf>
    <xf numFmtId="165" fontId="13" fillId="5" borderId="18" xfId="0" applyNumberFormat="1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49" fontId="9" fillId="4" borderId="5" xfId="4" applyNumberFormat="1" applyFont="1" applyFill="1" applyBorder="1">
      <alignment horizontal="center" wrapText="1"/>
    </xf>
    <xf numFmtId="49" fontId="9" fillId="4" borderId="6" xfId="4" applyNumberFormat="1" applyFont="1" applyFill="1" applyBorder="1">
      <alignment horizontal="center" wrapText="1"/>
    </xf>
    <xf numFmtId="49" fontId="9" fillId="4" borderId="7" xfId="4" applyNumberFormat="1" applyFont="1" applyFill="1" applyBorder="1">
      <alignment horizontal="center" wrapText="1"/>
    </xf>
    <xf numFmtId="165" fontId="0" fillId="7" borderId="10" xfId="0" applyNumberFormat="1" applyFill="1" applyBorder="1" applyAlignment="1">
      <alignment vertical="center"/>
    </xf>
    <xf numFmtId="165" fontId="0" fillId="7" borderId="11" xfId="0" applyNumberFormat="1" applyFill="1" applyBorder="1" applyAlignment="1">
      <alignment vertical="center"/>
    </xf>
    <xf numFmtId="165" fontId="0" fillId="7" borderId="12" xfId="0" applyNumberFormat="1" applyFill="1" applyBorder="1" applyAlignment="1">
      <alignment vertical="center"/>
    </xf>
    <xf numFmtId="165" fontId="0" fillId="7" borderId="16" xfId="0" applyNumberFormat="1" applyFill="1" applyBorder="1" applyAlignment="1">
      <alignment vertical="center"/>
    </xf>
    <xf numFmtId="165" fontId="0" fillId="7" borderId="17" xfId="0" applyNumberFormat="1" applyFill="1" applyBorder="1" applyAlignment="1">
      <alignment vertical="center"/>
    </xf>
    <xf numFmtId="165" fontId="0" fillId="7" borderId="18" xfId="0" applyNumberFormat="1" applyFill="1" applyBorder="1" applyAlignment="1">
      <alignment vertical="center"/>
    </xf>
    <xf numFmtId="0" fontId="0" fillId="0" borderId="0" xfId="0" applyFill="1"/>
    <xf numFmtId="165" fontId="0" fillId="0" borderId="0" xfId="0" applyNumberFormat="1" applyFill="1" applyBorder="1" applyAlignment="1">
      <alignment vertical="center"/>
    </xf>
    <xf numFmtId="0" fontId="0" fillId="0" borderId="0" xfId="0" applyAlignment="1">
      <alignment horizontal="left" indent="1"/>
    </xf>
    <xf numFmtId="0" fontId="3" fillId="0" borderId="0" xfId="0" applyFont="1"/>
    <xf numFmtId="165" fontId="0" fillId="0" borderId="0" xfId="0" applyNumberFormat="1"/>
    <xf numFmtId="167" fontId="0" fillId="0" borderId="0" xfId="0" applyNumberFormat="1"/>
    <xf numFmtId="168" fontId="0" fillId="0" borderId="0" xfId="0" applyNumberFormat="1"/>
    <xf numFmtId="168" fontId="3" fillId="0" borderId="14" xfId="0" applyNumberFormat="1" applyFont="1" applyBorder="1"/>
    <xf numFmtId="0" fontId="3" fillId="0" borderId="19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169" fontId="0" fillId="0" borderId="22" xfId="0" applyNumberFormat="1" applyFill="1" applyBorder="1" applyAlignment="1">
      <alignment vertical="center"/>
    </xf>
    <xf numFmtId="169" fontId="0" fillId="0" borderId="0" xfId="0" applyNumberFormat="1" applyFill="1" applyBorder="1" applyAlignment="1">
      <alignment vertical="center"/>
    </xf>
    <xf numFmtId="169" fontId="0" fillId="0" borderId="23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9" fontId="0" fillId="0" borderId="22" xfId="0" applyNumberFormat="1" applyBorder="1" applyAlignment="1">
      <alignment vertical="center"/>
    </xf>
    <xf numFmtId="16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9" fontId="0" fillId="0" borderId="23" xfId="0" applyNumberFormat="1" applyBorder="1" applyAlignment="1">
      <alignment vertical="center"/>
    </xf>
    <xf numFmtId="169" fontId="15" fillId="0" borderId="22" xfId="0" applyNumberFormat="1" applyFont="1" applyBorder="1" applyAlignment="1">
      <alignment vertical="center"/>
    </xf>
    <xf numFmtId="169" fontId="0" fillId="0" borderId="14" xfId="0" applyNumberFormat="1" applyBorder="1" applyAlignment="1">
      <alignment vertical="center"/>
    </xf>
    <xf numFmtId="169" fontId="0" fillId="0" borderId="24" xfId="0" applyNumberFormat="1" applyBorder="1" applyAlignment="1">
      <alignment vertical="center"/>
    </xf>
    <xf numFmtId="10" fontId="16" fillId="0" borderId="0" xfId="1" applyNumberFormat="1" applyFont="1" applyBorder="1"/>
    <xf numFmtId="170" fontId="0" fillId="0" borderId="0" xfId="1" applyNumberFormat="1" applyFont="1" applyBorder="1"/>
    <xf numFmtId="169" fontId="0" fillId="0" borderId="26" xfId="0" applyNumberFormat="1" applyBorder="1" applyAlignment="1">
      <alignment vertical="center"/>
    </xf>
    <xf numFmtId="10" fontId="16" fillId="8" borderId="26" xfId="1" applyNumberFormat="1" applyFont="1" applyFill="1" applyBorder="1"/>
    <xf numFmtId="169" fontId="0" fillId="0" borderId="27" xfId="0" applyNumberFormat="1" applyBorder="1" applyAlignment="1">
      <alignment vertical="center"/>
    </xf>
    <xf numFmtId="164" fontId="17" fillId="0" borderId="0" xfId="7" applyFont="1">
      <alignment vertical="center"/>
    </xf>
    <xf numFmtId="17" fontId="18" fillId="0" borderId="20" xfId="0" applyNumberFormat="1" applyFont="1" applyFill="1" applyBorder="1" applyAlignment="1">
      <alignment horizontal="center" vertical="center"/>
    </xf>
    <xf numFmtId="17" fontId="18" fillId="0" borderId="21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165" fontId="0" fillId="0" borderId="28" xfId="0" applyNumberFormat="1" applyBorder="1" applyAlignment="1">
      <alignment vertical="center"/>
    </xf>
    <xf numFmtId="169" fontId="3" fillId="0" borderId="22" xfId="0" applyNumberFormat="1" applyFont="1" applyFill="1" applyBorder="1" applyAlignment="1">
      <alignment vertical="center"/>
    </xf>
    <xf numFmtId="169" fontId="3" fillId="0" borderId="25" xfId="0" applyNumberFormat="1" applyFont="1" applyBorder="1" applyAlignment="1">
      <alignment vertical="center"/>
    </xf>
    <xf numFmtId="169" fontId="0" fillId="0" borderId="29" xfId="0" applyNumberFormat="1" applyFill="1" applyBorder="1" applyAlignment="1">
      <alignment vertical="center"/>
    </xf>
    <xf numFmtId="189" fontId="0" fillId="0" borderId="0" xfId="0" applyNumberFormat="1"/>
    <xf numFmtId="0" fontId="0" fillId="0" borderId="0" xfId="0" quotePrefix="1"/>
    <xf numFmtId="165" fontId="0" fillId="0" borderId="0" xfId="0" applyNumberFormat="1" applyBorder="1"/>
    <xf numFmtId="168" fontId="0" fillId="0" borderId="0" xfId="0" applyNumberFormat="1" applyFont="1"/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4" fillId="10" borderId="33" xfId="0" applyFont="1" applyFill="1" applyBorder="1" applyAlignment="1">
      <alignment horizontal="center" vertical="center"/>
    </xf>
    <xf numFmtId="0" fontId="4" fillId="10" borderId="34" xfId="0" applyFont="1" applyFill="1" applyBorder="1" applyAlignment="1">
      <alignment horizontal="center" vertical="center"/>
    </xf>
    <xf numFmtId="0" fontId="4" fillId="10" borderId="35" xfId="0" applyFont="1" applyFill="1" applyBorder="1" applyAlignment="1">
      <alignment horizontal="center" vertical="center"/>
    </xf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0" xfId="0"/>
  </cellXfs>
  <cellStyles count="128">
    <cellStyle name="#" xfId="68"/>
    <cellStyle name="#_Book1" xfId="69"/>
    <cellStyle name="#_Sheet" xfId="70"/>
    <cellStyle name="$m" xfId="71"/>
    <cellStyle name="¢" xfId="72"/>
    <cellStyle name="¢_Book1" xfId="73"/>
    <cellStyle name="¢_Sheet" xfId="74"/>
    <cellStyle name="0,000" xfId="75"/>
    <cellStyle name="0.0%" xfId="76"/>
    <cellStyle name="0.00%" xfId="77"/>
    <cellStyle name="0000" xfId="78"/>
    <cellStyle name="0x" xfId="79"/>
    <cellStyle name="4" xfId="80"/>
    <cellStyle name="array" xfId="81"/>
    <cellStyle name="Assumption Currency." xfId="11"/>
    <cellStyle name="Assumption Date." xfId="12"/>
    <cellStyle name="Assumption Heading." xfId="13"/>
    <cellStyle name="Assumption Multiple." xfId="14"/>
    <cellStyle name="Assumption Number." xfId="15"/>
    <cellStyle name="Assumption Percentage." xfId="16"/>
    <cellStyle name="Assumption Year." xfId="17"/>
    <cellStyle name="bold" xfId="82"/>
    <cellStyle name="Border" xfId="83"/>
    <cellStyle name="Cell Link." xfId="18"/>
    <cellStyle name="Check" xfId="84"/>
    <cellStyle name="Comma 2" xfId="65"/>
    <cellStyle name="Comma 3" xfId="67"/>
    <cellStyle name="Comma 3 2" xfId="85"/>
    <cellStyle name="Comma 4" xfId="86"/>
    <cellStyle name="Comma 5" xfId="87"/>
    <cellStyle name="Comma 6" xfId="88"/>
    <cellStyle name="Currency [0] U" xfId="89"/>
    <cellStyle name="Currency 10" xfId="90"/>
    <cellStyle name="Currency 11" xfId="91"/>
    <cellStyle name="Currency 2" xfId="92"/>
    <cellStyle name="Currency 3" xfId="93"/>
    <cellStyle name="Currency 4" xfId="94"/>
    <cellStyle name="Currency 5" xfId="95"/>
    <cellStyle name="Currency 6" xfId="96"/>
    <cellStyle name="Currency 7" xfId="97"/>
    <cellStyle name="Currency 8" xfId="98"/>
    <cellStyle name="Currency 9" xfId="99"/>
    <cellStyle name="Currency." xfId="19"/>
    <cellStyle name="Data Rows" xfId="3"/>
    <cellStyle name="Date" xfId="100"/>
    <cellStyle name="Date (short)" xfId="5"/>
    <cellStyle name="Date." xfId="20"/>
    <cellStyle name="Heading" xfId="101"/>
    <cellStyle name="Heading 1." xfId="21"/>
    <cellStyle name="Heading 1-noindex" xfId="127"/>
    <cellStyle name="Heading 2." xfId="22"/>
    <cellStyle name="Heading 3" xfId="2" builtinId="18"/>
    <cellStyle name="Heading 3 2" xfId="102"/>
    <cellStyle name="Heading 3." xfId="7"/>
    <cellStyle name="Heading 3. 2" xfId="10"/>
    <cellStyle name="Heading 4 2" xfId="103"/>
    <cellStyle name="Heading 4." xfId="23"/>
    <cellStyle name="Hyperlink Arrow." xfId="24"/>
    <cellStyle name="Hyperlink Check." xfId="25"/>
    <cellStyle name="Hyperlink Text." xfId="26"/>
    <cellStyle name="Hyperlink TOC 1." xfId="27"/>
    <cellStyle name="Hyperlink TOC 2." xfId="28"/>
    <cellStyle name="Hyperlink TOC 3." xfId="29"/>
    <cellStyle name="Hyperlink TOC 4." xfId="30"/>
    <cellStyle name="Label 2a" xfId="4"/>
    <cellStyle name="Lookup Table Heading." xfId="31"/>
    <cellStyle name="Lookup Table Label." xfId="32"/>
    <cellStyle name="Lookup Table Number." xfId="33"/>
    <cellStyle name="m" xfId="104"/>
    <cellStyle name="m_Book1" xfId="105"/>
    <cellStyle name="m_Sheet" xfId="106"/>
    <cellStyle name="mmm-yy" xfId="107"/>
    <cellStyle name="Model Name." xfId="34"/>
    <cellStyle name="Multiple." xfId="35"/>
    <cellStyle name="Normal" xfId="0" builtinId="0"/>
    <cellStyle name="Normal 2" xfId="9"/>
    <cellStyle name="Normal 3" xfId="64"/>
    <cellStyle name="Normal 4" xfId="108"/>
    <cellStyle name="Normal 5" xfId="109"/>
    <cellStyle name="Normal U" xfId="110"/>
    <cellStyle name="Number." xfId="8"/>
    <cellStyle name="O.OO" xfId="111"/>
    <cellStyle name="Pattern" xfId="112"/>
    <cellStyle name="Percent" xfId="1" builtinId="5"/>
    <cellStyle name="Percent 2" xfId="66"/>
    <cellStyle name="Percent 3" xfId="113"/>
    <cellStyle name="Percent 4" xfId="114"/>
    <cellStyle name="Percent 5" xfId="115"/>
    <cellStyle name="Percentage." xfId="6"/>
    <cellStyle name="Period Title." xfId="36"/>
    <cellStyle name="Presentation Currency." xfId="37"/>
    <cellStyle name="Presentation Date." xfId="38"/>
    <cellStyle name="Presentation Heading 1." xfId="39"/>
    <cellStyle name="Presentation Heading 2." xfId="40"/>
    <cellStyle name="Presentation Heading 3." xfId="41"/>
    <cellStyle name="Presentation Heading 4." xfId="42"/>
    <cellStyle name="Presentation Hyperlink Arrow." xfId="43"/>
    <cellStyle name="Presentation Hyperlink Check." xfId="44"/>
    <cellStyle name="Presentation Hyperlink Text." xfId="45"/>
    <cellStyle name="Presentation Model Name." xfId="46"/>
    <cellStyle name="Presentation Multiple." xfId="47"/>
    <cellStyle name="Presentation Normal." xfId="48"/>
    <cellStyle name="Presentation Number." xfId="49"/>
    <cellStyle name="Presentation Percentage." xfId="50"/>
    <cellStyle name="Presentation Period Title." xfId="51"/>
    <cellStyle name="Presentation Section Number." xfId="52"/>
    <cellStyle name="Presentation Sheet Title." xfId="53"/>
    <cellStyle name="Presentation Sub Total." xfId="54"/>
    <cellStyle name="Presentation TOC 1." xfId="55"/>
    <cellStyle name="Presentation TOC 2." xfId="56"/>
    <cellStyle name="Presentation TOC 3." xfId="57"/>
    <cellStyle name="Presentation TOC 4." xfId="58"/>
    <cellStyle name="Presentation Year." xfId="59"/>
    <cellStyle name="Section Number." xfId="60"/>
    <cellStyle name="Sheet Title." xfId="61"/>
    <cellStyle name="Sub Total." xfId="62"/>
    <cellStyle name="Table Heading" xfId="116"/>
    <cellStyle name="times" xfId="117"/>
    <cellStyle name="un-bold" xfId="118"/>
    <cellStyle name="un-Pattern" xfId="119"/>
    <cellStyle name="un-wrap" xfId="120"/>
    <cellStyle name="white/hidden" xfId="121"/>
    <cellStyle name="wrap" xfId="122"/>
    <cellStyle name="xMillions ($0.0m)" xfId="123"/>
    <cellStyle name="xMillions (0.0)" xfId="124"/>
    <cellStyle name="xThousands ($0.0k)" xfId="125"/>
    <cellStyle name="xThousands (0.0)" xfId="126"/>
    <cellStyle name="Year." xfId="6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C0C0C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993366"/>
      <rgbColor rgb="00339966"/>
      <rgbColor rgb="00CB2840"/>
      <rgbColor rgb="00007767"/>
      <rgbColor rgb="000069B3"/>
      <rgbColor rgb="00993366"/>
      <rgbColor rgb="00FFFF78"/>
      <rgbColor rgb="00FFFFFF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enneda/AppData/Local/Microsoft/Windows/Temporary%20Internet%20Files/Content.Outlook/YRI3AR6H/948976_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7 Year IRR"/>
      <sheetName val="P&amp;L and IRR"/>
      <sheetName val="Inputs"/>
      <sheetName val="Sensitivity Analysis"/>
      <sheetName val="Calculations"/>
      <sheetName val="Template"/>
    </sheetNames>
    <sheetDataSet>
      <sheetData sheetId="0" refreshError="1"/>
      <sheetData sheetId="1" refreshError="1"/>
      <sheetData sheetId="2" refreshError="1"/>
      <sheetData sheetId="3">
        <row r="21">
          <cell r="G21">
            <v>0.28000000000000003</v>
          </cell>
        </row>
        <row r="38">
          <cell r="F38">
            <v>0.5</v>
          </cell>
        </row>
        <row r="61">
          <cell r="G61">
            <v>6.7472279999999996E-2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0"/>
  <sheetViews>
    <sheetView topLeftCell="A40" workbookViewId="0"/>
  </sheetViews>
  <sheetFormatPr defaultRowHeight="10.5"/>
  <cols>
    <col min="1" max="1" width="9" bestFit="1" customWidth="1"/>
    <col min="2" max="2" width="58.83203125" bestFit="1" customWidth="1"/>
    <col min="3" max="8" width="10.83203125" bestFit="1" customWidth="1"/>
  </cols>
  <sheetData>
    <row r="1" spans="1:7" ht="12" thickBot="1">
      <c r="A1" s="1"/>
      <c r="B1" s="1"/>
      <c r="C1" s="82" t="s">
        <v>0</v>
      </c>
      <c r="D1" s="83"/>
      <c r="E1" s="83"/>
      <c r="F1" s="83"/>
      <c r="G1" s="84"/>
    </row>
    <row r="2" spans="1:7" ht="51">
      <c r="A2" s="2"/>
      <c r="B2" s="3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6" t="s">
        <v>6</v>
      </c>
    </row>
    <row r="3" spans="1:7" ht="12.75">
      <c r="A3" s="2"/>
      <c r="B3" s="3"/>
      <c r="C3" s="7">
        <v>41455</v>
      </c>
      <c r="D3" s="8">
        <v>41820</v>
      </c>
      <c r="E3" s="8">
        <v>42185</v>
      </c>
      <c r="F3" s="8">
        <v>42551</v>
      </c>
      <c r="G3" s="9">
        <v>42916</v>
      </c>
    </row>
    <row r="4" spans="1:7" ht="11.25">
      <c r="A4" s="1"/>
      <c r="B4" s="10" t="s">
        <v>7</v>
      </c>
      <c r="C4" s="11">
        <v>902968.74643744878</v>
      </c>
      <c r="D4" s="12">
        <v>918930.79559729982</v>
      </c>
      <c r="E4" s="12">
        <v>970965.77058672276</v>
      </c>
      <c r="F4" s="12">
        <v>971604.86013918358</v>
      </c>
      <c r="G4" s="13">
        <v>966110.48411405226</v>
      </c>
    </row>
    <row r="5" spans="1:7">
      <c r="A5" s="1"/>
      <c r="B5" s="1" t="s">
        <v>8</v>
      </c>
      <c r="C5" s="14">
        <v>9.1627685062436237E-2</v>
      </c>
      <c r="D5" s="15">
        <v>9.1627685062436237E-2</v>
      </c>
      <c r="E5" s="15">
        <v>9.1627685062436237E-2</v>
      </c>
      <c r="F5" s="15">
        <v>9.1627685062436237E-2</v>
      </c>
      <c r="G5" s="16">
        <v>9.1627685062436237E-2</v>
      </c>
    </row>
    <row r="6" spans="1:7">
      <c r="A6" s="1"/>
      <c r="B6" s="1" t="s">
        <v>9</v>
      </c>
      <c r="C6" s="11">
        <v>82736.935919793395</v>
      </c>
      <c r="D6" s="12">
        <v>84199.501533163362</v>
      </c>
      <c r="E6" s="12">
        <v>88967.345833725951</v>
      </c>
      <c r="F6" s="12">
        <v>89025.904129965522</v>
      </c>
      <c r="G6" s="13">
        <v>88522.467173920188</v>
      </c>
    </row>
    <row r="7" spans="1:7" ht="11.25">
      <c r="A7" s="17" t="s">
        <v>10</v>
      </c>
      <c r="B7" s="1" t="s">
        <v>11</v>
      </c>
      <c r="C7" s="11">
        <v>70492.630110448226</v>
      </c>
      <c r="D7" s="12">
        <v>72009.84221062946</v>
      </c>
      <c r="E7" s="12">
        <v>72204.674675103335</v>
      </c>
      <c r="F7" s="12">
        <v>75207.816390615961</v>
      </c>
      <c r="G7" s="13">
        <v>78664.395284432976</v>
      </c>
    </row>
    <row r="8" spans="1:7" ht="11.25">
      <c r="A8" s="17" t="s">
        <v>10</v>
      </c>
      <c r="B8" s="1" t="s">
        <v>12</v>
      </c>
      <c r="C8" s="11">
        <v>37956.875405270795</v>
      </c>
      <c r="D8" s="12">
        <v>37050.374576804606</v>
      </c>
      <c r="E8" s="12">
        <v>42658.665996672484</v>
      </c>
      <c r="F8" s="12">
        <v>42780.004374368997</v>
      </c>
      <c r="G8" s="13">
        <v>39983.439280260471</v>
      </c>
    </row>
    <row r="9" spans="1:7" ht="11.25">
      <c r="A9" s="17" t="s">
        <v>10</v>
      </c>
      <c r="B9" s="1" t="s">
        <v>13</v>
      </c>
      <c r="C9" s="11">
        <v>30627.162451247506</v>
      </c>
      <c r="D9" s="12">
        <v>34353.151440902482</v>
      </c>
      <c r="E9" s="12">
        <v>36139.876023087192</v>
      </c>
      <c r="F9" s="12">
        <v>38656.167931959026</v>
      </c>
      <c r="G9" s="13">
        <v>41063.024244274347</v>
      </c>
    </row>
    <row r="10" spans="1:7" ht="11.25">
      <c r="A10" s="17" t="s">
        <v>14</v>
      </c>
      <c r="B10" s="1" t="s">
        <v>15</v>
      </c>
      <c r="C10" s="11">
        <v>0</v>
      </c>
      <c r="D10" s="12">
        <v>0</v>
      </c>
      <c r="E10" s="12">
        <v>0</v>
      </c>
      <c r="F10" s="12">
        <v>0</v>
      </c>
      <c r="G10" s="13">
        <v>0</v>
      </c>
    </row>
    <row r="11" spans="1:7" ht="11.25">
      <c r="A11" s="17" t="s">
        <v>16</v>
      </c>
      <c r="B11" s="1" t="s">
        <v>17</v>
      </c>
      <c r="C11" s="11">
        <v>3673.9627208067513</v>
      </c>
      <c r="D11" s="12">
        <v>3769.6471984062114</v>
      </c>
      <c r="E11" s="12">
        <v>3868.5776789486599</v>
      </c>
      <c r="F11" s="12">
        <v>3970.8990212964163</v>
      </c>
      <c r="G11" s="13">
        <v>4076.7637778172561</v>
      </c>
    </row>
    <row r="12" spans="1:7" ht="11.25">
      <c r="A12" s="17" t="s">
        <v>14</v>
      </c>
      <c r="B12" s="1" t="s">
        <v>18</v>
      </c>
      <c r="C12" s="11">
        <v>-6283.8421368882837</v>
      </c>
      <c r="D12" s="12">
        <v>-6394.9234976745647</v>
      </c>
      <c r="E12" s="12">
        <v>-6757.0396503326947</v>
      </c>
      <c r="F12" s="12">
        <v>-6761.4871330111855</v>
      </c>
      <c r="G12" s="13">
        <v>-6723.2512674634063</v>
      </c>
    </row>
    <row r="13" spans="1:7" ht="11.25">
      <c r="A13" s="17"/>
      <c r="B13" s="1" t="s">
        <v>19</v>
      </c>
      <c r="C13" s="18">
        <v>211855.79902906489</v>
      </c>
      <c r="D13" s="19">
        <v>217448.29906541912</v>
      </c>
      <c r="E13" s="19">
        <v>229344.94519930755</v>
      </c>
      <c r="F13" s="19">
        <v>234937.50667260188</v>
      </c>
      <c r="G13" s="20">
        <v>237433.31093760734</v>
      </c>
    </row>
    <row r="14" spans="1:7" ht="11.25">
      <c r="A14" s="17" t="s">
        <v>16</v>
      </c>
      <c r="B14" s="1" t="s">
        <v>20</v>
      </c>
      <c r="C14" s="11">
        <v>0</v>
      </c>
      <c r="D14" s="12">
        <v>0</v>
      </c>
      <c r="E14" s="12">
        <v>0</v>
      </c>
      <c r="F14" s="12">
        <v>0</v>
      </c>
      <c r="G14" s="13">
        <v>0</v>
      </c>
    </row>
    <row r="15" spans="1:7" ht="11.25">
      <c r="A15" s="17" t="s">
        <v>14</v>
      </c>
      <c r="B15" s="1" t="s">
        <v>21</v>
      </c>
      <c r="C15" s="11">
        <v>-9448.3892510917831</v>
      </c>
      <c r="D15" s="12">
        <v>-1327.4908674878325</v>
      </c>
      <c r="E15" s="12">
        <v>-1860.6170131929512</v>
      </c>
      <c r="F15" s="12">
        <v>3947.5405290410422</v>
      </c>
      <c r="G15" s="13">
        <v>13051.829939801915</v>
      </c>
    </row>
    <row r="16" spans="1:7" ht="11.25" thickBot="1">
      <c r="A16" s="1"/>
      <c r="B16" s="1" t="s">
        <v>22</v>
      </c>
      <c r="C16" s="21">
        <v>202407.40977797311</v>
      </c>
      <c r="D16" s="22">
        <v>216120.8081979313</v>
      </c>
      <c r="E16" s="22">
        <v>227484.32818611461</v>
      </c>
      <c r="F16" s="22">
        <v>238885.04720164294</v>
      </c>
      <c r="G16" s="23">
        <v>250485.14087740926</v>
      </c>
    </row>
    <row r="17" spans="1:7" ht="12" thickTop="1">
      <c r="A17" s="1"/>
      <c r="B17" s="10" t="s">
        <v>25</v>
      </c>
      <c r="C17" s="11"/>
      <c r="D17" s="12"/>
      <c r="E17" s="12"/>
      <c r="F17" s="12"/>
      <c r="G17" s="13"/>
    </row>
    <row r="18" spans="1:7">
      <c r="A18" s="1"/>
      <c r="B18" s="1" t="s">
        <v>23</v>
      </c>
      <c r="C18" s="11">
        <v>93348.476743843596</v>
      </c>
      <c r="D18" s="12">
        <v>95896.721824340289</v>
      </c>
      <c r="E18" s="12">
        <v>98696.634668855346</v>
      </c>
      <c r="F18" s="12">
        <v>101167.36123460392</v>
      </c>
      <c r="G18" s="13">
        <v>101112.15017159098</v>
      </c>
    </row>
    <row r="19" spans="1:7">
      <c r="A19" s="1"/>
      <c r="B19" s="1" t="s">
        <v>26</v>
      </c>
      <c r="C19" s="11">
        <v>0</v>
      </c>
      <c r="D19" s="12">
        <v>0</v>
      </c>
      <c r="E19" s="12">
        <v>0</v>
      </c>
      <c r="F19" s="12">
        <v>0</v>
      </c>
      <c r="G19" s="13">
        <v>0</v>
      </c>
    </row>
    <row r="20" spans="1:7">
      <c r="A20" s="1"/>
      <c r="B20" s="1" t="s">
        <v>24</v>
      </c>
      <c r="C20" s="11">
        <v>118507.32228522131</v>
      </c>
      <c r="D20" s="12">
        <v>121551.57724107882</v>
      </c>
      <c r="E20" s="12">
        <v>130648.31053045226</v>
      </c>
      <c r="F20" s="12">
        <v>133770.14543799803</v>
      </c>
      <c r="G20" s="13">
        <v>136321.16076601634</v>
      </c>
    </row>
    <row r="21" spans="1:7" ht="12" thickBot="1">
      <c r="A21" s="1"/>
      <c r="B21" s="1" t="s">
        <v>19</v>
      </c>
      <c r="C21" s="24">
        <v>211855.79902906489</v>
      </c>
      <c r="D21" s="25">
        <v>217448.29906541912</v>
      </c>
      <c r="E21" s="25">
        <v>229344.94519930761</v>
      </c>
      <c r="F21" s="25">
        <v>234937.50667260194</v>
      </c>
      <c r="G21" s="26">
        <v>237433.31093760731</v>
      </c>
    </row>
    <row r="22" spans="1:7" ht="2.25" customHeight="1" thickBot="1">
      <c r="A22" s="1"/>
      <c r="B22" s="1"/>
      <c r="C22" s="27"/>
      <c r="D22" s="27"/>
      <c r="E22" s="27"/>
      <c r="F22" s="27"/>
      <c r="G22" s="27"/>
    </row>
    <row r="23" spans="1:7" ht="12" thickBot="1">
      <c r="C23" s="82" t="s">
        <v>27</v>
      </c>
      <c r="D23" s="83"/>
      <c r="E23" s="83"/>
      <c r="F23" s="83"/>
      <c r="G23" s="84"/>
    </row>
    <row r="24" spans="1:7" ht="51">
      <c r="C24" s="28" t="s">
        <v>2</v>
      </c>
      <c r="D24" s="29" t="s">
        <v>3</v>
      </c>
      <c r="E24" s="29" t="s">
        <v>4</v>
      </c>
      <c r="F24" s="29" t="s">
        <v>5</v>
      </c>
      <c r="G24" s="30" t="s">
        <v>6</v>
      </c>
    </row>
    <row r="25" spans="1:7" ht="12.75">
      <c r="C25" s="7">
        <v>41455</v>
      </c>
      <c r="D25" s="8">
        <v>41820</v>
      </c>
      <c r="E25" s="8">
        <v>42185</v>
      </c>
      <c r="F25" s="8">
        <v>42551</v>
      </c>
      <c r="G25" s="9">
        <v>42916</v>
      </c>
    </row>
    <row r="26" spans="1:7" ht="11.25">
      <c r="A26" s="1"/>
      <c r="B26" s="10" t="s">
        <v>7</v>
      </c>
      <c r="C26" s="11">
        <v>166891.7156196807</v>
      </c>
      <c r="D26" s="12">
        <v>165216.16582811053</v>
      </c>
      <c r="E26" s="12">
        <v>163802.10196224414</v>
      </c>
      <c r="F26" s="12">
        <v>162399.60951993114</v>
      </c>
      <c r="G26" s="13">
        <v>161422.09909766237</v>
      </c>
    </row>
    <row r="27" spans="1:7">
      <c r="A27" s="1"/>
      <c r="B27" s="1" t="s">
        <v>8</v>
      </c>
      <c r="C27" s="14">
        <v>9.1627685062436237E-2</v>
      </c>
      <c r="D27" s="15">
        <v>9.1627685062436237E-2</v>
      </c>
      <c r="E27" s="15">
        <v>9.1627685062436237E-2</v>
      </c>
      <c r="F27" s="15">
        <v>9.1627685062436237E-2</v>
      </c>
      <c r="G27" s="16">
        <v>9.1627685062436237E-2</v>
      </c>
    </row>
    <row r="28" spans="1:7">
      <c r="A28" s="1"/>
      <c r="B28" s="1" t="s">
        <v>9</v>
      </c>
      <c r="C28" s="11">
        <v>15291.901558329773</v>
      </c>
      <c r="D28" s="12">
        <v>15138.374809721352</v>
      </c>
      <c r="E28" s="12">
        <v>15008.807411161575</v>
      </c>
      <c r="F28" s="12">
        <v>14880.300275354872</v>
      </c>
      <c r="G28" s="13">
        <v>14790.73325823798</v>
      </c>
    </row>
    <row r="29" spans="1:7" ht="11.25">
      <c r="A29" s="17" t="s">
        <v>10</v>
      </c>
      <c r="B29" s="1" t="s">
        <v>11</v>
      </c>
      <c r="C29" s="11">
        <v>6875.9772990602942</v>
      </c>
      <c r="D29" s="12">
        <v>7166.0450874054077</v>
      </c>
      <c r="E29" s="12">
        <v>7349.7260917774838</v>
      </c>
      <c r="F29" s="12">
        <v>7703.1718391722534</v>
      </c>
      <c r="G29" s="13">
        <v>8076.8367000587605</v>
      </c>
    </row>
    <row r="30" spans="1:7" ht="11.25">
      <c r="A30" s="17" t="s">
        <v>10</v>
      </c>
      <c r="B30" s="1" t="s">
        <v>12</v>
      </c>
      <c r="C30" s="11">
        <v>4941.6987623075838</v>
      </c>
      <c r="D30" s="12">
        <v>4725.0570972754795</v>
      </c>
      <c r="E30" s="12">
        <v>4556.5992792996331</v>
      </c>
      <c r="F30" s="12">
        <v>4377.4531853753579</v>
      </c>
      <c r="G30" s="13">
        <v>3973.1583416607536</v>
      </c>
    </row>
    <row r="31" spans="1:7" ht="11.25">
      <c r="A31" s="17" t="s">
        <v>10</v>
      </c>
      <c r="B31" s="1" t="s">
        <v>13</v>
      </c>
      <c r="C31" s="11">
        <v>2460.4688254746179</v>
      </c>
      <c r="D31" s="12">
        <v>2558.8249293234912</v>
      </c>
      <c r="E31" s="12">
        <v>2690.1110205001678</v>
      </c>
      <c r="F31" s="12">
        <v>2782.9849350061413</v>
      </c>
      <c r="G31" s="13">
        <v>2866.7794589161713</v>
      </c>
    </row>
    <row r="32" spans="1:7" ht="11.25">
      <c r="A32" s="17" t="s">
        <v>14</v>
      </c>
      <c r="B32" s="1" t="s">
        <v>15</v>
      </c>
      <c r="C32" s="11">
        <v>-2942.1755442039303</v>
      </c>
      <c r="D32" s="12">
        <v>-2974.6895520773469</v>
      </c>
      <c r="E32" s="12">
        <v>-3014.6109323737678</v>
      </c>
      <c r="F32" s="12">
        <v>-3052.3925630927515</v>
      </c>
      <c r="G32" s="13">
        <v>-3085.6416878784967</v>
      </c>
    </row>
    <row r="33" spans="1:7" ht="11.25">
      <c r="A33" s="17" t="s">
        <v>16</v>
      </c>
      <c r="B33" s="1" t="s">
        <v>17</v>
      </c>
      <c r="C33" s="11">
        <v>0</v>
      </c>
      <c r="D33" s="12">
        <v>0</v>
      </c>
      <c r="E33" s="12">
        <v>0</v>
      </c>
      <c r="F33" s="12">
        <v>0</v>
      </c>
      <c r="G33" s="13">
        <v>0</v>
      </c>
    </row>
    <row r="34" spans="1:7" ht="11.25">
      <c r="A34" s="17" t="s">
        <v>14</v>
      </c>
      <c r="B34" s="1" t="s">
        <v>18</v>
      </c>
      <c r="C34" s="11">
        <v>-6837.8009877952327</v>
      </c>
      <c r="D34" s="12">
        <v>-6450.8888642113579</v>
      </c>
      <c r="E34" s="12">
        <v>-5995.9902441025561</v>
      </c>
      <c r="F34" s="12">
        <v>-5654.3025121540504</v>
      </c>
      <c r="G34" s="13">
        <v>-5354.0755063407405</v>
      </c>
    </row>
    <row r="35" spans="1:7" ht="11.25">
      <c r="A35" s="17"/>
      <c r="B35" s="1" t="s">
        <v>19</v>
      </c>
      <c r="C35" s="31">
        <v>19790.069913173105</v>
      </c>
      <c r="D35" s="32">
        <v>20162.723507437026</v>
      </c>
      <c r="E35" s="32">
        <v>20594.642626262535</v>
      </c>
      <c r="F35" s="32">
        <v>21037.215159661821</v>
      </c>
      <c r="G35" s="33">
        <v>21267.790564654431</v>
      </c>
    </row>
    <row r="36" spans="1:7" ht="11.25">
      <c r="A36" s="17" t="s">
        <v>16</v>
      </c>
      <c r="B36" s="1" t="s">
        <v>20</v>
      </c>
      <c r="C36" s="11">
        <v>19790.069913173094</v>
      </c>
      <c r="D36" s="12">
        <v>20162.723507437029</v>
      </c>
      <c r="E36" s="12">
        <v>20594.642626262532</v>
      </c>
      <c r="F36" s="12">
        <v>21037.215159661824</v>
      </c>
      <c r="G36" s="13">
        <v>21267.790564654439</v>
      </c>
    </row>
    <row r="37" spans="1:7" ht="11.25">
      <c r="A37" s="17" t="s">
        <v>14</v>
      </c>
      <c r="B37" s="1" t="s">
        <v>21</v>
      </c>
      <c r="C37" s="11">
        <v>0</v>
      </c>
      <c r="D37" s="12">
        <v>0</v>
      </c>
      <c r="E37" s="12">
        <v>0</v>
      </c>
      <c r="F37" s="12">
        <v>0</v>
      </c>
      <c r="G37" s="13">
        <v>0</v>
      </c>
    </row>
    <row r="38" spans="1:7" ht="11.25" thickBot="1">
      <c r="A38" s="1"/>
      <c r="B38" s="1" t="s">
        <v>22</v>
      </c>
      <c r="C38" s="21">
        <v>1.0913936421275139E-11</v>
      </c>
      <c r="D38" s="22">
        <v>-3.637978807091713E-12</v>
      </c>
      <c r="E38" s="22">
        <v>3.637978807091713E-12</v>
      </c>
      <c r="F38" s="22">
        <v>-3.637978807091713E-12</v>
      </c>
      <c r="G38" s="23">
        <v>-7.2759576141834259E-12</v>
      </c>
    </row>
    <row r="39" spans="1:7" ht="12" thickTop="1">
      <c r="A39" s="1"/>
      <c r="B39" s="10" t="s">
        <v>25</v>
      </c>
      <c r="C39" s="11"/>
      <c r="D39" s="12"/>
      <c r="E39" s="12"/>
      <c r="F39" s="12"/>
      <c r="G39" s="13"/>
    </row>
    <row r="40" spans="1:7">
      <c r="A40" s="1"/>
      <c r="B40" s="1" t="s">
        <v>23</v>
      </c>
      <c r="C40" s="11">
        <v>0</v>
      </c>
      <c r="D40" s="12">
        <v>0</v>
      </c>
      <c r="E40" s="12">
        <v>0</v>
      </c>
      <c r="F40" s="12">
        <v>0</v>
      </c>
      <c r="G40" s="13">
        <v>0</v>
      </c>
    </row>
    <row r="41" spans="1:7">
      <c r="A41" s="1"/>
      <c r="B41" s="1" t="s">
        <v>26</v>
      </c>
      <c r="C41" s="11">
        <v>11503.55589744303</v>
      </c>
      <c r="D41" s="12">
        <v>11748.262862105506</v>
      </c>
      <c r="E41" s="12">
        <v>12018.784093520529</v>
      </c>
      <c r="F41" s="12">
        <v>12296.318952593583</v>
      </c>
      <c r="G41" s="13">
        <v>12487.005699611347</v>
      </c>
    </row>
    <row r="42" spans="1:7">
      <c r="A42" s="1"/>
      <c r="B42" s="1" t="s">
        <v>24</v>
      </c>
      <c r="C42" s="11">
        <v>8286.514015730063</v>
      </c>
      <c r="D42" s="12">
        <v>8414.4606453315209</v>
      </c>
      <c r="E42" s="12">
        <v>8575.8585327420151</v>
      </c>
      <c r="F42" s="12">
        <v>8740.8962070682319</v>
      </c>
      <c r="G42" s="13">
        <v>8780.7848650430969</v>
      </c>
    </row>
    <row r="43" spans="1:7" ht="11.25" thickBot="1">
      <c r="A43" s="1"/>
      <c r="B43" s="1" t="s">
        <v>19</v>
      </c>
      <c r="C43" s="34">
        <v>19790.069913173094</v>
      </c>
      <c r="D43" s="35">
        <v>20162.723507437026</v>
      </c>
      <c r="E43" s="35">
        <v>20594.642626262546</v>
      </c>
      <c r="F43" s="35">
        <v>21037.215159661813</v>
      </c>
      <c r="G43" s="36">
        <v>21267.790564654446</v>
      </c>
    </row>
    <row r="44" spans="1:7" s="37" customFormat="1" ht="3" customHeight="1" thickBot="1">
      <c r="C44" s="38"/>
      <c r="D44" s="38"/>
      <c r="E44" s="38"/>
      <c r="F44" s="38"/>
      <c r="G44" s="38"/>
    </row>
    <row r="45" spans="1:7" ht="12" thickBot="1">
      <c r="C45" s="82" t="s">
        <v>28</v>
      </c>
      <c r="D45" s="83"/>
      <c r="E45" s="83"/>
      <c r="F45" s="83"/>
      <c r="G45" s="84"/>
    </row>
    <row r="46" spans="1:7" ht="51">
      <c r="C46" s="28" t="s">
        <v>2</v>
      </c>
      <c r="D46" s="29" t="s">
        <v>3</v>
      </c>
      <c r="E46" s="29" t="s">
        <v>4</v>
      </c>
      <c r="F46" s="29" t="s">
        <v>5</v>
      </c>
      <c r="G46" s="30" t="s">
        <v>6</v>
      </c>
    </row>
    <row r="47" spans="1:7" ht="12.75">
      <c r="C47" s="7">
        <v>41455</v>
      </c>
      <c r="D47" s="8">
        <v>41820</v>
      </c>
      <c r="E47" s="8">
        <v>42185</v>
      </c>
      <c r="F47" s="8">
        <v>42551</v>
      </c>
      <c r="G47" s="9">
        <v>42916</v>
      </c>
    </row>
    <row r="48" spans="1:7" ht="11.25">
      <c r="A48" s="1"/>
      <c r="B48" s="10" t="s">
        <v>7</v>
      </c>
      <c r="C48" s="11">
        <v>1069860.4620571295</v>
      </c>
      <c r="D48" s="12">
        <v>1084146.9614254104</v>
      </c>
      <c r="E48" s="12">
        <v>1134767.8725489669</v>
      </c>
      <c r="F48" s="12">
        <v>1134004.4696591147</v>
      </c>
      <c r="G48" s="13">
        <v>1127532.5832117146</v>
      </c>
    </row>
    <row r="49" spans="1:7">
      <c r="A49" s="1"/>
      <c r="B49" s="1" t="s">
        <v>8</v>
      </c>
      <c r="C49" s="14">
        <v>9.1627685062436237E-2</v>
      </c>
      <c r="D49" s="15">
        <v>9.1627685062436237E-2</v>
      </c>
      <c r="E49" s="15">
        <v>9.1627685062436237E-2</v>
      </c>
      <c r="F49" s="15">
        <v>9.1627685062436237E-2</v>
      </c>
      <c r="G49" s="16">
        <v>9.1627685062436237E-2</v>
      </c>
    </row>
    <row r="50" spans="1:7">
      <c r="A50" s="1"/>
      <c r="B50" s="1" t="s">
        <v>9</v>
      </c>
      <c r="C50" s="11">
        <v>98028.837478123169</v>
      </c>
      <c r="D50" s="12">
        <v>99337.876342884701</v>
      </c>
      <c r="E50" s="12">
        <v>103976.15324488752</v>
      </c>
      <c r="F50" s="12">
        <v>103906.20440532039</v>
      </c>
      <c r="G50" s="13">
        <v>103313.20043215816</v>
      </c>
    </row>
    <row r="51" spans="1:7" ht="11.25">
      <c r="A51" s="17" t="s">
        <v>10</v>
      </c>
      <c r="B51" s="1" t="s">
        <v>11</v>
      </c>
      <c r="C51" s="11">
        <v>77368.607409508521</v>
      </c>
      <c r="D51" s="12">
        <v>79175.887298034868</v>
      </c>
      <c r="E51" s="12">
        <v>79554.400766880819</v>
      </c>
      <c r="F51" s="12">
        <v>82910.988229788214</v>
      </c>
      <c r="G51" s="13">
        <v>86741.231984491737</v>
      </c>
    </row>
    <row r="52" spans="1:7" ht="11.25">
      <c r="A52" s="17" t="s">
        <v>10</v>
      </c>
      <c r="B52" s="1" t="s">
        <v>12</v>
      </c>
      <c r="C52" s="11">
        <v>42898.574167578379</v>
      </c>
      <c r="D52" s="12">
        <v>41775.431674080086</v>
      </c>
      <c r="E52" s="12">
        <v>47215.265275972117</v>
      </c>
      <c r="F52" s="12">
        <v>47157.457559744355</v>
      </c>
      <c r="G52" s="13">
        <v>43956.597621921224</v>
      </c>
    </row>
    <row r="53" spans="1:7" ht="11.25">
      <c r="A53" s="17" t="s">
        <v>10</v>
      </c>
      <c r="B53" s="1" t="s">
        <v>13</v>
      </c>
      <c r="C53" s="11">
        <v>33087.631276722124</v>
      </c>
      <c r="D53" s="12">
        <v>36911.976370225973</v>
      </c>
      <c r="E53" s="12">
        <v>38829.98704358736</v>
      </c>
      <c r="F53" s="12">
        <v>41439.152866965167</v>
      </c>
      <c r="G53" s="13">
        <v>43929.803703190519</v>
      </c>
    </row>
    <row r="54" spans="1:7" ht="11.25">
      <c r="A54" s="17" t="s">
        <v>14</v>
      </c>
      <c r="B54" s="1" t="s">
        <v>15</v>
      </c>
      <c r="C54" s="11">
        <v>-2942.1755442039303</v>
      </c>
      <c r="D54" s="12">
        <v>-2974.6895520773469</v>
      </c>
      <c r="E54" s="12">
        <v>-3014.6109323737678</v>
      </c>
      <c r="F54" s="12">
        <v>-3052.3925630927515</v>
      </c>
      <c r="G54" s="13">
        <v>-3085.6416878784967</v>
      </c>
    </row>
    <row r="55" spans="1:7" ht="11.25">
      <c r="A55" s="17" t="s">
        <v>16</v>
      </c>
      <c r="B55" s="1" t="s">
        <v>17</v>
      </c>
      <c r="C55" s="11">
        <v>3673.9627208067513</v>
      </c>
      <c r="D55" s="12">
        <v>3769.6471984062114</v>
      </c>
      <c r="E55" s="12">
        <v>3868.5776789486599</v>
      </c>
      <c r="F55" s="12">
        <v>3970.8990212964163</v>
      </c>
      <c r="G55" s="13">
        <v>4076.7637778172561</v>
      </c>
    </row>
    <row r="56" spans="1:7" ht="11.25">
      <c r="A56" s="17" t="s">
        <v>14</v>
      </c>
      <c r="B56" s="1" t="s">
        <v>18</v>
      </c>
      <c r="C56" s="11">
        <v>-13121.643124683516</v>
      </c>
      <c r="D56" s="12">
        <v>-12845.812361885923</v>
      </c>
      <c r="E56" s="12">
        <v>-12753.029894435251</v>
      </c>
      <c r="F56" s="12">
        <v>-12415.789645165236</v>
      </c>
      <c r="G56" s="13">
        <v>-12077.326773804147</v>
      </c>
    </row>
    <row r="57" spans="1:7" ht="11.25">
      <c r="A57" s="17"/>
      <c r="B57" s="1" t="s">
        <v>19</v>
      </c>
      <c r="C57" s="31">
        <v>231645.86894223798</v>
      </c>
      <c r="D57" s="32">
        <v>237611.02257285616</v>
      </c>
      <c r="E57" s="32">
        <v>249939.58782557014</v>
      </c>
      <c r="F57" s="32">
        <v>255974.72183226372</v>
      </c>
      <c r="G57" s="33">
        <v>258701.10150226171</v>
      </c>
    </row>
    <row r="58" spans="1:7" ht="11.25">
      <c r="A58" s="17" t="s">
        <v>16</v>
      </c>
      <c r="B58" s="1" t="s">
        <v>20</v>
      </c>
      <c r="C58" s="11">
        <v>19790.069913173094</v>
      </c>
      <c r="D58" s="12">
        <v>20162.723507437029</v>
      </c>
      <c r="E58" s="12">
        <v>20594.642626262532</v>
      </c>
      <c r="F58" s="12">
        <v>21037.215159661824</v>
      </c>
      <c r="G58" s="13">
        <v>21267.790564654439</v>
      </c>
    </row>
    <row r="59" spans="1:7" ht="11.25">
      <c r="A59" s="17" t="s">
        <v>14</v>
      </c>
      <c r="B59" s="1" t="s">
        <v>21</v>
      </c>
      <c r="C59" s="11">
        <v>-9448.3892510917831</v>
      </c>
      <c r="D59" s="12">
        <v>-1327.4908674878325</v>
      </c>
      <c r="E59" s="12">
        <v>-1860.6170131929512</v>
      </c>
      <c r="F59" s="12">
        <v>3947.5405290410422</v>
      </c>
      <c r="G59" s="13">
        <v>13051.829939801915</v>
      </c>
    </row>
    <row r="60" spans="1:7" ht="11.25" thickBot="1">
      <c r="A60" s="1"/>
      <c r="B60" s="1" t="s">
        <v>22</v>
      </c>
      <c r="C60" s="21">
        <v>202407.40977797311</v>
      </c>
      <c r="D60" s="22">
        <v>216120.8081979313</v>
      </c>
      <c r="E60" s="22">
        <v>227484.32818611467</v>
      </c>
      <c r="F60" s="22">
        <v>238885.04720164294</v>
      </c>
      <c r="G60" s="23">
        <v>250485.14087740917</v>
      </c>
    </row>
    <row r="61" spans="1:7" ht="12" thickTop="1">
      <c r="A61" s="1"/>
      <c r="B61" s="10" t="s">
        <v>25</v>
      </c>
      <c r="C61" s="11"/>
      <c r="D61" s="12"/>
      <c r="E61" s="12"/>
      <c r="F61" s="12"/>
      <c r="G61" s="13"/>
    </row>
    <row r="62" spans="1:7">
      <c r="A62" s="1"/>
      <c r="B62" s="1" t="s">
        <v>23</v>
      </c>
      <c r="C62" s="11">
        <v>93348.476743843596</v>
      </c>
      <c r="D62" s="12">
        <v>95896.721824340289</v>
      </c>
      <c r="E62" s="12">
        <v>98696.634668855346</v>
      </c>
      <c r="F62" s="12">
        <v>101167.36123460392</v>
      </c>
      <c r="G62" s="13">
        <v>101112.15017159098</v>
      </c>
    </row>
    <row r="63" spans="1:7">
      <c r="A63" s="1"/>
      <c r="B63" s="1" t="s">
        <v>26</v>
      </c>
      <c r="C63" s="11">
        <v>11503.55589744303</v>
      </c>
      <c r="D63" s="12">
        <v>11748.262862105506</v>
      </c>
      <c r="E63" s="12">
        <v>12018.784093520529</v>
      </c>
      <c r="F63" s="12">
        <v>12296.318952593583</v>
      </c>
      <c r="G63" s="13">
        <v>12487.005699611347</v>
      </c>
    </row>
    <row r="64" spans="1:7">
      <c r="A64" s="1"/>
      <c r="B64" s="1" t="s">
        <v>24</v>
      </c>
      <c r="C64" s="11">
        <v>126793.83630095137</v>
      </c>
      <c r="D64" s="12">
        <v>129966.03788641034</v>
      </c>
      <c r="E64" s="12">
        <v>139224.16906319428</v>
      </c>
      <c r="F64" s="12">
        <v>142511.04164506626</v>
      </c>
      <c r="G64" s="13">
        <v>145101.94563105944</v>
      </c>
    </row>
    <row r="65" spans="1:8" ht="11.25" thickBot="1">
      <c r="A65" s="1"/>
      <c r="B65" s="1" t="s">
        <v>19</v>
      </c>
      <c r="C65" s="34">
        <v>231645.86894223798</v>
      </c>
      <c r="D65" s="35">
        <v>237611.02257285613</v>
      </c>
      <c r="E65" s="35">
        <v>249939.58782557014</v>
      </c>
      <c r="F65" s="35">
        <v>255974.72183226375</v>
      </c>
      <c r="G65" s="36">
        <v>258701.10150226176</v>
      </c>
    </row>
    <row r="66" spans="1:8" ht="11.25" thickBot="1"/>
    <row r="67" spans="1:8" ht="12" thickBot="1">
      <c r="A67" s="38"/>
      <c r="B67" s="76" t="s">
        <v>28</v>
      </c>
      <c r="C67" s="78" t="s">
        <v>53</v>
      </c>
      <c r="D67" s="79" t="s">
        <v>54</v>
      </c>
      <c r="E67" s="79" t="s">
        <v>55</v>
      </c>
      <c r="F67" s="79" t="s">
        <v>56</v>
      </c>
      <c r="G67" s="79" t="s">
        <v>57</v>
      </c>
      <c r="H67" s="80" t="s">
        <v>58</v>
      </c>
    </row>
    <row r="68" spans="1:8">
      <c r="A68" s="38"/>
      <c r="B68" s="67" t="s">
        <v>59</v>
      </c>
      <c r="C68" s="11">
        <v>1039681.4741284857</v>
      </c>
      <c r="D68" s="12">
        <v>1037584.6105077001</v>
      </c>
      <c r="E68" s="12">
        <v>1052023.9939712468</v>
      </c>
      <c r="F68" s="12">
        <v>1072261.8389282599</v>
      </c>
      <c r="G68" s="12">
        <v>1115124.79714323</v>
      </c>
      <c r="H68" s="13">
        <v>1106813.2812058676</v>
      </c>
    </row>
    <row r="69" spans="1:8" ht="11.25">
      <c r="A69" s="77" t="s">
        <v>16</v>
      </c>
      <c r="B69" s="67" t="s">
        <v>12</v>
      </c>
      <c r="C69" s="11">
        <v>43354.714226654054</v>
      </c>
      <c r="D69" s="12">
        <v>42898.574167578379</v>
      </c>
      <c r="E69" s="12">
        <v>41775.431674080086</v>
      </c>
      <c r="F69" s="12">
        <v>47215.265275972117</v>
      </c>
      <c r="G69" s="12">
        <v>47157.457559744355</v>
      </c>
      <c r="H69" s="13">
        <v>43956.597621921224</v>
      </c>
    </row>
    <row r="70" spans="1:8" ht="11.25">
      <c r="A70" s="77" t="s">
        <v>10</v>
      </c>
      <c r="B70" s="67" t="s">
        <v>15</v>
      </c>
      <c r="C70" s="11">
        <v>2778.1097704699373</v>
      </c>
      <c r="D70" s="12">
        <v>2942.1755442039303</v>
      </c>
      <c r="E70" s="12">
        <v>2974.6895520773469</v>
      </c>
      <c r="F70" s="12">
        <v>3014.6109323737678</v>
      </c>
      <c r="G70" s="12">
        <v>3052.3925630927515</v>
      </c>
      <c r="H70" s="13">
        <v>3085.6416878784967</v>
      </c>
    </row>
    <row r="71" spans="1:8" ht="11.25">
      <c r="A71" s="77" t="s">
        <v>10</v>
      </c>
      <c r="B71" s="67" t="s">
        <v>60</v>
      </c>
      <c r="C71" s="11">
        <v>38479.740835398552</v>
      </c>
      <c r="D71" s="12">
        <v>54395.782086921019</v>
      </c>
      <c r="E71" s="12">
        <v>59038.587079015961</v>
      </c>
      <c r="F71" s="12">
        <v>87063.612558568406</v>
      </c>
      <c r="G71" s="12">
        <v>35793.549059289187</v>
      </c>
      <c r="H71" s="13">
        <v>39148.154919519344</v>
      </c>
    </row>
    <row r="72" spans="1:8" ht="11.25">
      <c r="A72" s="77" t="s">
        <v>61</v>
      </c>
      <c r="B72" s="67" t="s">
        <v>62</v>
      </c>
      <c r="C72" s="11">
        <v>0</v>
      </c>
      <c r="D72" s="12">
        <v>0</v>
      </c>
      <c r="E72" s="12">
        <v>0</v>
      </c>
      <c r="F72" s="12">
        <v>0</v>
      </c>
      <c r="G72" s="12">
        <v>0</v>
      </c>
      <c r="H72" s="13">
        <v>0</v>
      </c>
    </row>
    <row r="73" spans="1:8" ht="11.25">
      <c r="A73" s="77" t="s">
        <v>14</v>
      </c>
      <c r="B73" s="67" t="s">
        <v>63</v>
      </c>
      <c r="C73" s="11">
        <v>0</v>
      </c>
      <c r="D73" s="12">
        <v>0</v>
      </c>
      <c r="E73" s="12">
        <v>0</v>
      </c>
      <c r="F73" s="12">
        <v>0</v>
      </c>
      <c r="G73" s="12">
        <v>0</v>
      </c>
      <c r="H73" s="13">
        <v>0</v>
      </c>
    </row>
    <row r="74" spans="1:8" ht="12" thickBot="1">
      <c r="A74" s="67"/>
      <c r="B74" s="67" t="s">
        <v>64</v>
      </c>
      <c r="C74" s="24">
        <v>1037584.6105077001</v>
      </c>
      <c r="D74" s="25">
        <v>1052023.9939712468</v>
      </c>
      <c r="E74" s="25">
        <v>1072261.8389282599</v>
      </c>
      <c r="F74" s="25">
        <v>1115124.79714323</v>
      </c>
      <c r="G74" s="25">
        <v>1106813.2812058676</v>
      </c>
      <c r="H74" s="26">
        <v>1105090.4801913442</v>
      </c>
    </row>
    <row r="75" spans="1:8" ht="11.25" thickBot="1"/>
    <row r="76" spans="1:8" ht="12" thickBot="1">
      <c r="C76" s="78" t="s">
        <v>53</v>
      </c>
      <c r="D76" s="79" t="s">
        <v>54</v>
      </c>
      <c r="E76" s="79" t="s">
        <v>55</v>
      </c>
      <c r="F76" s="79" t="s">
        <v>56</v>
      </c>
      <c r="G76" s="79" t="s">
        <v>57</v>
      </c>
      <c r="H76" s="80" t="s">
        <v>58</v>
      </c>
    </row>
    <row r="77" spans="1:8">
      <c r="B77" t="s">
        <v>77</v>
      </c>
      <c r="C77" s="11">
        <v>17658.367766622127</v>
      </c>
      <c r="D77" s="12">
        <v>1789.4363813750822</v>
      </c>
      <c r="E77" s="12">
        <v>12977.974837901369</v>
      </c>
      <c r="F77" s="12">
        <v>36712.606318210434</v>
      </c>
      <c r="G77" s="12">
        <v>6028.3365858478937</v>
      </c>
      <c r="H77" s="13">
        <v>7127.3023839706584</v>
      </c>
    </row>
    <row r="78" spans="1:8">
      <c r="A78" t="s">
        <v>10</v>
      </c>
      <c r="B78" t="s">
        <v>78</v>
      </c>
      <c r="C78" s="11">
        <v>22610.809450151508</v>
      </c>
      <c r="D78" s="12">
        <v>65584.320543447306</v>
      </c>
      <c r="E78" s="12">
        <v>82773.218559325032</v>
      </c>
      <c r="F78" s="12">
        <v>56379.342826205866</v>
      </c>
      <c r="G78" s="12">
        <v>36892.514857411952</v>
      </c>
      <c r="H78" s="13">
        <v>48120.042981764818</v>
      </c>
    </row>
    <row r="79" spans="1:8">
      <c r="A79" t="s">
        <v>16</v>
      </c>
      <c r="B79" t="s">
        <v>60</v>
      </c>
      <c r="C79" s="11">
        <v>38479.740835398552</v>
      </c>
      <c r="D79" s="12">
        <v>54395.782086921019</v>
      </c>
      <c r="E79" s="12">
        <v>59038.587079015961</v>
      </c>
      <c r="F79" s="12">
        <v>87063.612558568406</v>
      </c>
      <c r="G79" s="12">
        <v>35793.549059289187</v>
      </c>
      <c r="H79" s="13">
        <v>39148.154919519344</v>
      </c>
    </row>
    <row r="80" spans="1:8" ht="12" thickBot="1">
      <c r="B80" t="s">
        <v>79</v>
      </c>
      <c r="C80" s="24">
        <v>1789.4363813750824</v>
      </c>
      <c r="D80" s="25">
        <v>12977.974837901369</v>
      </c>
      <c r="E80" s="25">
        <v>36712.606318210434</v>
      </c>
      <c r="F80" s="25">
        <v>6028.3365858478937</v>
      </c>
      <c r="G80" s="25">
        <v>7127.3023839706584</v>
      </c>
      <c r="H80" s="26">
        <v>16099.190446216133</v>
      </c>
    </row>
  </sheetData>
  <mergeCells count="3">
    <mergeCell ref="C1:G1"/>
    <mergeCell ref="C23:G23"/>
    <mergeCell ref="C45:G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B29" sqref="B29"/>
    </sheetView>
  </sheetViews>
  <sheetFormatPr defaultRowHeight="10.5" outlineLevelCol="1"/>
  <cols>
    <col min="1" max="1" width="44.33203125" bestFit="1" customWidth="1"/>
    <col min="2" max="2" width="13.83203125" bestFit="1" customWidth="1"/>
    <col min="3" max="3" width="11.83203125" bestFit="1" customWidth="1"/>
    <col min="4" max="4" width="13.83203125" bestFit="1" customWidth="1"/>
    <col min="5" max="5" width="11.83203125" bestFit="1" customWidth="1"/>
    <col min="6" max="7" width="10.83203125" bestFit="1" customWidth="1"/>
    <col min="11" max="11" width="11.83203125" bestFit="1" customWidth="1"/>
    <col min="12" max="12" width="11.83203125" customWidth="1" outlineLevel="1"/>
    <col min="13" max="13" width="10.83203125" bestFit="1" customWidth="1"/>
    <col min="14" max="14" width="11.83203125" bestFit="1" customWidth="1"/>
  </cols>
  <sheetData>
    <row r="1" spans="1:7">
      <c r="A1" s="40" t="s">
        <v>68</v>
      </c>
    </row>
    <row r="2" spans="1:7">
      <c r="A2" t="s">
        <v>29</v>
      </c>
      <c r="B2" s="75">
        <v>1119427.5258976761</v>
      </c>
      <c r="C2" t="s">
        <v>30</v>
      </c>
    </row>
    <row r="3" spans="1:7">
      <c r="A3" t="s">
        <v>34</v>
      </c>
      <c r="B3" s="43">
        <v>1789.4363813750824</v>
      </c>
      <c r="C3" s="81" t="s">
        <v>83</v>
      </c>
    </row>
    <row r="4" spans="1:7">
      <c r="A4" t="str">
        <f>A12</f>
        <v>Total noise costs in 2012 closing WIP</v>
      </c>
      <c r="B4" s="43">
        <f>B12/1000</f>
        <v>10941.134</v>
      </c>
      <c r="C4" t="s">
        <v>84</v>
      </c>
    </row>
    <row r="5" spans="1:7" ht="11.25" thickBot="1">
      <c r="A5" s="39"/>
      <c r="B5" s="44">
        <f>SUM(B2:B4)</f>
        <v>1132158.0962790514</v>
      </c>
    </row>
    <row r="6" spans="1:7" ht="11.25" thickTop="1"/>
    <row r="7" spans="1:7">
      <c r="A7" s="40" t="s">
        <v>31</v>
      </c>
    </row>
    <row r="8" spans="1:7">
      <c r="A8" t="s">
        <v>32</v>
      </c>
      <c r="B8" s="43">
        <f>Pricing_Disclosure_Tables!H74</f>
        <v>1105090.4801913442</v>
      </c>
      <c r="C8" s="81" t="s">
        <v>82</v>
      </c>
    </row>
    <row r="9" spans="1:7">
      <c r="A9" t="s">
        <v>33</v>
      </c>
      <c r="B9" s="43">
        <f>Pricing_Disclosure_Tables!H80</f>
        <v>16099.190446216133</v>
      </c>
      <c r="C9" s="81" t="s">
        <v>83</v>
      </c>
    </row>
    <row r="10" spans="1:7" ht="11.25" thickBot="1">
      <c r="B10" s="44">
        <f>SUM(B8:B9)</f>
        <v>1121189.6706375603</v>
      </c>
      <c r="C10" t="s">
        <v>81</v>
      </c>
    </row>
    <row r="11" spans="1:7" ht="11.25" thickTop="1"/>
    <row r="12" spans="1:7">
      <c r="A12" t="s">
        <v>80</v>
      </c>
      <c r="B12" s="74">
        <v>10941134</v>
      </c>
      <c r="C12" s="41"/>
      <c r="D12" s="41"/>
      <c r="E12" s="41"/>
      <c r="F12" s="41"/>
      <c r="G12" s="41"/>
    </row>
    <row r="13" spans="1:7">
      <c r="B13" s="74"/>
      <c r="C13" s="41"/>
      <c r="D13" s="41"/>
    </row>
    <row r="15" spans="1:7">
      <c r="A15" s="4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B2:P48"/>
  <sheetViews>
    <sheetView showGridLines="0" workbookViewId="0">
      <selection activeCell="E6" sqref="E6"/>
    </sheetView>
  </sheetViews>
  <sheetFormatPr defaultRowHeight="10.5"/>
  <cols>
    <col min="1" max="1" width="6.5" customWidth="1"/>
    <col min="5" max="5" width="11.83203125" bestFit="1" customWidth="1"/>
    <col min="13" max="13" width="80.33203125" customWidth="1"/>
    <col min="14" max="14" width="36.83203125" bestFit="1" customWidth="1"/>
    <col min="18" max="18" width="86.6640625" bestFit="1" customWidth="1"/>
    <col min="19" max="19" width="15.33203125" customWidth="1"/>
  </cols>
  <sheetData>
    <row r="2" spans="2:16">
      <c r="B2" t="s">
        <v>66</v>
      </c>
      <c r="E2" s="85" t="s">
        <v>68</v>
      </c>
      <c r="F2" s="85"/>
      <c r="G2" s="85"/>
      <c r="H2" s="85"/>
      <c r="I2" s="85"/>
      <c r="J2" s="85"/>
      <c r="K2" s="85"/>
    </row>
    <row r="3" spans="2:16">
      <c r="B3" t="s">
        <v>67</v>
      </c>
      <c r="E3" s="85" t="s">
        <v>31</v>
      </c>
      <c r="F3" s="85"/>
      <c r="G3" s="85"/>
      <c r="H3" s="85"/>
      <c r="I3" s="85"/>
      <c r="J3" s="85"/>
      <c r="K3" s="85"/>
    </row>
    <row r="4" spans="2:16" ht="11.25" thickBot="1"/>
    <row r="5" spans="2:16">
      <c r="B5" s="45" t="s">
        <v>35</v>
      </c>
      <c r="C5" s="46"/>
      <c r="D5" s="46"/>
      <c r="E5" s="64">
        <v>41090</v>
      </c>
      <c r="F5" s="64">
        <v>41273</v>
      </c>
      <c r="G5" s="64">
        <v>41638</v>
      </c>
      <c r="H5" s="64">
        <v>42003</v>
      </c>
      <c r="I5" s="64">
        <v>42368</v>
      </c>
      <c r="J5" s="64">
        <v>42734</v>
      </c>
      <c r="K5" s="65">
        <v>42916</v>
      </c>
    </row>
    <row r="6" spans="2:16">
      <c r="B6" s="47" t="s">
        <v>36</v>
      </c>
      <c r="C6" s="48"/>
      <c r="D6" s="48"/>
      <c r="E6" s="48">
        <f>-Inputs!$B$5</f>
        <v>-1132158.0962790514</v>
      </c>
      <c r="F6" s="48"/>
      <c r="G6" s="48"/>
      <c r="H6" s="48"/>
      <c r="I6" s="48"/>
      <c r="J6" s="48"/>
      <c r="K6" s="49"/>
    </row>
    <row r="7" spans="2:16">
      <c r="B7" s="47" t="s">
        <v>37</v>
      </c>
      <c r="C7" s="48"/>
      <c r="D7" s="48"/>
      <c r="E7" s="50"/>
      <c r="F7" s="48">
        <f>Pricing_Disclosure_Tables!C60+Pricing_Disclosure_Tables!C58</f>
        <v>222197.4796911462</v>
      </c>
      <c r="G7" s="48">
        <f>Pricing_Disclosure_Tables!D60+Pricing_Disclosure_Tables!D58</f>
        <v>236283.53170536834</v>
      </c>
      <c r="H7" s="48">
        <f>Pricing_Disclosure_Tables!E60+Pricing_Disclosure_Tables!E58</f>
        <v>248078.9708123772</v>
      </c>
      <c r="I7" s="48">
        <f>Pricing_Disclosure_Tables!F60+Pricing_Disclosure_Tables!F58</f>
        <v>259922.26236130478</v>
      </c>
      <c r="J7" s="48">
        <f>Pricing_Disclosure_Tables!G60+Pricing_Disclosure_Tables!G58</f>
        <v>271752.93144206359</v>
      </c>
      <c r="K7" s="49"/>
      <c r="L7" t="s">
        <v>74</v>
      </c>
      <c r="M7" s="73" t="s">
        <v>76</v>
      </c>
      <c r="N7" s="72"/>
    </row>
    <row r="8" spans="2:16">
      <c r="B8" s="51" t="s">
        <v>38</v>
      </c>
      <c r="C8" s="52"/>
      <c r="D8" s="52"/>
      <c r="E8" s="53"/>
      <c r="F8" s="52">
        <f>-Pricing_Disclosure_Tables!C51+Inputs!B29/1000</f>
        <v>-77368.607409508521</v>
      </c>
      <c r="G8" s="52">
        <f>-Pricing_Disclosure_Tables!D51+Inputs!C29/1000</f>
        <v>-79175.887298034868</v>
      </c>
      <c r="H8" s="52">
        <f>-Pricing_Disclosure_Tables!E51+Inputs!D29/1000</f>
        <v>-79554.400766880819</v>
      </c>
      <c r="I8" s="52">
        <f>-Pricing_Disclosure_Tables!F51+Inputs!E29/1000</f>
        <v>-82910.988229788214</v>
      </c>
      <c r="J8" s="52">
        <f>-Pricing_Disclosure_Tables!G51+Inputs!F29/1000</f>
        <v>-86741.231984491737</v>
      </c>
      <c r="K8" s="54"/>
      <c r="L8" t="s">
        <v>74</v>
      </c>
      <c r="M8" s="73" t="s">
        <v>70</v>
      </c>
    </row>
    <row r="9" spans="2:16">
      <c r="B9" s="51" t="s">
        <v>39</v>
      </c>
      <c r="C9" s="52"/>
      <c r="D9" s="52"/>
      <c r="E9" s="53"/>
      <c r="F9" s="52">
        <f>-Pricing_Disclosure_Tables!D78</f>
        <v>-65584.320543447306</v>
      </c>
      <c r="G9" s="52">
        <f>-Pricing_Disclosure_Tables!E78</f>
        <v>-82773.218559325032</v>
      </c>
      <c r="H9" s="52">
        <f>-Pricing_Disclosure_Tables!F78</f>
        <v>-56379.342826205866</v>
      </c>
      <c r="I9" s="52">
        <f>-Pricing_Disclosure_Tables!G78</f>
        <v>-36892.514857411952</v>
      </c>
      <c r="J9" s="52">
        <f>-Pricing_Disclosure_Tables!H78</f>
        <v>-48120.042981764818</v>
      </c>
      <c r="K9" s="54"/>
      <c r="L9" t="s">
        <v>75</v>
      </c>
      <c r="M9" s="73" t="s">
        <v>71</v>
      </c>
    </row>
    <row r="10" spans="2:16">
      <c r="B10" s="47" t="s">
        <v>40</v>
      </c>
      <c r="C10" s="48"/>
      <c r="D10" s="48"/>
      <c r="E10" s="53"/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9"/>
      <c r="M10" t="s">
        <v>69</v>
      </c>
    </row>
    <row r="11" spans="2:16">
      <c r="B11" s="51" t="s">
        <v>41</v>
      </c>
      <c r="C11" s="52"/>
      <c r="D11" s="52"/>
      <c r="E11" s="52"/>
      <c r="F11" s="52">
        <f>-Pricing_Disclosure_Tables!C53</f>
        <v>-33087.631276722124</v>
      </c>
      <c r="G11" s="52">
        <f>-Pricing_Disclosure_Tables!D53</f>
        <v>-36911.976370225973</v>
      </c>
      <c r="H11" s="52">
        <f>-Pricing_Disclosure_Tables!E53</f>
        <v>-38829.98704358736</v>
      </c>
      <c r="I11" s="52">
        <f>-Pricing_Disclosure_Tables!F53</f>
        <v>-41439.152866965167</v>
      </c>
      <c r="J11" s="52">
        <f>-Pricing_Disclosure_Tables!G53</f>
        <v>-43929.803703190519</v>
      </c>
      <c r="K11" s="54"/>
      <c r="L11" t="s">
        <v>74</v>
      </c>
      <c r="M11" s="73" t="s">
        <v>72</v>
      </c>
    </row>
    <row r="12" spans="2:16">
      <c r="B12" s="51" t="s">
        <v>42</v>
      </c>
      <c r="C12" s="52"/>
      <c r="D12" s="52"/>
      <c r="E12" s="52"/>
      <c r="F12" s="52">
        <f>-Pricing_Disclosure_Tables!D68/'IRR Analysis'!$E$26</f>
        <v>-81.834096667087664</v>
      </c>
      <c r="G12" s="52">
        <f>-Pricing_Disclosure_Tables!E68/'IRR Analysis'!$E$26</f>
        <v>-82.972928035828602</v>
      </c>
      <c r="H12" s="52">
        <f>-Pricing_Disclosure_Tables!F68/'IRR Analysis'!$E$26</f>
        <v>-84.569082936136326</v>
      </c>
      <c r="I12" s="52">
        <f>-Pricing_Disclosure_Tables!G68/'IRR Analysis'!$E$26</f>
        <v>-87.949676123890796</v>
      </c>
      <c r="J12" s="52">
        <f>-Pricing_Disclosure_Tables!H68/'IRR Analysis'!$E$26</f>
        <v>-87.294148476525891</v>
      </c>
      <c r="K12" s="54"/>
      <c r="M12" t="s">
        <v>73</v>
      </c>
    </row>
    <row r="13" spans="2:16">
      <c r="B13" s="51" t="s">
        <v>43</v>
      </c>
      <c r="C13" s="52"/>
      <c r="D13" s="52"/>
      <c r="E13" s="52"/>
      <c r="F13" s="52"/>
      <c r="G13" s="52"/>
      <c r="H13" s="52"/>
      <c r="I13" s="52"/>
      <c r="J13" s="52"/>
      <c r="K13" s="71">
        <f>Inputs!B10</f>
        <v>1121189.6706375603</v>
      </c>
    </row>
    <row r="14" spans="2:16" ht="11.25" thickBot="1">
      <c r="B14" s="69" t="s">
        <v>44</v>
      </c>
      <c r="C14" s="52"/>
      <c r="D14" s="52"/>
      <c r="E14" s="56">
        <f>SUM(E6:E13)</f>
        <v>-1132158.0962790514</v>
      </c>
      <c r="F14" s="56">
        <f t="shared" ref="F14:K14" si="0">SUM(F6:F13)</f>
        <v>46075.086364801165</v>
      </c>
      <c r="G14" s="56">
        <f t="shared" si="0"/>
        <v>37339.476549746621</v>
      </c>
      <c r="H14" s="56">
        <f t="shared" si="0"/>
        <v>73230.671092767036</v>
      </c>
      <c r="I14" s="56">
        <f t="shared" si="0"/>
        <v>98591.656731015566</v>
      </c>
      <c r="J14" s="56">
        <f t="shared" si="0"/>
        <v>92874.558624139958</v>
      </c>
      <c r="K14" s="57">
        <f t="shared" si="0"/>
        <v>1121189.6706375603</v>
      </c>
    </row>
    <row r="15" spans="2:16" ht="15.75" thickTop="1">
      <c r="B15" s="55"/>
      <c r="C15" s="52"/>
      <c r="D15" s="52"/>
      <c r="E15" s="53"/>
      <c r="F15" s="53"/>
      <c r="G15" s="53"/>
      <c r="H15" s="53"/>
      <c r="I15" s="53"/>
      <c r="J15" s="53"/>
      <c r="K15" s="54"/>
    </row>
    <row r="16" spans="2:16" ht="11.25">
      <c r="B16" s="69" t="s">
        <v>45</v>
      </c>
      <c r="C16" s="52"/>
      <c r="D16" s="52"/>
      <c r="E16" s="58">
        <f>XIRR(E14:K14,E5:K5)</f>
        <v>5.9919252991676331E-2</v>
      </c>
      <c r="F16" s="59"/>
      <c r="G16" s="52"/>
      <c r="H16" s="52"/>
      <c r="I16" s="52"/>
      <c r="J16" s="52"/>
      <c r="K16" s="54"/>
      <c r="P16" s="42"/>
    </row>
    <row r="17" spans="2:16">
      <c r="B17" s="51"/>
      <c r="C17" s="52"/>
      <c r="D17" s="52"/>
      <c r="E17" s="52"/>
      <c r="F17" s="52"/>
      <c r="G17" s="52"/>
      <c r="H17" s="52"/>
      <c r="I17" s="52"/>
      <c r="J17" s="52"/>
      <c r="K17" s="54"/>
      <c r="P17" s="42"/>
    </row>
    <row r="18" spans="2:16">
      <c r="B18" s="51" t="s">
        <v>46</v>
      </c>
      <c r="C18" s="52"/>
      <c r="D18" s="52"/>
      <c r="E18" s="52"/>
      <c r="F18" s="52">
        <f>Pricing_Disclosure_Tables!D74*'IRR Analysis'!$E$28*'IRR Analysis'!$E$29</f>
        <v>9496.6205935784456</v>
      </c>
      <c r="G18" s="52">
        <f>Pricing_Disclosure_Tables!E74*'IRR Analysis'!$E$28*'IRR Analysis'!$E$29</f>
        <v>9679.3076200054038</v>
      </c>
      <c r="H18" s="52">
        <f>Pricing_Disclosure_Tables!F74*'IRR Analysis'!$E$28*'IRR Analysis'!$E$29</f>
        <v>10066.231543811939</v>
      </c>
      <c r="I18" s="52">
        <f>Pricing_Disclosure_Tables!G74*'IRR Analysis'!$E$28*'IRR Analysis'!$E$29</f>
        <v>9991.2034894453682</v>
      </c>
      <c r="J18" s="52">
        <f>Pricing_Disclosure_Tables!H74*'IRR Analysis'!$E$28*'IRR Analysis'!$E$29</f>
        <v>9975.6517646872653</v>
      </c>
      <c r="K18" s="54"/>
    </row>
    <row r="19" spans="2:16">
      <c r="B19" s="51" t="s">
        <v>47</v>
      </c>
      <c r="C19" s="52"/>
      <c r="D19" s="52"/>
      <c r="E19" s="52"/>
      <c r="F19" s="52">
        <f>+F18*0.28</f>
        <v>2659.0537662019651</v>
      </c>
      <c r="G19" s="52">
        <f>+G18*0.28</f>
        <v>2710.2061336015131</v>
      </c>
      <c r="H19" s="52">
        <f>+H18*0.28</f>
        <v>2818.5448322673433</v>
      </c>
      <c r="I19" s="52">
        <f>+I18*0.28</f>
        <v>2797.5369770447032</v>
      </c>
      <c r="J19" s="52">
        <f>+J18*0.28</f>
        <v>2793.1824941124346</v>
      </c>
      <c r="K19" s="54"/>
    </row>
    <row r="20" spans="2:16" ht="11.25" thickBot="1">
      <c r="B20" s="51"/>
      <c r="C20" s="52"/>
      <c r="D20" s="52"/>
      <c r="E20" s="56">
        <f t="shared" ref="E20:K20" si="1">E14-E19</f>
        <v>-1132158.0962790514</v>
      </c>
      <c r="F20" s="56">
        <f t="shared" si="1"/>
        <v>43416.032598599202</v>
      </c>
      <c r="G20" s="56">
        <f t="shared" si="1"/>
        <v>34629.270416145111</v>
      </c>
      <c r="H20" s="56">
        <f t="shared" si="1"/>
        <v>70412.126260499688</v>
      </c>
      <c r="I20" s="56">
        <f t="shared" si="1"/>
        <v>95794.119753970866</v>
      </c>
      <c r="J20" s="56">
        <f t="shared" si="1"/>
        <v>90081.376130027522</v>
      </c>
      <c r="K20" s="57">
        <f t="shared" si="1"/>
        <v>1121189.6706375603</v>
      </c>
    </row>
    <row r="21" spans="2:16" ht="11.25" thickTop="1">
      <c r="B21" s="51"/>
      <c r="C21" s="52"/>
      <c r="D21" s="52"/>
      <c r="E21" s="52"/>
      <c r="F21" s="52"/>
      <c r="G21" s="52"/>
      <c r="H21" s="52"/>
      <c r="I21" s="52"/>
      <c r="J21" s="52"/>
      <c r="K21" s="54"/>
    </row>
    <row r="22" spans="2:16" ht="12" thickBot="1">
      <c r="B22" s="70" t="s">
        <v>48</v>
      </c>
      <c r="C22" s="60"/>
      <c r="D22" s="60"/>
      <c r="E22" s="61">
        <f>XIRR(E20:K20,E5:K5)</f>
        <v>5.7406297326087957E-2</v>
      </c>
      <c r="F22" s="60"/>
      <c r="G22" s="60"/>
      <c r="H22" s="60"/>
      <c r="I22" s="60"/>
      <c r="J22" s="60"/>
      <c r="K22" s="62"/>
    </row>
    <row r="24" spans="2:16">
      <c r="B24" s="1" t="s">
        <v>49</v>
      </c>
      <c r="C24" s="1"/>
      <c r="D24" s="1"/>
      <c r="E24" s="27">
        <v>82</v>
      </c>
    </row>
    <row r="25" spans="2:16">
      <c r="B25" s="1" t="s">
        <v>50</v>
      </c>
      <c r="C25" s="1"/>
      <c r="D25" s="1"/>
      <c r="E25" s="68">
        <v>1039688.1193392579</v>
      </c>
    </row>
    <row r="26" spans="2:16">
      <c r="B26" s="1"/>
      <c r="C26" s="1"/>
      <c r="D26" s="1"/>
      <c r="E26" s="27">
        <f>+E25/E24</f>
        <v>12679.123406576316</v>
      </c>
      <c r="F26" t="s">
        <v>65</v>
      </c>
    </row>
    <row r="27" spans="2:16" ht="3" customHeight="1">
      <c r="B27" s="1"/>
      <c r="C27" s="1"/>
      <c r="D27" s="1"/>
      <c r="E27" s="1"/>
    </row>
    <row r="28" spans="2:16">
      <c r="B28" s="1" t="s">
        <v>51</v>
      </c>
      <c r="C28" s="1"/>
      <c r="D28" s="1"/>
      <c r="E28" s="66">
        <v>0.17</v>
      </c>
    </row>
    <row r="29" spans="2:16">
      <c r="B29" s="1" t="s">
        <v>52</v>
      </c>
      <c r="C29" s="1"/>
      <c r="D29" s="1"/>
      <c r="E29" s="66">
        <v>5.3100000000000001E-2</v>
      </c>
    </row>
    <row r="30" spans="2:16">
      <c r="B30" s="1"/>
      <c r="C30" s="1"/>
      <c r="D30" s="1"/>
      <c r="E30" s="66"/>
      <c r="F30" s="63"/>
      <c r="G30" s="63"/>
      <c r="H30" s="63"/>
      <c r="I30" s="63"/>
      <c r="J30" s="63"/>
    </row>
    <row r="31" spans="2:16">
      <c r="B31" s="1"/>
      <c r="C31" s="1"/>
    </row>
    <row r="35" spans="2:2">
      <c r="B35" s="1"/>
    </row>
    <row r="46" spans="2:2" ht="15.75" customHeight="1"/>
    <row r="47" spans="2:2" ht="15.75" customHeight="1"/>
    <row r="48" spans="2:2" ht="15.75" customHeight="1"/>
  </sheetData>
  <mergeCells count="2">
    <mergeCell ref="E2:K2"/>
    <mergeCell ref="E3:K3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Pricing_Disclosure_Tables</vt:lpstr>
      <vt:lpstr>Inputs</vt:lpstr>
      <vt:lpstr>IRR Analysis</vt:lpstr>
    </vt:vector>
  </TitlesOfParts>
  <Company>Auckland Airport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Campbell De Morgan</dc:creator>
  <cp:lastModifiedBy>RMMB</cp:lastModifiedBy>
  <cp:lastPrinted>2013-03-14T22:58:53Z</cp:lastPrinted>
  <dcterms:created xsi:type="dcterms:W3CDTF">2013-03-05T22:43:59Z</dcterms:created>
  <dcterms:modified xsi:type="dcterms:W3CDTF">2013-03-15T03:50:12Z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XRCK">
    <vt:lpwstr>53|11757824,1|0,52|6780672,51|4204747,49|6697881,55|7929855,11|12632256,56|16777215</vt:lpwstr>
  </property>
  <property fmtid="{D5CDD505-2E9C-101B-9397-08002B2CF9AE}" pid="3" name="TBXBSCK">
    <vt:lpwstr>CO-4142|-4142/COC-4142|-4142/CS1-4142|-4142/S1S2-4142|-4142/S2BAR6|-4142/BATAR6|-4142/TABO-4142|-4142/BOTO-4142|-4142/TOLU-4142|-4142/LUMS-4142|-4142/MSCH-4142|-4142/CH</vt:lpwstr>
  </property>
</Properties>
</file>