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harts/chart2.xml" ContentType="application/vnd.openxmlformats-officedocument.drawingml.chart+xml"/>
  <Override PartName="/xl/theme/themeOverride2.xml" ContentType="application/vnd.openxmlformats-officedocument.themeOverrid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240" yWindow="105" windowWidth="14805" windowHeight="8010"/>
  </bookViews>
  <sheets>
    <sheet name="Cover" sheetId="25" r:id="rId1"/>
    <sheet name="Output -&gt;" sheetId="10" r:id="rId2"/>
    <sheet name="Asset beta_Ch" sheetId="16" r:id="rId3"/>
    <sheet name="Asset beta comparison_Ch" sheetId="19" r:id="rId4"/>
    <sheet name="Table 2.2" sheetId="29" r:id="rId5"/>
    <sheet name="Table 2.3" sheetId="30" r:id="rId6"/>
    <sheet name="Analysis -&gt;" sheetId="6" r:id="rId7"/>
    <sheet name="Oxera's refined sample 2016" sheetId="4" r:id="rId8"/>
    <sheet name="Oxera's refined sample 2011" sheetId="27" r:id="rId9"/>
    <sheet name="Commission's sample 2016" sheetId="20" r:id="rId10"/>
    <sheet name="Commission's sample 2011" sheetId="28" r:id="rId11"/>
    <sheet name="Data -&gt;" sheetId="22" r:id="rId12"/>
    <sheet name="Commission's rolling betas" sheetId="14" r:id="rId13"/>
    <sheet name="Oxera's refined sample" sheetId="3" r:id="rId14"/>
    <sheet name="Commission's asset beta 2016" sheetId="17" r:id="rId15"/>
    <sheet name="Commission's asset beta 2011" sheetId="26" r:id="rId16"/>
  </sheets>
  <definedNames>
    <definedName name="BlanksRange" localSheetId="15">'Commission''s asset beta 2011'!#REF!</definedName>
    <definedName name="BlanksRange">'Commission''s asset beta 2016'!$Q$11:$Q$84</definedName>
    <definedName name="NoBlanksRange" localSheetId="15">'Commission''s asset beta 2011'!#REF!</definedName>
    <definedName name="NoBlanksRange">'Commission''s asset beta 2016'!$R$11:$R$84</definedName>
  </definedNames>
  <calcPr calcId="145621"/>
</workbook>
</file>

<file path=xl/calcChain.xml><?xml version="1.0" encoding="utf-8"?>
<calcChain xmlns="http://schemas.openxmlformats.org/spreadsheetml/2006/main">
  <c r="A8" i="27" l="1"/>
  <c r="A9" i="27"/>
  <c r="A10" i="27"/>
  <c r="A11" i="27"/>
  <c r="A12" i="27"/>
  <c r="A13" i="27"/>
  <c r="A14" i="27"/>
  <c r="A15" i="27"/>
  <c r="A16" i="27"/>
  <c r="A17" i="27"/>
  <c r="A18"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9" i="27"/>
  <c r="A80" i="27"/>
  <c r="A81" i="27"/>
  <c r="A82" i="27"/>
  <c r="A83" i="27"/>
  <c r="A84" i="27"/>
  <c r="A85" i="27"/>
  <c r="A86" i="27"/>
  <c r="A87" i="27"/>
  <c r="A88" i="27"/>
  <c r="A89" i="27"/>
  <c r="A90" i="27"/>
  <c r="A91" i="27"/>
  <c r="A92" i="27"/>
  <c r="A93" i="27"/>
  <c r="A98" i="27"/>
  <c r="A99" i="27"/>
  <c r="A100" i="27"/>
  <c r="A101" i="27"/>
  <c r="A102" i="27"/>
  <c r="A103" i="27"/>
  <c r="A104" i="27"/>
  <c r="A105" i="27"/>
  <c r="A106" i="27"/>
  <c r="A107" i="27"/>
  <c r="A108" i="27"/>
  <c r="A109" i="27"/>
  <c r="A110" i="27"/>
  <c r="A111" i="27"/>
  <c r="A116" i="27"/>
  <c r="A117" i="27"/>
  <c r="A118" i="27"/>
  <c r="A119" i="27"/>
  <c r="A120" i="27"/>
  <c r="A121" i="27"/>
  <c r="A122" i="27"/>
  <c r="A123" i="27"/>
  <c r="A124" i="27"/>
  <c r="A125" i="27"/>
  <c r="A126" i="27"/>
  <c r="A127" i="27"/>
  <c r="A128" i="27"/>
  <c r="A129" i="27"/>
  <c r="A130" i="27"/>
  <c r="A131" i="27"/>
  <c r="A132" i="27"/>
  <c r="A133" i="27"/>
  <c r="A134" i="27"/>
  <c r="A135" i="27"/>
  <c r="A136" i="27"/>
  <c r="A137" i="27"/>
  <c r="A138" i="27"/>
  <c r="A139" i="27"/>
  <c r="A140" i="27"/>
  <c r="A141" i="27"/>
  <c r="A142" i="27"/>
  <c r="A143" i="27"/>
  <c r="A144" i="27"/>
  <c r="A145" i="27"/>
  <c r="A146" i="27"/>
  <c r="A147" i="27"/>
  <c r="A148" i="27"/>
  <c r="A149" i="27"/>
  <c r="A150" i="27"/>
  <c r="A151" i="27"/>
  <c r="A152" i="27"/>
  <c r="A153" i="27"/>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9" i="4"/>
  <c r="A80" i="4"/>
  <c r="A81" i="4"/>
  <c r="A82" i="4"/>
  <c r="A83" i="4"/>
  <c r="A84" i="4"/>
  <c r="A85" i="4"/>
  <c r="A86" i="4"/>
  <c r="A87" i="4"/>
  <c r="A88" i="4"/>
  <c r="A89" i="4"/>
  <c r="A90" i="4"/>
  <c r="A91" i="4"/>
  <c r="A92" i="4"/>
  <c r="A93" i="4"/>
  <c r="A98" i="4"/>
  <c r="A99" i="4"/>
  <c r="A100" i="4"/>
  <c r="A101" i="4"/>
  <c r="A102" i="4"/>
  <c r="A103" i="4"/>
  <c r="A104" i="4"/>
  <c r="A105" i="4"/>
  <c r="A106" i="4"/>
  <c r="A107" i="4"/>
  <c r="A108" i="4"/>
  <c r="A109" i="4"/>
  <c r="A110" i="4"/>
  <c r="A111"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E171" i="28"/>
  <c r="D171" i="28"/>
  <c r="C171" i="28"/>
  <c r="A165" i="28"/>
  <c r="B175" i="28"/>
  <c r="A122" i="28"/>
  <c r="B174" i="28"/>
  <c r="A121" i="28"/>
  <c r="A120" i="28"/>
  <c r="A119" i="28"/>
  <c r="A118" i="28"/>
  <c r="A117" i="28"/>
  <c r="A116" i="28"/>
  <c r="A115" i="28"/>
  <c r="A114" i="28"/>
  <c r="A113" i="28"/>
  <c r="A112" i="28"/>
  <c r="A111" i="28"/>
  <c r="A110" i="28"/>
  <c r="A109" i="28"/>
  <c r="A108" i="28"/>
  <c r="A107" i="28"/>
  <c r="A106" i="28"/>
  <c r="A103" i="28"/>
  <c r="B173" i="28"/>
  <c r="A102" i="28"/>
  <c r="A101" i="28"/>
  <c r="A100" i="28"/>
  <c r="A99" i="28"/>
  <c r="A98" i="28"/>
  <c r="A97" i="28"/>
  <c r="A96" i="28"/>
  <c r="A95" i="28"/>
  <c r="A94" i="28"/>
  <c r="A93" i="28"/>
  <c r="A92" i="28"/>
  <c r="A91" i="28"/>
  <c r="A90" i="28"/>
  <c r="A89" i="28"/>
  <c r="A88" i="28"/>
  <c r="A87" i="28"/>
  <c r="A86" i="28"/>
  <c r="A85" i="28"/>
  <c r="A82" i="28"/>
  <c r="B176" i="28"/>
  <c r="A81" i="28"/>
  <c r="A80" i="28"/>
  <c r="A79" i="28"/>
  <c r="A78" i="28"/>
  <c r="A77" i="28"/>
  <c r="A76" i="28"/>
  <c r="A75" i="28"/>
  <c r="A74" i="28"/>
  <c r="A73" i="28"/>
  <c r="A72" i="28"/>
  <c r="A71" i="28"/>
  <c r="A70" i="28"/>
  <c r="A69" i="28"/>
  <c r="A68" i="28"/>
  <c r="A67" i="28"/>
  <c r="A66" i="28"/>
  <c r="A65" i="28"/>
  <c r="A64" i="28"/>
  <c r="A63" i="28"/>
  <c r="A62" i="28"/>
  <c r="A61" i="28"/>
  <c r="A60" i="28"/>
  <c r="A59" i="28"/>
  <c r="A58" i="28"/>
  <c r="A57" i="28"/>
  <c r="A56" i="28"/>
  <c r="A55" i="28"/>
  <c r="A54" i="28"/>
  <c r="A53" i="28"/>
  <c r="A52" i="28"/>
  <c r="A51" i="28"/>
  <c r="A50" i="28"/>
  <c r="A49" i="28"/>
  <c r="A48" i="28"/>
  <c r="A47" i="28"/>
  <c r="A46" i="28"/>
  <c r="A45" i="28"/>
  <c r="A44" i="28"/>
  <c r="A43" i="28"/>
  <c r="A42" i="28"/>
  <c r="A41" i="28"/>
  <c r="A40" i="28"/>
  <c r="A39" i="28"/>
  <c r="A38" i="28"/>
  <c r="A37" i="28"/>
  <c r="A36" i="28"/>
  <c r="A35" i="28"/>
  <c r="A34" i="28"/>
  <c r="A33" i="28"/>
  <c r="A32" i="28"/>
  <c r="A31" i="28"/>
  <c r="A30" i="28"/>
  <c r="A29" i="28"/>
  <c r="A28" i="28"/>
  <c r="A27" i="28"/>
  <c r="A26" i="28"/>
  <c r="A25" i="28"/>
  <c r="A24" i="28"/>
  <c r="A23" i="28"/>
  <c r="A22" i="28"/>
  <c r="A21" i="28"/>
  <c r="A20" i="28"/>
  <c r="A19" i="28"/>
  <c r="A18" i="28"/>
  <c r="A17" i="28"/>
  <c r="A16" i="28"/>
  <c r="A15" i="28"/>
  <c r="A14" i="28"/>
  <c r="A13" i="28"/>
  <c r="A12" i="28"/>
  <c r="A11" i="28"/>
  <c r="A10" i="28"/>
  <c r="A9" i="28"/>
  <c r="A8" i="28"/>
  <c r="A154" i="27"/>
  <c r="B165" i="27"/>
  <c r="A112" i="27"/>
  <c r="B164" i="27"/>
  <c r="A94" i="27"/>
  <c r="B163" i="27"/>
  <c r="A75" i="27"/>
  <c r="B166" i="27"/>
  <c r="G8" i="26"/>
  <c r="F8" i="26"/>
  <c r="E8" i="26"/>
  <c r="D8" i="26"/>
  <c r="C8" i="26"/>
  <c r="B8" i="26"/>
  <c r="D190" i="4"/>
  <c r="E190" i="4"/>
  <c r="C190" i="4"/>
  <c r="A193" i="20"/>
  <c r="A192" i="20"/>
  <c r="A191" i="20"/>
  <c r="A190" i="20"/>
  <c r="A189" i="20"/>
  <c r="A185" i="20"/>
  <c r="A184" i="20"/>
  <c r="A183" i="20"/>
  <c r="A182" i="20"/>
  <c r="A181" i="20"/>
  <c r="A175" i="4"/>
  <c r="A174" i="4"/>
  <c r="A173" i="4"/>
  <c r="A172" i="4"/>
  <c r="A171" i="4"/>
  <c r="A183" i="4"/>
  <c r="A182" i="4"/>
  <c r="A181" i="4"/>
  <c r="A180" i="4"/>
  <c r="A179" i="4"/>
  <c r="A190" i="4"/>
  <c r="A194" i="4"/>
  <c r="A193" i="4"/>
  <c r="A192" i="4"/>
  <c r="A191" i="4"/>
  <c r="A202" i="4"/>
  <c r="A201" i="4"/>
  <c r="A200" i="4"/>
  <c r="A199" i="4"/>
  <c r="A198" i="4"/>
  <c r="B15" i="14"/>
  <c r="O12" i="17"/>
  <c r="O13" i="17"/>
  <c r="O14" i="17"/>
  <c r="O15" i="17"/>
  <c r="O16" i="17"/>
  <c r="O17" i="17"/>
  <c r="O18" i="17"/>
  <c r="O19" i="17"/>
  <c r="O20" i="17"/>
  <c r="O21" i="17"/>
  <c r="O22" i="17"/>
  <c r="O23" i="17"/>
  <c r="O24" i="17"/>
  <c r="O25" i="17"/>
  <c r="O26" i="17"/>
  <c r="O27" i="17"/>
  <c r="O28" i="17"/>
  <c r="O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O70" i="17"/>
  <c r="O71" i="17"/>
  <c r="O72" i="17"/>
  <c r="O73" i="17"/>
  <c r="O74" i="17"/>
  <c r="O75" i="17"/>
  <c r="O76" i="17"/>
  <c r="O77" i="17"/>
  <c r="O78" i="17"/>
  <c r="O79" i="17"/>
  <c r="O80" i="17"/>
  <c r="O81" i="17"/>
  <c r="O82" i="17"/>
  <c r="O83" i="17"/>
  <c r="O84" i="17"/>
  <c r="O11" i="17"/>
  <c r="N12" i="17"/>
  <c r="N13" i="17"/>
  <c r="P13" i="17"/>
  <c r="Q13" i="17"/>
  <c r="N14" i="17"/>
  <c r="P14" i="17"/>
  <c r="Q14" i="17"/>
  <c r="N15" i="17"/>
  <c r="P15" i="17"/>
  <c r="Q15" i="17"/>
  <c r="N16" i="17"/>
  <c r="N17" i="17"/>
  <c r="P17" i="17"/>
  <c r="Q17" i="17"/>
  <c r="N18" i="17"/>
  <c r="P18" i="17"/>
  <c r="Q18" i="17"/>
  <c r="N19" i="17"/>
  <c r="P19" i="17"/>
  <c r="Q19" i="17"/>
  <c r="N20" i="17"/>
  <c r="N21" i="17"/>
  <c r="P21" i="17"/>
  <c r="Q21" i="17"/>
  <c r="N22" i="17"/>
  <c r="P22" i="17"/>
  <c r="Q22" i="17"/>
  <c r="N23" i="17"/>
  <c r="P23" i="17"/>
  <c r="Q23" i="17"/>
  <c r="N24" i="17"/>
  <c r="N25" i="17"/>
  <c r="P25" i="17"/>
  <c r="Q25" i="17"/>
  <c r="N26" i="17"/>
  <c r="P26" i="17"/>
  <c r="Q26" i="17"/>
  <c r="N27" i="17"/>
  <c r="P27" i="17"/>
  <c r="Q27" i="17"/>
  <c r="N28" i="17"/>
  <c r="N29" i="17"/>
  <c r="P29" i="17"/>
  <c r="Q29" i="17"/>
  <c r="N30" i="17"/>
  <c r="P30" i="17"/>
  <c r="Q30" i="17"/>
  <c r="N31" i="17"/>
  <c r="P31" i="17"/>
  <c r="Q31" i="17"/>
  <c r="N32" i="17"/>
  <c r="N33" i="17"/>
  <c r="P33" i="17"/>
  <c r="Q33" i="17"/>
  <c r="N34" i="17"/>
  <c r="P34" i="17"/>
  <c r="Q34" i="17"/>
  <c r="N35" i="17"/>
  <c r="P35" i="17"/>
  <c r="Q35" i="17"/>
  <c r="N36" i="17"/>
  <c r="N37" i="17"/>
  <c r="P37" i="17"/>
  <c r="Q37" i="17"/>
  <c r="N38" i="17"/>
  <c r="P38" i="17"/>
  <c r="Q38" i="17"/>
  <c r="N39" i="17"/>
  <c r="P39" i="17"/>
  <c r="Q39" i="17"/>
  <c r="N40" i="17"/>
  <c r="N41" i="17"/>
  <c r="P41" i="17"/>
  <c r="Q41" i="17"/>
  <c r="N42" i="17"/>
  <c r="P42" i="17"/>
  <c r="Q42" i="17"/>
  <c r="N43" i="17"/>
  <c r="P43" i="17"/>
  <c r="Q43" i="17"/>
  <c r="N44" i="17"/>
  <c r="N45" i="17"/>
  <c r="P45" i="17"/>
  <c r="Q45" i="17"/>
  <c r="N46" i="17"/>
  <c r="P46" i="17"/>
  <c r="Q46" i="17"/>
  <c r="N47" i="17"/>
  <c r="P47" i="17"/>
  <c r="Q47" i="17"/>
  <c r="N48" i="17"/>
  <c r="N49" i="17"/>
  <c r="P49" i="17"/>
  <c r="Q49" i="17"/>
  <c r="N50" i="17"/>
  <c r="P50" i="17"/>
  <c r="Q50" i="17"/>
  <c r="N51" i="17"/>
  <c r="P51" i="17"/>
  <c r="Q51" i="17"/>
  <c r="N52" i="17"/>
  <c r="N53" i="17"/>
  <c r="P53" i="17"/>
  <c r="Q53" i="17"/>
  <c r="N54" i="17"/>
  <c r="P54" i="17"/>
  <c r="Q54" i="17"/>
  <c r="N55" i="17"/>
  <c r="P55" i="17"/>
  <c r="Q55" i="17"/>
  <c r="N56" i="17"/>
  <c r="N57" i="17"/>
  <c r="P57" i="17"/>
  <c r="Q57" i="17"/>
  <c r="N58" i="17"/>
  <c r="P58" i="17"/>
  <c r="Q58" i="17"/>
  <c r="N59" i="17"/>
  <c r="P59" i="17"/>
  <c r="Q59" i="17"/>
  <c r="N60" i="17"/>
  <c r="N61" i="17"/>
  <c r="P61" i="17"/>
  <c r="Q61" i="17"/>
  <c r="N62" i="17"/>
  <c r="P62" i="17"/>
  <c r="Q62" i="17"/>
  <c r="N63" i="17"/>
  <c r="P63" i="17"/>
  <c r="Q63" i="17"/>
  <c r="N64" i="17"/>
  <c r="N65" i="17"/>
  <c r="P65" i="17"/>
  <c r="Q65" i="17"/>
  <c r="N66" i="17"/>
  <c r="P66" i="17"/>
  <c r="Q66" i="17"/>
  <c r="N67" i="17"/>
  <c r="P67" i="17"/>
  <c r="Q67" i="17"/>
  <c r="N68" i="17"/>
  <c r="N69" i="17"/>
  <c r="P69" i="17"/>
  <c r="Q69" i="17"/>
  <c r="N70" i="17"/>
  <c r="P70" i="17"/>
  <c r="Q70" i="17"/>
  <c r="N71" i="17"/>
  <c r="P71" i="17"/>
  <c r="Q71" i="17"/>
  <c r="N72" i="17"/>
  <c r="N73" i="17"/>
  <c r="P73" i="17"/>
  <c r="Q73" i="17"/>
  <c r="N74" i="17"/>
  <c r="P74" i="17"/>
  <c r="Q74" i="17"/>
  <c r="N75" i="17"/>
  <c r="P75" i="17"/>
  <c r="Q75" i="17"/>
  <c r="N76" i="17"/>
  <c r="N77" i="17"/>
  <c r="P77" i="17"/>
  <c r="Q77" i="17"/>
  <c r="N78" i="17"/>
  <c r="P78" i="17"/>
  <c r="Q78" i="17"/>
  <c r="N79" i="17"/>
  <c r="P79" i="17"/>
  <c r="Q79" i="17"/>
  <c r="N80" i="17"/>
  <c r="N81" i="17"/>
  <c r="P81" i="17"/>
  <c r="Q81" i="17"/>
  <c r="N82" i="17"/>
  <c r="P82" i="17"/>
  <c r="Q82" i="17"/>
  <c r="N83" i="17"/>
  <c r="P83" i="17"/>
  <c r="Q83" i="17"/>
  <c r="N84" i="17"/>
  <c r="N11" i="17"/>
  <c r="P11" i="17"/>
  <c r="Q11" i="17"/>
  <c r="O10" i="17"/>
  <c r="N10" i="17"/>
  <c r="A107" i="20"/>
  <c r="A108" i="20"/>
  <c r="A109" i="20"/>
  <c r="A110" i="20"/>
  <c r="A111" i="20"/>
  <c r="A112" i="20"/>
  <c r="A113" i="20"/>
  <c r="A114" i="20"/>
  <c r="A115" i="20"/>
  <c r="A116" i="20"/>
  <c r="A117" i="20"/>
  <c r="A118" i="20"/>
  <c r="A119" i="20"/>
  <c r="A120" i="20"/>
  <c r="A121" i="20"/>
  <c r="A106" i="20"/>
  <c r="A86" i="20"/>
  <c r="A87" i="20"/>
  <c r="A88" i="20"/>
  <c r="A89" i="20"/>
  <c r="A90" i="20"/>
  <c r="A91" i="20"/>
  <c r="A92" i="20"/>
  <c r="A93" i="20"/>
  <c r="A94" i="20"/>
  <c r="A95" i="20"/>
  <c r="B8" i="17"/>
  <c r="C8" i="17"/>
  <c r="D8" i="17"/>
  <c r="E8" i="17"/>
  <c r="E95" i="20"/>
  <c r="I95" i="20"/>
  <c r="A96" i="20"/>
  <c r="A97" i="20"/>
  <c r="A98" i="20"/>
  <c r="A99" i="20"/>
  <c r="A100" i="20"/>
  <c r="A101" i="20"/>
  <c r="A102" i="20"/>
  <c r="A85" i="20"/>
  <c r="F8" i="17"/>
  <c r="F85" i="20"/>
  <c r="A81" i="20"/>
  <c r="A80" i="20"/>
  <c r="A79" i="20"/>
  <c r="A9" i="20"/>
  <c r="A10" i="20"/>
  <c r="A11" i="20"/>
  <c r="A12" i="20"/>
  <c r="A13" i="20"/>
  <c r="A14" i="20"/>
  <c r="A15" i="20"/>
  <c r="A16" i="20"/>
  <c r="A17" i="20"/>
  <c r="A18" i="20"/>
  <c r="A19" i="20"/>
  <c r="A20" i="20"/>
  <c r="A21" i="20"/>
  <c r="A22" i="20"/>
  <c r="C22" i="20"/>
  <c r="H22" i="20"/>
  <c r="A23" i="20"/>
  <c r="A24" i="20"/>
  <c r="A25" i="20"/>
  <c r="A26" i="20"/>
  <c r="A27" i="20"/>
  <c r="A28" i="20"/>
  <c r="A29" i="20"/>
  <c r="A30" i="20"/>
  <c r="A31" i="20"/>
  <c r="A32" i="20"/>
  <c r="A33" i="20"/>
  <c r="A34" i="20"/>
  <c r="A35" i="20"/>
  <c r="A36" i="20"/>
  <c r="A37" i="20"/>
  <c r="A38" i="20"/>
  <c r="A39" i="20"/>
  <c r="A40" i="20"/>
  <c r="A41" i="20"/>
  <c r="C41" i="20"/>
  <c r="H41" i="20"/>
  <c r="A42" i="20"/>
  <c r="A43" i="20"/>
  <c r="A44" i="20"/>
  <c r="A45" i="20"/>
  <c r="A46" i="20"/>
  <c r="A47" i="20"/>
  <c r="A48" i="20"/>
  <c r="A49" i="20"/>
  <c r="A50" i="20"/>
  <c r="A51" i="20"/>
  <c r="A52" i="20"/>
  <c r="A53" i="20"/>
  <c r="A54" i="20"/>
  <c r="A55" i="20"/>
  <c r="A56" i="20"/>
  <c r="A57" i="20"/>
  <c r="C57" i="20"/>
  <c r="H57" i="20"/>
  <c r="A58" i="20"/>
  <c r="A59" i="20"/>
  <c r="A60" i="20"/>
  <c r="A61" i="20"/>
  <c r="A62" i="20"/>
  <c r="A63" i="20"/>
  <c r="A64" i="20"/>
  <c r="A65" i="20"/>
  <c r="A66" i="20"/>
  <c r="A67" i="20"/>
  <c r="A68" i="20"/>
  <c r="A69" i="20"/>
  <c r="G8" i="17"/>
  <c r="G69" i="20"/>
  <c r="J69" i="20"/>
  <c r="A70" i="20"/>
  <c r="A71" i="20"/>
  <c r="A72" i="20"/>
  <c r="A73" i="20"/>
  <c r="A74" i="20"/>
  <c r="A75" i="20"/>
  <c r="A76" i="20"/>
  <c r="A77" i="20"/>
  <c r="C77" i="20"/>
  <c r="H77" i="20"/>
  <c r="A78" i="20"/>
  <c r="A8" i="20"/>
  <c r="E181" i="20"/>
  <c r="E189" i="20"/>
  <c r="D181" i="20"/>
  <c r="D189" i="20"/>
  <c r="C181" i="20"/>
  <c r="C189" i="20"/>
  <c r="E171" i="20"/>
  <c r="D171" i="20"/>
  <c r="C171" i="20"/>
  <c r="A165" i="20"/>
  <c r="B175" i="20"/>
  <c r="L130" i="20"/>
  <c r="B184" i="20"/>
  <c r="L124" i="20"/>
  <c r="A122" i="20"/>
  <c r="B174" i="20"/>
  <c r="L111" i="20"/>
  <c r="B183" i="20"/>
  <c r="L105" i="20"/>
  <c r="A103" i="20"/>
  <c r="B173" i="20"/>
  <c r="L90" i="20"/>
  <c r="B182" i="20"/>
  <c r="L84" i="20"/>
  <c r="A82" i="20"/>
  <c r="B176" i="20"/>
  <c r="L13" i="20"/>
  <c r="B185" i="20"/>
  <c r="L7" i="20"/>
  <c r="O6" i="20"/>
  <c r="N6" i="20"/>
  <c r="M6" i="20"/>
  <c r="J6" i="20"/>
  <c r="I6" i="20"/>
  <c r="H6" i="20"/>
  <c r="D171" i="4"/>
  <c r="D179" i="4"/>
  <c r="E171" i="4"/>
  <c r="E179" i="4"/>
  <c r="C171" i="4"/>
  <c r="C179" i="4"/>
  <c r="M121" i="4"/>
  <c r="B174" i="4"/>
  <c r="M103" i="4"/>
  <c r="B173" i="4"/>
  <c r="M84" i="4"/>
  <c r="B172" i="4"/>
  <c r="M13" i="4"/>
  <c r="B175" i="4"/>
  <c r="A155" i="4"/>
  <c r="B193" i="4"/>
  <c r="A154" i="4"/>
  <c r="B165" i="4"/>
  <c r="A113" i="4"/>
  <c r="B192" i="4"/>
  <c r="A112" i="4"/>
  <c r="B164" i="4"/>
  <c r="A95" i="4"/>
  <c r="B191" i="4"/>
  <c r="A94" i="4"/>
  <c r="B163" i="4"/>
  <c r="A76" i="4"/>
  <c r="B194" i="4"/>
  <c r="A75" i="4"/>
  <c r="B166" i="4"/>
  <c r="E6" i="27"/>
  <c r="G98" i="20"/>
  <c r="J98" i="20"/>
  <c r="F4" i="14"/>
  <c r="E4" i="14"/>
  <c r="D4" i="14"/>
  <c r="C4" i="14"/>
  <c r="B6" i="14"/>
  <c r="B7" i="14"/>
  <c r="B8" i="14"/>
  <c r="B9" i="14"/>
  <c r="B10" i="14"/>
  <c r="B11" i="14"/>
  <c r="B12" i="14"/>
  <c r="B13" i="14"/>
  <c r="B14" i="14"/>
  <c r="B16" i="14"/>
  <c r="B17" i="14"/>
  <c r="B18" i="14"/>
  <c r="B19" i="14"/>
  <c r="B20" i="14"/>
  <c r="B5" i="14"/>
  <c r="M115" i="4"/>
  <c r="M97" i="4"/>
  <c r="M78" i="4"/>
  <c r="P6" i="4"/>
  <c r="O6" i="4"/>
  <c r="N6" i="4"/>
  <c r="J6" i="4"/>
  <c r="I6" i="4"/>
  <c r="H6" i="4"/>
  <c r="M7" i="4"/>
  <c r="C9" i="20"/>
  <c r="H9" i="20"/>
  <c r="D44" i="20"/>
  <c r="G9" i="20"/>
  <c r="J9" i="20"/>
  <c r="C69" i="20"/>
  <c r="H69" i="20"/>
  <c r="B111" i="20"/>
  <c r="D24" i="20"/>
  <c r="C110" i="20"/>
  <c r="H110" i="20"/>
  <c r="B20" i="20"/>
  <c r="B85" i="20"/>
  <c r="B60" i="20"/>
  <c r="D59" i="20"/>
  <c r="B57" i="20"/>
  <c r="F32" i="20"/>
  <c r="D77" i="20"/>
  <c r="C79" i="20"/>
  <c r="H79" i="20"/>
  <c r="B79" i="20"/>
  <c r="D101" i="20"/>
  <c r="B32" i="20"/>
  <c r="F96" i="20"/>
  <c r="B110" i="20"/>
  <c r="B42" i="20"/>
  <c r="E18" i="20"/>
  <c r="I18" i="20"/>
  <c r="D9" i="20"/>
  <c r="C74" i="20"/>
  <c r="H74" i="20"/>
  <c r="B41" i="20"/>
  <c r="B77" i="20"/>
  <c r="G121" i="20"/>
  <c r="J121" i="20"/>
  <c r="C60" i="20"/>
  <c r="H60" i="20"/>
  <c r="B118" i="20"/>
  <c r="C111" i="20"/>
  <c r="H111" i="20"/>
  <c r="F115" i="20"/>
  <c r="C40" i="20"/>
  <c r="H40" i="20"/>
  <c r="D37" i="20"/>
  <c r="F29" i="20"/>
  <c r="B29" i="20"/>
  <c r="D52" i="20"/>
  <c r="B76" i="20"/>
  <c r="D107" i="20"/>
  <c r="C115" i="20"/>
  <c r="H115" i="20"/>
  <c r="B36" i="20"/>
  <c r="D95" i="20"/>
  <c r="C36" i="20"/>
  <c r="H36" i="20"/>
  <c r="B75" i="20"/>
  <c r="C63" i="20"/>
  <c r="H63" i="20"/>
  <c r="B59" i="20"/>
  <c r="D47" i="20"/>
  <c r="C39" i="20"/>
  <c r="H39" i="20"/>
  <c r="B27" i="20"/>
  <c r="C80" i="20"/>
  <c r="H80" i="20"/>
  <c r="C101" i="20"/>
  <c r="H101" i="20"/>
  <c r="G97" i="20"/>
  <c r="J97" i="20"/>
  <c r="D93" i="20"/>
  <c r="D89" i="20"/>
  <c r="C118" i="20"/>
  <c r="H118" i="20"/>
  <c r="D114" i="20"/>
  <c r="E57" i="20"/>
  <c r="I57" i="20"/>
  <c r="F60" i="20"/>
  <c r="G24" i="20"/>
  <c r="J24" i="20"/>
  <c r="E78" i="20"/>
  <c r="I78" i="20"/>
  <c r="G66" i="20"/>
  <c r="J66" i="20"/>
  <c r="C54" i="20"/>
  <c r="H54" i="20"/>
  <c r="C38" i="20"/>
  <c r="H38" i="20"/>
  <c r="C30" i="20"/>
  <c r="H30" i="20"/>
  <c r="D26" i="20"/>
  <c r="G22" i="20"/>
  <c r="J22" i="20"/>
  <c r="B18" i="20"/>
  <c r="C10" i="20"/>
  <c r="H10" i="20"/>
  <c r="B81" i="20"/>
  <c r="D100" i="20"/>
  <c r="C96" i="20"/>
  <c r="H96" i="20"/>
  <c r="E77" i="20"/>
  <c r="I77" i="20"/>
  <c r="B45" i="20"/>
  <c r="C27" i="20"/>
  <c r="H27" i="20"/>
  <c r="B69" i="20"/>
  <c r="C85" i="20"/>
  <c r="H85" i="20"/>
  <c r="C62" i="20"/>
  <c r="H62" i="20"/>
  <c r="D29" i="20"/>
  <c r="D32" i="20"/>
  <c r="D57" i="20"/>
  <c r="F52" i="20"/>
  <c r="C17" i="20"/>
  <c r="H17" i="20"/>
  <c r="D56" i="20"/>
  <c r="D91" i="20"/>
  <c r="B101" i="20"/>
  <c r="C78" i="20"/>
  <c r="H78" i="20"/>
  <c r="E93" i="20"/>
  <c r="I93" i="20"/>
  <c r="B89" i="20"/>
  <c r="B63" i="20"/>
  <c r="E54" i="20"/>
  <c r="I54" i="20"/>
  <c r="G27" i="20"/>
  <c r="J27" i="20"/>
  <c r="G89" i="20"/>
  <c r="J89" i="20"/>
  <c r="D75" i="20"/>
  <c r="B93" i="20"/>
  <c r="E101" i="20"/>
  <c r="I101" i="20"/>
  <c r="G41" i="20"/>
  <c r="J41" i="20"/>
  <c r="G62" i="20"/>
  <c r="J62" i="20"/>
  <c r="F57" i="20"/>
  <c r="E45" i="20"/>
  <c r="I45" i="20"/>
  <c r="F22" i="20"/>
  <c r="E75" i="20"/>
  <c r="I75" i="20"/>
  <c r="F76" i="20"/>
  <c r="E110" i="20"/>
  <c r="I110" i="20"/>
  <c r="G76" i="20"/>
  <c r="J76" i="20"/>
  <c r="G47" i="20"/>
  <c r="J47" i="20"/>
  <c r="E96" i="20"/>
  <c r="I96" i="20"/>
  <c r="F93" i="20"/>
  <c r="E47" i="20"/>
  <c r="I47" i="20"/>
  <c r="G110" i="20"/>
  <c r="J110" i="20"/>
  <c r="G20" i="20"/>
  <c r="J20" i="20"/>
  <c r="G52" i="20"/>
  <c r="J52" i="20"/>
  <c r="E52" i="20"/>
  <c r="I52" i="20"/>
  <c r="E100" i="20"/>
  <c r="I100" i="20"/>
  <c r="E69" i="20"/>
  <c r="I69" i="20"/>
  <c r="G36" i="20"/>
  <c r="J36" i="20"/>
  <c r="D54" i="20"/>
  <c r="F111" i="20"/>
  <c r="E63" i="20"/>
  <c r="I63" i="20"/>
  <c r="G18" i="20"/>
  <c r="J18" i="20"/>
  <c r="F37" i="20"/>
  <c r="G95" i="20"/>
  <c r="J95" i="20"/>
  <c r="G91" i="20"/>
  <c r="J91" i="20"/>
  <c r="E118" i="20"/>
  <c r="I118" i="20"/>
  <c r="F25" i="20"/>
  <c r="E79" i="20"/>
  <c r="I79" i="20"/>
  <c r="F75" i="20"/>
  <c r="G45" i="20"/>
  <c r="J45" i="20"/>
  <c r="E80" i="20"/>
  <c r="I80" i="20"/>
  <c r="G93" i="20"/>
  <c r="J93" i="20"/>
  <c r="G60" i="20"/>
  <c r="J60" i="20"/>
  <c r="F80" i="20"/>
  <c r="F27" i="20"/>
  <c r="D96" i="20"/>
  <c r="G30" i="20"/>
  <c r="J30" i="20"/>
  <c r="B54" i="20"/>
  <c r="E89" i="20"/>
  <c r="I89" i="20"/>
  <c r="C100" i="20"/>
  <c r="H100" i="20"/>
  <c r="E36" i="20"/>
  <c r="I36" i="20"/>
  <c r="F36" i="20"/>
  <c r="C18" i="20"/>
  <c r="H18" i="20"/>
  <c r="D22" i="20"/>
  <c r="C108" i="20"/>
  <c r="H108" i="20"/>
  <c r="D31" i="20"/>
  <c r="F41" i="20"/>
  <c r="G15" i="20"/>
  <c r="J15" i="20"/>
  <c r="E15" i="20"/>
  <c r="I15" i="20"/>
  <c r="G57" i="20"/>
  <c r="J57" i="20"/>
  <c r="F79" i="20"/>
  <c r="E29" i="20"/>
  <c r="I29" i="20"/>
  <c r="F77" i="20"/>
  <c r="F59" i="20"/>
  <c r="G75" i="20"/>
  <c r="J75" i="20"/>
  <c r="F45" i="20"/>
  <c r="G80" i="20"/>
  <c r="J80" i="20"/>
  <c r="F89" i="20"/>
  <c r="F47" i="20"/>
  <c r="F99" i="20"/>
  <c r="E76" i="20"/>
  <c r="I76" i="20"/>
  <c r="G85" i="20"/>
  <c r="J85" i="20"/>
  <c r="F110" i="20"/>
  <c r="E35" i="20"/>
  <c r="I35" i="20"/>
  <c r="E99" i="20"/>
  <c r="I99" i="20"/>
  <c r="E107" i="20"/>
  <c r="I107" i="20"/>
  <c r="G49" i="20"/>
  <c r="J49" i="20"/>
  <c r="B30" i="20"/>
  <c r="E59" i="20"/>
  <c r="I59" i="20"/>
  <c r="G67" i="20"/>
  <c r="J67" i="20"/>
  <c r="B91" i="20"/>
  <c r="B40" i="20"/>
  <c r="B9" i="20"/>
  <c r="D116" i="20"/>
  <c r="E116" i="20"/>
  <c r="I116" i="20"/>
  <c r="C116" i="20"/>
  <c r="H116" i="20"/>
  <c r="G116" i="20"/>
  <c r="J116" i="20"/>
  <c r="F116" i="20"/>
  <c r="B116" i="20"/>
  <c r="B120" i="20"/>
  <c r="D120" i="20"/>
  <c r="F120" i="20"/>
  <c r="G120" i="20"/>
  <c r="J120" i="20"/>
  <c r="C120" i="20"/>
  <c r="H120" i="20"/>
  <c r="E61" i="20"/>
  <c r="I61" i="20"/>
  <c r="D61" i="20"/>
  <c r="F61" i="20"/>
  <c r="C61" i="20"/>
  <c r="H61" i="20"/>
  <c r="G61" i="20"/>
  <c r="J61" i="20"/>
  <c r="B61" i="20"/>
  <c r="D6" i="27"/>
  <c r="D161" i="27"/>
  <c r="D6" i="4"/>
  <c r="D49" i="20"/>
  <c r="G88" i="20"/>
  <c r="J88" i="20"/>
  <c r="F70" i="20"/>
  <c r="F53" i="20"/>
  <c r="F16" i="20"/>
  <c r="D50" i="20"/>
  <c r="C50" i="20"/>
  <c r="H50" i="20"/>
  <c r="E50" i="20"/>
  <c r="I50" i="20"/>
  <c r="B50" i="20"/>
  <c r="F50" i="20"/>
  <c r="G50" i="20"/>
  <c r="J50" i="20"/>
  <c r="F30" i="20"/>
  <c r="D30" i="20"/>
  <c r="E30" i="20"/>
  <c r="I30" i="20"/>
  <c r="G111" i="20"/>
  <c r="J111" i="20"/>
  <c r="D60" i="20"/>
  <c r="E40" i="20"/>
  <c r="I40" i="20"/>
  <c r="G14" i="20"/>
  <c r="J14" i="20"/>
  <c r="G115" i="20"/>
  <c r="J115" i="20"/>
  <c r="F9" i="20"/>
  <c r="E94" i="20"/>
  <c r="I94" i="20"/>
  <c r="F78" i="20"/>
  <c r="F55" i="20"/>
  <c r="B80" i="20"/>
  <c r="D80" i="20"/>
  <c r="C6" i="27"/>
  <c r="C6" i="4"/>
  <c r="G6" i="27"/>
  <c r="G18" i="27"/>
  <c r="G6" i="4"/>
  <c r="E111" i="20"/>
  <c r="I111" i="20"/>
  <c r="F88" i="20"/>
  <c r="F108" i="20"/>
  <c r="D106" i="20"/>
  <c r="F94" i="20"/>
  <c r="B70" i="20"/>
  <c r="F62" i="20"/>
  <c r="B34" i="20"/>
  <c r="C45" i="20"/>
  <c r="H45" i="20"/>
  <c r="E32" i="20"/>
  <c r="I32" i="20"/>
  <c r="F20" i="20"/>
  <c r="B12" i="20"/>
  <c r="C48" i="20"/>
  <c r="H48" i="20"/>
  <c r="B10" i="20"/>
  <c r="B13" i="20"/>
  <c r="B78" i="20"/>
  <c r="D78" i="20"/>
  <c r="G78" i="20"/>
  <c r="J78" i="20"/>
  <c r="D58" i="20"/>
  <c r="C58" i="20"/>
  <c r="H58" i="20"/>
  <c r="B35" i="20"/>
  <c r="E31" i="20"/>
  <c r="I31" i="20"/>
  <c r="D27" i="20"/>
  <c r="B107" i="20"/>
  <c r="B115" i="20"/>
  <c r="G37" i="20"/>
  <c r="J37" i="20"/>
  <c r="E91" i="20"/>
  <c r="I91" i="20"/>
  <c r="D18" i="20"/>
  <c r="C37" i="20"/>
  <c r="H37" i="20"/>
  <c r="G40" i="20"/>
  <c r="J40" i="20"/>
  <c r="F95" i="20"/>
  <c r="B87" i="20"/>
  <c r="E22" i="20"/>
  <c r="I22" i="20"/>
  <c r="G108" i="20"/>
  <c r="J108" i="20"/>
  <c r="B98" i="20"/>
  <c r="D94" i="20"/>
  <c r="F118" i="20"/>
  <c r="C95" i="20"/>
  <c r="H95" i="20"/>
  <c r="E53" i="20"/>
  <c r="I53" i="20"/>
  <c r="E34" i="20"/>
  <c r="I34" i="20"/>
  <c r="D53" i="20"/>
  <c r="C53" i="20"/>
  <c r="H53" i="20"/>
  <c r="F31" i="20"/>
  <c r="D10" i="20"/>
  <c r="G12" i="20"/>
  <c r="J12" i="20"/>
  <c r="G55" i="20"/>
  <c r="J55" i="20"/>
  <c r="B37" i="20"/>
  <c r="C68" i="20"/>
  <c r="H68" i="20"/>
  <c r="C52" i="20"/>
  <c r="H52" i="20"/>
  <c r="D45" i="20"/>
  <c r="E37" i="20"/>
  <c r="I37" i="20"/>
  <c r="E13" i="20"/>
  <c r="I13" i="20"/>
  <c r="C13" i="20"/>
  <c r="H13" i="20"/>
  <c r="F13" i="20"/>
  <c r="D13" i="20"/>
  <c r="G13" i="20"/>
  <c r="J13" i="20"/>
  <c r="C93" i="20"/>
  <c r="H93" i="20"/>
  <c r="C89" i="20"/>
  <c r="H89" i="20"/>
  <c r="P84" i="17"/>
  <c r="Q84" i="17"/>
  <c r="P80" i="17"/>
  <c r="Q80" i="17"/>
  <c r="P76" i="17"/>
  <c r="Q76" i="17"/>
  <c r="P72" i="17"/>
  <c r="Q72" i="17"/>
  <c r="P68" i="17"/>
  <c r="Q68" i="17"/>
  <c r="P64" i="17"/>
  <c r="Q64" i="17"/>
  <c r="P60" i="17"/>
  <c r="Q60" i="17"/>
  <c r="P56" i="17"/>
  <c r="Q56" i="17"/>
  <c r="P52" i="17"/>
  <c r="Q52" i="17"/>
  <c r="P48" i="17"/>
  <c r="Q48" i="17"/>
  <c r="P44" i="17"/>
  <c r="Q44" i="17"/>
  <c r="P40" i="17"/>
  <c r="Q40" i="17"/>
  <c r="P36" i="17"/>
  <c r="Q36" i="17"/>
  <c r="P32" i="17"/>
  <c r="Q32" i="17"/>
  <c r="P28" i="17"/>
  <c r="Q28" i="17"/>
  <c r="P24" i="17"/>
  <c r="Q24" i="17"/>
  <c r="P20" i="17"/>
  <c r="Q20" i="17"/>
  <c r="P16" i="17"/>
  <c r="Q16" i="17"/>
  <c r="P12" i="17"/>
  <c r="Q12" i="17"/>
  <c r="E6" i="4"/>
  <c r="B6" i="27"/>
  <c r="B23" i="27"/>
  <c r="G118" i="20"/>
  <c r="J118" i="20"/>
  <c r="D108" i="20"/>
  <c r="D98" i="20"/>
  <c r="F102" i="20"/>
  <c r="C25" i="20"/>
  <c r="H25" i="20"/>
  <c r="C76" i="20"/>
  <c r="H76" i="20"/>
  <c r="B47" i="20"/>
  <c r="G106" i="20"/>
  <c r="J106" i="20"/>
  <c r="D19" i="20"/>
  <c r="F40" i="20"/>
  <c r="G43" i="20"/>
  <c r="J43" i="20"/>
  <c r="C12" i="20"/>
  <c r="H12" i="20"/>
  <c r="G19" i="20"/>
  <c r="J19" i="20"/>
  <c r="G10" i="20"/>
  <c r="J10" i="20"/>
  <c r="G31" i="20"/>
  <c r="J31" i="20"/>
  <c r="B31" i="20"/>
  <c r="B52" i="20"/>
  <c r="E9" i="20"/>
  <c r="I9" i="20"/>
  <c r="D110" i="20"/>
  <c r="E25" i="20"/>
  <c r="I25" i="20"/>
  <c r="B53" i="20"/>
  <c r="G59" i="20"/>
  <c r="J59" i="20"/>
  <c r="F69" i="20"/>
  <c r="D76" i="20"/>
  <c r="C94" i="20"/>
  <c r="H94" i="20"/>
  <c r="G101" i="20"/>
  <c r="J101" i="20"/>
  <c r="E12" i="20"/>
  <c r="I12" i="20"/>
  <c r="D25" i="20"/>
  <c r="C87" i="20"/>
  <c r="H87" i="20"/>
  <c r="C59" i="20"/>
  <c r="H59" i="20"/>
  <c r="B25" i="20"/>
  <c r="E70" i="20"/>
  <c r="I70" i="20"/>
  <c r="B43" i="20"/>
  <c r="B6" i="4"/>
  <c r="F101" i="20"/>
  <c r="D69" i="20"/>
  <c r="C70" i="20"/>
  <c r="H70" i="20"/>
  <c r="D63" i="20"/>
  <c r="C34" i="20"/>
  <c r="H34" i="20"/>
  <c r="C98" i="20"/>
  <c r="H98" i="20"/>
  <c r="D87" i="20"/>
  <c r="G25" i="20"/>
  <c r="J25" i="20"/>
  <c r="E43" i="20"/>
  <c r="I43" i="20"/>
  <c r="D43" i="20"/>
  <c r="F12" i="20"/>
  <c r="F43" i="20"/>
  <c r="G54" i="20"/>
  <c r="J54" i="20"/>
  <c r="F6" i="27"/>
  <c r="F23" i="27"/>
  <c r="F6" i="4"/>
  <c r="E98" i="20"/>
  <c r="I98" i="20"/>
  <c r="B108" i="20"/>
  <c r="F98" i="20"/>
  <c r="B94" i="20"/>
  <c r="G70" i="20"/>
  <c r="J70" i="20"/>
  <c r="C91" i="20"/>
  <c r="H91" i="20"/>
  <c r="G53" i="20"/>
  <c r="J53" i="20"/>
  <c r="C31" i="20"/>
  <c r="H31" i="20"/>
  <c r="E27" i="20"/>
  <c r="I27" i="20"/>
  <c r="C43" i="20"/>
  <c r="H43" i="20"/>
  <c r="G34" i="20"/>
  <c r="J34" i="20"/>
  <c r="D115" i="20"/>
  <c r="G94" i="20"/>
  <c r="J94" i="20"/>
  <c r="C75" i="20"/>
  <c r="H75" i="20"/>
  <c r="B55" i="20"/>
  <c r="D55" i="20"/>
  <c r="E55" i="20"/>
  <c r="I55" i="20"/>
  <c r="C55" i="20"/>
  <c r="H55" i="20"/>
  <c r="G48" i="20"/>
  <c r="J48" i="20"/>
  <c r="F48" i="20"/>
  <c r="B48" i="20"/>
  <c r="E48" i="20"/>
  <c r="I48" i="20"/>
  <c r="D48" i="20"/>
  <c r="D40" i="20"/>
  <c r="C32" i="20"/>
  <c r="H32" i="20"/>
  <c r="G32" i="20"/>
  <c r="J32" i="20"/>
  <c r="E85" i="20"/>
  <c r="I85" i="20"/>
  <c r="D85" i="20"/>
  <c r="B95" i="20"/>
  <c r="G77" i="20"/>
  <c r="J77" i="20"/>
  <c r="D70" i="20"/>
  <c r="E60" i="20"/>
  <c r="I60" i="20"/>
  <c r="F54" i="20"/>
  <c r="C47" i="20"/>
  <c r="H47" i="20"/>
  <c r="D12" i="20"/>
  <c r="E115" i="20"/>
  <c r="I115" i="20"/>
  <c r="D111" i="20"/>
  <c r="E108" i="20"/>
  <c r="I108" i="20"/>
  <c r="E66" i="20"/>
  <c r="I66" i="20"/>
  <c r="F56" i="20"/>
  <c r="F51" i="20"/>
  <c r="F46" i="20"/>
  <c r="B22" i="20"/>
  <c r="F18" i="20"/>
  <c r="F91" i="20"/>
  <c r="D118" i="20"/>
  <c r="G65" i="20"/>
  <c r="J65" i="20"/>
  <c r="D36" i="20"/>
  <c r="G90" i="20"/>
  <c r="J90" i="20"/>
  <c r="D117" i="20"/>
  <c r="B43" i="28"/>
  <c r="D8" i="28"/>
  <c r="C40" i="28"/>
  <c r="D56" i="28"/>
  <c r="B76" i="28"/>
  <c r="D35" i="28"/>
  <c r="B89" i="28"/>
  <c r="G45" i="28"/>
  <c r="G61" i="28"/>
  <c r="G81" i="28"/>
  <c r="E51" i="28"/>
  <c r="B26" i="28"/>
  <c r="F42" i="28"/>
  <c r="B66" i="28"/>
  <c r="E65" i="27"/>
  <c r="C12" i="27"/>
  <c r="E12" i="27"/>
  <c r="C14" i="27"/>
  <c r="C23" i="27"/>
  <c r="C25" i="27"/>
  <c r="E30" i="27"/>
  <c r="F32" i="27"/>
  <c r="C34" i="27"/>
  <c r="E36" i="27"/>
  <c r="C50" i="27"/>
  <c r="E52" i="27"/>
  <c r="E81" i="27"/>
  <c r="E87" i="27"/>
  <c r="C90" i="27"/>
  <c r="D102" i="27"/>
  <c r="C104" i="27"/>
  <c r="C108" i="27"/>
  <c r="B126" i="27"/>
  <c r="E130" i="27"/>
  <c r="E138" i="27"/>
  <c r="E146" i="27"/>
  <c r="C40" i="27"/>
  <c r="C13" i="27"/>
  <c r="E79" i="27"/>
  <c r="E55" i="28"/>
  <c r="B16" i="28"/>
  <c r="B44" i="28"/>
  <c r="B60" i="28"/>
  <c r="G90" i="28"/>
  <c r="B47" i="28"/>
  <c r="G17" i="28"/>
  <c r="G49" i="28"/>
  <c r="G65" i="28"/>
  <c r="E121" i="28"/>
  <c r="E67" i="28"/>
  <c r="F30" i="28"/>
  <c r="F46" i="28"/>
  <c r="B74" i="28"/>
  <c r="E62" i="27"/>
  <c r="C65" i="27"/>
  <c r="E9" i="27"/>
  <c r="D16" i="27"/>
  <c r="C30" i="27"/>
  <c r="C32" i="27"/>
  <c r="D38" i="27"/>
  <c r="C46" i="27"/>
  <c r="E48" i="27"/>
  <c r="D54" i="27"/>
  <c r="E61" i="27"/>
  <c r="E67" i="27"/>
  <c r="E90" i="27"/>
  <c r="E99" i="27"/>
  <c r="E104" i="27"/>
  <c r="C123" i="27"/>
  <c r="D146" i="27"/>
  <c r="C56" i="27"/>
  <c r="E18" i="27"/>
  <c r="E20" i="27"/>
  <c r="D27" i="27"/>
  <c r="E55" i="27"/>
  <c r="E100" i="27"/>
  <c r="G105" i="27"/>
  <c r="B79" i="28"/>
  <c r="C36" i="28"/>
  <c r="D52" i="28"/>
  <c r="D72" i="28"/>
  <c r="F108" i="28"/>
  <c r="B71" i="28"/>
  <c r="B33" i="28"/>
  <c r="G57" i="28"/>
  <c r="G77" i="28"/>
  <c r="B39" i="28"/>
  <c r="F14" i="28"/>
  <c r="B38" i="28"/>
  <c r="F62" i="28"/>
  <c r="D118" i="28"/>
  <c r="D43" i="27"/>
  <c r="C9" i="27"/>
  <c r="B12" i="27"/>
  <c r="C16" i="27"/>
  <c r="E16" i="27"/>
  <c r="E23" i="27"/>
  <c r="D36" i="27"/>
  <c r="C38" i="27"/>
  <c r="E40" i="27"/>
  <c r="D52" i="27"/>
  <c r="C54" i="27"/>
  <c r="E64" i="27"/>
  <c r="C67" i="27"/>
  <c r="C81" i="27"/>
  <c r="C87" i="27"/>
  <c r="C92" i="27"/>
  <c r="E102" i="27"/>
  <c r="E123" i="27"/>
  <c r="E126" i="27"/>
  <c r="E134" i="27"/>
  <c r="E142" i="27"/>
  <c r="E150" i="27"/>
  <c r="C72" i="27"/>
  <c r="E46" i="27"/>
  <c r="C18" i="27"/>
  <c r="C27" i="27"/>
  <c r="C55" i="27"/>
  <c r="C100" i="27"/>
  <c r="B63" i="28"/>
  <c r="C94" i="28"/>
  <c r="C69" i="28"/>
  <c r="B58" i="28"/>
  <c r="E14" i="27"/>
  <c r="E25" i="27"/>
  <c r="C42" i="27"/>
  <c r="C99" i="27"/>
  <c r="C126" i="27"/>
  <c r="C146" i="27"/>
  <c r="C20" i="27"/>
  <c r="E68" i="27"/>
  <c r="C105" i="27"/>
  <c r="C109" i="27"/>
  <c r="C36" i="27"/>
  <c r="E10" i="27"/>
  <c r="C15" i="27"/>
  <c r="C17" i="27"/>
  <c r="B31" i="27"/>
  <c r="D31" i="27"/>
  <c r="E33" i="27"/>
  <c r="G45" i="27"/>
  <c r="E56" i="27"/>
  <c r="C59" i="27"/>
  <c r="E83" i="27"/>
  <c r="C86" i="27"/>
  <c r="E91" i="27"/>
  <c r="C103" i="27"/>
  <c r="D103" i="27"/>
  <c r="C118" i="27"/>
  <c r="C122" i="27"/>
  <c r="C124" i="27"/>
  <c r="E128" i="27"/>
  <c r="C132" i="27"/>
  <c r="D136" i="27"/>
  <c r="E136" i="27"/>
  <c r="C140" i="27"/>
  <c r="E144" i="27"/>
  <c r="B48" i="28"/>
  <c r="B25" i="28"/>
  <c r="E75" i="28"/>
  <c r="C61" i="27"/>
  <c r="C102" i="27"/>
  <c r="G123" i="27"/>
  <c r="C130" i="27"/>
  <c r="C142" i="27"/>
  <c r="E27" i="27"/>
  <c r="E109" i="27"/>
  <c r="E117" i="27"/>
  <c r="C85" i="27"/>
  <c r="E17" i="27"/>
  <c r="C24" i="27"/>
  <c r="C31" i="27"/>
  <c r="E35" i="27"/>
  <c r="E37" i="27"/>
  <c r="E41" i="27"/>
  <c r="E45" i="27"/>
  <c r="E49" i="27"/>
  <c r="E53" i="27"/>
  <c r="E59" i="27"/>
  <c r="C69" i="27"/>
  <c r="D72" i="27"/>
  <c r="C80" i="27"/>
  <c r="C93" i="27"/>
  <c r="E106" i="27"/>
  <c r="C110" i="27"/>
  <c r="E122" i="27"/>
  <c r="G132" i="27"/>
  <c r="D140" i="27"/>
  <c r="G144" i="27"/>
  <c r="B59" i="27"/>
  <c r="E70" i="27"/>
  <c r="D68" i="28"/>
  <c r="C53" i="28"/>
  <c r="B34" i="28"/>
  <c r="D39" i="27"/>
  <c r="E58" i="27"/>
  <c r="E32" i="27"/>
  <c r="E92" i="27"/>
  <c r="C134" i="27"/>
  <c r="B45" i="27"/>
  <c r="C117" i="27"/>
  <c r="D117" i="27"/>
  <c r="E42" i="27"/>
  <c r="G85" i="27"/>
  <c r="C10" i="27"/>
  <c r="E15" i="27"/>
  <c r="C22" i="27"/>
  <c r="E31" i="27"/>
  <c r="D33" i="27"/>
  <c r="C37" i="27"/>
  <c r="E39" i="27"/>
  <c r="C41" i="27"/>
  <c r="E43" i="27"/>
  <c r="C45" i="27"/>
  <c r="E47" i="27"/>
  <c r="C49" i="27"/>
  <c r="E51" i="27"/>
  <c r="C53" i="27"/>
  <c r="C62" i="27"/>
  <c r="G69" i="27"/>
  <c r="E72" i="27"/>
  <c r="C83" i="27"/>
  <c r="C91" i="27"/>
  <c r="G93" i="27"/>
  <c r="E103" i="27"/>
  <c r="E110" i="27"/>
  <c r="D122" i="27"/>
  <c r="G122" i="27"/>
  <c r="C128" i="27"/>
  <c r="C136" i="27"/>
  <c r="F144" i="27"/>
  <c r="C144" i="27"/>
  <c r="C152" i="27"/>
  <c r="B20" i="28"/>
  <c r="E74" i="27"/>
  <c r="C138" i="27"/>
  <c r="C79" i="27"/>
  <c r="C52" i="27"/>
  <c r="G59" i="27"/>
  <c r="E118" i="27"/>
  <c r="C148" i="27"/>
  <c r="E152" i="27"/>
  <c r="E54" i="27"/>
  <c r="G29" i="27"/>
  <c r="G120" i="27"/>
  <c r="G135" i="27"/>
  <c r="D147" i="27"/>
  <c r="C19" i="27"/>
  <c r="C21" i="27"/>
  <c r="C26" i="27"/>
  <c r="G57" i="27"/>
  <c r="E60" i="27"/>
  <c r="C63" i="27"/>
  <c r="E89" i="27"/>
  <c r="C101" i="27"/>
  <c r="E111" i="27"/>
  <c r="D116" i="27"/>
  <c r="C119" i="27"/>
  <c r="B119" i="27"/>
  <c r="E125" i="27"/>
  <c r="D125" i="27"/>
  <c r="G129" i="27"/>
  <c r="E133" i="27"/>
  <c r="E141" i="27"/>
  <c r="E149" i="27"/>
  <c r="B149" i="27"/>
  <c r="E59" i="28"/>
  <c r="E44" i="27"/>
  <c r="C150" i="27"/>
  <c r="E105" i="27"/>
  <c r="F15" i="27"/>
  <c r="E24" i="27"/>
  <c r="C35" i="27"/>
  <c r="C43" i="27"/>
  <c r="C51" i="27"/>
  <c r="C106" i="27"/>
  <c r="E140" i="27"/>
  <c r="E148" i="27"/>
  <c r="E38" i="27"/>
  <c r="E71" i="27"/>
  <c r="C82" i="27"/>
  <c r="D88" i="27"/>
  <c r="F120" i="27"/>
  <c r="C120" i="27"/>
  <c r="E127" i="27"/>
  <c r="C131" i="27"/>
  <c r="B131" i="27"/>
  <c r="E135" i="27"/>
  <c r="C139" i="27"/>
  <c r="E143" i="27"/>
  <c r="C147" i="27"/>
  <c r="E151" i="27"/>
  <c r="E8" i="27"/>
  <c r="E11" i="27"/>
  <c r="E26" i="27"/>
  <c r="C28" i="27"/>
  <c r="E28" i="27"/>
  <c r="D57" i="27"/>
  <c r="E73" i="27"/>
  <c r="E84" i="27"/>
  <c r="C89" i="27"/>
  <c r="B89" i="27"/>
  <c r="C111" i="27"/>
  <c r="D111" i="27"/>
  <c r="C116" i="27"/>
  <c r="G119" i="27"/>
  <c r="C125" i="27"/>
  <c r="B125" i="27"/>
  <c r="C133" i="27"/>
  <c r="D133" i="27"/>
  <c r="C141" i="27"/>
  <c r="D145" i="27"/>
  <c r="C149" i="27"/>
  <c r="B27" i="28"/>
  <c r="E108" i="27"/>
  <c r="E13" i="27"/>
  <c r="G109" i="27"/>
  <c r="E85" i="27"/>
  <c r="F31" i="27"/>
  <c r="D53" i="27"/>
  <c r="E69" i="27"/>
  <c r="E86" i="27"/>
  <c r="E93" i="27"/>
  <c r="E132" i="27"/>
  <c r="B51" i="27"/>
  <c r="C48" i="27"/>
  <c r="E29" i="27"/>
  <c r="C58" i="27"/>
  <c r="C74" i="27"/>
  <c r="G82" i="27"/>
  <c r="E88" i="27"/>
  <c r="E120" i="27"/>
  <c r="G147" i="27"/>
  <c r="C8" i="27"/>
  <c r="C11" i="27"/>
  <c r="D19" i="27"/>
  <c r="E21" i="27"/>
  <c r="E57" i="27"/>
  <c r="E63" i="27"/>
  <c r="F66" i="27"/>
  <c r="C73" i="27"/>
  <c r="C84" i="27"/>
  <c r="G89" i="27"/>
  <c r="C98" i="27"/>
  <c r="E101" i="27"/>
  <c r="E107" i="27"/>
  <c r="G111" i="27"/>
  <c r="E116" i="27"/>
  <c r="E119" i="27"/>
  <c r="E121" i="27"/>
  <c r="G125" i="27"/>
  <c r="E129" i="27"/>
  <c r="B129" i="27"/>
  <c r="G133" i="27"/>
  <c r="E137" i="27"/>
  <c r="G141" i="27"/>
  <c r="E145" i="27"/>
  <c r="B145" i="27"/>
  <c r="G149" i="27"/>
  <c r="E153" i="27"/>
  <c r="B153" i="27"/>
  <c r="B66" i="27"/>
  <c r="B50" i="27"/>
  <c r="B30" i="27"/>
  <c r="E66" i="27"/>
  <c r="F53" i="27"/>
  <c r="G40" i="27"/>
  <c r="B30" i="28"/>
  <c r="E71" i="28"/>
  <c r="B51" i="28"/>
  <c r="F13" i="28"/>
  <c r="D21" i="28"/>
  <c r="D41" i="28"/>
  <c r="F78" i="28"/>
  <c r="B20" i="27"/>
  <c r="E22" i="27"/>
  <c r="F56" i="27"/>
  <c r="D118" i="27"/>
  <c r="B152" i="27"/>
  <c r="C29" i="27"/>
  <c r="G74" i="27"/>
  <c r="B120" i="27"/>
  <c r="C135" i="27"/>
  <c r="B143" i="27"/>
  <c r="G8" i="27"/>
  <c r="F21" i="27"/>
  <c r="C57" i="27"/>
  <c r="G73" i="27"/>
  <c r="B98" i="27"/>
  <c r="F107" i="27"/>
  <c r="C129" i="27"/>
  <c r="F137" i="27"/>
  <c r="F149" i="27"/>
  <c r="B46" i="27"/>
  <c r="C65" i="28"/>
  <c r="F58" i="28"/>
  <c r="D13" i="28"/>
  <c r="B13" i="28"/>
  <c r="E41" i="28"/>
  <c r="E50" i="28"/>
  <c r="C64" i="28"/>
  <c r="F73" i="28"/>
  <c r="G80" i="28"/>
  <c r="B114" i="28"/>
  <c r="C10" i="28"/>
  <c r="B10" i="28"/>
  <c r="C12" i="28"/>
  <c r="E17" i="28"/>
  <c r="E20" i="28"/>
  <c r="D20" i="28"/>
  <c r="D23" i="28"/>
  <c r="G26" i="28"/>
  <c r="D29" i="28"/>
  <c r="G29" i="28"/>
  <c r="D31" i="28"/>
  <c r="D36" i="28"/>
  <c r="F38" i="28"/>
  <c r="C47" i="28"/>
  <c r="F52" i="28"/>
  <c r="D54" i="28"/>
  <c r="E61" i="28"/>
  <c r="G63" i="28"/>
  <c r="C68" i="28"/>
  <c r="E70" i="28"/>
  <c r="F77" i="28"/>
  <c r="D79" i="28"/>
  <c r="E86" i="28"/>
  <c r="E89" i="28"/>
  <c r="D89" i="28"/>
  <c r="B91" i="28"/>
  <c r="F97" i="28"/>
  <c r="D102" i="28"/>
  <c r="C102" i="28"/>
  <c r="C109" i="28"/>
  <c r="D111" i="28"/>
  <c r="C111" i="28"/>
  <c r="G113" i="28"/>
  <c r="G116" i="28"/>
  <c r="B116" i="28"/>
  <c r="B119" i="28"/>
  <c r="B72" i="28"/>
  <c r="B52" i="28"/>
  <c r="E43" i="28"/>
  <c r="E8" i="28"/>
  <c r="F15" i="28"/>
  <c r="B15" i="28"/>
  <c r="G27" i="28"/>
  <c r="C32" i="28"/>
  <c r="C48" i="28"/>
  <c r="G59" i="28"/>
  <c r="G75" i="28"/>
  <c r="F93" i="28"/>
  <c r="B93" i="28"/>
  <c r="D100" i="28"/>
  <c r="F11" i="28"/>
  <c r="B11" i="28"/>
  <c r="D19" i="28"/>
  <c r="G22" i="28"/>
  <c r="B22" i="28"/>
  <c r="G24" i="28"/>
  <c r="G28" i="28"/>
  <c r="D30" i="28"/>
  <c r="C37" i="28"/>
  <c r="G39" i="28"/>
  <c r="G44" i="28"/>
  <c r="C46" i="28"/>
  <c r="D53" i="28"/>
  <c r="F55" i="28"/>
  <c r="E60" i="28"/>
  <c r="G62" i="28"/>
  <c r="C71" i="28"/>
  <c r="F76" i="28"/>
  <c r="D78" i="28"/>
  <c r="E85" i="28"/>
  <c r="G85" i="28"/>
  <c r="D87" i="28"/>
  <c r="B90" i="28"/>
  <c r="D94" i="28"/>
  <c r="G94" i="28"/>
  <c r="D96" i="28"/>
  <c r="G99" i="28"/>
  <c r="F99" i="28"/>
  <c r="E108" i="28"/>
  <c r="B110" i="28"/>
  <c r="D115" i="28"/>
  <c r="G115" i="28"/>
  <c r="G117" i="28"/>
  <c r="G120" i="28"/>
  <c r="B8" i="28"/>
  <c r="B54" i="28"/>
  <c r="B37" i="28"/>
  <c r="G73" i="28"/>
  <c r="F54" i="28"/>
  <c r="E38" i="28"/>
  <c r="C115" i="28"/>
  <c r="E18" i="28"/>
  <c r="G34" i="28"/>
  <c r="G43" i="28"/>
  <c r="F57" i="28"/>
  <c r="C66" i="28"/>
  <c r="E98" i="28"/>
  <c r="D107" i="28"/>
  <c r="C107" i="28"/>
  <c r="F9" i="28"/>
  <c r="C14" i="28"/>
  <c r="B14" i="28"/>
  <c r="G16" i="28"/>
  <c r="F25" i="28"/>
  <c r="E33" i="28"/>
  <c r="C35" i="28"/>
  <c r="F40" i="28"/>
  <c r="D42" i="28"/>
  <c r="F49" i="28"/>
  <c r="D51" i="28"/>
  <c r="G56" i="28"/>
  <c r="C58" i="28"/>
  <c r="D65" i="28"/>
  <c r="F67" i="28"/>
  <c r="E72" i="28"/>
  <c r="G74" i="28"/>
  <c r="F88" i="28"/>
  <c r="B88" i="28"/>
  <c r="G92" i="28"/>
  <c r="C95" i="28"/>
  <c r="E95" i="28"/>
  <c r="C101" i="28"/>
  <c r="E106" i="28"/>
  <c r="G106" i="28"/>
  <c r="D112" i="28"/>
  <c r="E118" i="28"/>
  <c r="G118" i="28"/>
  <c r="G121" i="28"/>
  <c r="B73" i="28"/>
  <c r="B57" i="28"/>
  <c r="B40" i="28"/>
  <c r="B24" i="28"/>
  <c r="C73" i="28"/>
  <c r="F109" i="27"/>
  <c r="C33" i="27"/>
  <c r="E80" i="27"/>
  <c r="E124" i="27"/>
  <c r="B47" i="27"/>
  <c r="B29" i="27"/>
  <c r="E82" i="27"/>
  <c r="C127" i="27"/>
  <c r="B135" i="27"/>
  <c r="E147" i="27"/>
  <c r="G11" i="27"/>
  <c r="B21" i="27"/>
  <c r="D60" i="27"/>
  <c r="G84" i="27"/>
  <c r="E98" i="27"/>
  <c r="F111" i="27"/>
  <c r="C121" i="27"/>
  <c r="F129" i="27"/>
  <c r="F141" i="27"/>
  <c r="C153" i="27"/>
  <c r="B42" i="27"/>
  <c r="C60" i="27"/>
  <c r="C44" i="27"/>
  <c r="F74" i="28"/>
  <c r="B55" i="28"/>
  <c r="E13" i="28"/>
  <c r="E21" i="28"/>
  <c r="C41" i="28"/>
  <c r="C50" i="28"/>
  <c r="G64" i="28"/>
  <c r="D73" i="28"/>
  <c r="E80" i="28"/>
  <c r="C114" i="28"/>
  <c r="G10" i="28"/>
  <c r="F10" i="28"/>
  <c r="G12" i="28"/>
  <c r="F17" i="28"/>
  <c r="F20" i="28"/>
  <c r="F23" i="28"/>
  <c r="E23" i="28"/>
  <c r="D26" i="28"/>
  <c r="E29" i="28"/>
  <c r="F31" i="28"/>
  <c r="E31" i="28"/>
  <c r="C38" i="28"/>
  <c r="E45" i="28"/>
  <c r="G47" i="28"/>
  <c r="C52" i="28"/>
  <c r="E54" i="28"/>
  <c r="F61" i="28"/>
  <c r="D63" i="28"/>
  <c r="G68" i="28"/>
  <c r="C70" i="28"/>
  <c r="D77" i="28"/>
  <c r="F79" i="28"/>
  <c r="F86" i="28"/>
  <c r="F89" i="28"/>
  <c r="C91" i="28"/>
  <c r="E91" i="28"/>
  <c r="C97" i="28"/>
  <c r="B102" i="28"/>
  <c r="G102" i="28"/>
  <c r="G109" i="28"/>
  <c r="E111" i="28"/>
  <c r="F113" i="28"/>
  <c r="D113" i="28"/>
  <c r="D116" i="28"/>
  <c r="D119" i="28"/>
  <c r="G119" i="28"/>
  <c r="B68" i="28"/>
  <c r="B35" i="28"/>
  <c r="G36" i="28"/>
  <c r="F8" i="28"/>
  <c r="C15" i="28"/>
  <c r="E15" i="28"/>
  <c r="D27" i="28"/>
  <c r="G32" i="28"/>
  <c r="G48" i="28"/>
  <c r="D59" i="28"/>
  <c r="D75" i="28"/>
  <c r="C93" i="28"/>
  <c r="F100" i="28"/>
  <c r="B100" i="28"/>
  <c r="C11" i="28"/>
  <c r="F19" i="28"/>
  <c r="E19" i="28"/>
  <c r="D22" i="28"/>
  <c r="E24" i="28"/>
  <c r="E28" i="28"/>
  <c r="D28" i="28"/>
  <c r="E30" i="28"/>
  <c r="G37" i="28"/>
  <c r="E39" i="28"/>
  <c r="E44" i="28"/>
  <c r="G46" i="28"/>
  <c r="C55" i="28"/>
  <c r="F60" i="28"/>
  <c r="D62" i="28"/>
  <c r="E69" i="28"/>
  <c r="G71" i="28"/>
  <c r="C76" i="28"/>
  <c r="E78" i="28"/>
  <c r="F85" i="28"/>
  <c r="D85" i="28"/>
  <c r="B87" i="28"/>
  <c r="E90" i="28"/>
  <c r="B94" i="28"/>
  <c r="F96" i="28"/>
  <c r="B96" i="28"/>
  <c r="D99" i="28"/>
  <c r="C108" i="28"/>
  <c r="B108" i="28"/>
  <c r="C110" i="28"/>
  <c r="E115" i="28"/>
  <c r="F117" i="28"/>
  <c r="D117" i="28"/>
  <c r="D120" i="28"/>
  <c r="B78" i="28"/>
  <c r="B50" i="28"/>
  <c r="B29" i="28"/>
  <c r="F70" i="28"/>
  <c r="D48" i="28"/>
  <c r="E27" i="28"/>
  <c r="C18" i="28"/>
  <c r="B18" i="28"/>
  <c r="D34" i="28"/>
  <c r="D43" i="28"/>
  <c r="D57" i="28"/>
  <c r="G66" i="28"/>
  <c r="F98" i="28"/>
  <c r="E107" i="28"/>
  <c r="G107" i="28"/>
  <c r="G9" i="28"/>
  <c r="G14" i="28"/>
  <c r="E16" i="28"/>
  <c r="D16" i="28"/>
  <c r="G25" i="28"/>
  <c r="C33" i="28"/>
  <c r="G35" i="28"/>
  <c r="D40" i="28"/>
  <c r="E42" i="28"/>
  <c r="D49" i="28"/>
  <c r="F51" i="28"/>
  <c r="E56" i="28"/>
  <c r="G58" i="28"/>
  <c r="C67" i="28"/>
  <c r="F72" i="28"/>
  <c r="D74" i="28"/>
  <c r="E81" i="28"/>
  <c r="C88" i="28"/>
  <c r="E88" i="28"/>
  <c r="D92" i="28"/>
  <c r="G95" i="28"/>
  <c r="F95" i="28"/>
  <c r="G101" i="28"/>
  <c r="F106" i="28"/>
  <c r="D106" i="28"/>
  <c r="E112" i="28"/>
  <c r="F118" i="28"/>
  <c r="F121" i="28"/>
  <c r="D121" i="28"/>
  <c r="B69" i="28"/>
  <c r="B53" i="28"/>
  <c r="B36" i="28"/>
  <c r="B12" i="28"/>
  <c r="G69" i="28"/>
  <c r="C70" i="27"/>
  <c r="C68" i="27"/>
  <c r="C39" i="27"/>
  <c r="G86" i="27"/>
  <c r="B136" i="27"/>
  <c r="C64" i="27"/>
  <c r="G58" i="27"/>
  <c r="C88" i="27"/>
  <c r="B127" i="27"/>
  <c r="E139" i="27"/>
  <c r="C151" i="27"/>
  <c r="F11" i="27"/>
  <c r="G26" i="27"/>
  <c r="F63" i="27"/>
  <c r="F84" i="27"/>
  <c r="D101" i="27"/>
  <c r="B116" i="27"/>
  <c r="F121" i="27"/>
  <c r="F133" i="27"/>
  <c r="C145" i="27"/>
  <c r="F153" i="27"/>
  <c r="B14" i="27"/>
  <c r="G56" i="27"/>
  <c r="F37" i="27"/>
  <c r="C49" i="28"/>
  <c r="D39" i="28"/>
  <c r="C13" i="28"/>
  <c r="F21" i="28"/>
  <c r="G41" i="28"/>
  <c r="G50" i="28"/>
  <c r="E64" i="28"/>
  <c r="F80" i="28"/>
  <c r="E114" i="28"/>
  <c r="G114" i="28"/>
  <c r="D10" i="28"/>
  <c r="E12" i="28"/>
  <c r="D12" i="28"/>
  <c r="C17" i="28"/>
  <c r="C20" i="28"/>
  <c r="C23" i="28"/>
  <c r="B23" i="28"/>
  <c r="E26" i="28"/>
  <c r="F29" i="28"/>
  <c r="C31" i="28"/>
  <c r="E36" i="28"/>
  <c r="G38" i="28"/>
  <c r="F45" i="28"/>
  <c r="D47" i="28"/>
  <c r="G52" i="28"/>
  <c r="C54" i="28"/>
  <c r="D61" i="28"/>
  <c r="F63" i="28"/>
  <c r="E68" i="28"/>
  <c r="G70" i="28"/>
  <c r="C79" i="28"/>
  <c r="D86" i="28"/>
  <c r="C86" i="28"/>
  <c r="C89" i="28"/>
  <c r="G91" i="28"/>
  <c r="F91" i="28"/>
  <c r="G97" i="28"/>
  <c r="E102" i="28"/>
  <c r="F109" i="28"/>
  <c r="D109" i="28"/>
  <c r="F111" i="28"/>
  <c r="B113" i="28"/>
  <c r="E113" i="28"/>
  <c r="E116" i="28"/>
  <c r="E119" i="28"/>
  <c r="C119" i="28"/>
  <c r="B64" i="28"/>
  <c r="B31" i="28"/>
  <c r="F33" i="28"/>
  <c r="C8" i="28"/>
  <c r="G15" i="28"/>
  <c r="F27" i="28"/>
  <c r="E32" i="28"/>
  <c r="D32" i="28"/>
  <c r="E48" i="28"/>
  <c r="F59" i="28"/>
  <c r="F75" i="28"/>
  <c r="G93" i="28"/>
  <c r="C100" i="28"/>
  <c r="B75" i="28"/>
  <c r="G11" i="28"/>
  <c r="C19" i="28"/>
  <c r="B19" i="28"/>
  <c r="E22" i="28"/>
  <c r="F24" i="28"/>
  <c r="F28" i="28"/>
  <c r="C30" i="28"/>
  <c r="D37" i="28"/>
  <c r="F39" i="28"/>
  <c r="F44" i="28"/>
  <c r="D46" i="28"/>
  <c r="E53" i="28"/>
  <c r="G55" i="28"/>
  <c r="C60" i="28"/>
  <c r="E62" i="28"/>
  <c r="F69" i="28"/>
  <c r="D71" i="28"/>
  <c r="G76" i="28"/>
  <c r="C78" i="28"/>
  <c r="B85" i="28"/>
  <c r="C87" i="28"/>
  <c r="E87" i="28"/>
  <c r="F90" i="28"/>
  <c r="E94" i="28"/>
  <c r="C96" i="28"/>
  <c r="E96" i="28"/>
  <c r="B99" i="28"/>
  <c r="G108" i="28"/>
  <c r="E110" i="28"/>
  <c r="G110" i="28"/>
  <c r="F115" i="28"/>
  <c r="B117" i="28"/>
  <c r="E117" i="28"/>
  <c r="E120" i="28"/>
  <c r="B70" i="28"/>
  <c r="B46" i="28"/>
  <c r="D80" i="28"/>
  <c r="D64" i="28"/>
  <c r="C45" i="28"/>
  <c r="E100" i="28"/>
  <c r="G18" i="28"/>
  <c r="F18" i="28"/>
  <c r="F34" i="28"/>
  <c r="F43" i="28"/>
  <c r="D66" i="28"/>
  <c r="D98" i="28"/>
  <c r="G98" i="28"/>
  <c r="F107" i="28"/>
  <c r="D9" i="28"/>
  <c r="C9" i="28"/>
  <c r="D14" i="28"/>
  <c r="F16" i="28"/>
  <c r="D25" i="28"/>
  <c r="C25" i="28"/>
  <c r="G33" i="28"/>
  <c r="E35" i="28"/>
  <c r="B42" i="28"/>
  <c r="G42" i="28"/>
  <c r="C51" i="28"/>
  <c r="F56" i="28"/>
  <c r="D58" i="28"/>
  <c r="E65" i="28"/>
  <c r="G67" i="28"/>
  <c r="C72" i="28"/>
  <c r="E74" i="28"/>
  <c r="F81" i="28"/>
  <c r="G88" i="28"/>
  <c r="F92" i="28"/>
  <c r="B92" i="28"/>
  <c r="D95" i="28"/>
  <c r="E101" i="28"/>
  <c r="B101" i="28"/>
  <c r="B106" i="28"/>
  <c r="C112" i="28"/>
  <c r="B112" i="28"/>
  <c r="B118" i="28"/>
  <c r="B121" i="28"/>
  <c r="B81" i="28"/>
  <c r="B65" i="28"/>
  <c r="B49" i="28"/>
  <c r="B32" i="28"/>
  <c r="E79" i="28"/>
  <c r="F66" i="28"/>
  <c r="G53" i="28"/>
  <c r="G40" i="28"/>
  <c r="E11" i="28"/>
  <c r="B130" i="27"/>
  <c r="F10" i="27"/>
  <c r="C47" i="27"/>
  <c r="G103" i="27"/>
  <c r="F148" i="27"/>
  <c r="G44" i="27"/>
  <c r="C71" i="27"/>
  <c r="B88" i="27"/>
  <c r="E131" i="27"/>
  <c r="C143" i="27"/>
  <c r="B151" i="27"/>
  <c r="E19" i="27"/>
  <c r="G28" i="27"/>
  <c r="C66" i="27"/>
  <c r="D89" i="27"/>
  <c r="C107" i="27"/>
  <c r="G116" i="27"/>
  <c r="F125" i="27"/>
  <c r="C137" i="27"/>
  <c r="F145" i="27"/>
  <c r="B62" i="27"/>
  <c r="G72" i="27"/>
  <c r="E50" i="27"/>
  <c r="E34" i="27"/>
  <c r="B67" i="28"/>
  <c r="C81" i="28"/>
  <c r="G13" i="28"/>
  <c r="G21" i="28"/>
  <c r="D50" i="28"/>
  <c r="F64" i="28"/>
  <c r="E73" i="28"/>
  <c r="C80" i="28"/>
  <c r="F114" i="28"/>
  <c r="D114" i="28"/>
  <c r="E10" i="28"/>
  <c r="F12" i="28"/>
  <c r="D17" i="28"/>
  <c r="B17" i="28"/>
  <c r="G20" i="28"/>
  <c r="G23" i="28"/>
  <c r="C26" i="28"/>
  <c r="F26" i="28"/>
  <c r="C29" i="28"/>
  <c r="G31" i="28"/>
  <c r="F36" i="28"/>
  <c r="D38" i="28"/>
  <c r="D45" i="28"/>
  <c r="C63" i="28"/>
  <c r="G79" i="28"/>
  <c r="D91" i="28"/>
  <c r="B109" i="28"/>
  <c r="C116" i="28"/>
  <c r="B56" i="28"/>
  <c r="D15" i="28"/>
  <c r="C59" i="28"/>
  <c r="G100" i="28"/>
  <c r="C22" i="28"/>
  <c r="G30" i="28"/>
  <c r="E46" i="28"/>
  <c r="C62" i="28"/>
  <c r="G78" i="28"/>
  <c r="C90" i="28"/>
  <c r="E99" i="28"/>
  <c r="B115" i="28"/>
  <c r="B62" i="28"/>
  <c r="F41" i="28"/>
  <c r="C43" i="28"/>
  <c r="C98" i="28"/>
  <c r="E14" i="28"/>
  <c r="F35" i="28"/>
  <c r="G51" i="28"/>
  <c r="D67" i="28"/>
  <c r="D88" i="28"/>
  <c r="F112" i="28"/>
  <c r="E63" i="28"/>
  <c r="D24" i="28"/>
  <c r="D60" i="28"/>
  <c r="B28" i="28"/>
  <c r="B120" i="28"/>
  <c r="F47" i="28"/>
  <c r="F68" i="28"/>
  <c r="B86" i="28"/>
  <c r="E97" i="28"/>
  <c r="E109" i="28"/>
  <c r="F116" i="28"/>
  <c r="B21" i="28"/>
  <c r="C27" i="28"/>
  <c r="C75" i="28"/>
  <c r="B59" i="28"/>
  <c r="F22" i="28"/>
  <c r="E37" i="28"/>
  <c r="F53" i="28"/>
  <c r="D69" i="28"/>
  <c r="C85" i="28"/>
  <c r="F94" i="28"/>
  <c r="D108" i="28"/>
  <c r="C117" i="28"/>
  <c r="B41" i="28"/>
  <c r="F87" i="28"/>
  <c r="E57" i="28"/>
  <c r="B107" i="28"/>
  <c r="C16" i="28"/>
  <c r="E40" i="28"/>
  <c r="C56" i="28"/>
  <c r="G72" i="28"/>
  <c r="C92" i="28"/>
  <c r="D101" i="28"/>
  <c r="C118" i="28"/>
  <c r="D97" i="28"/>
  <c r="E52" i="28"/>
  <c r="D70" i="28"/>
  <c r="G86" i="28"/>
  <c r="B97" i="28"/>
  <c r="B111" i="28"/>
  <c r="F119" i="28"/>
  <c r="C21" i="28"/>
  <c r="F32" i="28"/>
  <c r="E93" i="28"/>
  <c r="D11" i="28"/>
  <c r="C24" i="28"/>
  <c r="C39" i="28"/>
  <c r="D55" i="28"/>
  <c r="F71" i="28"/>
  <c r="G87" i="28"/>
  <c r="G96" i="28"/>
  <c r="F110" i="28"/>
  <c r="C120" i="28"/>
  <c r="C77" i="28"/>
  <c r="D18" i="28"/>
  <c r="E66" i="28"/>
  <c r="E9" i="28"/>
  <c r="E25" i="28"/>
  <c r="C42" i="28"/>
  <c r="E58" i="28"/>
  <c r="C74" i="28"/>
  <c r="E92" i="28"/>
  <c r="C106" i="28"/>
  <c r="C121" i="28"/>
  <c r="C57" i="28"/>
  <c r="G54" i="28"/>
  <c r="E77" i="28"/>
  <c r="G89" i="28"/>
  <c r="F102" i="28"/>
  <c r="C113" i="28"/>
  <c r="B80" i="28"/>
  <c r="G8" i="28"/>
  <c r="F48" i="28"/>
  <c r="D93" i="28"/>
  <c r="G19" i="28"/>
  <c r="C28" i="28"/>
  <c r="C44" i="28"/>
  <c r="G60" i="28"/>
  <c r="E76" i="28"/>
  <c r="D90" i="28"/>
  <c r="C99" i="28"/>
  <c r="D110" i="28"/>
  <c r="F120" i="28"/>
  <c r="C61" i="28"/>
  <c r="C34" i="28"/>
  <c r="B98" i="28"/>
  <c r="B9" i="28"/>
  <c r="D33" i="28"/>
  <c r="E49" i="28"/>
  <c r="F65" i="28"/>
  <c r="D81" i="28"/>
  <c r="B95" i="28"/>
  <c r="G112" i="28"/>
  <c r="B77" i="28"/>
  <c r="D76" i="28"/>
  <c r="F50" i="28"/>
  <c r="E34" i="28"/>
  <c r="G111" i="28"/>
  <c r="F101" i="28"/>
  <c r="B61" i="28"/>
  <c r="E47" i="28"/>
  <c r="B45" i="28"/>
  <c r="D44" i="28"/>
  <c r="F37" i="28"/>
  <c r="C16" i="4"/>
  <c r="H16" i="4"/>
  <c r="G16" i="4"/>
  <c r="J16" i="4"/>
  <c r="C146" i="4"/>
  <c r="H146" i="4"/>
  <c r="C28" i="4"/>
  <c r="H28" i="4"/>
  <c r="G12" i="4"/>
  <c r="J12" i="4"/>
  <c r="G8" i="4"/>
  <c r="J8" i="4"/>
  <c r="G150" i="4"/>
  <c r="J150" i="4"/>
  <c r="G118" i="4"/>
  <c r="J118" i="4"/>
  <c r="G85" i="4"/>
  <c r="J85" i="4"/>
  <c r="C72" i="4"/>
  <c r="H72" i="4"/>
  <c r="G122" i="4"/>
  <c r="J122" i="4"/>
  <c r="G52" i="4"/>
  <c r="J52" i="4"/>
  <c r="C11" i="4"/>
  <c r="H11" i="4"/>
  <c r="C31" i="4"/>
  <c r="H31" i="4"/>
  <c r="C67" i="4"/>
  <c r="H67" i="4"/>
  <c r="G71" i="4"/>
  <c r="J71" i="4"/>
  <c r="G151" i="4"/>
  <c r="J151" i="4"/>
  <c r="G103" i="4"/>
  <c r="J103" i="4"/>
  <c r="C45" i="4"/>
  <c r="H45" i="4"/>
  <c r="G152" i="4"/>
  <c r="J152" i="4"/>
  <c r="C144" i="4"/>
  <c r="H144" i="4"/>
  <c r="G106" i="4"/>
  <c r="J106" i="4"/>
  <c r="G153" i="4"/>
  <c r="J153" i="4"/>
  <c r="G129" i="4"/>
  <c r="J129" i="4"/>
  <c r="G117" i="4"/>
  <c r="J117" i="4"/>
  <c r="G145" i="4"/>
  <c r="J145" i="4"/>
  <c r="C129" i="4"/>
  <c r="H129" i="4"/>
  <c r="G104" i="4"/>
  <c r="J104" i="4"/>
  <c r="C105" i="4"/>
  <c r="H105" i="4"/>
  <c r="C82" i="4"/>
  <c r="H82" i="4"/>
  <c r="G18" i="4"/>
  <c r="J18" i="4"/>
  <c r="G138" i="4"/>
  <c r="J138" i="4"/>
  <c r="G93" i="4"/>
  <c r="J93" i="4"/>
  <c r="G64" i="4"/>
  <c r="J64" i="4"/>
  <c r="C106" i="4"/>
  <c r="H106" i="4"/>
  <c r="C138" i="4"/>
  <c r="H138" i="4"/>
  <c r="G89" i="4"/>
  <c r="J89" i="4"/>
  <c r="C12" i="4"/>
  <c r="H12" i="4"/>
  <c r="G60" i="4"/>
  <c r="J60" i="4"/>
  <c r="C85" i="4"/>
  <c r="H85" i="4"/>
  <c r="G142" i="4"/>
  <c r="J142" i="4"/>
  <c r="C56" i="4"/>
  <c r="H56" i="4"/>
  <c r="C8" i="4"/>
  <c r="H8" i="4"/>
  <c r="C32" i="4"/>
  <c r="H32" i="4"/>
  <c r="G11" i="4"/>
  <c r="J11" i="4"/>
  <c r="C19" i="4"/>
  <c r="H19" i="4"/>
  <c r="G23" i="4"/>
  <c r="J23" i="4"/>
  <c r="C139" i="4"/>
  <c r="H139" i="4"/>
  <c r="C103" i="4"/>
  <c r="H103" i="4"/>
  <c r="G82" i="4"/>
  <c r="J82" i="4"/>
  <c r="G73" i="4"/>
  <c r="J73" i="4"/>
  <c r="G65" i="4"/>
  <c r="J65" i="4"/>
  <c r="G13" i="4"/>
  <c r="J13" i="4"/>
  <c r="G136" i="4"/>
  <c r="J136" i="4"/>
  <c r="C128" i="4"/>
  <c r="H128" i="4"/>
  <c r="C84" i="4"/>
  <c r="H84" i="4"/>
  <c r="C145" i="4"/>
  <c r="H145" i="4"/>
  <c r="C121" i="4"/>
  <c r="H121" i="4"/>
  <c r="C88" i="4"/>
  <c r="H88" i="4"/>
  <c r="G125" i="4"/>
  <c r="J125" i="4"/>
  <c r="G132" i="4"/>
  <c r="J132" i="4"/>
  <c r="G79" i="4"/>
  <c r="J79" i="4"/>
  <c r="C10" i="4"/>
  <c r="H10" i="4"/>
  <c r="G34" i="4"/>
  <c r="J34" i="4"/>
  <c r="G68" i="4"/>
  <c r="J68" i="4"/>
  <c r="G48" i="4"/>
  <c r="J48" i="4"/>
  <c r="C130" i="4"/>
  <c r="H130" i="4"/>
  <c r="C60" i="4"/>
  <c r="H60" i="4"/>
  <c r="G44" i="4"/>
  <c r="J44" i="4"/>
  <c r="C102" i="4"/>
  <c r="H102" i="4"/>
  <c r="G134" i="4"/>
  <c r="J134" i="4"/>
  <c r="C24" i="4"/>
  <c r="H24" i="4"/>
  <c r="G130" i="4"/>
  <c r="J130" i="4"/>
  <c r="G146" i="4"/>
  <c r="J146" i="4"/>
  <c r="C89" i="4"/>
  <c r="H89" i="4"/>
  <c r="C40" i="4"/>
  <c r="H40" i="4"/>
  <c r="C15" i="4"/>
  <c r="H15" i="4"/>
  <c r="C35" i="4"/>
  <c r="H35" i="4"/>
  <c r="G59" i="4"/>
  <c r="J59" i="4"/>
  <c r="C147" i="4"/>
  <c r="H147" i="4"/>
  <c r="C107" i="4"/>
  <c r="H107" i="4"/>
  <c r="G120" i="4"/>
  <c r="J120" i="4"/>
  <c r="C21" i="4"/>
  <c r="H21" i="4"/>
  <c r="G33" i="4"/>
  <c r="J33" i="4"/>
  <c r="C108" i="4"/>
  <c r="H108" i="4"/>
  <c r="G109" i="4"/>
  <c r="J109" i="4"/>
  <c r="C80" i="4"/>
  <c r="H80" i="4"/>
  <c r="C117" i="4"/>
  <c r="H117" i="4"/>
  <c r="G105" i="4"/>
  <c r="J105" i="4"/>
  <c r="G148" i="4"/>
  <c r="J148" i="4"/>
  <c r="G80" i="4"/>
  <c r="J80" i="4"/>
  <c r="G54" i="4"/>
  <c r="J54" i="4"/>
  <c r="F86" i="20"/>
  <c r="G86" i="20"/>
  <c r="J86" i="20"/>
  <c r="C86" i="20"/>
  <c r="H86" i="20"/>
  <c r="E86" i="20"/>
  <c r="I86" i="20"/>
  <c r="E8" i="20"/>
  <c r="I8" i="20"/>
  <c r="F8" i="20"/>
  <c r="G8" i="20"/>
  <c r="J8" i="20"/>
  <c r="D8" i="20"/>
  <c r="B8" i="20"/>
  <c r="C8" i="20"/>
  <c r="H8" i="20"/>
  <c r="B62" i="20"/>
  <c r="D62" i="20"/>
  <c r="E62" i="20"/>
  <c r="I62" i="20"/>
  <c r="F14" i="20"/>
  <c r="D14" i="20"/>
  <c r="B14" i="20"/>
  <c r="E14" i="20"/>
  <c r="I14" i="20"/>
  <c r="C14" i="20"/>
  <c r="H14" i="20"/>
  <c r="D79" i="20"/>
  <c r="G79" i="20"/>
  <c r="J79" i="20"/>
  <c r="G114" i="20"/>
  <c r="J114" i="20"/>
  <c r="B114" i="20"/>
  <c r="E114" i="20"/>
  <c r="I114" i="20"/>
  <c r="F114" i="20"/>
  <c r="C114" i="20"/>
  <c r="H114" i="20"/>
  <c r="G107" i="20"/>
  <c r="J107" i="20"/>
  <c r="C107" i="20"/>
  <c r="H107" i="20"/>
  <c r="F107" i="20"/>
  <c r="B36" i="4"/>
  <c r="B39" i="4"/>
  <c r="B57" i="4"/>
  <c r="B131" i="4"/>
  <c r="B143" i="4"/>
  <c r="B61" i="4"/>
  <c r="B21" i="4"/>
  <c r="B147" i="4"/>
  <c r="B66" i="4"/>
  <c r="B34" i="4"/>
  <c r="B26" i="4"/>
  <c r="B10" i="4"/>
  <c r="B121" i="4"/>
  <c r="B89" i="4"/>
  <c r="B128" i="4"/>
  <c r="B91" i="4"/>
  <c r="B93" i="4"/>
  <c r="B53" i="4"/>
  <c r="B111" i="4"/>
  <c r="B151" i="4"/>
  <c r="B40" i="4"/>
  <c r="B70" i="4"/>
  <c r="B58" i="4"/>
  <c r="B50" i="4"/>
  <c r="B38" i="4"/>
  <c r="B14" i="4"/>
  <c r="B84" i="4"/>
  <c r="B148" i="4"/>
  <c r="B16" i="4"/>
  <c r="B153" i="4"/>
  <c r="B82" i="4"/>
  <c r="B74" i="4"/>
  <c r="B42" i="4"/>
  <c r="B30" i="4"/>
  <c r="B22" i="4"/>
  <c r="B18" i="4"/>
  <c r="B144" i="4"/>
  <c r="B108" i="4"/>
  <c r="D11" i="4"/>
  <c r="D122" i="4"/>
  <c r="D85" i="4"/>
  <c r="D74" i="4"/>
  <c r="D38" i="4"/>
  <c r="D46" i="4"/>
  <c r="D99" i="4"/>
  <c r="D107" i="4"/>
  <c r="D70" i="4"/>
  <c r="D132" i="4"/>
  <c r="D100" i="4"/>
  <c r="D50" i="4"/>
  <c r="D54" i="4"/>
  <c r="D66" i="4"/>
  <c r="D42" i="4"/>
  <c r="D145" i="4"/>
  <c r="D152" i="4"/>
  <c r="D120" i="4"/>
  <c r="D36" i="4"/>
  <c r="D161" i="4"/>
  <c r="D189" i="4"/>
  <c r="D106" i="4"/>
  <c r="D26" i="4"/>
  <c r="D10" i="4"/>
  <c r="D30" i="4"/>
  <c r="D25" i="4"/>
  <c r="D8" i="4"/>
  <c r="D73" i="4"/>
  <c r="D79" i="4"/>
  <c r="D62" i="4"/>
  <c r="D14" i="4"/>
  <c r="D129" i="4"/>
  <c r="D51" i="4"/>
  <c r="D148" i="4"/>
  <c r="B65" i="20"/>
  <c r="C65" i="20"/>
  <c r="H65" i="20"/>
  <c r="D65" i="20"/>
  <c r="E65" i="20"/>
  <c r="I65" i="20"/>
  <c r="F65" i="20"/>
  <c r="D17" i="20"/>
  <c r="B17" i="20"/>
  <c r="E17" i="20"/>
  <c r="I17" i="20"/>
  <c r="G17" i="20"/>
  <c r="J17" i="20"/>
  <c r="F17" i="20"/>
  <c r="E121" i="20"/>
  <c r="I121" i="20"/>
  <c r="D121" i="20"/>
  <c r="F121" i="20"/>
  <c r="B121" i="20"/>
  <c r="C121" i="20"/>
  <c r="H121" i="20"/>
  <c r="F117" i="20"/>
  <c r="E71" i="20"/>
  <c r="I71" i="20"/>
  <c r="F71" i="20"/>
  <c r="G71" i="20"/>
  <c r="J71" i="20"/>
  <c r="C71" i="20"/>
  <c r="H71" i="20"/>
  <c r="B71" i="20"/>
  <c r="D71" i="20"/>
  <c r="F38" i="20"/>
  <c r="D38" i="20"/>
  <c r="G38" i="20"/>
  <c r="J38" i="20"/>
  <c r="B38" i="20"/>
  <c r="E38" i="20"/>
  <c r="I38" i="20"/>
  <c r="E20" i="20"/>
  <c r="I20" i="20"/>
  <c r="D20" i="20"/>
  <c r="C20" i="20"/>
  <c r="H20" i="20"/>
  <c r="D99" i="20"/>
  <c r="B99" i="20"/>
  <c r="G99" i="20"/>
  <c r="J99" i="20"/>
  <c r="C99" i="20"/>
  <c r="H99" i="20"/>
  <c r="C117" i="20"/>
  <c r="H117" i="20"/>
  <c r="B117" i="20"/>
  <c r="G74" i="20"/>
  <c r="J74" i="20"/>
  <c r="F74" i="20"/>
  <c r="E74" i="20"/>
  <c r="I74" i="20"/>
  <c r="D74" i="20"/>
  <c r="B74" i="20"/>
  <c r="G44" i="20"/>
  <c r="J44" i="20"/>
  <c r="E44" i="20"/>
  <c r="I44" i="20"/>
  <c r="C44" i="20"/>
  <c r="H44" i="20"/>
  <c r="B44" i="20"/>
  <c r="F44" i="20"/>
  <c r="C29" i="20"/>
  <c r="H29" i="20"/>
  <c r="G29" i="20"/>
  <c r="J29" i="20"/>
  <c r="F26" i="20"/>
  <c r="B26" i="20"/>
  <c r="E26" i="20"/>
  <c r="I26" i="20"/>
  <c r="G26" i="20"/>
  <c r="J26" i="20"/>
  <c r="C26" i="20"/>
  <c r="H26" i="20"/>
  <c r="B102" i="20"/>
  <c r="E102" i="20"/>
  <c r="I102" i="20"/>
  <c r="G102" i="20"/>
  <c r="J102" i="20"/>
  <c r="C102" i="20"/>
  <c r="H102" i="20"/>
  <c r="D102" i="20"/>
  <c r="F138" i="4"/>
  <c r="F64" i="4"/>
  <c r="F146" i="4"/>
  <c r="F23" i="4"/>
  <c r="F88" i="4"/>
  <c r="F109" i="4"/>
  <c r="F10" i="4"/>
  <c r="F130" i="4"/>
  <c r="F106" i="4"/>
  <c r="F33" i="4"/>
  <c r="F17" i="4"/>
  <c r="F117" i="4"/>
  <c r="E72" i="20"/>
  <c r="I72" i="20"/>
  <c r="D72" i="20"/>
  <c r="G72" i="20"/>
  <c r="J72" i="20"/>
  <c r="F72" i="20"/>
  <c r="B72" i="20"/>
  <c r="C72" i="20"/>
  <c r="H72" i="20"/>
  <c r="E39" i="20"/>
  <c r="I39" i="20"/>
  <c r="G39" i="20"/>
  <c r="J39" i="20"/>
  <c r="F39" i="20"/>
  <c r="D39" i="20"/>
  <c r="B39" i="20"/>
  <c r="B33" i="20"/>
  <c r="E33" i="20"/>
  <c r="I33" i="20"/>
  <c r="G33" i="20"/>
  <c r="J33" i="20"/>
  <c r="D33" i="20"/>
  <c r="F33" i="20"/>
  <c r="G92" i="20"/>
  <c r="J92" i="20"/>
  <c r="F92" i="20"/>
  <c r="C92" i="20"/>
  <c r="H92" i="20"/>
  <c r="G119" i="20"/>
  <c r="J119" i="20"/>
  <c r="C119" i="20"/>
  <c r="H119" i="20"/>
  <c r="B119" i="20"/>
  <c r="F119" i="20"/>
  <c r="E119" i="20"/>
  <c r="I119" i="20"/>
  <c r="D119" i="20"/>
  <c r="B112" i="20"/>
  <c r="G112" i="20"/>
  <c r="J112" i="20"/>
  <c r="E112" i="20"/>
  <c r="I112" i="20"/>
  <c r="C112" i="20"/>
  <c r="H112" i="20"/>
  <c r="F112" i="20"/>
  <c r="D112" i="20"/>
  <c r="C109" i="20"/>
  <c r="H109" i="20"/>
  <c r="B109" i="20"/>
  <c r="F109" i="20"/>
  <c r="G109" i="20"/>
  <c r="J109" i="20"/>
  <c r="E109" i="20"/>
  <c r="I109" i="20"/>
  <c r="D109" i="20"/>
  <c r="F31" i="4"/>
  <c r="E161" i="4"/>
  <c r="F116" i="4"/>
  <c r="F61" i="4"/>
  <c r="F123" i="4"/>
  <c r="F52" i="4"/>
  <c r="F54" i="4"/>
  <c r="F26" i="4"/>
  <c r="F101" i="4"/>
  <c r="F137" i="4"/>
  <c r="F35" i="4"/>
  <c r="F63" i="4"/>
  <c r="F9" i="4"/>
  <c r="F132" i="4"/>
  <c r="F86" i="4"/>
  <c r="F8" i="4"/>
  <c r="F74" i="4"/>
  <c r="F70" i="4"/>
  <c r="F66" i="4"/>
  <c r="F62" i="4"/>
  <c r="F46" i="4"/>
  <c r="F42" i="4"/>
  <c r="F38" i="4"/>
  <c r="F34" i="4"/>
  <c r="F14" i="4"/>
  <c r="F149" i="4"/>
  <c r="F83" i="4"/>
  <c r="F15" i="4"/>
  <c r="F20" i="4"/>
  <c r="F57" i="4"/>
  <c r="F139" i="4"/>
  <c r="F100" i="4"/>
  <c r="F50" i="4"/>
  <c r="F105" i="4"/>
  <c r="F30" i="4"/>
  <c r="F84" i="4"/>
  <c r="F142" i="4"/>
  <c r="F98" i="4"/>
  <c r="F41" i="4"/>
  <c r="F65" i="4"/>
  <c r="F29" i="4"/>
  <c r="F13" i="4"/>
  <c r="F90" i="4"/>
  <c r="F99" i="4"/>
  <c r="F143" i="4"/>
  <c r="F131" i="4"/>
  <c r="F27" i="4"/>
  <c r="F11" i="4"/>
  <c r="F85" i="4"/>
  <c r="F118" i="4"/>
  <c r="F47" i="4"/>
  <c r="F58" i="4"/>
  <c r="F22" i="4"/>
  <c r="F18" i="4"/>
  <c r="F125" i="4"/>
  <c r="F145" i="4"/>
  <c r="F87" i="4"/>
  <c r="F136" i="4"/>
  <c r="F53" i="4"/>
  <c r="F92" i="4"/>
  <c r="F45" i="4"/>
  <c r="F91" i="4"/>
  <c r="F124" i="4"/>
  <c r="F37" i="4"/>
  <c r="F144" i="4"/>
  <c r="F151" i="4"/>
  <c r="F147" i="4"/>
  <c r="F127" i="4"/>
  <c r="F119" i="4"/>
  <c r="F55" i="4"/>
  <c r="F19" i="4"/>
  <c r="F16" i="4"/>
  <c r="F79" i="4"/>
  <c r="F148" i="4"/>
  <c r="F108" i="4"/>
  <c r="F153" i="4"/>
  <c r="F129" i="4"/>
  <c r="F80" i="4"/>
  <c r="F67" i="4"/>
  <c r="F69" i="4"/>
  <c r="F152" i="4"/>
  <c r="F140" i="4"/>
  <c r="F25" i="4"/>
  <c r="F82" i="4"/>
  <c r="F111" i="4"/>
  <c r="F107" i="4"/>
  <c r="F103" i="4"/>
  <c r="F135" i="4"/>
  <c r="F71" i="4"/>
  <c r="F51" i="4"/>
  <c r="F43" i="4"/>
  <c r="F39" i="4"/>
  <c r="F24" i="4"/>
  <c r="F12" i="4"/>
  <c r="F81" i="4"/>
  <c r="F56" i="4"/>
  <c r="F59" i="4"/>
  <c r="F49" i="4"/>
  <c r="F120" i="4"/>
  <c r="B92" i="20"/>
  <c r="C33" i="20"/>
  <c r="H33" i="20"/>
  <c r="F21" i="4"/>
  <c r="C56" i="20"/>
  <c r="H56" i="20"/>
  <c r="B56" i="20"/>
  <c r="G56" i="20"/>
  <c r="J56" i="20"/>
  <c r="E56" i="20"/>
  <c r="I56" i="20"/>
  <c r="D35" i="20"/>
  <c r="F35" i="20"/>
  <c r="G35" i="20"/>
  <c r="J35" i="20"/>
  <c r="C35" i="20"/>
  <c r="H35" i="20"/>
  <c r="C23" i="20"/>
  <c r="H23" i="20"/>
  <c r="D23" i="20"/>
  <c r="F23" i="20"/>
  <c r="E23" i="20"/>
  <c r="I23" i="20"/>
  <c r="G23" i="20"/>
  <c r="J23" i="20"/>
  <c r="B23" i="20"/>
  <c r="D11" i="20"/>
  <c r="E11" i="20"/>
  <c r="I11" i="20"/>
  <c r="B11" i="20"/>
  <c r="F11" i="20"/>
  <c r="G11" i="20"/>
  <c r="J11" i="20"/>
  <c r="C11" i="20"/>
  <c r="H11" i="20"/>
  <c r="B67" i="20"/>
  <c r="F67" i="20"/>
  <c r="D67" i="20"/>
  <c r="E67" i="20"/>
  <c r="I67" i="20"/>
  <c r="C67" i="20"/>
  <c r="H67" i="20"/>
  <c r="F64" i="20"/>
  <c r="E64" i="20"/>
  <c r="I64" i="20"/>
  <c r="B19" i="20"/>
  <c r="E19" i="20"/>
  <c r="I19" i="20"/>
  <c r="C19" i="20"/>
  <c r="H19" i="20"/>
  <c r="F19" i="20"/>
  <c r="C16" i="20"/>
  <c r="H16" i="20"/>
  <c r="B16" i="20"/>
  <c r="E16" i="20"/>
  <c r="I16" i="20"/>
  <c r="D16" i="20"/>
  <c r="G16" i="20"/>
  <c r="J16" i="20"/>
  <c r="E81" i="20"/>
  <c r="I81" i="20"/>
  <c r="D81" i="20"/>
  <c r="C81" i="20"/>
  <c r="H81" i="20"/>
  <c r="G81" i="20"/>
  <c r="J81" i="20"/>
  <c r="F81" i="20"/>
  <c r="G96" i="20"/>
  <c r="J96" i="20"/>
  <c r="B96" i="20"/>
  <c r="B106" i="20"/>
  <c r="E106" i="20"/>
  <c r="I106" i="20"/>
  <c r="C106" i="20"/>
  <c r="H106" i="20"/>
  <c r="F106" i="20"/>
  <c r="E120" i="20"/>
  <c r="I120" i="20"/>
  <c r="F49" i="20"/>
  <c r="E49" i="20"/>
  <c r="I49" i="20"/>
  <c r="C49" i="20"/>
  <c r="H49" i="20"/>
  <c r="B49" i="20"/>
  <c r="F24" i="20"/>
  <c r="C24" i="20"/>
  <c r="H24" i="20"/>
  <c r="B24" i="20"/>
  <c r="E24" i="20"/>
  <c r="I24" i="20"/>
  <c r="E21" i="20"/>
  <c r="I21" i="20"/>
  <c r="G21" i="20"/>
  <c r="J21" i="20"/>
  <c r="B21" i="20"/>
  <c r="D21" i="20"/>
  <c r="F21" i="20"/>
  <c r="C21" i="20"/>
  <c r="H21" i="20"/>
  <c r="F73" i="20"/>
  <c r="B73" i="20"/>
  <c r="E73" i="20"/>
  <c r="I73" i="20"/>
  <c r="D73" i="20"/>
  <c r="C73" i="20"/>
  <c r="H73" i="20"/>
  <c r="G73" i="20"/>
  <c r="J73" i="20"/>
  <c r="F68" i="20"/>
  <c r="D68" i="20"/>
  <c r="B68" i="20"/>
  <c r="E68" i="20"/>
  <c r="I68" i="20"/>
  <c r="G68" i="20"/>
  <c r="J68" i="20"/>
  <c r="D66" i="20"/>
  <c r="B66" i="20"/>
  <c r="F66" i="20"/>
  <c r="C66" i="20"/>
  <c r="H66" i="20"/>
  <c r="G64" i="20"/>
  <c r="J64" i="20"/>
  <c r="D64" i="20"/>
  <c r="B64" i="20"/>
  <c r="C64" i="20"/>
  <c r="H64" i="20"/>
  <c r="D51" i="20"/>
  <c r="C51" i="20"/>
  <c r="H51" i="20"/>
  <c r="B51" i="20"/>
  <c r="E51" i="20"/>
  <c r="I51" i="20"/>
  <c r="G51" i="20"/>
  <c r="J51" i="20"/>
  <c r="F42" i="20"/>
  <c r="D42" i="20"/>
  <c r="E42" i="20"/>
  <c r="I42" i="20"/>
  <c r="C42" i="20"/>
  <c r="H42" i="20"/>
  <c r="G42" i="20"/>
  <c r="J42" i="20"/>
  <c r="B28" i="20"/>
  <c r="F28" i="20"/>
  <c r="C28" i="20"/>
  <c r="H28" i="20"/>
  <c r="E28" i="20"/>
  <c r="I28" i="20"/>
  <c r="D28" i="20"/>
  <c r="G28" i="20"/>
  <c r="J28" i="20"/>
  <c r="B97" i="20"/>
  <c r="F97" i="20"/>
  <c r="C97" i="20"/>
  <c r="H97" i="20"/>
  <c r="E97" i="20"/>
  <c r="I97" i="20"/>
  <c r="D97" i="20"/>
  <c r="C113" i="20"/>
  <c r="H113" i="20"/>
  <c r="H122" i="20"/>
  <c r="M108" i="20"/>
  <c r="G113" i="20"/>
  <c r="J113" i="20"/>
  <c r="E113" i="20"/>
  <c r="I113" i="20"/>
  <c r="B113" i="20"/>
  <c r="F113" i="20"/>
  <c r="D113" i="20"/>
  <c r="G24" i="4"/>
  <c r="J24" i="4"/>
  <c r="G72" i="4"/>
  <c r="J72" i="4"/>
  <c r="G14" i="4"/>
  <c r="J14" i="4"/>
  <c r="G50" i="4"/>
  <c r="J50" i="4"/>
  <c r="G70" i="4"/>
  <c r="J70" i="4"/>
  <c r="G22" i="4"/>
  <c r="J22" i="4"/>
  <c r="G67" i="4"/>
  <c r="J67" i="4"/>
  <c r="G62" i="4"/>
  <c r="J62" i="4"/>
  <c r="G37" i="4"/>
  <c r="J37" i="4"/>
  <c r="G74" i="4"/>
  <c r="J74" i="4"/>
  <c r="G30" i="4"/>
  <c r="J30" i="4"/>
  <c r="G66" i="4"/>
  <c r="J66" i="4"/>
  <c r="G58" i="4"/>
  <c r="J58" i="4"/>
  <c r="G61" i="4"/>
  <c r="J61" i="4"/>
  <c r="G90" i="4"/>
  <c r="J90" i="4"/>
  <c r="G131" i="4"/>
  <c r="J131" i="4"/>
  <c r="G143" i="4"/>
  <c r="J143" i="4"/>
  <c r="G88" i="4"/>
  <c r="J88" i="4"/>
  <c r="G69" i="4"/>
  <c r="J69" i="4"/>
  <c r="G42" i="4"/>
  <c r="J42" i="4"/>
  <c r="G147" i="4"/>
  <c r="J147" i="4"/>
  <c r="G51" i="4"/>
  <c r="J51" i="4"/>
  <c r="G91" i="4"/>
  <c r="J91" i="4"/>
  <c r="G83" i="4"/>
  <c r="J83" i="4"/>
  <c r="G45" i="4"/>
  <c r="J45" i="4"/>
  <c r="G46" i="4"/>
  <c r="J46" i="4"/>
  <c r="G38" i="4"/>
  <c r="J38" i="4"/>
  <c r="G127" i="4"/>
  <c r="J127" i="4"/>
  <c r="G92" i="4"/>
  <c r="J92" i="4"/>
  <c r="G141" i="4"/>
  <c r="J141" i="4"/>
  <c r="G140" i="4"/>
  <c r="J140" i="4"/>
  <c r="G124" i="4"/>
  <c r="J124" i="4"/>
  <c r="G149" i="4"/>
  <c r="J149" i="4"/>
  <c r="G101" i="4"/>
  <c r="J101" i="4"/>
  <c r="G31" i="4"/>
  <c r="J31" i="4"/>
  <c r="G63" i="4"/>
  <c r="J63" i="4"/>
  <c r="G29" i="4"/>
  <c r="J29" i="4"/>
  <c r="G87" i="4"/>
  <c r="J87" i="4"/>
  <c r="G9" i="4"/>
  <c r="J9" i="4"/>
  <c r="G98" i="4"/>
  <c r="J98" i="4"/>
  <c r="G107" i="4"/>
  <c r="J107" i="4"/>
  <c r="G135" i="4"/>
  <c r="J135" i="4"/>
  <c r="G123" i="4"/>
  <c r="J123" i="4"/>
  <c r="G119" i="4"/>
  <c r="J119" i="4"/>
  <c r="G19" i="4"/>
  <c r="J19" i="4"/>
  <c r="G17" i="4"/>
  <c r="J17" i="4"/>
  <c r="G57" i="4"/>
  <c r="J57" i="4"/>
  <c r="G56" i="4"/>
  <c r="J56" i="4"/>
  <c r="G40" i="4"/>
  <c r="J40" i="4"/>
  <c r="G121" i="4"/>
  <c r="J121" i="4"/>
  <c r="G84" i="4"/>
  <c r="J84" i="4"/>
  <c r="G133" i="4"/>
  <c r="J133" i="4"/>
  <c r="G81" i="4"/>
  <c r="J81" i="4"/>
  <c r="G25" i="4"/>
  <c r="J25" i="4"/>
  <c r="G53" i="4"/>
  <c r="J53" i="4"/>
  <c r="G21" i="4"/>
  <c r="J21" i="4"/>
  <c r="G108" i="4"/>
  <c r="J108" i="4"/>
  <c r="G128" i="4"/>
  <c r="J128" i="4"/>
  <c r="G144" i="4"/>
  <c r="J144" i="4"/>
  <c r="G41" i="4"/>
  <c r="J41" i="4"/>
  <c r="G49" i="4"/>
  <c r="J49" i="4"/>
  <c r="G111" i="4"/>
  <c r="J111" i="4"/>
  <c r="G55" i="4"/>
  <c r="J55" i="4"/>
  <c r="G43" i="4"/>
  <c r="J43" i="4"/>
  <c r="G39" i="4"/>
  <c r="J39" i="4"/>
  <c r="G27" i="4"/>
  <c r="J27" i="4"/>
  <c r="G36" i="4"/>
  <c r="J36" i="4"/>
  <c r="G116" i="4"/>
  <c r="J116" i="4"/>
  <c r="C55" i="4"/>
  <c r="H55" i="4"/>
  <c r="C68" i="4"/>
  <c r="H68" i="4"/>
  <c r="C43" i="4"/>
  <c r="H43" i="4"/>
  <c r="C51" i="4"/>
  <c r="H51" i="4"/>
  <c r="C126" i="4"/>
  <c r="H126" i="4"/>
  <c r="C142" i="4"/>
  <c r="H142" i="4"/>
  <c r="C54" i="4"/>
  <c r="H54" i="4"/>
  <c r="C81" i="4"/>
  <c r="H81" i="4"/>
  <c r="C38" i="4"/>
  <c r="H38" i="4"/>
  <c r="C14" i="4"/>
  <c r="H14" i="4"/>
  <c r="C86" i="4"/>
  <c r="H86" i="4"/>
  <c r="C50" i="4"/>
  <c r="H50" i="4"/>
  <c r="C42" i="4"/>
  <c r="H42" i="4"/>
  <c r="C73" i="4"/>
  <c r="H73" i="4"/>
  <c r="C116" i="4"/>
  <c r="H116" i="4"/>
  <c r="C137" i="4"/>
  <c r="H137" i="4"/>
  <c r="C63" i="4"/>
  <c r="H63" i="4"/>
  <c r="C134" i="4"/>
  <c r="H134" i="4"/>
  <c r="C148" i="4"/>
  <c r="H148" i="4"/>
  <c r="C140" i="4"/>
  <c r="H140" i="4"/>
  <c r="C132" i="4"/>
  <c r="H132" i="4"/>
  <c r="C124" i="4"/>
  <c r="H124" i="4"/>
  <c r="C149" i="4"/>
  <c r="H149" i="4"/>
  <c r="C101" i="4"/>
  <c r="H101" i="4"/>
  <c r="C109" i="4"/>
  <c r="H109" i="4"/>
  <c r="C22" i="4"/>
  <c r="H22" i="4"/>
  <c r="C46" i="4"/>
  <c r="H46" i="4"/>
  <c r="C66" i="4"/>
  <c r="H66" i="4"/>
  <c r="C58" i="4"/>
  <c r="H58" i="4"/>
  <c r="C26" i="4"/>
  <c r="H26" i="4"/>
  <c r="C104" i="4"/>
  <c r="H104" i="4"/>
  <c r="C65" i="4"/>
  <c r="H65" i="4"/>
  <c r="C70" i="4"/>
  <c r="H70" i="4"/>
  <c r="C74" i="4"/>
  <c r="H74" i="4"/>
  <c r="C91" i="4"/>
  <c r="H91" i="4"/>
  <c r="C133" i="4"/>
  <c r="H133" i="4"/>
  <c r="C98" i="4"/>
  <c r="H98" i="4"/>
  <c r="C9" i="4"/>
  <c r="H9" i="4"/>
  <c r="C13" i="4"/>
  <c r="H13" i="4"/>
  <c r="C57" i="4"/>
  <c r="H57" i="4"/>
  <c r="C29" i="4"/>
  <c r="H29" i="4"/>
  <c r="C69" i="4"/>
  <c r="H69" i="4"/>
  <c r="C49" i="4"/>
  <c r="H49" i="4"/>
  <c r="C90" i="4"/>
  <c r="H90" i="4"/>
  <c r="C99" i="4"/>
  <c r="H99" i="4"/>
  <c r="C151" i="4"/>
  <c r="H151" i="4"/>
  <c r="C135" i="4"/>
  <c r="H135" i="4"/>
  <c r="C71" i="4"/>
  <c r="H71" i="4"/>
  <c r="C59" i="4"/>
  <c r="H59" i="4"/>
  <c r="C47" i="4"/>
  <c r="H47" i="4"/>
  <c r="C39" i="4"/>
  <c r="H39" i="4"/>
  <c r="C52" i="4"/>
  <c r="H52" i="4"/>
  <c r="C150" i="4"/>
  <c r="H150" i="4"/>
  <c r="C34" i="4"/>
  <c r="H34" i="4"/>
  <c r="C30" i="4"/>
  <c r="H30" i="4"/>
  <c r="C62" i="4"/>
  <c r="H62" i="4"/>
  <c r="C83" i="4"/>
  <c r="H83" i="4"/>
  <c r="C36" i="4"/>
  <c r="H36" i="4"/>
  <c r="C20" i="4"/>
  <c r="H20" i="4"/>
  <c r="C141" i="4"/>
  <c r="H141" i="4"/>
  <c r="C92" i="4"/>
  <c r="H92" i="4"/>
  <c r="C125" i="4"/>
  <c r="H125" i="4"/>
  <c r="C100" i="4"/>
  <c r="H100" i="4"/>
  <c r="C120" i="4"/>
  <c r="H120" i="4"/>
  <c r="C136" i="4"/>
  <c r="H136" i="4"/>
  <c r="C152" i="4"/>
  <c r="H152" i="4"/>
  <c r="C25" i="4"/>
  <c r="H25" i="4"/>
  <c r="C33" i="4"/>
  <c r="H33" i="4"/>
  <c r="C53" i="4"/>
  <c r="H53" i="4"/>
  <c r="C17" i="4"/>
  <c r="H17" i="4"/>
  <c r="C41" i="4"/>
  <c r="H41" i="4"/>
  <c r="C37" i="4"/>
  <c r="H37" i="4"/>
  <c r="C27" i="4"/>
  <c r="H27" i="4"/>
  <c r="C23" i="4"/>
  <c r="H23" i="4"/>
  <c r="C48" i="4"/>
  <c r="H48" i="4"/>
  <c r="C110" i="4"/>
  <c r="H110" i="4"/>
  <c r="D15" i="20"/>
  <c r="C15" i="20"/>
  <c r="H15" i="20"/>
  <c r="B15" i="20"/>
  <c r="F15" i="20"/>
  <c r="E41" i="20"/>
  <c r="I41" i="20"/>
  <c r="D41" i="20"/>
  <c r="B88" i="20"/>
  <c r="D88" i="20"/>
  <c r="E88" i="20"/>
  <c r="I88" i="20"/>
  <c r="C88" i="20"/>
  <c r="H88" i="20"/>
  <c r="B58" i="20"/>
  <c r="G58" i="20"/>
  <c r="J58" i="20"/>
  <c r="F58" i="20"/>
  <c r="E58" i="20"/>
  <c r="I58" i="20"/>
  <c r="D46" i="20"/>
  <c r="G46" i="20"/>
  <c r="J46" i="20"/>
  <c r="B46" i="20"/>
  <c r="C46" i="20"/>
  <c r="H46" i="20"/>
  <c r="E46" i="20"/>
  <c r="I46" i="20"/>
  <c r="B100" i="20"/>
  <c r="G100" i="20"/>
  <c r="J100" i="20"/>
  <c r="F100" i="20"/>
  <c r="E90" i="20"/>
  <c r="I90" i="20"/>
  <c r="F90" i="20"/>
  <c r="C90" i="20"/>
  <c r="H90" i="20"/>
  <c r="D90" i="20"/>
  <c r="B90" i="20"/>
  <c r="G87" i="20"/>
  <c r="J87" i="20"/>
  <c r="E87" i="20"/>
  <c r="I87" i="20"/>
  <c r="F87" i="20"/>
  <c r="G63" i="20"/>
  <c r="J63" i="20"/>
  <c r="F63" i="20"/>
  <c r="F34" i="20"/>
  <c r="D34" i="20"/>
  <c r="F10" i="20"/>
  <c r="E10" i="20"/>
  <c r="I10" i="20"/>
  <c r="D92" i="20"/>
  <c r="E92" i="20"/>
  <c r="I92" i="20"/>
  <c r="D86" i="20"/>
  <c r="B86" i="20"/>
  <c r="F28" i="4"/>
  <c r="F40" i="4"/>
  <c r="E117" i="20"/>
  <c r="I117" i="20"/>
  <c r="G117" i="20"/>
  <c r="J117" i="20"/>
  <c r="D25" i="27"/>
  <c r="D47" i="27"/>
  <c r="D28" i="27"/>
  <c r="D143" i="27"/>
  <c r="D120" i="27"/>
  <c r="D67" i="27"/>
  <c r="D45" i="27"/>
  <c r="D153" i="27"/>
  <c r="D141" i="27"/>
  <c r="D121" i="27"/>
  <c r="D51" i="27"/>
  <c r="D62" i="27"/>
  <c r="D84" i="27"/>
  <c r="D139" i="27"/>
  <c r="D82" i="27"/>
  <c r="D91" i="27"/>
  <c r="D10" i="27"/>
  <c r="D23" i="27"/>
  <c r="D86" i="27"/>
  <c r="D15" i="27"/>
  <c r="D100" i="27"/>
  <c r="D144" i="27"/>
  <c r="D55" i="27"/>
  <c r="D142" i="27"/>
  <c r="D126" i="27"/>
  <c r="D46" i="27"/>
  <c r="D30" i="27"/>
  <c r="D79" i="27"/>
  <c r="D138" i="27"/>
  <c r="D104" i="27"/>
  <c r="D81" i="27"/>
  <c r="D14" i="27"/>
  <c r="D20" i="27"/>
  <c r="D123" i="27"/>
  <c r="D99" i="27"/>
  <c r="D70" i="27"/>
  <c r="D48" i="27"/>
  <c r="D59" i="27"/>
  <c r="D63" i="27"/>
  <c r="D21" i="27"/>
  <c r="D135" i="27"/>
  <c r="D37" i="27"/>
  <c r="D149" i="27"/>
  <c r="D129" i="27"/>
  <c r="D107" i="27"/>
  <c r="D73" i="27"/>
  <c r="D11" i="27"/>
  <c r="D74" i="27"/>
  <c r="D49" i="27"/>
  <c r="D56" i="27"/>
  <c r="D109" i="27"/>
  <c r="D64" i="27"/>
  <c r="D12" i="27"/>
  <c r="D148" i="27"/>
  <c r="D132" i="27"/>
  <c r="D80" i="27"/>
  <c r="D93" i="27"/>
  <c r="D83" i="27"/>
  <c r="D24" i="27"/>
  <c r="D71" i="27"/>
  <c r="D50" i="27"/>
  <c r="D105" i="27"/>
  <c r="D68" i="27"/>
  <c r="D130" i="27"/>
  <c r="D32" i="27"/>
  <c r="D9" i="27"/>
  <c r="D18" i="27"/>
  <c r="D61" i="27"/>
  <c r="D42" i="27"/>
  <c r="D119" i="27"/>
  <c r="D151" i="27"/>
  <c r="D127" i="27"/>
  <c r="D35" i="27"/>
  <c r="D152" i="27"/>
  <c r="D137" i="27"/>
  <c r="D66" i="27"/>
  <c r="D29" i="27"/>
  <c r="D98" i="27"/>
  <c r="D26" i="27"/>
  <c r="D8" i="27"/>
  <c r="D131" i="27"/>
  <c r="D58" i="27"/>
  <c r="D41" i="27"/>
  <c r="D34" i="27"/>
  <c r="D40" i="27"/>
  <c r="D124" i="27"/>
  <c r="D106" i="27"/>
  <c r="D17" i="27"/>
  <c r="D90" i="27"/>
  <c r="D128" i="27"/>
  <c r="D110" i="27"/>
  <c r="D69" i="27"/>
  <c r="D22" i="27"/>
  <c r="D85" i="27"/>
  <c r="D13" i="27"/>
  <c r="D150" i="27"/>
  <c r="D134" i="27"/>
  <c r="D108" i="27"/>
  <c r="D87" i="27"/>
  <c r="D65" i="27"/>
  <c r="D92" i="27"/>
  <c r="D44" i="27"/>
  <c r="B54" i="27"/>
  <c r="F19" i="27"/>
  <c r="F74" i="27"/>
  <c r="F143" i="27"/>
  <c r="F24" i="27"/>
  <c r="F110" i="27"/>
  <c r="B52" i="27"/>
  <c r="F105" i="27"/>
  <c r="B93" i="27"/>
  <c r="B85" i="27"/>
  <c r="G53" i="27"/>
  <c r="G52" i="27"/>
  <c r="F104" i="27"/>
  <c r="B32" i="27"/>
  <c r="B69" i="27"/>
  <c r="F20" i="27"/>
  <c r="F65" i="27"/>
  <c r="F64" i="27"/>
  <c r="E161" i="27"/>
  <c r="F30" i="27"/>
  <c r="F46" i="27"/>
  <c r="F36" i="27"/>
  <c r="F142" i="27"/>
  <c r="F44" i="27"/>
  <c r="F90" i="27"/>
  <c r="F102" i="27"/>
  <c r="F130" i="27"/>
  <c r="F13" i="27"/>
  <c r="F57" i="27"/>
  <c r="F87" i="27"/>
  <c r="F80" i="27"/>
  <c r="F38" i="27"/>
  <c r="F62" i="27"/>
  <c r="F91" i="27"/>
  <c r="F55" i="27"/>
  <c r="F61" i="27"/>
  <c r="F59" i="27"/>
  <c r="F118" i="27"/>
  <c r="F128" i="27"/>
  <c r="F140" i="27"/>
  <c r="F127" i="27"/>
  <c r="F89" i="27"/>
  <c r="F132" i="27"/>
  <c r="F58" i="27"/>
  <c r="F60" i="27"/>
  <c r="F69" i="27"/>
  <c r="F71" i="27"/>
  <c r="F139" i="27"/>
  <c r="F27" i="27"/>
  <c r="F100" i="27"/>
  <c r="F49" i="27"/>
  <c r="F134" i="27"/>
  <c r="F45" i="27"/>
  <c r="F33" i="27"/>
  <c r="F12" i="27"/>
  <c r="F35" i="27"/>
  <c r="F43" i="27"/>
  <c r="F51" i="27"/>
  <c r="F83" i="27"/>
  <c r="F152" i="27"/>
  <c r="F106" i="27"/>
  <c r="F41" i="27"/>
  <c r="F88" i="27"/>
  <c r="F151" i="27"/>
  <c r="F99" i="27"/>
  <c r="F85" i="27"/>
  <c r="F93" i="27"/>
  <c r="F101" i="27"/>
  <c r="F131" i="27"/>
  <c r="F28" i="27"/>
  <c r="F98" i="27"/>
  <c r="F79" i="27"/>
  <c r="F52" i="27"/>
  <c r="F70" i="27"/>
  <c r="F108" i="27"/>
  <c r="F150" i="27"/>
  <c r="F14" i="27"/>
  <c r="F25" i="27"/>
  <c r="F34" i="27"/>
  <c r="F138" i="27"/>
  <c r="F68" i="27"/>
  <c r="F67" i="27"/>
  <c r="F39" i="27"/>
  <c r="F47" i="27"/>
  <c r="F72" i="27"/>
  <c r="F81" i="27"/>
  <c r="F22" i="27"/>
  <c r="F103" i="27"/>
  <c r="F123" i="27"/>
  <c r="F18" i="27"/>
  <c r="F86" i="27"/>
  <c r="F136" i="27"/>
  <c r="F117" i="27"/>
  <c r="F29" i="27"/>
  <c r="F135" i="27"/>
  <c r="F9" i="27"/>
  <c r="F122" i="27"/>
  <c r="F119" i="27"/>
  <c r="F54" i="27"/>
  <c r="F82" i="27"/>
  <c r="F147" i="27"/>
  <c r="F26" i="27"/>
  <c r="F116" i="27"/>
  <c r="C161" i="27"/>
  <c r="B8" i="27"/>
  <c r="B142" i="27"/>
  <c r="B26" i="27"/>
  <c r="B72" i="27"/>
  <c r="B102" i="27"/>
  <c r="B73" i="27"/>
  <c r="B25" i="27"/>
  <c r="B79" i="27"/>
  <c r="B138" i="27"/>
  <c r="B22" i="27"/>
  <c r="B117" i="27"/>
  <c r="B103" i="27"/>
  <c r="B148" i="27"/>
  <c r="B39" i="27"/>
  <c r="B90" i="27"/>
  <c r="B91" i="27"/>
  <c r="B101" i="27"/>
  <c r="B133" i="27"/>
  <c r="B74" i="27"/>
  <c r="B64" i="27"/>
  <c r="B18" i="27"/>
  <c r="B82" i="27"/>
  <c r="B147" i="27"/>
  <c r="B144" i="27"/>
  <c r="B37" i="27"/>
  <c r="B41" i="27"/>
  <c r="B134" i="27"/>
  <c r="B57" i="27"/>
  <c r="B53" i="27"/>
  <c r="B81" i="27"/>
  <c r="B123" i="27"/>
  <c r="B49" i="27"/>
  <c r="B61" i="27"/>
  <c r="B27" i="27"/>
  <c r="B100" i="27"/>
  <c r="B68" i="27"/>
  <c r="B15" i="27"/>
  <c r="B122" i="27"/>
  <c r="B9" i="27"/>
  <c r="B65" i="27"/>
  <c r="B105" i="27"/>
  <c r="B60" i="27"/>
  <c r="B24" i="27"/>
  <c r="B83" i="27"/>
  <c r="B146" i="27"/>
  <c r="B35" i="27"/>
  <c r="B106" i="27"/>
  <c r="B140" i="27"/>
  <c r="B19" i="27"/>
  <c r="B28" i="27"/>
  <c r="B58" i="27"/>
  <c r="B139" i="27"/>
  <c r="B70" i="27"/>
  <c r="B110" i="27"/>
  <c r="B107" i="27"/>
  <c r="B137" i="27"/>
  <c r="B63" i="27"/>
  <c r="B108" i="27"/>
  <c r="B150" i="27"/>
  <c r="B71" i="27"/>
  <c r="B99" i="27"/>
  <c r="B109" i="27"/>
  <c r="B10" i="27"/>
  <c r="B118" i="27"/>
  <c r="B43" i="27"/>
  <c r="B36" i="27"/>
  <c r="B17" i="27"/>
  <c r="B124" i="27"/>
  <c r="B55" i="27"/>
  <c r="B33" i="27"/>
  <c r="B80" i="27"/>
  <c r="B128" i="27"/>
  <c r="B34" i="27"/>
  <c r="B111" i="27"/>
  <c r="B141" i="27"/>
  <c r="B67" i="27"/>
  <c r="B38" i="27"/>
  <c r="B44" i="27"/>
  <c r="B11" i="27"/>
  <c r="B84" i="27"/>
  <c r="B121" i="27"/>
  <c r="G68" i="27"/>
  <c r="G9" i="27"/>
  <c r="G16" i="27"/>
  <c r="G54" i="27"/>
  <c r="G150" i="27"/>
  <c r="G27" i="27"/>
  <c r="G90" i="27"/>
  <c r="G130" i="27"/>
  <c r="G13" i="27"/>
  <c r="G79" i="27"/>
  <c r="G70" i="27"/>
  <c r="G108" i="27"/>
  <c r="G32" i="27"/>
  <c r="G117" i="27"/>
  <c r="G22" i="27"/>
  <c r="G41" i="27"/>
  <c r="G49" i="27"/>
  <c r="G48" i="27"/>
  <c r="G118" i="27"/>
  <c r="G128" i="27"/>
  <c r="G148" i="27"/>
  <c r="G81" i="27"/>
  <c r="G80" i="27"/>
  <c r="G88" i="27"/>
  <c r="G151" i="27"/>
  <c r="G145" i="27"/>
  <c r="G83" i="27"/>
  <c r="G101" i="27"/>
  <c r="G131" i="27"/>
  <c r="G38" i="27"/>
  <c r="G92" i="27"/>
  <c r="G102" i="27"/>
  <c r="G142" i="27"/>
  <c r="G12" i="27"/>
  <c r="G23" i="27"/>
  <c r="G61" i="27"/>
  <c r="G65" i="27"/>
  <c r="G62" i="27"/>
  <c r="G91" i="27"/>
  <c r="G106" i="27"/>
  <c r="G46" i="27"/>
  <c r="G35" i="27"/>
  <c r="G43" i="27"/>
  <c r="G51" i="27"/>
  <c r="G140" i="27"/>
  <c r="G152" i="27"/>
  <c r="G100" i="27"/>
  <c r="G24" i="27"/>
  <c r="G15" i="27"/>
  <c r="G71" i="27"/>
  <c r="G143" i="27"/>
  <c r="G66" i="27"/>
  <c r="G107" i="27"/>
  <c r="G137" i="27"/>
  <c r="G19" i="27"/>
  <c r="G63" i="27"/>
  <c r="G17" i="27"/>
  <c r="G67" i="27"/>
  <c r="G87" i="27"/>
  <c r="G126" i="27"/>
  <c r="G14" i="27"/>
  <c r="G25" i="27"/>
  <c r="G34" i="27"/>
  <c r="G138" i="27"/>
  <c r="G36" i="27"/>
  <c r="G60" i="27"/>
  <c r="G42" i="27"/>
  <c r="G99" i="27"/>
  <c r="G20" i="27"/>
  <c r="G110" i="27"/>
  <c r="G30" i="27"/>
  <c r="G64" i="27"/>
  <c r="G10" i="27"/>
  <c r="G33" i="27"/>
  <c r="G39" i="27"/>
  <c r="G47" i="27"/>
  <c r="G124" i="27"/>
  <c r="G136" i="27"/>
  <c r="G31" i="27"/>
  <c r="G127" i="27"/>
  <c r="G121" i="27"/>
  <c r="G153" i="27"/>
  <c r="G21" i="27"/>
  <c r="G98" i="27"/>
  <c r="G139" i="27"/>
  <c r="F124" i="27"/>
  <c r="F16" i="27"/>
  <c r="F17" i="27"/>
  <c r="F48" i="27"/>
  <c r="B40" i="27"/>
  <c r="B16" i="27"/>
  <c r="G37" i="27"/>
  <c r="B92" i="27"/>
  <c r="B56" i="27"/>
  <c r="B87" i="27"/>
  <c r="G55" i="27"/>
  <c r="F40" i="27"/>
  <c r="F73" i="27"/>
  <c r="F8" i="27"/>
  <c r="B132" i="27"/>
  <c r="B104" i="27"/>
  <c r="B112" i="27"/>
  <c r="C164" i="27"/>
  <c r="B86" i="27"/>
  <c r="B13" i="27"/>
  <c r="B48" i="27"/>
  <c r="G104" i="27"/>
  <c r="F146" i="27"/>
  <c r="F50" i="27"/>
  <c r="G146" i="27"/>
  <c r="F126" i="27"/>
  <c r="G50" i="27"/>
  <c r="F42" i="27"/>
  <c r="G134" i="27"/>
  <c r="F92" i="27"/>
  <c r="G26" i="4"/>
  <c r="J26" i="4"/>
  <c r="G139" i="4"/>
  <c r="J139" i="4"/>
  <c r="G35" i="4"/>
  <c r="J35" i="4"/>
  <c r="G15" i="4"/>
  <c r="J15" i="4"/>
  <c r="G137" i="4"/>
  <c r="J137" i="4"/>
  <c r="G47" i="4"/>
  <c r="J47" i="4"/>
  <c r="G28" i="4"/>
  <c r="J28" i="4"/>
  <c r="G10" i="4"/>
  <c r="J10" i="4"/>
  <c r="G86" i="4"/>
  <c r="J86" i="4"/>
  <c r="J94" i="4"/>
  <c r="P81" i="4"/>
  <c r="G99" i="4"/>
  <c r="J99" i="4"/>
  <c r="G20" i="4"/>
  <c r="J20" i="4"/>
  <c r="G32" i="4"/>
  <c r="J32" i="4"/>
  <c r="G126" i="4"/>
  <c r="J126" i="4"/>
  <c r="G100" i="4"/>
  <c r="J100" i="4"/>
  <c r="G102" i="4"/>
  <c r="J102" i="4"/>
  <c r="G110" i="4"/>
  <c r="J110" i="4"/>
  <c r="E108" i="4"/>
  <c r="I108" i="4"/>
  <c r="E37" i="4"/>
  <c r="I37" i="4"/>
  <c r="E147" i="4"/>
  <c r="I147" i="4"/>
  <c r="E70" i="4"/>
  <c r="I70" i="4"/>
  <c r="E58" i="4"/>
  <c r="I58" i="4"/>
  <c r="E46" i="4"/>
  <c r="I46" i="4"/>
  <c r="E47" i="4"/>
  <c r="I47" i="4"/>
  <c r="E138" i="4"/>
  <c r="I138" i="4"/>
  <c r="E135" i="4"/>
  <c r="I135" i="4"/>
  <c r="E136" i="4"/>
  <c r="I136" i="4"/>
  <c r="E71" i="4"/>
  <c r="I71" i="4"/>
  <c r="E131" i="4"/>
  <c r="I131" i="4"/>
  <c r="E66" i="4"/>
  <c r="I66" i="4"/>
  <c r="E54" i="4"/>
  <c r="I54" i="4"/>
  <c r="E137" i="4"/>
  <c r="I137" i="4"/>
  <c r="E45" i="4"/>
  <c r="I45" i="4"/>
  <c r="E21" i="4"/>
  <c r="I21" i="4"/>
  <c r="E74" i="4"/>
  <c r="I74" i="4"/>
  <c r="E50" i="4"/>
  <c r="I50" i="4"/>
  <c r="E38" i="4"/>
  <c r="I38" i="4"/>
  <c r="E26" i="4"/>
  <c r="I26" i="4"/>
  <c r="E14" i="4"/>
  <c r="I14" i="4"/>
  <c r="E85" i="4"/>
  <c r="I85" i="4"/>
  <c r="E149" i="4"/>
  <c r="I149" i="4"/>
  <c r="E62" i="4"/>
  <c r="I62" i="4"/>
  <c r="E30" i="4"/>
  <c r="I30" i="4"/>
  <c r="E68" i="4"/>
  <c r="I68" i="4"/>
  <c r="E83" i="4"/>
  <c r="I83" i="4"/>
  <c r="E13" i="4"/>
  <c r="I13" i="4"/>
  <c r="E53" i="4"/>
  <c r="I53" i="4"/>
  <c r="E145" i="4"/>
  <c r="I145" i="4"/>
  <c r="E120" i="4"/>
  <c r="I120" i="4"/>
  <c r="E57" i="4"/>
  <c r="I57" i="4"/>
  <c r="E33" i="4"/>
  <c r="I33" i="4"/>
  <c r="E61" i="4"/>
  <c r="I61" i="4"/>
  <c r="E86" i="4"/>
  <c r="I86" i="4"/>
  <c r="E111" i="4"/>
  <c r="I111" i="4"/>
  <c r="E23" i="4"/>
  <c r="I23" i="4"/>
  <c r="E128" i="4"/>
  <c r="I128" i="4"/>
  <c r="E22" i="4"/>
  <c r="I22" i="4"/>
  <c r="E20" i="4"/>
  <c r="I20" i="4"/>
  <c r="E109" i="4"/>
  <c r="I109" i="4"/>
  <c r="E141" i="4"/>
  <c r="I141" i="4"/>
  <c r="E122" i="4"/>
  <c r="I122" i="4"/>
  <c r="E116" i="4"/>
  <c r="I116" i="4"/>
  <c r="E39" i="4"/>
  <c r="I39" i="4"/>
  <c r="E133" i="4"/>
  <c r="I133" i="4"/>
  <c r="E101" i="4"/>
  <c r="I101" i="4"/>
  <c r="E124" i="4"/>
  <c r="I124" i="4"/>
  <c r="E49" i="4"/>
  <c r="I49" i="4"/>
  <c r="E25" i="4"/>
  <c r="I25" i="4"/>
  <c r="E82" i="4"/>
  <c r="I82" i="4"/>
  <c r="E107" i="4"/>
  <c r="I107" i="4"/>
  <c r="E151" i="4"/>
  <c r="I151" i="4"/>
  <c r="E139" i="4"/>
  <c r="I139" i="4"/>
  <c r="E127" i="4"/>
  <c r="I127" i="4"/>
  <c r="E123" i="4"/>
  <c r="I123" i="4"/>
  <c r="E119" i="4"/>
  <c r="I119" i="4"/>
  <c r="E67" i="4"/>
  <c r="I67" i="4"/>
  <c r="E55" i="4"/>
  <c r="I55" i="4"/>
  <c r="E35" i="4"/>
  <c r="I35" i="4"/>
  <c r="E31" i="4"/>
  <c r="I31" i="4"/>
  <c r="E27" i="4"/>
  <c r="I27" i="4"/>
  <c r="E15" i="4"/>
  <c r="I15" i="4"/>
  <c r="E11" i="4"/>
  <c r="I11" i="4"/>
  <c r="E92" i="4"/>
  <c r="I92" i="4"/>
  <c r="E150" i="4"/>
  <c r="I150" i="4"/>
  <c r="E72" i="4"/>
  <c r="I72" i="4"/>
  <c r="E12" i="4"/>
  <c r="I12" i="4"/>
  <c r="E8" i="4"/>
  <c r="I8" i="4"/>
  <c r="E146" i="4"/>
  <c r="I146" i="4"/>
  <c r="E48" i="4"/>
  <c r="I48" i="4"/>
  <c r="E79" i="4"/>
  <c r="I79" i="4"/>
  <c r="E34" i="4"/>
  <c r="I34" i="4"/>
  <c r="E10" i="4"/>
  <c r="I10" i="4"/>
  <c r="E36" i="4"/>
  <c r="I36" i="4"/>
  <c r="E52" i="4"/>
  <c r="I52" i="4"/>
  <c r="E84" i="4"/>
  <c r="I84" i="4"/>
  <c r="E88" i="4"/>
  <c r="I88" i="4"/>
  <c r="E17" i="4"/>
  <c r="I17" i="4"/>
  <c r="E73" i="4"/>
  <c r="I73" i="4"/>
  <c r="E69" i="4"/>
  <c r="I69" i="4"/>
  <c r="E98" i="4"/>
  <c r="I98" i="4"/>
  <c r="E87" i="4"/>
  <c r="I87" i="4"/>
  <c r="E153" i="4"/>
  <c r="I153" i="4"/>
  <c r="E144" i="4"/>
  <c r="I144" i="4"/>
  <c r="E91" i="4"/>
  <c r="I91" i="4"/>
  <c r="E41" i="4"/>
  <c r="I41" i="4"/>
  <c r="E103" i="4"/>
  <c r="I103" i="4"/>
  <c r="E143" i="4"/>
  <c r="I143" i="4"/>
  <c r="E63" i="4"/>
  <c r="I63" i="4"/>
  <c r="E51" i="4"/>
  <c r="I51" i="4"/>
  <c r="E80" i="4"/>
  <c r="I80" i="4"/>
  <c r="E40" i="4"/>
  <c r="I40" i="4"/>
  <c r="E110" i="4"/>
  <c r="I110" i="4"/>
  <c r="E44" i="4"/>
  <c r="I44" i="4"/>
  <c r="E106" i="4"/>
  <c r="I106" i="4"/>
  <c r="E29" i="4"/>
  <c r="I29" i="4"/>
  <c r="E105" i="4"/>
  <c r="I105" i="4"/>
  <c r="E65" i="4"/>
  <c r="I65" i="4"/>
  <c r="E140" i="4"/>
  <c r="I140" i="4"/>
  <c r="E148" i="4"/>
  <c r="I148" i="4"/>
  <c r="E142" i="4"/>
  <c r="I142" i="4"/>
  <c r="E42" i="4"/>
  <c r="I42" i="4"/>
  <c r="E99" i="4"/>
  <c r="I99" i="4"/>
  <c r="E89" i="4"/>
  <c r="I89" i="4"/>
  <c r="E32" i="4"/>
  <c r="I32" i="4"/>
  <c r="E129" i="4"/>
  <c r="I129" i="4"/>
  <c r="E100" i="4"/>
  <c r="I100" i="4"/>
  <c r="E9" i="4"/>
  <c r="I9" i="4"/>
  <c r="E43" i="4"/>
  <c r="I43" i="4"/>
  <c r="E19" i="4"/>
  <c r="I19" i="4"/>
  <c r="E134" i="4"/>
  <c r="I134" i="4"/>
  <c r="E16" i="4"/>
  <c r="I16" i="4"/>
  <c r="E121" i="4"/>
  <c r="I121" i="4"/>
  <c r="E132" i="4"/>
  <c r="I132" i="4"/>
  <c r="E104" i="4"/>
  <c r="I104" i="4"/>
  <c r="E90" i="4"/>
  <c r="I90" i="4"/>
  <c r="E24" i="4"/>
  <c r="I24" i="4"/>
  <c r="E18" i="4"/>
  <c r="I18" i="4"/>
  <c r="E117" i="4"/>
  <c r="I117" i="4"/>
  <c r="E152" i="4"/>
  <c r="I152" i="4"/>
  <c r="E125" i="4"/>
  <c r="I125" i="4"/>
  <c r="E59" i="4"/>
  <c r="I59" i="4"/>
  <c r="E102" i="4"/>
  <c r="I102" i="4"/>
  <c r="E56" i="4"/>
  <c r="I56" i="4"/>
  <c r="E126" i="4"/>
  <c r="I126" i="4"/>
  <c r="E60" i="4"/>
  <c r="I60" i="4"/>
  <c r="E130" i="4"/>
  <c r="I130" i="4"/>
  <c r="E64" i="4"/>
  <c r="I64" i="4"/>
  <c r="E81" i="4"/>
  <c r="I81" i="4"/>
  <c r="E118" i="4"/>
  <c r="I118" i="4"/>
  <c r="E28" i="4"/>
  <c r="I28" i="4"/>
  <c r="E93" i="4"/>
  <c r="I93" i="4"/>
  <c r="D18" i="4"/>
  <c r="D49" i="4"/>
  <c r="D58" i="4"/>
  <c r="D34" i="4"/>
  <c r="D22" i="4"/>
  <c r="D98" i="4"/>
  <c r="D61" i="4"/>
  <c r="D82" i="4"/>
  <c r="D125" i="4"/>
  <c r="D121" i="4"/>
  <c r="D88" i="4"/>
  <c r="D52" i="4"/>
  <c r="D105" i="4"/>
  <c r="D137" i="4"/>
  <c r="D55" i="4"/>
  <c r="D124" i="4"/>
  <c r="D87" i="4"/>
  <c r="D53" i="4"/>
  <c r="D144" i="4"/>
  <c r="D108" i="4"/>
  <c r="D69" i="4"/>
  <c r="D13" i="4"/>
  <c r="D143" i="4"/>
  <c r="D47" i="4"/>
  <c r="D39" i="4"/>
  <c r="D27" i="4"/>
  <c r="D19" i="4"/>
  <c r="D149" i="4"/>
  <c r="D68" i="4"/>
  <c r="D140" i="4"/>
  <c r="D17" i="4"/>
  <c r="D83" i="4"/>
  <c r="D104" i="4"/>
  <c r="D37" i="4"/>
  <c r="D86" i="4"/>
  <c r="D103" i="4"/>
  <c r="D131" i="4"/>
  <c r="D23" i="4"/>
  <c r="D72" i="4"/>
  <c r="D116" i="4"/>
  <c r="D142" i="4"/>
  <c r="D12" i="4"/>
  <c r="D110" i="4"/>
  <c r="D48" i="4"/>
  <c r="D84" i="4"/>
  <c r="D101" i="4"/>
  <c r="D92" i="4"/>
  <c r="D138" i="4"/>
  <c r="D118" i="4"/>
  <c r="D63" i="4"/>
  <c r="D109" i="4"/>
  <c r="D29" i="4"/>
  <c r="D128" i="4"/>
  <c r="D9" i="4"/>
  <c r="D15" i="4"/>
  <c r="D16" i="4"/>
  <c r="D20" i="4"/>
  <c r="D21" i="4"/>
  <c r="D24" i="4"/>
  <c r="D28" i="4"/>
  <c r="D31" i="4"/>
  <c r="D32" i="4"/>
  <c r="D33" i="4"/>
  <c r="D35" i="4"/>
  <c r="D40" i="4"/>
  <c r="D41" i="4"/>
  <c r="D43" i="4"/>
  <c r="D44" i="4"/>
  <c r="D45" i="4"/>
  <c r="D56" i="4"/>
  <c r="D57" i="4"/>
  <c r="D59" i="4"/>
  <c r="D60" i="4"/>
  <c r="D64" i="4"/>
  <c r="D65" i="4"/>
  <c r="D67" i="4"/>
  <c r="D71" i="4"/>
  <c r="D75" i="4"/>
  <c r="D166" i="4"/>
  <c r="D91" i="4"/>
  <c r="D90" i="4"/>
  <c r="D111" i="4"/>
  <c r="D127" i="4"/>
  <c r="D123" i="4"/>
  <c r="D119" i="4"/>
  <c r="D89" i="4"/>
  <c r="D136" i="4"/>
  <c r="D133" i="4"/>
  <c r="D139" i="4"/>
  <c r="D151" i="4"/>
  <c r="D141" i="4"/>
  <c r="D153" i="4"/>
  <c r="D135" i="4"/>
  <c r="D81" i="4"/>
  <c r="D80" i="4"/>
  <c r="D93" i="4"/>
  <c r="D94" i="4"/>
  <c r="D163" i="4"/>
  <c r="D117" i="4"/>
  <c r="D147" i="4"/>
  <c r="D126" i="4"/>
  <c r="D130" i="4"/>
  <c r="D102" i="4"/>
  <c r="D146" i="4"/>
  <c r="D134" i="4"/>
  <c r="D150" i="4"/>
  <c r="B32" i="4"/>
  <c r="B118" i="4"/>
  <c r="B46" i="4"/>
  <c r="B132" i="4"/>
  <c r="C161" i="4"/>
  <c r="C189" i="4"/>
  <c r="B62" i="4"/>
  <c r="B104" i="4"/>
  <c r="B149" i="4"/>
  <c r="B141" i="4"/>
  <c r="B125" i="4"/>
  <c r="B43" i="4"/>
  <c r="B88" i="4"/>
  <c r="B152" i="4"/>
  <c r="B87" i="4"/>
  <c r="B29" i="4"/>
  <c r="B33" i="4"/>
  <c r="B9" i="4"/>
  <c r="B69" i="4"/>
  <c r="B90" i="4"/>
  <c r="B103" i="4"/>
  <c r="B99" i="4"/>
  <c r="B67" i="4"/>
  <c r="B63" i="4"/>
  <c r="B55" i="4"/>
  <c r="B72" i="4"/>
  <c r="B56" i="4"/>
  <c r="B12" i="4"/>
  <c r="B54" i="4"/>
  <c r="B142" i="4"/>
  <c r="B92" i="4"/>
  <c r="B129" i="4"/>
  <c r="B101" i="4"/>
  <c r="B45" i="4"/>
  <c r="B133" i="4"/>
  <c r="B100" i="4"/>
  <c r="B124" i="4"/>
  <c r="B73" i="4"/>
  <c r="B17" i="4"/>
  <c r="B98" i="4"/>
  <c r="B25" i="4"/>
  <c r="B49" i="4"/>
  <c r="B59" i="4"/>
  <c r="B68" i="4"/>
  <c r="B44" i="4"/>
  <c r="B126" i="4"/>
  <c r="B52" i="4"/>
  <c r="B146" i="4"/>
  <c r="B110" i="4"/>
  <c r="B117" i="4"/>
  <c r="B145" i="4"/>
  <c r="B137" i="4"/>
  <c r="B136" i="4"/>
  <c r="B37" i="4"/>
  <c r="B109" i="4"/>
  <c r="B41" i="4"/>
  <c r="B139" i="4"/>
  <c r="B135" i="4"/>
  <c r="B35" i="4"/>
  <c r="B23" i="4"/>
  <c r="B19" i="4"/>
  <c r="B15" i="4"/>
  <c r="B60" i="4"/>
  <c r="B81" i="4"/>
  <c r="B138" i="4"/>
  <c r="B134" i="4"/>
  <c r="B105" i="4"/>
  <c r="B65" i="4"/>
  <c r="B119" i="4"/>
  <c r="B116" i="4"/>
  <c r="B120" i="4"/>
  <c r="B122" i="4"/>
  <c r="B123" i="4"/>
  <c r="B127" i="4"/>
  <c r="B130" i="4"/>
  <c r="B140" i="4"/>
  <c r="B150" i="4"/>
  <c r="B154" i="4"/>
  <c r="C165" i="4"/>
  <c r="B27" i="4"/>
  <c r="B106" i="4"/>
  <c r="B47" i="4"/>
  <c r="B80" i="4"/>
  <c r="B79" i="4"/>
  <c r="B83" i="4"/>
  <c r="B13" i="4"/>
  <c r="B8" i="4"/>
  <c r="B11" i="4"/>
  <c r="B20" i="4"/>
  <c r="B24" i="4"/>
  <c r="B28" i="4"/>
  <c r="B31" i="4"/>
  <c r="B48" i="4"/>
  <c r="B51" i="4"/>
  <c r="B64" i="4"/>
  <c r="B71" i="4"/>
  <c r="B75" i="4"/>
  <c r="C166" i="4"/>
  <c r="B107" i="4"/>
  <c r="B85" i="4"/>
  <c r="B86" i="4"/>
  <c r="N79" i="4"/>
  <c r="N80" i="4"/>
  <c r="B102" i="4"/>
  <c r="C61" i="4"/>
  <c r="H61" i="4"/>
  <c r="C18" i="4"/>
  <c r="H18" i="4"/>
  <c r="C131" i="4"/>
  <c r="H131" i="4"/>
  <c r="C118" i="4"/>
  <c r="H118" i="4"/>
  <c r="C119" i="4"/>
  <c r="H119" i="4"/>
  <c r="C122" i="4"/>
  <c r="H122" i="4"/>
  <c r="C123" i="4"/>
  <c r="H123" i="4"/>
  <c r="C127" i="4"/>
  <c r="H127" i="4"/>
  <c r="C143" i="4"/>
  <c r="H143" i="4"/>
  <c r="C153" i="4"/>
  <c r="H153" i="4"/>
  <c r="H154" i="4"/>
  <c r="N118" i="4"/>
  <c r="C44" i="4"/>
  <c r="H44" i="4"/>
  <c r="C87" i="4"/>
  <c r="H87" i="4"/>
  <c r="C79" i="4"/>
  <c r="H79" i="4"/>
  <c r="C93" i="4"/>
  <c r="H93" i="4"/>
  <c r="H94" i="4"/>
  <c r="N81" i="4"/>
  <c r="C111" i="4"/>
  <c r="H111" i="4"/>
  <c r="C64" i="4"/>
  <c r="H64" i="4"/>
  <c r="F133" i="4"/>
  <c r="F126" i="4"/>
  <c r="F141" i="4"/>
  <c r="F104" i="4"/>
  <c r="F128" i="4"/>
  <c r="F102" i="4"/>
  <c r="F110" i="4"/>
  <c r="F122" i="4"/>
  <c r="F72" i="4"/>
  <c r="F68" i="4"/>
  <c r="F121" i="4"/>
  <c r="F73" i="4"/>
  <c r="F89" i="4"/>
  <c r="F48" i="4"/>
  <c r="F36" i="4"/>
  <c r="F32" i="4"/>
  <c r="F60" i="4"/>
  <c r="F134" i="4"/>
  <c r="F44" i="4"/>
  <c r="F93" i="4"/>
  <c r="F150" i="4"/>
  <c r="B103" i="28"/>
  <c r="C173" i="28"/>
  <c r="F112" i="27"/>
  <c r="E164" i="27"/>
  <c r="D122" i="28"/>
  <c r="D174" i="28"/>
  <c r="F82" i="28"/>
  <c r="E176" i="28"/>
  <c r="D154" i="27"/>
  <c r="D165" i="27"/>
  <c r="B94" i="27"/>
  <c r="C163" i="27"/>
  <c r="B75" i="27"/>
  <c r="C166" i="27"/>
  <c r="F122" i="28"/>
  <c r="E174" i="28"/>
  <c r="D103" i="28"/>
  <c r="D173" i="28"/>
  <c r="F154" i="27"/>
  <c r="E165" i="27"/>
  <c r="D94" i="27"/>
  <c r="D163" i="27"/>
  <c r="F94" i="27"/>
  <c r="E163" i="27"/>
  <c r="D82" i="28"/>
  <c r="D176" i="28"/>
  <c r="B122" i="28"/>
  <c r="C174" i="28"/>
  <c r="B154" i="27"/>
  <c r="C165" i="27"/>
  <c r="F103" i="28"/>
  <c r="E173" i="28"/>
  <c r="B82" i="28"/>
  <c r="C176" i="28"/>
  <c r="D112" i="27"/>
  <c r="D164" i="27"/>
  <c r="D75" i="27"/>
  <c r="D166" i="27"/>
  <c r="O116" i="4"/>
  <c r="O117" i="4"/>
  <c r="H82" i="20"/>
  <c r="M10" i="20"/>
  <c r="J154" i="4"/>
  <c r="P118" i="4"/>
  <c r="J112" i="4"/>
  <c r="P100" i="4"/>
  <c r="J122" i="20"/>
  <c r="O108" i="20"/>
  <c r="J82" i="20"/>
  <c r="O10" i="20"/>
  <c r="P98" i="4"/>
  <c r="P99" i="4"/>
  <c r="E189" i="4"/>
  <c r="M106" i="20"/>
  <c r="M107" i="20"/>
  <c r="M110" i="20"/>
  <c r="M111" i="20"/>
  <c r="C183" i="20"/>
  <c r="B122" i="20"/>
  <c r="C174" i="20"/>
  <c r="D103" i="20"/>
  <c r="D173" i="20"/>
  <c r="N85" i="20"/>
  <c r="N86" i="20"/>
  <c r="O8" i="20"/>
  <c r="O9" i="20"/>
  <c r="F82" i="20"/>
  <c r="E176" i="20"/>
  <c r="C202" i="4"/>
  <c r="I103" i="20"/>
  <c r="N87" i="20"/>
  <c r="M85" i="20"/>
  <c r="M86" i="20"/>
  <c r="B103" i="20"/>
  <c r="C173" i="20"/>
  <c r="I82" i="20"/>
  <c r="N10" i="20"/>
  <c r="J103" i="20"/>
  <c r="O87" i="20"/>
  <c r="H103" i="20"/>
  <c r="M87" i="20"/>
  <c r="M8" i="20"/>
  <c r="M9" i="20"/>
  <c r="B82" i="20"/>
  <c r="C176" i="20"/>
  <c r="H112" i="4"/>
  <c r="N100" i="4"/>
  <c r="I122" i="20"/>
  <c r="N108" i="20"/>
  <c r="D122" i="20"/>
  <c r="D174" i="20"/>
  <c r="N106" i="20"/>
  <c r="N107" i="20"/>
  <c r="O85" i="20"/>
  <c r="O86" i="20"/>
  <c r="F103" i="20"/>
  <c r="E173" i="20"/>
  <c r="C199" i="4"/>
  <c r="N8" i="20"/>
  <c r="N9" i="20"/>
  <c r="D82" i="20"/>
  <c r="D176" i="20"/>
  <c r="O106" i="20"/>
  <c r="O107" i="20"/>
  <c r="F122" i="20"/>
  <c r="E174" i="20"/>
  <c r="C200" i="4"/>
  <c r="O12" i="20"/>
  <c r="O13" i="20"/>
  <c r="E185" i="20"/>
  <c r="B94" i="4"/>
  <c r="C163" i="4"/>
  <c r="P8" i="4"/>
  <c r="P9" i="4"/>
  <c r="F154" i="4"/>
  <c r="E165" i="4"/>
  <c r="B201" i="4"/>
  <c r="F112" i="4"/>
  <c r="E164" i="4"/>
  <c r="B200" i="4"/>
  <c r="O8" i="4"/>
  <c r="O9" i="4"/>
  <c r="D112" i="4"/>
  <c r="D164" i="4"/>
  <c r="J75" i="4"/>
  <c r="P10" i="4"/>
  <c r="P12" i="4"/>
  <c r="P13" i="4"/>
  <c r="E175" i="4"/>
  <c r="F75" i="4"/>
  <c r="E166" i="4"/>
  <c r="E183" i="4"/>
  <c r="D7" i="30"/>
  <c r="F75" i="27"/>
  <c r="E166" i="27"/>
  <c r="F94" i="4"/>
  <c r="E163" i="4"/>
  <c r="B199" i="4"/>
  <c r="P116" i="4"/>
  <c r="P117" i="4"/>
  <c r="H75" i="4"/>
  <c r="N10" i="4"/>
  <c r="N116" i="4"/>
  <c r="N117" i="4"/>
  <c r="B112" i="4"/>
  <c r="C164" i="4"/>
  <c r="N8" i="4"/>
  <c r="N9" i="4"/>
  <c r="D154" i="4"/>
  <c r="D165" i="4"/>
  <c r="O79" i="4"/>
  <c r="O80" i="4"/>
  <c r="P79" i="4"/>
  <c r="P80" i="4"/>
  <c r="N98" i="4"/>
  <c r="N99" i="4"/>
  <c r="O98" i="4"/>
  <c r="O99" i="4"/>
  <c r="M12" i="20"/>
  <c r="M13" i="20"/>
  <c r="C185" i="20"/>
  <c r="C193" i="20"/>
  <c r="B7" i="29"/>
  <c r="O110" i="20"/>
  <c r="O111" i="20"/>
  <c r="E183" i="20"/>
  <c r="E191" i="20"/>
  <c r="D5" i="29"/>
  <c r="N110" i="20"/>
  <c r="N111" i="20"/>
  <c r="D183" i="20"/>
  <c r="I75" i="4"/>
  <c r="O10" i="4"/>
  <c r="O12" i="4"/>
  <c r="O13" i="4"/>
  <c r="D175" i="4"/>
  <c r="I94" i="4"/>
  <c r="O81" i="4"/>
  <c r="O83" i="4"/>
  <c r="O84" i="4"/>
  <c r="D172" i="4"/>
  <c r="D180" i="4"/>
  <c r="C4" i="30"/>
  <c r="I154" i="4"/>
  <c r="O118" i="4"/>
  <c r="O120" i="4"/>
  <c r="O121" i="4"/>
  <c r="D174" i="4"/>
  <c r="D182" i="4"/>
  <c r="C6" i="30"/>
  <c r="E5" i="29"/>
  <c r="E7" i="29"/>
  <c r="I112" i="4"/>
  <c r="O100" i="4"/>
  <c r="O102" i="4"/>
  <c r="O103" i="4"/>
  <c r="D173" i="4"/>
  <c r="D181" i="4"/>
  <c r="C5" i="30"/>
  <c r="E4" i="29"/>
  <c r="E9" i="29"/>
  <c r="N102" i="4"/>
  <c r="N103" i="4"/>
  <c r="C173" i="4"/>
  <c r="C181" i="4"/>
  <c r="B5" i="30"/>
  <c r="E5" i="30"/>
  <c r="P83" i="4"/>
  <c r="P84" i="4"/>
  <c r="E172" i="4"/>
  <c r="E180" i="4"/>
  <c r="D4" i="30"/>
  <c r="D183" i="4"/>
  <c r="C7" i="30"/>
  <c r="D184" i="4"/>
  <c r="C8" i="30"/>
  <c r="N83" i="4"/>
  <c r="N84" i="4"/>
  <c r="C172" i="4"/>
  <c r="C180" i="4"/>
  <c r="B4" i="30"/>
  <c r="N12" i="4"/>
  <c r="N13" i="4"/>
  <c r="C175" i="4"/>
  <c r="C183" i="4"/>
  <c r="B7" i="30"/>
  <c r="E6" i="30"/>
  <c r="D185" i="4"/>
  <c r="C9" i="30"/>
  <c r="C185" i="4"/>
  <c r="B9" i="30"/>
  <c r="E4" i="30"/>
  <c r="C184" i="4"/>
  <c r="B8" i="30"/>
  <c r="E7" i="30"/>
  <c r="P120" i="4"/>
  <c r="P121" i="4"/>
  <c r="E174" i="4"/>
  <c r="E182" i="4"/>
  <c r="D6" i="30"/>
  <c r="N120" i="4"/>
  <c r="N121" i="4"/>
  <c r="C174" i="4"/>
  <c r="C182" i="4"/>
  <c r="B6" i="30"/>
  <c r="E193" i="20"/>
  <c r="D7" i="29"/>
  <c r="P102" i="4"/>
  <c r="P103" i="4"/>
  <c r="E173" i="4"/>
  <c r="E181" i="4"/>
  <c r="D5" i="30"/>
  <c r="O89" i="20"/>
  <c r="O90" i="20"/>
  <c r="E182" i="20"/>
  <c r="E190" i="20"/>
  <c r="D4" i="29"/>
  <c r="E185" i="4"/>
  <c r="D9" i="30"/>
  <c r="E195" i="20"/>
  <c r="D9" i="29"/>
  <c r="E194" i="20"/>
  <c r="D8" i="29"/>
  <c r="D195" i="20"/>
  <c r="C9" i="29"/>
  <c r="D194" i="20"/>
  <c r="C8" i="29"/>
  <c r="C191" i="20"/>
  <c r="B5" i="29"/>
  <c r="B202" i="4"/>
  <c r="D191" i="20"/>
  <c r="C5" i="29"/>
  <c r="C194" i="20"/>
  <c r="B8" i="29"/>
  <c r="C195" i="20"/>
  <c r="B9" i="29"/>
  <c r="E184" i="4"/>
  <c r="D8" i="30"/>
  <c r="N12" i="20"/>
  <c r="N13" i="20"/>
  <c r="D185" i="20"/>
  <c r="D193" i="20"/>
  <c r="C7" i="29"/>
  <c r="M89" i="20"/>
  <c r="M90" i="20"/>
  <c r="C182" i="20"/>
  <c r="C190" i="20"/>
  <c r="B4" i="29"/>
  <c r="N89" i="20"/>
  <c r="N90" i="20"/>
  <c r="D182" i="20"/>
  <c r="D190" i="20"/>
  <c r="C4" i="29"/>
  <c r="E8" i="29"/>
  <c r="E8" i="30"/>
  <c r="E9" i="30"/>
  <c r="K154" i="4"/>
  <c r="F155" i="4"/>
  <c r="E193" i="4"/>
  <c r="D155" i="4"/>
  <c r="D193" i="4"/>
  <c r="B155" i="4"/>
  <c r="C193" i="4"/>
  <c r="B76" i="4"/>
  <c r="C194" i="4"/>
  <c r="K75" i="4"/>
  <c r="D76" i="4"/>
  <c r="D194" i="4"/>
  <c r="F76" i="4"/>
  <c r="E194" i="4"/>
  <c r="B95" i="4"/>
  <c r="C191" i="4"/>
  <c r="F95" i="4"/>
  <c r="E191" i="4"/>
  <c r="D95" i="4"/>
  <c r="D191" i="4"/>
  <c r="K94" i="4"/>
  <c r="B113" i="4"/>
  <c r="C192" i="4"/>
  <c r="F113" i="4"/>
  <c r="E192" i="4"/>
  <c r="D113" i="4"/>
  <c r="D192" i="4"/>
  <c r="K112" i="4"/>
  <c r="R25" i="17" a="1"/>
  <c r="R14" i="17" a="1"/>
  <c r="R33" i="17" a="1"/>
  <c r="R22" i="17" a="1"/>
  <c r="R26" i="17" a="1"/>
  <c r="R67" i="17" a="1"/>
  <c r="R72" i="17" a="1"/>
  <c r="R61" i="17" a="1"/>
  <c r="R75" i="17" a="1"/>
  <c r="R40" i="17" a="1"/>
  <c r="R73" i="17" a="1"/>
  <c r="R20" i="17" a="1"/>
  <c r="R56" i="17" a="1"/>
  <c r="R28" i="17" a="1"/>
  <c r="R68" i="17" a="1"/>
  <c r="R43" i="17" a="1"/>
  <c r="R59" i="17" a="1"/>
  <c r="R57" i="17" a="1"/>
  <c r="R62" i="17" a="1"/>
  <c r="R16" i="17" a="1"/>
  <c r="R84" i="17" a="1"/>
  <c r="R29" i="17" a="1"/>
  <c r="R41" i="17" a="1"/>
  <c r="R27" i="17" a="1"/>
  <c r="R30" i="17" a="1"/>
  <c r="R79" i="17" a="1"/>
  <c r="R82" i="17" a="1"/>
  <c r="R53" i="17" a="1"/>
  <c r="R35" i="17" a="1"/>
  <c r="R15" i="17" a="1"/>
  <c r="R49" i="17" a="1"/>
  <c r="R63" i="17" a="1"/>
  <c r="R66" i="17" a="1"/>
  <c r="R83" i="17" a="1"/>
  <c r="R76" i="17" a="1"/>
  <c r="R74" i="17" a="1"/>
  <c r="R64" i="17" a="1"/>
  <c r="R47" i="17" a="1"/>
  <c r="R21" i="17" a="1"/>
  <c r="R36" i="17" a="1"/>
  <c r="R51" i="17" a="1"/>
  <c r="R78" i="17" a="1"/>
  <c r="R70" i="17" a="1"/>
  <c r="R44" i="17" a="1"/>
  <c r="R23" i="17" a="1"/>
  <c r="R42" i="17" a="1"/>
  <c r="R69" i="17" a="1"/>
  <c r="R45" i="17" a="1"/>
  <c r="R60" i="17" a="1"/>
  <c r="R38" i="17" a="1"/>
  <c r="R80" i="17" a="1"/>
  <c r="R11" i="17" a="1"/>
  <c r="R32" i="17" a="1"/>
  <c r="R18" i="17" a="1"/>
  <c r="R81" i="17" a="1"/>
  <c r="R54" i="17" a="1"/>
  <c r="R65" i="17" a="1"/>
  <c r="R48" i="17" a="1"/>
  <c r="R17" i="17" a="1"/>
  <c r="R34" i="17" a="1"/>
  <c r="R77" i="17" a="1"/>
  <c r="R58" i="17" a="1"/>
  <c r="R19" i="17" a="1"/>
  <c r="R31" i="17" a="1"/>
  <c r="R13" i="17" a="1"/>
  <c r="R46" i="17" a="1"/>
  <c r="R24" i="17" a="1"/>
  <c r="R39" i="17" a="1"/>
  <c r="R50" i="17" a="1"/>
  <c r="R71" i="17" a="1"/>
  <c r="R12" i="17" a="1"/>
  <c r="R55" i="17" a="1"/>
  <c r="R52" i="17" a="1"/>
  <c r="R37" i="17" a="1"/>
  <c r="R37" i="17" l="1"/>
  <c r="R52" i="17"/>
  <c r="R55" i="17"/>
  <c r="R12" i="17"/>
  <c r="R71" i="17"/>
  <c r="R50" i="17"/>
  <c r="R39" i="17"/>
  <c r="R24" i="17"/>
  <c r="R46" i="17"/>
  <c r="R13" i="17"/>
  <c r="R31" i="17"/>
  <c r="R19" i="17"/>
  <c r="R58" i="17"/>
  <c r="R77" i="17"/>
  <c r="R34" i="17"/>
  <c r="R17" i="17"/>
  <c r="R48" i="17"/>
  <c r="R65" i="17"/>
  <c r="R54" i="17"/>
  <c r="R81" i="17"/>
  <c r="R18" i="17"/>
  <c r="R32" i="17"/>
  <c r="R11" i="17"/>
  <c r="R80" i="17"/>
  <c r="R38" i="17"/>
  <c r="R60" i="17"/>
  <c r="R45" i="17"/>
  <c r="R69" i="17"/>
  <c r="R42" i="17"/>
  <c r="R23" i="17"/>
  <c r="R44" i="17"/>
  <c r="R70" i="17"/>
  <c r="R78" i="17"/>
  <c r="R51" i="17"/>
  <c r="R36" i="17"/>
  <c r="R21" i="17"/>
  <c r="R47" i="17"/>
  <c r="R64" i="17"/>
  <c r="R74" i="17"/>
  <c r="R76" i="17"/>
  <c r="R83" i="17"/>
  <c r="R66" i="17"/>
  <c r="R63" i="17"/>
  <c r="R49" i="17"/>
  <c r="R15" i="17"/>
  <c r="R35" i="17"/>
  <c r="R53" i="17"/>
  <c r="R82" i="17"/>
  <c r="R79" i="17"/>
  <c r="R30" i="17"/>
  <c r="R27" i="17"/>
  <c r="R41" i="17"/>
  <c r="R29" i="17"/>
  <c r="R84" i="17"/>
  <c r="R16" i="17"/>
  <c r="R62" i="17"/>
  <c r="R57" i="17"/>
  <c r="R59" i="17"/>
  <c r="R43" i="17"/>
  <c r="R68" i="17"/>
  <c r="R28" i="17"/>
  <c r="R56" i="17"/>
  <c r="R20" i="17"/>
  <c r="R73" i="17"/>
  <c r="R40" i="17"/>
  <c r="R75" i="17"/>
  <c r="R61" i="17"/>
  <c r="R72" i="17"/>
  <c r="R67" i="17"/>
  <c r="R26" i="17"/>
  <c r="R22" i="17"/>
  <c r="R33" i="17"/>
  <c r="R14" i="17"/>
  <c r="R25" i="17"/>
  <c r="A155" i="20" l="1"/>
  <c r="A155" i="28"/>
  <c r="A131" i="20"/>
  <c r="A131" i="28"/>
  <c r="A133" i="20"/>
  <c r="A133" i="28"/>
  <c r="A126" i="20"/>
  <c r="A126" i="28"/>
  <c r="A130" i="20"/>
  <c r="A130" i="28"/>
  <c r="A150" i="28"/>
  <c r="A150" i="20"/>
  <c r="A158" i="20"/>
  <c r="A158" i="28"/>
  <c r="A159" i="28"/>
  <c r="A159" i="20"/>
  <c r="A125" i="20"/>
  <c r="A125" i="28"/>
  <c r="A148" i="28"/>
  <c r="A148" i="20"/>
  <c r="A145" i="28"/>
  <c r="A145" i="20"/>
  <c r="A153" i="20"/>
  <c r="A153" i="28"/>
  <c r="A163" i="28"/>
  <c r="A163" i="20"/>
  <c r="A135" i="20"/>
  <c r="A135" i="28"/>
  <c r="A138" i="20"/>
  <c r="A138" i="28"/>
  <c r="A136" i="28"/>
  <c r="A136" i="20"/>
  <c r="A134" i="28"/>
  <c r="A134" i="20"/>
  <c r="A157" i="28"/>
  <c r="A157" i="20"/>
  <c r="A141" i="20"/>
  <c r="A141" i="28"/>
  <c r="A139" i="28"/>
  <c r="A139" i="20"/>
  <c r="A140" i="28"/>
  <c r="A140" i="20"/>
  <c r="A144" i="28"/>
  <c r="A144" i="20"/>
  <c r="A149" i="28"/>
  <c r="A149" i="20"/>
  <c r="A137" i="20"/>
  <c r="A137" i="28"/>
  <c r="A146" i="28"/>
  <c r="A146" i="20"/>
  <c r="A127" i="28"/>
  <c r="A127" i="20"/>
  <c r="A164" i="28"/>
  <c r="A164" i="20"/>
  <c r="A147" i="20"/>
  <c r="A147" i="28"/>
  <c r="A128" i="20"/>
  <c r="A128" i="28"/>
  <c r="A154" i="28"/>
  <c r="A154" i="20"/>
  <c r="A142" i="28"/>
  <c r="A142" i="20"/>
  <c r="A143" i="28"/>
  <c r="A143" i="20"/>
  <c r="A129" i="20"/>
  <c r="A129" i="28"/>
  <c r="A161" i="20"/>
  <c r="A161" i="28"/>
  <c r="A156" i="20"/>
  <c r="A156" i="28"/>
  <c r="A152" i="20"/>
  <c r="A152" i="28"/>
  <c r="A132" i="28"/>
  <c r="A132" i="20"/>
  <c r="A162" i="20"/>
  <c r="A162" i="28"/>
  <c r="A160" i="20"/>
  <c r="A160" i="28"/>
  <c r="A151" i="28"/>
  <c r="A151" i="20"/>
  <c r="G152" i="20" l="1"/>
  <c r="J152" i="20" s="1"/>
  <c r="F152" i="20"/>
  <c r="C152" i="20"/>
  <c r="H152" i="20" s="1"/>
  <c r="E152" i="20"/>
  <c r="I152" i="20" s="1"/>
  <c r="B152" i="20"/>
  <c r="D152" i="20"/>
  <c r="C132" i="28"/>
  <c r="E132" i="28"/>
  <c r="B132" i="28"/>
  <c r="G132" i="28"/>
  <c r="D132" i="28"/>
  <c r="F132" i="28"/>
  <c r="B156" i="20"/>
  <c r="F156" i="20"/>
  <c r="E156" i="20"/>
  <c r="I156" i="20" s="1"/>
  <c r="G156" i="20"/>
  <c r="J156" i="20" s="1"/>
  <c r="D156" i="20"/>
  <c r="C156" i="20"/>
  <c r="H156" i="20" s="1"/>
  <c r="G142" i="28"/>
  <c r="C142" i="28"/>
  <c r="B142" i="28"/>
  <c r="E142" i="28"/>
  <c r="F142" i="28"/>
  <c r="D142" i="28"/>
  <c r="C164" i="28"/>
  <c r="D164" i="28"/>
  <c r="E164" i="28"/>
  <c r="B164" i="28"/>
  <c r="G164" i="28"/>
  <c r="F164" i="28"/>
  <c r="C151" i="20"/>
  <c r="H151" i="20" s="1"/>
  <c r="E151" i="20"/>
  <c r="I151" i="20" s="1"/>
  <c r="G151" i="20"/>
  <c r="J151" i="20" s="1"/>
  <c r="F151" i="20"/>
  <c r="B151" i="20"/>
  <c r="D151" i="20"/>
  <c r="C162" i="28"/>
  <c r="E162" i="28"/>
  <c r="D162" i="28"/>
  <c r="B162" i="28"/>
  <c r="G162" i="28"/>
  <c r="F162" i="28"/>
  <c r="E152" i="28"/>
  <c r="C152" i="28"/>
  <c r="F152" i="28"/>
  <c r="B152" i="28"/>
  <c r="D152" i="28"/>
  <c r="G152" i="28"/>
  <c r="B161" i="28"/>
  <c r="F161" i="28"/>
  <c r="C161" i="28"/>
  <c r="D161" i="28"/>
  <c r="E161" i="28"/>
  <c r="G161" i="28"/>
  <c r="B143" i="20"/>
  <c r="F143" i="20"/>
  <c r="E143" i="20"/>
  <c r="I143" i="20" s="1"/>
  <c r="D143" i="20"/>
  <c r="G143" i="20"/>
  <c r="J143" i="20" s="1"/>
  <c r="C143" i="20"/>
  <c r="H143" i="20" s="1"/>
  <c r="G154" i="20"/>
  <c r="J154" i="20" s="1"/>
  <c r="D154" i="20"/>
  <c r="C154" i="20"/>
  <c r="H154" i="20" s="1"/>
  <c r="E154" i="20"/>
  <c r="I154" i="20" s="1"/>
  <c r="F154" i="20"/>
  <c r="B154" i="20"/>
  <c r="E147" i="28"/>
  <c r="D147" i="28"/>
  <c r="C147" i="28"/>
  <c r="B147" i="28"/>
  <c r="F147" i="28"/>
  <c r="G147" i="28"/>
  <c r="F127" i="20"/>
  <c r="D127" i="20"/>
  <c r="E127" i="20"/>
  <c r="I127" i="20" s="1"/>
  <c r="B127" i="20"/>
  <c r="G127" i="20"/>
  <c r="J127" i="20" s="1"/>
  <c r="C127" i="20"/>
  <c r="H127" i="20" s="1"/>
  <c r="D137" i="28"/>
  <c r="B137" i="28"/>
  <c r="G137" i="28"/>
  <c r="E137" i="28"/>
  <c r="F137" i="28"/>
  <c r="C137" i="28"/>
  <c r="E144" i="20"/>
  <c r="I144" i="20" s="1"/>
  <c r="D144" i="20"/>
  <c r="G144" i="20"/>
  <c r="J144" i="20" s="1"/>
  <c r="C144" i="20"/>
  <c r="H144" i="20" s="1"/>
  <c r="F144" i="20"/>
  <c r="B144" i="20"/>
  <c r="C139" i="20"/>
  <c r="H139" i="20" s="1"/>
  <c r="F139" i="20"/>
  <c r="B139" i="20"/>
  <c r="D139" i="20"/>
  <c r="G139" i="20"/>
  <c r="J139" i="20" s="1"/>
  <c r="E139" i="20"/>
  <c r="I139" i="20" s="1"/>
  <c r="E157" i="20"/>
  <c r="I157" i="20" s="1"/>
  <c r="F157" i="20"/>
  <c r="G157" i="20"/>
  <c r="J157" i="20" s="1"/>
  <c r="D157" i="20"/>
  <c r="B157" i="20"/>
  <c r="C157" i="20"/>
  <c r="H157" i="20" s="1"/>
  <c r="F136" i="20"/>
  <c r="C136" i="20"/>
  <c r="H136" i="20" s="1"/>
  <c r="E136" i="20"/>
  <c r="I136" i="20" s="1"/>
  <c r="G136" i="20"/>
  <c r="J136" i="20" s="1"/>
  <c r="D136" i="20"/>
  <c r="B136" i="20"/>
  <c r="E135" i="28"/>
  <c r="D135" i="28"/>
  <c r="F135" i="28"/>
  <c r="G135" i="28"/>
  <c r="B135" i="28"/>
  <c r="C135" i="28"/>
  <c r="F153" i="28"/>
  <c r="C153" i="28"/>
  <c r="D153" i="28"/>
  <c r="B153" i="28"/>
  <c r="E153" i="28"/>
  <c r="G153" i="28"/>
  <c r="E148" i="20"/>
  <c r="I148" i="20" s="1"/>
  <c r="G148" i="20"/>
  <c r="J148" i="20" s="1"/>
  <c r="C148" i="20"/>
  <c r="H148" i="20" s="1"/>
  <c r="D148" i="20"/>
  <c r="F148" i="20"/>
  <c r="B148" i="20"/>
  <c r="D159" i="20"/>
  <c r="F159" i="20"/>
  <c r="B159" i="20"/>
  <c r="G159" i="20"/>
  <c r="J159" i="20" s="1"/>
  <c r="C159" i="20"/>
  <c r="H159" i="20" s="1"/>
  <c r="E159" i="20"/>
  <c r="I159" i="20" s="1"/>
  <c r="F150" i="20"/>
  <c r="B150" i="20"/>
  <c r="E150" i="20"/>
  <c r="I150" i="20" s="1"/>
  <c r="D150" i="20"/>
  <c r="C150" i="20"/>
  <c r="H150" i="20" s="1"/>
  <c r="G150" i="20"/>
  <c r="J150" i="20" s="1"/>
  <c r="C126" i="28"/>
  <c r="E126" i="28"/>
  <c r="B126" i="28"/>
  <c r="D126" i="28"/>
  <c r="G126" i="28"/>
  <c r="F126" i="28"/>
  <c r="B131" i="28"/>
  <c r="C131" i="28"/>
  <c r="F131" i="28"/>
  <c r="D131" i="28"/>
  <c r="G131" i="28"/>
  <c r="E131" i="28"/>
  <c r="E162" i="20"/>
  <c r="I162" i="20" s="1"/>
  <c r="G162" i="20"/>
  <c r="J162" i="20" s="1"/>
  <c r="F162" i="20"/>
  <c r="B162" i="20"/>
  <c r="D162" i="20"/>
  <c r="C162" i="20"/>
  <c r="H162" i="20" s="1"/>
  <c r="B154" i="28"/>
  <c r="E154" i="28"/>
  <c r="C154" i="28"/>
  <c r="F154" i="28"/>
  <c r="G154" i="28"/>
  <c r="D154" i="28"/>
  <c r="C147" i="20"/>
  <c r="H147" i="20" s="1"/>
  <c r="E147" i="20"/>
  <c r="I147" i="20" s="1"/>
  <c r="F147" i="20"/>
  <c r="D147" i="20"/>
  <c r="G147" i="20"/>
  <c r="J147" i="20" s="1"/>
  <c r="B147" i="20"/>
  <c r="E127" i="28"/>
  <c r="G127" i="28"/>
  <c r="C127" i="28"/>
  <c r="F127" i="28"/>
  <c r="B127" i="28"/>
  <c r="D127" i="28"/>
  <c r="D137" i="20"/>
  <c r="B137" i="20"/>
  <c r="E137" i="20"/>
  <c r="I137" i="20" s="1"/>
  <c r="F137" i="20"/>
  <c r="G137" i="20"/>
  <c r="J137" i="20" s="1"/>
  <c r="C137" i="20"/>
  <c r="H137" i="20" s="1"/>
  <c r="E144" i="28"/>
  <c r="G144" i="28"/>
  <c r="B144" i="28"/>
  <c r="C144" i="28"/>
  <c r="D144" i="28"/>
  <c r="F144" i="28"/>
  <c r="F139" i="28"/>
  <c r="C139" i="28"/>
  <c r="E139" i="28"/>
  <c r="D139" i="28"/>
  <c r="G139" i="28"/>
  <c r="B139" i="28"/>
  <c r="C157" i="28"/>
  <c r="G157" i="28"/>
  <c r="E157" i="28"/>
  <c r="B157" i="28"/>
  <c r="D157" i="28"/>
  <c r="F157" i="28"/>
  <c r="E136" i="28"/>
  <c r="C136" i="28"/>
  <c r="D136" i="28"/>
  <c r="G136" i="28"/>
  <c r="F136" i="28"/>
  <c r="B136" i="28"/>
  <c r="F135" i="20"/>
  <c r="E135" i="20"/>
  <c r="I135" i="20" s="1"/>
  <c r="D135" i="20"/>
  <c r="G135" i="20"/>
  <c r="J135" i="20" s="1"/>
  <c r="C135" i="20"/>
  <c r="H135" i="20" s="1"/>
  <c r="B135" i="20"/>
  <c r="C153" i="20"/>
  <c r="H153" i="20" s="1"/>
  <c r="E153" i="20"/>
  <c r="I153" i="20" s="1"/>
  <c r="D153" i="20"/>
  <c r="B153" i="20"/>
  <c r="F153" i="20"/>
  <c r="G153" i="20"/>
  <c r="J153" i="20" s="1"/>
  <c r="E148" i="28"/>
  <c r="B148" i="28"/>
  <c r="F148" i="28"/>
  <c r="G148" i="28"/>
  <c r="C148" i="28"/>
  <c r="D148" i="28"/>
  <c r="E159" i="28"/>
  <c r="B159" i="28"/>
  <c r="C159" i="28"/>
  <c r="D159" i="28"/>
  <c r="G159" i="28"/>
  <c r="F159" i="28"/>
  <c r="F150" i="28"/>
  <c r="E150" i="28"/>
  <c r="B150" i="28"/>
  <c r="G150" i="28"/>
  <c r="C150" i="28"/>
  <c r="D150" i="28"/>
  <c r="D126" i="20"/>
  <c r="G126" i="20"/>
  <c r="J126" i="20" s="1"/>
  <c r="B126" i="20"/>
  <c r="E126" i="20"/>
  <c r="I126" i="20" s="1"/>
  <c r="C126" i="20"/>
  <c r="H126" i="20" s="1"/>
  <c r="F126" i="20"/>
  <c r="C131" i="20"/>
  <c r="H131" i="20" s="1"/>
  <c r="B131" i="20"/>
  <c r="E131" i="20"/>
  <c r="I131" i="20" s="1"/>
  <c r="D131" i="20"/>
  <c r="G131" i="20"/>
  <c r="J131" i="20" s="1"/>
  <c r="F131" i="20"/>
  <c r="B151" i="28"/>
  <c r="F151" i="28"/>
  <c r="D151" i="28"/>
  <c r="E151" i="28"/>
  <c r="G151" i="28"/>
  <c r="C151" i="28"/>
  <c r="G161" i="20"/>
  <c r="J161" i="20" s="1"/>
  <c r="D161" i="20"/>
  <c r="F161" i="20"/>
  <c r="E161" i="20"/>
  <c r="I161" i="20" s="1"/>
  <c r="C161" i="20"/>
  <c r="H161" i="20" s="1"/>
  <c r="B161" i="20"/>
  <c r="F143" i="28"/>
  <c r="C143" i="28"/>
  <c r="E143" i="28"/>
  <c r="D143" i="28"/>
  <c r="G143" i="28"/>
  <c r="B143" i="28"/>
  <c r="B160" i="28"/>
  <c r="F160" i="28"/>
  <c r="G160" i="28"/>
  <c r="E160" i="28"/>
  <c r="C160" i="28"/>
  <c r="D160" i="28"/>
  <c r="B132" i="20"/>
  <c r="E132" i="20"/>
  <c r="I132" i="20" s="1"/>
  <c r="C132" i="20"/>
  <c r="H132" i="20" s="1"/>
  <c r="G132" i="20"/>
  <c r="J132" i="20" s="1"/>
  <c r="D132" i="20"/>
  <c r="F132" i="20"/>
  <c r="D156" i="28"/>
  <c r="C156" i="28"/>
  <c r="F156" i="28"/>
  <c r="G156" i="28"/>
  <c r="E156" i="28"/>
  <c r="B156" i="28"/>
  <c r="D129" i="28"/>
  <c r="G129" i="28"/>
  <c r="F129" i="28"/>
  <c r="C129" i="28"/>
  <c r="E129" i="28"/>
  <c r="B129" i="28"/>
  <c r="G142" i="20"/>
  <c r="J142" i="20" s="1"/>
  <c r="B142" i="20"/>
  <c r="D142" i="20"/>
  <c r="F142" i="20"/>
  <c r="E142" i="20"/>
  <c r="I142" i="20" s="1"/>
  <c r="C142" i="20"/>
  <c r="H142" i="20" s="1"/>
  <c r="G128" i="28"/>
  <c r="B128" i="28"/>
  <c r="F128" i="28"/>
  <c r="C128" i="28"/>
  <c r="D128" i="28"/>
  <c r="E128" i="28"/>
  <c r="E164" i="20"/>
  <c r="I164" i="20" s="1"/>
  <c r="B164" i="20"/>
  <c r="D164" i="20"/>
  <c r="G164" i="20"/>
  <c r="J164" i="20" s="1"/>
  <c r="F164" i="20"/>
  <c r="C164" i="20"/>
  <c r="H164" i="20" s="1"/>
  <c r="G146" i="20"/>
  <c r="J146" i="20" s="1"/>
  <c r="D146" i="20"/>
  <c r="C146" i="20"/>
  <c r="H146" i="20" s="1"/>
  <c r="B146" i="20"/>
  <c r="E146" i="20"/>
  <c r="I146" i="20" s="1"/>
  <c r="F146" i="20"/>
  <c r="G149" i="20"/>
  <c r="J149" i="20" s="1"/>
  <c r="C149" i="20"/>
  <c r="H149" i="20" s="1"/>
  <c r="F149" i="20"/>
  <c r="B149" i="20"/>
  <c r="D149" i="20"/>
  <c r="E149" i="20"/>
  <c r="I149" i="20" s="1"/>
  <c r="F140" i="20"/>
  <c r="C140" i="20"/>
  <c r="H140" i="20" s="1"/>
  <c r="G140" i="20"/>
  <c r="J140" i="20" s="1"/>
  <c r="D140" i="20"/>
  <c r="E140" i="20"/>
  <c r="I140" i="20" s="1"/>
  <c r="B140" i="20"/>
  <c r="G141" i="28"/>
  <c r="F141" i="28"/>
  <c r="B141" i="28"/>
  <c r="D141" i="28"/>
  <c r="E141" i="28"/>
  <c r="C141" i="28"/>
  <c r="D134" i="20"/>
  <c r="B134" i="20"/>
  <c r="C134" i="20"/>
  <c r="H134" i="20" s="1"/>
  <c r="E134" i="20"/>
  <c r="I134" i="20" s="1"/>
  <c r="G134" i="20"/>
  <c r="J134" i="20" s="1"/>
  <c r="F134" i="20"/>
  <c r="B138" i="28"/>
  <c r="E138" i="28"/>
  <c r="G138" i="28"/>
  <c r="C138" i="28"/>
  <c r="D138" i="28"/>
  <c r="F138" i="28"/>
  <c r="C163" i="20"/>
  <c r="H163" i="20" s="1"/>
  <c r="F163" i="20"/>
  <c r="G163" i="20"/>
  <c r="J163" i="20" s="1"/>
  <c r="B163" i="20"/>
  <c r="D163" i="20"/>
  <c r="E163" i="20"/>
  <c r="I163" i="20" s="1"/>
  <c r="D145" i="20"/>
  <c r="E145" i="20"/>
  <c r="I145" i="20" s="1"/>
  <c r="B145" i="20"/>
  <c r="C145" i="20"/>
  <c r="H145" i="20" s="1"/>
  <c r="F145" i="20"/>
  <c r="G145" i="20"/>
  <c r="J145" i="20" s="1"/>
  <c r="G125" i="28"/>
  <c r="B125" i="28"/>
  <c r="E125" i="28"/>
  <c r="C125" i="28"/>
  <c r="D125" i="28"/>
  <c r="F125" i="28"/>
  <c r="F158" i="28"/>
  <c r="D158" i="28"/>
  <c r="G158" i="28"/>
  <c r="E158" i="28"/>
  <c r="B158" i="28"/>
  <c r="C158" i="28"/>
  <c r="G130" i="28"/>
  <c r="C130" i="28"/>
  <c r="B130" i="28"/>
  <c r="D130" i="28"/>
  <c r="E130" i="28"/>
  <c r="F130" i="28"/>
  <c r="B133" i="28"/>
  <c r="F133" i="28"/>
  <c r="G133" i="28"/>
  <c r="E133" i="28"/>
  <c r="C133" i="28"/>
  <c r="D133" i="28"/>
  <c r="E155" i="28"/>
  <c r="B155" i="28"/>
  <c r="D155" i="28"/>
  <c r="F155" i="28"/>
  <c r="C155" i="28"/>
  <c r="G155" i="28"/>
  <c r="E160" i="20"/>
  <c r="I160" i="20" s="1"/>
  <c r="B160" i="20"/>
  <c r="D160" i="20"/>
  <c r="C160" i="20"/>
  <c r="H160" i="20" s="1"/>
  <c r="F160" i="20"/>
  <c r="G160" i="20"/>
  <c r="J160" i="20" s="1"/>
  <c r="C129" i="20"/>
  <c r="H129" i="20" s="1"/>
  <c r="B129" i="20"/>
  <c r="F129" i="20"/>
  <c r="E129" i="20"/>
  <c r="I129" i="20" s="1"/>
  <c r="G129" i="20"/>
  <c r="J129" i="20" s="1"/>
  <c r="D129" i="20"/>
  <c r="E128" i="20"/>
  <c r="I128" i="20" s="1"/>
  <c r="F128" i="20"/>
  <c r="G128" i="20"/>
  <c r="J128" i="20" s="1"/>
  <c r="B128" i="20"/>
  <c r="C128" i="20"/>
  <c r="H128" i="20" s="1"/>
  <c r="D128" i="20"/>
  <c r="C146" i="28"/>
  <c r="F146" i="28"/>
  <c r="G146" i="28"/>
  <c r="D146" i="28"/>
  <c r="B146" i="28"/>
  <c r="E146" i="28"/>
  <c r="F149" i="28"/>
  <c r="G149" i="28"/>
  <c r="B149" i="28"/>
  <c r="C149" i="28"/>
  <c r="D149" i="28"/>
  <c r="E149" i="28"/>
  <c r="D140" i="28"/>
  <c r="C140" i="28"/>
  <c r="B140" i="28"/>
  <c r="G140" i="28"/>
  <c r="E140" i="28"/>
  <c r="F140" i="28"/>
  <c r="B141" i="20"/>
  <c r="F141" i="20"/>
  <c r="G141" i="20"/>
  <c r="J141" i="20" s="1"/>
  <c r="D141" i="20"/>
  <c r="C141" i="20"/>
  <c r="H141" i="20" s="1"/>
  <c r="E141" i="20"/>
  <c r="I141" i="20" s="1"/>
  <c r="G134" i="28"/>
  <c r="B134" i="28"/>
  <c r="D134" i="28"/>
  <c r="C134" i="28"/>
  <c r="E134" i="28"/>
  <c r="F134" i="28"/>
  <c r="F138" i="20"/>
  <c r="B138" i="20"/>
  <c r="E138" i="20"/>
  <c r="I138" i="20" s="1"/>
  <c r="C138" i="20"/>
  <c r="H138" i="20" s="1"/>
  <c r="D138" i="20"/>
  <c r="G138" i="20"/>
  <c r="J138" i="20" s="1"/>
  <c r="C163" i="28"/>
  <c r="E163" i="28"/>
  <c r="G163" i="28"/>
  <c r="D163" i="28"/>
  <c r="B163" i="28"/>
  <c r="F163" i="28"/>
  <c r="C145" i="28"/>
  <c r="B145" i="28"/>
  <c r="G145" i="28"/>
  <c r="D145" i="28"/>
  <c r="F145" i="28"/>
  <c r="E145" i="28"/>
  <c r="G125" i="20"/>
  <c r="J125" i="20" s="1"/>
  <c r="C125" i="20"/>
  <c r="H125" i="20" s="1"/>
  <c r="E125" i="20"/>
  <c r="I125" i="20" s="1"/>
  <c r="F125" i="20"/>
  <c r="D125" i="20"/>
  <c r="B125" i="20"/>
  <c r="E158" i="20"/>
  <c r="I158" i="20" s="1"/>
  <c r="C158" i="20"/>
  <c r="H158" i="20" s="1"/>
  <c r="G158" i="20"/>
  <c r="J158" i="20" s="1"/>
  <c r="D158" i="20"/>
  <c r="F158" i="20"/>
  <c r="B158" i="20"/>
  <c r="G130" i="20"/>
  <c r="J130" i="20" s="1"/>
  <c r="F130" i="20"/>
  <c r="B130" i="20"/>
  <c r="E130" i="20"/>
  <c r="I130" i="20" s="1"/>
  <c r="D130" i="20"/>
  <c r="C130" i="20"/>
  <c r="H130" i="20" s="1"/>
  <c r="B133" i="20"/>
  <c r="D133" i="20"/>
  <c r="G133" i="20"/>
  <c r="J133" i="20" s="1"/>
  <c r="E133" i="20"/>
  <c r="I133" i="20" s="1"/>
  <c r="C133" i="20"/>
  <c r="H133" i="20" s="1"/>
  <c r="F133" i="20"/>
  <c r="F155" i="20"/>
  <c r="E155" i="20"/>
  <c r="I155" i="20" s="1"/>
  <c r="B155" i="20"/>
  <c r="C155" i="20"/>
  <c r="H155" i="20" s="1"/>
  <c r="D155" i="20"/>
  <c r="G155" i="20"/>
  <c r="J155" i="20" s="1"/>
  <c r="I165" i="20" l="1"/>
  <c r="N127" i="20" s="1"/>
  <c r="F165" i="28"/>
  <c r="E175" i="28" s="1"/>
  <c r="B165" i="28"/>
  <c r="C175" i="28" s="1"/>
  <c r="D165" i="20"/>
  <c r="D175" i="20" s="1"/>
  <c r="D192" i="20" s="1"/>
  <c r="C6" i="29" s="1"/>
  <c r="N125" i="20"/>
  <c r="N126" i="20" s="1"/>
  <c r="N129" i="20" s="1"/>
  <c r="N130" i="20" s="1"/>
  <c r="D184" i="20" s="1"/>
  <c r="M125" i="20"/>
  <c r="M126" i="20" s="1"/>
  <c r="B165" i="20"/>
  <c r="C175" i="20" s="1"/>
  <c r="H165" i="20"/>
  <c r="M127" i="20" s="1"/>
  <c r="D165" i="28"/>
  <c r="D175" i="28" s="1"/>
  <c r="J165" i="20"/>
  <c r="O127" i="20" s="1"/>
  <c r="F165" i="20"/>
  <c r="E175" i="20" s="1"/>
  <c r="O125" i="20"/>
  <c r="O126" i="20" s="1"/>
  <c r="O129" i="20" s="1"/>
  <c r="O130" i="20" s="1"/>
  <c r="E184" i="20" s="1"/>
  <c r="E6" i="29" l="1"/>
  <c r="C201" i="4"/>
  <c r="E192" i="20"/>
  <c r="D6" i="29" s="1"/>
  <c r="M129" i="20"/>
  <c r="M130" i="20" s="1"/>
  <c r="C184" i="20" s="1"/>
  <c r="C192" i="20" s="1"/>
  <c r="B6" i="29" s="1"/>
</calcChain>
</file>

<file path=xl/comments1.xml><?xml version="1.0" encoding="utf-8"?>
<comments xmlns="http://schemas.openxmlformats.org/spreadsheetml/2006/main">
  <authors>
    <author>NikitaS</author>
  </authors>
  <commentList>
    <comment ref="E7" authorId="0">
      <text>
        <r>
          <rPr>
            <b/>
            <sz val="9"/>
            <color indexed="81"/>
            <rFont val="Tahoma"/>
            <family val="2"/>
          </rPr>
          <t>Oxera:</t>
        </r>
        <r>
          <rPr>
            <sz val="9"/>
            <color indexed="81"/>
            <rFont val="Tahoma"/>
            <family val="2"/>
          </rPr>
          <t xml:space="preserve">
Rounded to 3 dp to match the Commission's  beta estimate of 0.34.</t>
        </r>
      </text>
    </comment>
  </commentList>
</comments>
</file>

<file path=xl/comments2.xml><?xml version="1.0" encoding="utf-8"?>
<comments xmlns="http://schemas.openxmlformats.org/spreadsheetml/2006/main">
  <authors>
    <author>NikitaS</author>
  </authors>
  <commentList>
    <comment ref="K6" authorId="0">
      <text>
        <r>
          <rPr>
            <b/>
            <sz val="9"/>
            <color indexed="81"/>
            <rFont val="Tahoma"/>
            <family val="2"/>
          </rPr>
          <t>Oxera:</t>
        </r>
        <r>
          <rPr>
            <sz val="9"/>
            <color indexed="81"/>
            <rFont val="Tahoma"/>
            <family val="2"/>
          </rPr>
          <t xml:space="preserve">
The calculation of the weighted average beta for the sample is based on market capitalisation as at 31 December 2015.
Oxera analysis based on data from Bloomberg.</t>
        </r>
      </text>
    </comment>
  </commentList>
</comments>
</file>

<file path=xl/sharedStrings.xml><?xml version="1.0" encoding="utf-8"?>
<sst xmlns="http://schemas.openxmlformats.org/spreadsheetml/2006/main" count="664" uniqueCount="193">
  <si>
    <t>Asset beta analysis</t>
  </si>
  <si>
    <t>Prepared for</t>
  </si>
  <si>
    <t>First Gas</t>
  </si>
  <si>
    <t>www.oxera.com</t>
  </si>
  <si>
    <t>Output</t>
  </si>
  <si>
    <t>Sheet</t>
  </si>
  <si>
    <t>Description</t>
  </si>
  <si>
    <t>Asset beta_Ch</t>
  </si>
  <si>
    <t>Presents Commission’s rolling asset beta analysis for gas and electricity sub-samples.</t>
  </si>
  <si>
    <t>Asset beta comparison_Ch</t>
  </si>
  <si>
    <t>Comparison of daily five-year asset betas—Commission’s sample relative to refined sample</t>
  </si>
  <si>
    <t>Table 2.2</t>
  </si>
  <si>
    <t xml:space="preserve">Five-year asset beta estimates of the Commission’s sample </t>
  </si>
  <si>
    <t>Table 2.3</t>
  </si>
  <si>
    <t xml:space="preserve">Five-year asset betas estimates of the refined sample </t>
  </si>
  <si>
    <t xml:space="preserve">Table 2.2 Five-year asset beta estimates of the Commission’s sample </t>
  </si>
  <si>
    <t>Sample</t>
  </si>
  <si>
    <t>Four-weekly results</t>
  </si>
  <si>
    <t>Weekly results</t>
  </si>
  <si>
    <t>Daily results</t>
  </si>
  <si>
    <r>
      <t>Commission’s beta estimate for 2006-16</t>
    </r>
    <r>
      <rPr>
        <b/>
        <i/>
        <vertAlign val="superscript"/>
        <sz val="9"/>
        <color rgb="FF313131"/>
        <rFont val="Arial"/>
        <family val="2"/>
        <scheme val="minor"/>
      </rPr>
      <t>1</t>
    </r>
  </si>
  <si>
    <t>Gas</t>
  </si>
  <si>
    <t>Electricity</t>
  </si>
  <si>
    <t>Integrated</t>
  </si>
  <si>
    <t>Energy</t>
  </si>
  <si>
    <t>Difference between ‘gas’ and whole ‘energy’ sample</t>
  </si>
  <si>
    <t>Difference between ‘gas’ and ‘electricity’ sample</t>
  </si>
  <si>
    <r>
      <t xml:space="preserve">Note: Standard errors are reported in brackets. The cut-off date is set to 31 March 2016, consistent with the Commission’s analysis. </t>
    </r>
    <r>
      <rPr>
        <vertAlign val="superscript"/>
        <sz val="10"/>
        <color theme="0" tint="-0.499984740745262"/>
        <rFont val="Arial"/>
        <family val="2"/>
        <scheme val="minor"/>
      </rPr>
      <t>1</t>
    </r>
    <r>
      <rPr>
        <sz val="10"/>
        <color theme="0" tint="-0.499984740745262"/>
        <rFont val="Arial"/>
        <family val="2"/>
        <scheme val="minor"/>
      </rPr>
      <t xml:space="preserve"> Oxera understands from a discussion between First Gas and the Commission that the Commission’s reported point estimate for the beta is based on a simple average of four-weekly and weekly results for the two most recent five-year periods (i.e. 2006–11 and 2011–16).</t>
    </r>
  </si>
  <si>
    <t xml:space="preserve">Table 2.3 Five-year asset betas estimates of the refined sample </t>
  </si>
  <si>
    <r>
      <t xml:space="preserve">Note: Standard errors are reported in brackets. The asset beta estimates presented above are based on a simple average of betas for comparators in each sample. If a market capitalisation weighted average were used, the difference between the ‘gas’ and whole ‘energy’ samples would be 0.16–0.21, whereas the difference between the ‘gas’ and ‘electricity’ samples would be 0.21–0.25, based on five year betas for 2011–16. The cut-off date is set to 31 March 2016, consistent with the Commission’s analysis. </t>
    </r>
    <r>
      <rPr>
        <vertAlign val="superscript"/>
        <sz val="10"/>
        <color theme="0" tint="-0.499984740745262"/>
        <rFont val="Arial"/>
        <family val="2"/>
        <scheme val="minor"/>
      </rPr>
      <t>1</t>
    </r>
    <r>
      <rPr>
        <sz val="10"/>
        <color theme="0" tint="-0.499984740745262"/>
        <rFont val="Arial"/>
        <family val="2"/>
        <scheme val="minor"/>
      </rPr>
      <t xml:space="preserve"> Oxera understands from a discussion between First Gas and the Commission that the Commission’s reported point estimate for the beta is based on a simple average of four-weekly and weekly results for the two most recent five-year periods (i.e. 2006–11 and 2011–16).</t>
    </r>
  </si>
  <si>
    <t>Analysis</t>
  </si>
  <si>
    <t>Oxera's refined sample 2016</t>
  </si>
  <si>
    <t>Commission's asset beta estimates for 2011–2016 (Oxera's refined sample).</t>
  </si>
  <si>
    <t>Oxera's refined sample 2011</t>
  </si>
  <si>
    <t>Commission's asset beta estimates for 2006–2011 (Oxera's refined sample).</t>
  </si>
  <si>
    <t>Commission's sample 2016</t>
  </si>
  <si>
    <t>Commission's asset beta estimates for 2011–2016 (Commission's sample).</t>
  </si>
  <si>
    <t>Commission's sample 2011</t>
  </si>
  <si>
    <t>Commission's asset beta estimates for 2006–2011 (Commission's sample).</t>
  </si>
  <si>
    <t>Commission's asset beta spreadsheet—output (Oxera's refined sample, 2011–2016)</t>
  </si>
  <si>
    <t>1. Comparator companies by sub-sample</t>
  </si>
  <si>
    <t>2. Standard errors (based on Lally (2008))</t>
  </si>
  <si>
    <t>4-weekly results</t>
  </si>
  <si>
    <t>Variance</t>
  </si>
  <si>
    <t>Market capitalisation weights</t>
  </si>
  <si>
    <t>Observation frequency</t>
  </si>
  <si>
    <t>N</t>
  </si>
  <si>
    <t>ν</t>
  </si>
  <si>
    <t>σe2</t>
  </si>
  <si>
    <t>ρ</t>
  </si>
  <si>
    <t>Variance of asset beta estimate</t>
  </si>
  <si>
    <t>3. Summary tables</t>
  </si>
  <si>
    <t>3.1 Asset betas (simple average)</t>
  </si>
  <si>
    <t>Helpers</t>
  </si>
  <si>
    <t>Sector</t>
  </si>
  <si>
    <t>3.2 Standard errors</t>
  </si>
  <si>
    <t xml:space="preserve">4-weekly </t>
  </si>
  <si>
    <t xml:space="preserve">Weekly </t>
  </si>
  <si>
    <t xml:space="preserve">Daily </t>
  </si>
  <si>
    <t>3.3 Asset betas (simple average) and standard errors</t>
  </si>
  <si>
    <t>Difference between gas and whole ‘energy’ sample</t>
  </si>
  <si>
    <t>Difference between gas and 'electricity’ sample</t>
  </si>
  <si>
    <t>3.4 Asset betas (weighted average)</t>
  </si>
  <si>
    <t xml:space="preserve"> </t>
  </si>
  <si>
    <t>3.5 Daily asset betas comparison</t>
  </si>
  <si>
    <t>Asset beta (filtered sample)</t>
  </si>
  <si>
    <t>Asset beta (Commission)</t>
  </si>
  <si>
    <t>Commission's asset beta spreadsheet—output (Oxera's refined sample, 2006–2011)</t>
  </si>
  <si>
    <t>2. Summary tables</t>
  </si>
  <si>
    <t>2.1 Asset betas (simple average)</t>
  </si>
  <si>
    <t>Commission's asset beta spreadsheet—output (Commission's sample, 2011–2016)</t>
  </si>
  <si>
    <t>Asset beta (4-weekly results)</t>
  </si>
  <si>
    <t>Standard error of asset beta (4-weekly results)</t>
  </si>
  <si>
    <t>Asset beta (Weekly results)</t>
  </si>
  <si>
    <t>Standard error of asset beta (Weekly results)</t>
  </si>
  <si>
    <t>Asset beta (Daily results)</t>
  </si>
  <si>
    <t>Standard error of asset beta (Daily results)</t>
  </si>
  <si>
    <t>Commission's asset beta spreadsheet—output (Commission's sample, 2006–2011)</t>
  </si>
  <si>
    <t>Data</t>
  </si>
  <si>
    <t>Commission's rolling betas</t>
  </si>
  <si>
    <t>Commission’s rolling asset beta analysis for gas and electricity sub-samples.</t>
  </si>
  <si>
    <t>Oxera's refined sample</t>
  </si>
  <si>
    <t>Commission’s comparator sample after applying liquidity and gearing filters.</t>
  </si>
  <si>
    <t>Commission's asset beta 2016</t>
  </si>
  <si>
    <t>Commission's asset beta estimates for 2011–2016</t>
  </si>
  <si>
    <t>Commission's asset beta 2011</t>
  </si>
  <si>
    <t>Commission's asset beta estimates for 2006–2011</t>
  </si>
  <si>
    <t>Five-year rolling asset betas (Commission)</t>
  </si>
  <si>
    <t>End of 5 year rolling period</t>
  </si>
  <si>
    <t>Date</t>
  </si>
  <si>
    <t>Gas 4-weekly</t>
  </si>
  <si>
    <t>Gas weekly</t>
  </si>
  <si>
    <t>Elec 4-weekly</t>
  </si>
  <si>
    <t>Elec weekly</t>
  </si>
  <si>
    <t>Source:</t>
  </si>
  <si>
    <t>Commerce Commission New Zealand (2016), ‘Input-methodologies-review-draft-decisions-Asset-beta-spreadsheet-11-July-2016’, tab 'Figure 7'</t>
  </si>
  <si>
    <t xml:space="preserve">Gas </t>
  </si>
  <si>
    <t xml:space="preserve">Electricity </t>
  </si>
  <si>
    <t xml:space="preserve">Energy </t>
  </si>
  <si>
    <t>GAS US Equity</t>
  </si>
  <si>
    <t>ALE US Equity</t>
  </si>
  <si>
    <t>LNT US Equity</t>
  </si>
  <si>
    <t>ATO US Equity</t>
  </si>
  <si>
    <t>AEP US Equity</t>
  </si>
  <si>
    <t>AEE US Equity</t>
  </si>
  <si>
    <t>CPK US Equity</t>
  </si>
  <si>
    <t>EIX US Equity</t>
  </si>
  <si>
    <t>APA AU Equity</t>
  </si>
  <si>
    <t>SR US Equity</t>
  </si>
  <si>
    <t>EE US Equity</t>
  </si>
  <si>
    <t>AVA US Equity</t>
  </si>
  <si>
    <t>NFG US Equity</t>
  </si>
  <si>
    <t>ETR US Equity</t>
  </si>
  <si>
    <t>BKH US Equity</t>
  </si>
  <si>
    <t>NJR US Equity</t>
  </si>
  <si>
    <t>GXP US Equity</t>
  </si>
  <si>
    <t>CNP US Equity</t>
  </si>
  <si>
    <t>NWN US Equity</t>
  </si>
  <si>
    <t>HE US Equity</t>
  </si>
  <si>
    <t>CNL US Equity</t>
  </si>
  <si>
    <t>PNY US Equity</t>
  </si>
  <si>
    <t>IDA US Equity</t>
  </si>
  <si>
    <t>CMS US Equity</t>
  </si>
  <si>
    <t>STR US Equity</t>
  </si>
  <si>
    <t>ITC US Equity</t>
  </si>
  <si>
    <t>ED US Equity</t>
  </si>
  <si>
    <t>SWX US Equity</t>
  </si>
  <si>
    <t>NEE US Equity</t>
  </si>
  <si>
    <t>D US Equity</t>
  </si>
  <si>
    <t>TCP US Equity</t>
  </si>
  <si>
    <t>PNW US Equity</t>
  </si>
  <si>
    <t>DTE US Equity</t>
  </si>
  <si>
    <t>KMI US EQUITY</t>
  </si>
  <si>
    <t>PNM US Equity</t>
  </si>
  <si>
    <t>DUE AU Equity</t>
  </si>
  <si>
    <t>EEP US Equity</t>
  </si>
  <si>
    <t>SO US Equity</t>
  </si>
  <si>
    <t>DUK US Equity</t>
  </si>
  <si>
    <t>OKE US Equity</t>
  </si>
  <si>
    <t>WR US Equity</t>
  </si>
  <si>
    <t>EDE US Equity</t>
  </si>
  <si>
    <t>SE US Equity</t>
  </si>
  <si>
    <t>ES US Equity</t>
  </si>
  <si>
    <t>EXC US Equity</t>
  </si>
  <si>
    <t>FE US Equity</t>
  </si>
  <si>
    <t>MGEE US Equity</t>
  </si>
  <si>
    <t>NG/ LN Equity</t>
  </si>
  <si>
    <t/>
  </si>
  <si>
    <t>NI US Equity</t>
  </si>
  <si>
    <t>NWE US Equity</t>
  </si>
  <si>
    <t>OGE US Equity</t>
  </si>
  <si>
    <t>POM US Equity</t>
  </si>
  <si>
    <t>PCG US Equity</t>
  </si>
  <si>
    <t>PPL US Equity</t>
  </si>
  <si>
    <t>PEG US Equity</t>
  </si>
  <si>
    <t>SCG US Equity</t>
  </si>
  <si>
    <t>SRE US Equity</t>
  </si>
  <si>
    <t>SJI US Equity</t>
  </si>
  <si>
    <t>SKI AU Equity</t>
  </si>
  <si>
    <t>SSE LN Equity</t>
  </si>
  <si>
    <t>TE US Equity</t>
  </si>
  <si>
    <t>UGI US Equity</t>
  </si>
  <si>
    <t>UTL US Equity</t>
  </si>
  <si>
    <t>VVC US Equity</t>
  </si>
  <si>
    <t>WEC US Equity</t>
  </si>
  <si>
    <t>WGL US Equity</t>
  </si>
  <si>
    <t>XEL US Equity</t>
  </si>
  <si>
    <t>Note: Commission’s comparator sample after applying liquidity and gearing filters.</t>
  </si>
  <si>
    <t>Commission's asset beta spreadsheet—output (2011–2016)</t>
  </si>
  <si>
    <t>Note:</t>
  </si>
  <si>
    <t>Commerce Commission New Zealand (2016), ‘Input-methodologies-review-draft-decisions-Asset-beta-spreadsheet-11-July-2016’, tab 'Std error Ba - Energy', columns F and G</t>
  </si>
  <si>
    <t>1. NZCC energy sample results</t>
  </si>
  <si>
    <t>2. Sub-samples (Commission)</t>
  </si>
  <si>
    <t>3. Integrated sub-sample (Commission)</t>
  </si>
  <si>
    <t>Helper</t>
  </si>
  <si>
    <t>Ticker</t>
  </si>
  <si>
    <t>Asset beta</t>
  </si>
  <si>
    <t>Standard error of asset beta</t>
  </si>
  <si>
    <t>Electricity sub-sample</t>
  </si>
  <si>
    <t>Gas sub-sample</t>
  </si>
  <si>
    <t>Integrated sub-sample</t>
  </si>
  <si>
    <t>Integrated sub-sample tickers</t>
  </si>
  <si>
    <t>Integrated sub-sample tickers (clean)</t>
  </si>
  <si>
    <t>AES US Equity</t>
  </si>
  <si>
    <t>BWP US Equity</t>
  </si>
  <si>
    <t>DGAS US Equity</t>
  </si>
  <si>
    <t>AST AU Equity</t>
  </si>
  <si>
    <t>KMI US Equity</t>
  </si>
  <si>
    <t>JEL LN Equity</t>
  </si>
  <si>
    <t>WPZ US Equity</t>
  </si>
  <si>
    <t>VCT NZ Equity</t>
  </si>
  <si>
    <t>Commission's asset beta spreadsheet—output (2006–2011)</t>
  </si>
  <si>
    <t>Commerce Commission New Zealand (2016), ‘Input-methodologies-review-draft-decisions-Asset-beta-spreadsheet-11-July-2016’, tab 'Std error Ba - Energy', columns C and D</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</si>
</sst>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_-* #,##0.0000_-;\-* #,##0.0000_-;_-* &quot;-&quot;??_-;_-@_-"/>
    <numFmt numFmtId="165" formatCode="0.0000"/>
    <numFmt numFmtId="166" formatCode="#,##0.0"/>
    <numFmt numFmtId="167" formatCode="[$-F800]dddd\,\ mmmm\ dd\,\ yyyy"/>
  </numFmts>
  <fonts count="37">
    <font>
      <sz val="11"/>
      <color theme="1"/>
      <name val="Arial"/>
      <family val="2"/>
      <scheme val="minor"/>
    </font>
    <font>
      <sz val="10"/>
      <name val="Arial"/>
      <family val="2"/>
    </font>
    <font>
      <sz val="10"/>
      <name val="Arial"/>
      <family val="2"/>
    </font>
    <font>
      <sz val="10"/>
      <name val="Arial"/>
      <family val="2"/>
      <scheme val="minor"/>
    </font>
    <font>
      <b/>
      <sz val="14"/>
      <color theme="0"/>
      <name val="Arial"/>
      <family val="2"/>
      <scheme val="minor"/>
    </font>
    <font>
      <b/>
      <sz val="10"/>
      <name val="Arial"/>
      <family val="2"/>
      <scheme val="minor"/>
    </font>
    <font>
      <sz val="11"/>
      <color theme="1"/>
      <name val="Arial"/>
      <family val="2"/>
      <scheme val="minor"/>
    </font>
    <font>
      <b/>
      <sz val="10"/>
      <color theme="0"/>
      <name val="Arial"/>
      <family val="2"/>
      <scheme val="minor"/>
    </font>
    <font>
      <sz val="14"/>
      <name val="Arial"/>
      <family val="2"/>
      <scheme val="minor"/>
    </font>
    <font>
      <sz val="10"/>
      <color rgb="FF0000FF"/>
      <name val="Arial"/>
      <family val="2"/>
      <scheme val="minor"/>
    </font>
    <font>
      <sz val="10"/>
      <color theme="0" tint="-0.499984740745262"/>
      <name val="Arial"/>
      <family val="2"/>
      <scheme val="minor"/>
    </font>
    <font>
      <sz val="9"/>
      <color indexed="81"/>
      <name val="Tahoma"/>
      <family val="2"/>
    </font>
    <font>
      <b/>
      <sz val="9"/>
      <color indexed="81"/>
      <name val="Tahoma"/>
      <family val="2"/>
    </font>
    <font>
      <sz val="10"/>
      <color theme="0"/>
      <name val="Arial"/>
      <family val="2"/>
      <scheme val="minor"/>
    </font>
    <font>
      <b/>
      <sz val="11"/>
      <color theme="1"/>
      <name val="Arial"/>
      <family val="2"/>
      <scheme val="minor"/>
    </font>
    <font>
      <sz val="11"/>
      <name val="Arial"/>
      <family val="2"/>
      <scheme val="minor"/>
    </font>
    <font>
      <sz val="11"/>
      <color rgb="FF0000FF"/>
      <name val="Arial"/>
      <family val="2"/>
      <scheme val="minor"/>
    </font>
    <font>
      <i/>
      <sz val="10"/>
      <name val="Arial"/>
      <family val="2"/>
      <scheme val="minor"/>
    </font>
    <font>
      <sz val="10"/>
      <color indexed="24"/>
      <name val="Arial"/>
      <family val="2"/>
    </font>
    <font>
      <sz val="26"/>
      <color indexed="24"/>
      <name val="Arial"/>
      <family val="2"/>
    </font>
    <font>
      <sz val="37"/>
      <color indexed="24"/>
      <name val="Arial"/>
      <family val="2"/>
    </font>
    <font>
      <sz val="14"/>
      <color rgb="FF737373"/>
      <name val="Arial"/>
      <family val="2"/>
    </font>
    <font>
      <sz val="22"/>
      <color indexed="42"/>
      <name val="Arial"/>
      <family val="2"/>
    </font>
    <font>
      <sz val="11"/>
      <color rgb="FF313131"/>
      <name val="Arial"/>
      <family val="2"/>
    </font>
    <font>
      <sz val="18"/>
      <color indexed="24"/>
      <name val="Arial"/>
      <family val="2"/>
    </font>
    <font>
      <sz val="14"/>
      <color indexed="24"/>
      <name val="Arial"/>
      <family val="2"/>
    </font>
    <font>
      <sz val="8"/>
      <name val="DIN-LightAlternate"/>
      <family val="2"/>
    </font>
    <font>
      <sz val="26"/>
      <name val="Arial"/>
      <family val="2"/>
    </font>
    <font>
      <sz val="9"/>
      <color rgb="FF313131"/>
      <name val="Arial"/>
      <family val="2"/>
      <scheme val="minor"/>
    </font>
    <font>
      <b/>
      <sz val="9"/>
      <color rgb="FF313131"/>
      <name val="Arial"/>
      <family val="2"/>
      <scheme val="minor"/>
    </font>
    <font>
      <b/>
      <i/>
      <sz val="9"/>
      <color rgb="FF313131"/>
      <name val="Arial"/>
      <family val="2"/>
      <scheme val="minor"/>
    </font>
    <font>
      <b/>
      <i/>
      <vertAlign val="superscript"/>
      <sz val="9"/>
      <color rgb="FF313131"/>
      <name val="Arial"/>
      <family val="2"/>
      <scheme val="minor"/>
    </font>
    <font>
      <i/>
      <sz val="9"/>
      <color rgb="FF313131"/>
      <name val="Arial"/>
      <family val="2"/>
      <scheme val="minor"/>
    </font>
    <font>
      <u val="singleAccounting"/>
      <sz val="10"/>
      <name val="Arial"/>
      <family val="2"/>
    </font>
    <font>
      <b/>
      <sz val="10"/>
      <color theme="0" tint="-0.499984740745262"/>
      <name val="Arial"/>
      <family val="2"/>
      <scheme val="minor"/>
    </font>
    <font>
      <sz val="10"/>
      <color rgb="FF313131"/>
      <name val="Arial"/>
      <family val="2"/>
    </font>
    <font>
      <vertAlign val="superscript"/>
      <sz val="10"/>
      <color theme="0" tint="-0.499984740745262"/>
      <name val="Arial"/>
      <family val="2"/>
      <scheme val="minor"/>
    </font>
  </fonts>
  <fills count="7">
    <fill>
      <patternFill patternType="none"/>
    </fill>
    <fill>
      <patternFill patternType="gray125"/>
    </fill>
    <fill>
      <patternFill patternType="solid">
        <fgColor theme="1"/>
        <bgColor indexed="64"/>
      </patternFill>
    </fill>
    <fill>
      <patternFill patternType="solid">
        <fgColor theme="1" tint="0.89999084444715716"/>
        <bgColor indexed="64"/>
      </patternFill>
    </fill>
    <fill>
      <patternFill patternType="solid">
        <fgColor theme="2" tint="0.79998168889431442"/>
        <bgColor indexed="64"/>
      </patternFill>
    </fill>
    <fill>
      <patternFill patternType="solid">
        <fgColor theme="0" tint="-0.249977111117893"/>
        <bgColor indexed="64"/>
      </patternFill>
    </fill>
    <fill>
      <patternFill patternType="solid">
        <fgColor rgb="FFB9E1F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9" fontId="6" fillId="0" borderId="0" applyFont="0" applyFill="0" applyBorder="0" applyAlignment="0" applyProtection="0"/>
    <xf numFmtId="43" fontId="6" fillId="0" borderId="0" applyFont="0" applyFill="0" applyBorder="0" applyAlignment="0" applyProtection="0"/>
    <xf numFmtId="166" fontId="2" fillId="0" borderId="0">
      <alignment vertical="top"/>
    </xf>
    <xf numFmtId="166" fontId="1" fillId="0" borderId="0">
      <alignment vertical="top"/>
    </xf>
  </cellStyleXfs>
  <cellXfs count="120">
    <xf numFmtId="0" fontId="0" fillId="0" borderId="0" xfId="0"/>
    <xf numFmtId="0" fontId="3" fillId="0" borderId="0" xfId="0" applyFont="1"/>
    <xf numFmtId="0" fontId="4" fillId="2" borderId="0" xfId="0" applyFont="1" applyFill="1"/>
    <xf numFmtId="0" fontId="5" fillId="0" borderId="0" xfId="0" applyFont="1"/>
    <xf numFmtId="0" fontId="3" fillId="2" borderId="0" xfId="0" applyFont="1" applyFill="1"/>
    <xf numFmtId="0" fontId="7" fillId="2" borderId="0" xfId="0" applyFont="1" applyFill="1"/>
    <xf numFmtId="0" fontId="8" fillId="2" borderId="0" xfId="0" applyFont="1" applyFill="1"/>
    <xf numFmtId="0" fontId="9" fillId="0" borderId="0" xfId="0" applyFont="1"/>
    <xf numFmtId="43" fontId="5" fillId="0" borderId="0" xfId="0" applyNumberFormat="1" applyFont="1"/>
    <xf numFmtId="0" fontId="5" fillId="3" borderId="0" xfId="0" applyFont="1" applyFill="1"/>
    <xf numFmtId="9" fontId="9" fillId="3" borderId="0" xfId="1" applyFont="1" applyFill="1"/>
    <xf numFmtId="0" fontId="3" fillId="3" borderId="0" xfId="0" applyFont="1" applyFill="1"/>
    <xf numFmtId="0" fontId="9" fillId="3" borderId="0" xfId="0" applyFont="1" applyFill="1"/>
    <xf numFmtId="43" fontId="3" fillId="0" borderId="0" xfId="0" applyNumberFormat="1" applyFont="1"/>
    <xf numFmtId="0" fontId="3" fillId="0" borderId="0" xfId="0" applyFont="1" applyAlignment="1">
      <alignment horizontal="left" indent="1"/>
    </xf>
    <xf numFmtId="0" fontId="5" fillId="0" borderId="0" xfId="0" applyFont="1" applyAlignment="1">
      <alignment horizontal="right"/>
    </xf>
    <xf numFmtId="43" fontId="9" fillId="0" borderId="0" xfId="2" applyFont="1" applyAlignment="1">
      <alignment horizontal="center" vertical="center"/>
    </xf>
    <xf numFmtId="0" fontId="10" fillId="0" borderId="0" xfId="0" applyFont="1"/>
    <xf numFmtId="0" fontId="3" fillId="0" borderId="0" xfId="0" applyFont="1" applyAlignment="1">
      <alignment horizontal="left" vertical="top"/>
    </xf>
    <xf numFmtId="2" fontId="3" fillId="0" borderId="0" xfId="0" applyNumberFormat="1" applyFont="1"/>
    <xf numFmtId="0" fontId="5" fillId="0" borderId="0" xfId="0" applyFont="1" applyAlignment="1">
      <alignment vertical="top"/>
    </xf>
    <xf numFmtId="164" fontId="5" fillId="0" borderId="0" xfId="0" applyNumberFormat="1" applyFont="1"/>
    <xf numFmtId="165" fontId="3" fillId="0" borderId="0" xfId="0" applyNumberFormat="1" applyFont="1"/>
    <xf numFmtId="164" fontId="3" fillId="0" borderId="0" xfId="2" applyNumberFormat="1" applyFont="1" applyAlignment="1">
      <alignment horizontal="center" vertical="center"/>
    </xf>
    <xf numFmtId="0" fontId="5" fillId="4" borderId="0" xfId="0" applyFont="1" applyFill="1"/>
    <xf numFmtId="2" fontId="5" fillId="4" borderId="0" xfId="0" applyNumberFormat="1" applyFont="1" applyFill="1"/>
    <xf numFmtId="0" fontId="3" fillId="0" borderId="0" xfId="0" applyFont="1" applyAlignment="1">
      <alignment horizontal="left" vertical="top" wrapText="1"/>
    </xf>
    <xf numFmtId="9" fontId="3" fillId="0" borderId="0" xfId="1" applyFont="1" applyAlignment="1">
      <alignment horizontal="right" vertical="center"/>
    </xf>
    <xf numFmtId="9" fontId="5" fillId="0" borderId="0" xfId="1" applyFont="1" applyAlignment="1">
      <alignment horizontal="right"/>
    </xf>
    <xf numFmtId="0" fontId="9" fillId="0" borderId="0" xfId="0" applyFont="1" applyAlignment="1">
      <alignment horizontal="center"/>
    </xf>
    <xf numFmtId="9" fontId="5" fillId="0" borderId="0" xfId="0" applyNumberFormat="1" applyFont="1"/>
    <xf numFmtId="9" fontId="5" fillId="0" borderId="0" xfId="1" applyFont="1" applyAlignment="1">
      <alignment horizontal="right" vertical="center"/>
    </xf>
    <xf numFmtId="0" fontId="13" fillId="2" borderId="0" xfId="0" applyFont="1" applyFill="1"/>
    <xf numFmtId="2" fontId="9" fillId="0" borderId="0" xfId="0" applyNumberFormat="1" applyFont="1"/>
    <xf numFmtId="14" fontId="3" fillId="0" borderId="0" xfId="0" applyNumberFormat="1" applyFont="1"/>
    <xf numFmtId="0" fontId="10" fillId="0" borderId="0" xfId="0" applyFont="1" applyAlignment="1">
      <alignment wrapText="1"/>
    </xf>
    <xf numFmtId="0" fontId="10" fillId="0" borderId="0" xfId="0" applyFont="1" applyAlignment="1">
      <alignment horizontal="left" vertical="top"/>
    </xf>
    <xf numFmtId="0" fontId="10" fillId="0" borderId="0" xfId="0" applyFont="1" applyAlignment="1">
      <alignment horizontal="left" vertical="top" wrapText="1"/>
    </xf>
    <xf numFmtId="43" fontId="3" fillId="0" borderId="0" xfId="2" applyFont="1" applyAlignment="1">
      <alignment horizontal="center" vertical="center"/>
    </xf>
    <xf numFmtId="43" fontId="3" fillId="0" borderId="0" xfId="0" applyNumberFormat="1" applyFont="1" applyAlignment="1">
      <alignment horizontal="center" vertical="center"/>
    </xf>
    <xf numFmtId="43" fontId="5" fillId="0" borderId="0" xfId="0" applyNumberFormat="1" applyFont="1" applyAlignment="1">
      <alignment horizontal="center"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Border="1" applyAlignment="1">
      <alignment horizontal="center" wrapText="1"/>
    </xf>
    <xf numFmtId="0" fontId="14" fillId="0" borderId="4" xfId="0" applyFont="1" applyBorder="1" applyAlignment="1">
      <alignment horizontal="center" wrapText="1"/>
    </xf>
    <xf numFmtId="0" fontId="14" fillId="0" borderId="5" xfId="0" applyFont="1" applyBorder="1" applyAlignment="1">
      <alignment horizontal="center" wrapText="1"/>
    </xf>
    <xf numFmtId="0" fontId="14" fillId="0" borderId="6" xfId="0" applyFont="1" applyBorder="1" applyAlignment="1">
      <alignment horizontal="center" wrapText="1"/>
    </xf>
    <xf numFmtId="0" fontId="15" fillId="0" borderId="7" xfId="0" applyFont="1" applyFill="1" applyBorder="1" applyAlignment="1">
      <alignment horizontal="center"/>
    </xf>
    <xf numFmtId="0" fontId="15" fillId="0" borderId="9" xfId="0" applyFont="1" applyFill="1" applyBorder="1" applyAlignment="1">
      <alignment horizontal="center"/>
    </xf>
    <xf numFmtId="0" fontId="15" fillId="0" borderId="10" xfId="0" applyFont="1" applyFill="1" applyBorder="1" applyAlignment="1">
      <alignment horizontal="center"/>
    </xf>
    <xf numFmtId="2" fontId="16" fillId="0" borderId="7" xfId="0" applyNumberFormat="1" applyFont="1" applyBorder="1" applyAlignment="1">
      <alignment horizontal="center"/>
    </xf>
    <xf numFmtId="2" fontId="16" fillId="0" borderId="5" xfId="0" applyNumberFormat="1" applyFont="1" applyBorder="1" applyAlignment="1">
      <alignment horizontal="center"/>
    </xf>
    <xf numFmtId="2" fontId="16" fillId="0" borderId="8" xfId="0" applyNumberFormat="1" applyFont="1" applyBorder="1" applyAlignment="1">
      <alignment horizontal="center"/>
    </xf>
    <xf numFmtId="2" fontId="16" fillId="0" borderId="9" xfId="0" applyNumberFormat="1" applyFont="1" applyBorder="1" applyAlignment="1">
      <alignment horizontal="center"/>
    </xf>
    <xf numFmtId="2" fontId="16" fillId="0" borderId="2" xfId="0" applyNumberFormat="1" applyFont="1" applyBorder="1" applyAlignment="1">
      <alignment horizontal="center"/>
    </xf>
    <xf numFmtId="2" fontId="16" fillId="0" borderId="0" xfId="0" applyNumberFormat="1" applyFont="1" applyBorder="1" applyAlignment="1">
      <alignment horizontal="center"/>
    </xf>
    <xf numFmtId="2" fontId="16" fillId="0" borderId="10" xfId="0" applyNumberFormat="1" applyFont="1" applyBorder="1" applyAlignment="1">
      <alignment horizontal="center"/>
    </xf>
    <xf numFmtId="2" fontId="16" fillId="0" borderId="3" xfId="0" applyNumberFormat="1" applyFont="1" applyBorder="1" applyAlignment="1">
      <alignment horizontal="center"/>
    </xf>
    <xf numFmtId="2" fontId="16" fillId="0" borderId="11" xfId="0" applyNumberFormat="1" applyFont="1" applyBorder="1" applyAlignment="1">
      <alignment horizontal="center"/>
    </xf>
    <xf numFmtId="0" fontId="16" fillId="0" borderId="2" xfId="0" applyFont="1" applyBorder="1" applyAlignment="1">
      <alignment horizontal="center"/>
    </xf>
    <xf numFmtId="0" fontId="16" fillId="0" borderId="3" xfId="0" applyFont="1" applyBorder="1" applyAlignment="1">
      <alignment horizontal="center"/>
    </xf>
    <xf numFmtId="0" fontId="3" fillId="0" borderId="0" xfId="0" applyFont="1" applyFill="1"/>
    <xf numFmtId="0" fontId="5" fillId="5" borderId="0" xfId="0" applyFont="1" applyFill="1" applyAlignment="1">
      <alignment horizontal="right"/>
    </xf>
    <xf numFmtId="43" fontId="3" fillId="5" borderId="0" xfId="0" applyNumberFormat="1" applyFont="1" applyFill="1" applyAlignment="1">
      <alignment horizontal="center" vertical="center"/>
    </xf>
    <xf numFmtId="43" fontId="5" fillId="5" borderId="0" xfId="0" applyNumberFormat="1" applyFont="1" applyFill="1" applyAlignment="1">
      <alignment horizontal="center" vertical="center"/>
    </xf>
    <xf numFmtId="0" fontId="10" fillId="0" borderId="0" xfId="0" applyFont="1" applyAlignment="1">
      <alignment horizontal="right"/>
    </xf>
    <xf numFmtId="0" fontId="3" fillId="0" borderId="0" xfId="0" applyFont="1" applyAlignment="1">
      <alignment wrapText="1"/>
    </xf>
    <xf numFmtId="0" fontId="9" fillId="0" borderId="0" xfId="0" applyFont="1" applyAlignment="1">
      <alignment vertical="top"/>
    </xf>
    <xf numFmtId="2" fontId="3" fillId="0" borderId="0" xfId="0" applyNumberFormat="1" applyFont="1" applyFill="1"/>
    <xf numFmtId="2" fontId="5" fillId="0" borderId="0" xfId="0" applyNumberFormat="1" applyFont="1"/>
    <xf numFmtId="43" fontId="3" fillId="0" borderId="0" xfId="2" applyFont="1"/>
    <xf numFmtId="0" fontId="17" fillId="0" borderId="0" xfId="0" applyFont="1"/>
    <xf numFmtId="0" fontId="3" fillId="0" borderId="0" xfId="0" applyFont="1" applyAlignment="1">
      <alignment horizontal="left" vertical="top" indent="1"/>
    </xf>
    <xf numFmtId="0" fontId="7" fillId="0" borderId="0" xfId="0" applyFont="1" applyFill="1"/>
    <xf numFmtId="0" fontId="2" fillId="0" borderId="0" xfId="3" applyNumberFormat="1">
      <alignment vertical="top"/>
    </xf>
    <xf numFmtId="0" fontId="18" fillId="0" borderId="0" xfId="3" applyNumberFormat="1" applyFont="1">
      <alignment vertical="top"/>
    </xf>
    <xf numFmtId="0" fontId="19" fillId="0" borderId="0" xfId="3" applyNumberFormat="1" applyFont="1">
      <alignment vertical="top"/>
    </xf>
    <xf numFmtId="0" fontId="20" fillId="0" borderId="0" xfId="3" applyNumberFormat="1" applyFont="1">
      <alignment vertical="top"/>
    </xf>
    <xf numFmtId="0" fontId="2" fillId="0" borderId="11" xfId="3" applyNumberFormat="1" applyBorder="1">
      <alignment vertical="top"/>
    </xf>
    <xf numFmtId="166" fontId="21" fillId="0" borderId="0" xfId="3" applyFont="1">
      <alignment vertical="top"/>
    </xf>
    <xf numFmtId="0" fontId="22" fillId="0" borderId="0" xfId="3" applyNumberFormat="1" applyFont="1">
      <alignment vertical="top"/>
    </xf>
    <xf numFmtId="0" fontId="24" fillId="0" borderId="0" xfId="3" applyNumberFormat="1" applyFont="1">
      <alignment vertical="top"/>
    </xf>
    <xf numFmtId="0" fontId="25" fillId="0" borderId="0" xfId="3" applyNumberFormat="1" applyFont="1">
      <alignment vertical="top"/>
    </xf>
    <xf numFmtId="166" fontId="23" fillId="0" borderId="0" xfId="3" applyFont="1">
      <alignment vertical="top"/>
    </xf>
    <xf numFmtId="0" fontId="29" fillId="0" borderId="0" xfId="0" applyFont="1" applyAlignment="1">
      <alignment vertical="center" wrapText="1"/>
    </xf>
    <xf numFmtId="0" fontId="29" fillId="0" borderId="0" xfId="0" applyFont="1" applyAlignment="1">
      <alignment horizontal="center" vertical="center" wrapText="1"/>
    </xf>
    <xf numFmtId="0" fontId="30" fillId="0" borderId="0" xfId="0" applyFont="1" applyAlignment="1">
      <alignment horizontal="center" vertical="center" wrapText="1"/>
    </xf>
    <xf numFmtId="0" fontId="28" fillId="0" borderId="0" xfId="0" applyFont="1" applyAlignment="1">
      <alignment vertical="center" wrapText="1"/>
    </xf>
    <xf numFmtId="0" fontId="28" fillId="0" borderId="0" xfId="0" applyFont="1" applyAlignment="1">
      <alignment horizontal="center" vertical="center" wrapText="1"/>
    </xf>
    <xf numFmtId="0" fontId="28" fillId="6" borderId="0" xfId="0" applyFont="1" applyFill="1" applyAlignment="1">
      <alignment vertical="center" wrapText="1"/>
    </xf>
    <xf numFmtId="0" fontId="28" fillId="6" borderId="0" xfId="0" applyFont="1" applyFill="1" applyAlignment="1">
      <alignment horizontal="center" vertical="center" wrapText="1"/>
    </xf>
    <xf numFmtId="0" fontId="29" fillId="6" borderId="0" xfId="0" applyFont="1" applyFill="1" applyAlignment="1">
      <alignment vertical="center" wrapText="1"/>
    </xf>
    <xf numFmtId="0" fontId="29" fillId="6" borderId="0" xfId="0" applyFont="1" applyFill="1" applyAlignment="1">
      <alignment horizontal="center" vertical="center" wrapText="1"/>
    </xf>
    <xf numFmtId="0" fontId="32" fillId="0" borderId="0" xfId="0" applyFont="1" applyAlignment="1">
      <alignment vertical="center" wrapText="1"/>
    </xf>
    <xf numFmtId="0" fontId="32" fillId="6" borderId="0" xfId="0" applyFont="1" applyFill="1" applyAlignment="1">
      <alignment vertical="center" wrapText="1"/>
    </xf>
    <xf numFmtId="2" fontId="32" fillId="0" borderId="0" xfId="0" applyNumberFormat="1" applyFont="1" applyAlignment="1">
      <alignment horizontal="center" vertical="center" wrapText="1"/>
    </xf>
    <xf numFmtId="2" fontId="32" fillId="6" borderId="0" xfId="0" applyNumberFormat="1" applyFont="1" applyFill="1" applyAlignment="1">
      <alignment horizontal="center" vertical="center" wrapText="1"/>
    </xf>
    <xf numFmtId="2" fontId="30" fillId="6" borderId="0" xfId="0" applyNumberFormat="1" applyFont="1" applyFill="1" applyAlignment="1">
      <alignment horizontal="center" vertical="center" wrapText="1"/>
    </xf>
    <xf numFmtId="9" fontId="9" fillId="0" borderId="0" xfId="1" applyFont="1" applyAlignment="1">
      <alignment horizontal="right" vertical="center"/>
    </xf>
    <xf numFmtId="0" fontId="33" fillId="0" borderId="0" xfId="4" applyNumberFormat="1" applyFont="1">
      <alignment vertical="top"/>
    </xf>
    <xf numFmtId="0" fontId="10" fillId="0" borderId="0" xfId="0" applyFont="1" applyFill="1"/>
    <xf numFmtId="0" fontId="5" fillId="0" borderId="0" xfId="0" applyFont="1" applyAlignment="1">
      <alignment vertical="top" wrapText="1"/>
    </xf>
    <xf numFmtId="0" fontId="34" fillId="0" borderId="0" xfId="0" applyFont="1" applyAlignment="1">
      <alignment vertical="top" wrapText="1"/>
    </xf>
    <xf numFmtId="0" fontId="10" fillId="0" borderId="0" xfId="0" applyFont="1" applyFill="1" applyAlignment="1">
      <alignment vertical="top" wrapText="1"/>
    </xf>
    <xf numFmtId="0" fontId="10" fillId="0" borderId="0" xfId="0" applyFont="1" applyFill="1" applyAlignment="1">
      <alignment vertical="top"/>
    </xf>
    <xf numFmtId="167" fontId="35" fillId="0" borderId="0" xfId="3" applyNumberFormat="1" applyFont="1" applyAlignment="1">
      <alignment horizontal="left" vertical="top"/>
    </xf>
    <xf numFmtId="0" fontId="5" fillId="0" borderId="0" xfId="0" applyFont="1" applyAlignment="1">
      <alignment horizontal="center" vertical="top" wrapText="1"/>
    </xf>
    <xf numFmtId="0" fontId="1" fillId="0" borderId="0" xfId="3" applyNumberFormat="1" applyFont="1">
      <alignment vertical="top"/>
    </xf>
    <xf numFmtId="166" fontId="26" fillId="0" borderId="0" xfId="3" applyFont="1" applyAlignment="1">
      <alignment vertical="top"/>
    </xf>
    <xf numFmtId="0" fontId="2" fillId="0" borderId="0" xfId="3" applyNumberFormat="1" applyAlignment="1">
      <alignment vertical="top"/>
    </xf>
    <xf numFmtId="166" fontId="26" fillId="0" borderId="0" xfId="3" applyFont="1" applyAlignment="1">
      <alignment vertical="top" wrapText="1"/>
    </xf>
    <xf numFmtId="166" fontId="2" fillId="0" borderId="0" xfId="3" applyAlignment="1">
      <alignment vertical="top"/>
    </xf>
    <xf numFmtId="0" fontId="27" fillId="0" borderId="0" xfId="3" applyNumberFormat="1" applyFont="1" applyAlignment="1">
      <alignment horizontal="left" vertical="top" wrapText="1"/>
    </xf>
    <xf numFmtId="0" fontId="10" fillId="0" borderId="0" xfId="0" applyFont="1" applyAlignment="1">
      <alignment horizontal="left" wrapText="1"/>
    </xf>
    <xf numFmtId="0" fontId="5" fillId="0" borderId="0" xfId="0" applyFont="1" applyAlignment="1">
      <alignment horizontal="center"/>
    </xf>
    <xf numFmtId="0" fontId="5" fillId="0" borderId="0" xfId="0" applyFont="1" applyAlignment="1">
      <alignment horizontal="center" vertical="top" wrapText="1"/>
    </xf>
    <xf numFmtId="0" fontId="10" fillId="0" borderId="0" xfId="0" applyFont="1" applyFill="1" applyAlignment="1">
      <alignment horizontal="left" vertical="top" wrapText="1"/>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cellXfs>
  <cellStyles count="5">
    <cellStyle name="Comma" xfId="2" builtinId="3"/>
    <cellStyle name="Normal" xfId="0" builtinId="0"/>
    <cellStyle name="Normal 4" xfId="3"/>
    <cellStyle name="Normal 51" xfId="4"/>
    <cellStyle name="Percent" xfId="1" builtinId="5"/>
  </cellStyles>
  <dxfs count="0"/>
  <tableStyles count="0" defaultTableStyle="TableStyleMedium2" defaultPivotStyle="PivotStyleMedium9"/>
  <colors>
    <mruColors>
      <color rgb="FF0000FF"/>
      <color rgb="FF000000"/>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styles" Target="styles.xml"/><Relationship Id="rId3" Type="http://schemas.openxmlformats.org/officeDocument/2006/relationships/chartsheet" Target="chartsheets/sheet1.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4.xml"/><Relationship Id="rId11" Type="http://schemas.openxmlformats.org/officeDocument/2006/relationships/worksheet" Target="worksheets/sheet9.xml"/><Relationship Id="rId5" Type="http://schemas.openxmlformats.org/officeDocument/2006/relationships/worksheet" Target="worksheets/sheet3.xml"/><Relationship Id="rId15" Type="http://schemas.openxmlformats.org/officeDocument/2006/relationships/worksheet" Target="worksheets/sheet13.xml"/><Relationship Id="rId10" Type="http://schemas.openxmlformats.org/officeDocument/2006/relationships/worksheet" Target="worksheets/sheet8.xml"/><Relationship Id="rId19" Type="http://schemas.openxmlformats.org/officeDocument/2006/relationships/sharedStrings" Target="sharedStrings.xml"/><Relationship Id="rId4" Type="http://schemas.openxmlformats.org/officeDocument/2006/relationships/chartsheet" Target="chartsheets/sheet2.xml"/><Relationship Id="rId9" Type="http://schemas.openxmlformats.org/officeDocument/2006/relationships/worksheet" Target="worksheets/sheet7.xml"/><Relationship Id="rId14" Type="http://schemas.openxmlformats.org/officeDocument/2006/relationships/worksheet" Target="worksheets/sheet12.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lineChart>
        <c:grouping val="standard"/>
        <c:varyColors val="0"/>
        <c:ser>
          <c:idx val="0"/>
          <c:order val="0"/>
          <c:tx>
            <c:strRef>
              <c:f>'Commission''s rolling betas'!$C$3</c:f>
              <c:strCache>
                <c:ptCount val="1"/>
                <c:pt idx="0">
                  <c:v>Gas 4-weekly</c:v>
                </c:pt>
              </c:strCache>
            </c:strRef>
          </c:tx>
          <c:spPr>
            <a:ln>
              <a:prstDash val="solid"/>
            </a:ln>
          </c:spPr>
          <c:marker>
            <c:symbol val="none"/>
          </c:marker>
          <c:cat>
            <c:numRef>
              <c:f>'Commission''s rolling betas'!$B$4:$B$20</c:f>
              <c:numCache>
                <c:formatCode>m/d/yyyy</c:formatCode>
                <c:ptCount val="17"/>
                <c:pt idx="0">
                  <c:v>36922</c:v>
                </c:pt>
                <c:pt idx="1">
                  <c:v>36981</c:v>
                </c:pt>
                <c:pt idx="2">
                  <c:v>37346</c:v>
                </c:pt>
                <c:pt idx="3">
                  <c:v>37711</c:v>
                </c:pt>
                <c:pt idx="4">
                  <c:v>38077</c:v>
                </c:pt>
                <c:pt idx="5">
                  <c:v>38442</c:v>
                </c:pt>
                <c:pt idx="6">
                  <c:v>38807</c:v>
                </c:pt>
                <c:pt idx="7">
                  <c:v>39172</c:v>
                </c:pt>
                <c:pt idx="8">
                  <c:v>39538</c:v>
                </c:pt>
                <c:pt idx="9">
                  <c:v>39903</c:v>
                </c:pt>
                <c:pt idx="10">
                  <c:v>40268</c:v>
                </c:pt>
                <c:pt idx="11">
                  <c:v>40633</c:v>
                </c:pt>
                <c:pt idx="12">
                  <c:v>40999</c:v>
                </c:pt>
                <c:pt idx="13">
                  <c:v>41364</c:v>
                </c:pt>
                <c:pt idx="14">
                  <c:v>41729</c:v>
                </c:pt>
                <c:pt idx="15">
                  <c:v>42094</c:v>
                </c:pt>
                <c:pt idx="16">
                  <c:v>42460</c:v>
                </c:pt>
              </c:numCache>
            </c:numRef>
          </c:cat>
          <c:val>
            <c:numRef>
              <c:f>'Commission''s rolling betas'!$C$4:$C$20</c:f>
              <c:numCache>
                <c:formatCode>0.00</c:formatCode>
                <c:ptCount val="17"/>
                <c:pt idx="0" formatCode="General">
                  <c:v>#N/A</c:v>
                </c:pt>
                <c:pt idx="1">
                  <c:v>9.3096439579442816E-2</c:v>
                </c:pt>
                <c:pt idx="2">
                  <c:v>0.12697026432307326</c:v>
                </c:pt>
                <c:pt idx="3">
                  <c:v>0.14833520922598734</c:v>
                </c:pt>
                <c:pt idx="4">
                  <c:v>0.17198742795618388</c:v>
                </c:pt>
                <c:pt idx="5">
                  <c:v>0.20998043725246879</c:v>
                </c:pt>
                <c:pt idx="6">
                  <c:v>0.25423850021615041</c:v>
                </c:pt>
                <c:pt idx="7">
                  <c:v>0.2568591565701156</c:v>
                </c:pt>
                <c:pt idx="8">
                  <c:v>0.36743627037190957</c:v>
                </c:pt>
                <c:pt idx="9">
                  <c:v>0.41803929419322294</c:v>
                </c:pt>
                <c:pt idx="10">
                  <c:v>0.41446432353654405</c:v>
                </c:pt>
                <c:pt idx="11">
                  <c:v>0.39299180644755877</c:v>
                </c:pt>
                <c:pt idx="12">
                  <c:v>0.38394143401416492</c:v>
                </c:pt>
                <c:pt idx="13">
                  <c:v>0.39033403846186099</c:v>
                </c:pt>
                <c:pt idx="14">
                  <c:v>0.40891250985526506</c:v>
                </c:pt>
                <c:pt idx="15">
                  <c:v>0.43778342263388198</c:v>
                </c:pt>
                <c:pt idx="16">
                  <c:v>0.44383146983073707</c:v>
                </c:pt>
              </c:numCache>
            </c:numRef>
          </c:val>
          <c:smooth val="0"/>
          <c:extLst xmlns:c16r2="http://schemas.microsoft.com/office/drawing/2015/06/chart">
            <c:ext xmlns:c16="http://schemas.microsoft.com/office/drawing/2014/chart" uri="{C3380CC4-5D6E-409C-BE32-E72D297353CC}">
              <c16:uniqueId val="{00000000-7F8D-4CC3-B9E8-8B50B2E64BC3}"/>
            </c:ext>
          </c:extLst>
        </c:ser>
        <c:ser>
          <c:idx val="1"/>
          <c:order val="1"/>
          <c:tx>
            <c:strRef>
              <c:f>'Commission''s rolling betas'!$D$3</c:f>
              <c:strCache>
                <c:ptCount val="1"/>
                <c:pt idx="0">
                  <c:v>Gas weekly</c:v>
                </c:pt>
              </c:strCache>
            </c:strRef>
          </c:tx>
          <c:spPr>
            <a:ln>
              <a:prstDash val="sysDash"/>
            </a:ln>
          </c:spPr>
          <c:marker>
            <c:symbol val="none"/>
          </c:marker>
          <c:cat>
            <c:numRef>
              <c:f>'Commission''s rolling betas'!$B$4:$B$20</c:f>
              <c:numCache>
                <c:formatCode>m/d/yyyy</c:formatCode>
                <c:ptCount val="17"/>
                <c:pt idx="0">
                  <c:v>36922</c:v>
                </c:pt>
                <c:pt idx="1">
                  <c:v>36981</c:v>
                </c:pt>
                <c:pt idx="2">
                  <c:v>37346</c:v>
                </c:pt>
                <c:pt idx="3">
                  <c:v>37711</c:v>
                </c:pt>
                <c:pt idx="4">
                  <c:v>38077</c:v>
                </c:pt>
                <c:pt idx="5">
                  <c:v>38442</c:v>
                </c:pt>
                <c:pt idx="6">
                  <c:v>38807</c:v>
                </c:pt>
                <c:pt idx="7">
                  <c:v>39172</c:v>
                </c:pt>
                <c:pt idx="8">
                  <c:v>39538</c:v>
                </c:pt>
                <c:pt idx="9">
                  <c:v>39903</c:v>
                </c:pt>
                <c:pt idx="10">
                  <c:v>40268</c:v>
                </c:pt>
                <c:pt idx="11">
                  <c:v>40633</c:v>
                </c:pt>
                <c:pt idx="12">
                  <c:v>40999</c:v>
                </c:pt>
                <c:pt idx="13">
                  <c:v>41364</c:v>
                </c:pt>
                <c:pt idx="14">
                  <c:v>41729</c:v>
                </c:pt>
                <c:pt idx="15">
                  <c:v>42094</c:v>
                </c:pt>
                <c:pt idx="16">
                  <c:v>42460</c:v>
                </c:pt>
              </c:numCache>
            </c:numRef>
          </c:cat>
          <c:val>
            <c:numRef>
              <c:f>'Commission''s rolling betas'!$D$4:$D$20</c:f>
              <c:numCache>
                <c:formatCode>0.00</c:formatCode>
                <c:ptCount val="17"/>
                <c:pt idx="0" formatCode="General">
                  <c:v>#N/A</c:v>
                </c:pt>
                <c:pt idx="1">
                  <c:v>0.13036709679864258</c:v>
                </c:pt>
                <c:pt idx="2">
                  <c:v>0.14664403894882735</c:v>
                </c:pt>
                <c:pt idx="3">
                  <c:v>0.17997900875950082</c:v>
                </c:pt>
                <c:pt idx="4">
                  <c:v>0.20007597614043957</c:v>
                </c:pt>
                <c:pt idx="5">
                  <c:v>0.23170161152346944</c:v>
                </c:pt>
                <c:pt idx="6">
                  <c:v>0.27037514614017694</c:v>
                </c:pt>
                <c:pt idx="7">
                  <c:v>0.28382990794985197</c:v>
                </c:pt>
                <c:pt idx="8">
                  <c:v>0.35001770287385059</c:v>
                </c:pt>
                <c:pt idx="9">
                  <c:v>0.46417957810657967</c:v>
                </c:pt>
                <c:pt idx="10">
                  <c:v>0.46260792072627721</c:v>
                </c:pt>
                <c:pt idx="11">
                  <c:v>0.41291123736935165</c:v>
                </c:pt>
                <c:pt idx="12">
                  <c:v>0.420257537001412</c:v>
                </c:pt>
                <c:pt idx="13">
                  <c:v>0.42562009023617581</c:v>
                </c:pt>
                <c:pt idx="14">
                  <c:v>0.35391974368926499</c:v>
                </c:pt>
                <c:pt idx="15">
                  <c:v>0.4112269793168119</c:v>
                </c:pt>
                <c:pt idx="16">
                  <c:v>0.45477769561712439</c:v>
                </c:pt>
              </c:numCache>
            </c:numRef>
          </c:val>
          <c:smooth val="0"/>
          <c:extLst xmlns:c16r2="http://schemas.microsoft.com/office/drawing/2015/06/chart">
            <c:ext xmlns:c16="http://schemas.microsoft.com/office/drawing/2014/chart" uri="{C3380CC4-5D6E-409C-BE32-E72D297353CC}">
              <c16:uniqueId val="{00000001-7F8D-4CC3-B9E8-8B50B2E64BC3}"/>
            </c:ext>
          </c:extLst>
        </c:ser>
        <c:ser>
          <c:idx val="2"/>
          <c:order val="2"/>
          <c:tx>
            <c:strRef>
              <c:f>'Commission''s rolling betas'!$E$3</c:f>
              <c:strCache>
                <c:ptCount val="1"/>
                <c:pt idx="0">
                  <c:v>Elec 4-weekly</c:v>
                </c:pt>
              </c:strCache>
            </c:strRef>
          </c:tx>
          <c:spPr>
            <a:ln>
              <a:solidFill>
                <a:srgbClr val="53B6E7"/>
              </a:solidFill>
            </a:ln>
          </c:spPr>
          <c:marker>
            <c:symbol val="none"/>
          </c:marker>
          <c:cat>
            <c:numRef>
              <c:f>'Commission''s rolling betas'!$B$4:$B$20</c:f>
              <c:numCache>
                <c:formatCode>m/d/yyyy</c:formatCode>
                <c:ptCount val="17"/>
                <c:pt idx="0">
                  <c:v>36922</c:v>
                </c:pt>
                <c:pt idx="1">
                  <c:v>36981</c:v>
                </c:pt>
                <c:pt idx="2">
                  <c:v>37346</c:v>
                </c:pt>
                <c:pt idx="3">
                  <c:v>37711</c:v>
                </c:pt>
                <c:pt idx="4">
                  <c:v>38077</c:v>
                </c:pt>
                <c:pt idx="5">
                  <c:v>38442</c:v>
                </c:pt>
                <c:pt idx="6">
                  <c:v>38807</c:v>
                </c:pt>
                <c:pt idx="7">
                  <c:v>39172</c:v>
                </c:pt>
                <c:pt idx="8">
                  <c:v>39538</c:v>
                </c:pt>
                <c:pt idx="9">
                  <c:v>39903</c:v>
                </c:pt>
                <c:pt idx="10">
                  <c:v>40268</c:v>
                </c:pt>
                <c:pt idx="11">
                  <c:v>40633</c:v>
                </c:pt>
                <c:pt idx="12">
                  <c:v>40999</c:v>
                </c:pt>
                <c:pt idx="13">
                  <c:v>41364</c:v>
                </c:pt>
                <c:pt idx="14">
                  <c:v>41729</c:v>
                </c:pt>
                <c:pt idx="15">
                  <c:v>42094</c:v>
                </c:pt>
                <c:pt idx="16">
                  <c:v>42460</c:v>
                </c:pt>
              </c:numCache>
            </c:numRef>
          </c:cat>
          <c:val>
            <c:numRef>
              <c:f>'Commission''s rolling betas'!$E$4:$E$20</c:f>
              <c:numCache>
                <c:formatCode>0.00</c:formatCode>
                <c:ptCount val="17"/>
                <c:pt idx="0" formatCode="General">
                  <c:v>#N/A</c:v>
                </c:pt>
                <c:pt idx="1">
                  <c:v>8.2038380607643888E-2</c:v>
                </c:pt>
                <c:pt idx="2">
                  <c:v>9.1892577570208314E-2</c:v>
                </c:pt>
                <c:pt idx="3">
                  <c:v>0.18654374937141746</c:v>
                </c:pt>
                <c:pt idx="4">
                  <c:v>0.2408998680043615</c:v>
                </c:pt>
                <c:pt idx="5">
                  <c:v>0.28891364997897223</c:v>
                </c:pt>
                <c:pt idx="6">
                  <c:v>0.35667152206788083</c:v>
                </c:pt>
                <c:pt idx="7">
                  <c:v>0.44117464458347705</c:v>
                </c:pt>
                <c:pt idx="8">
                  <c:v>0.43191950895260578</c:v>
                </c:pt>
                <c:pt idx="9">
                  <c:v>0.41568970079704326</c:v>
                </c:pt>
                <c:pt idx="10">
                  <c:v>0.39121020917133209</c:v>
                </c:pt>
                <c:pt idx="11">
                  <c:v>0.36841101399503379</c:v>
                </c:pt>
                <c:pt idx="12">
                  <c:v>0.34567619163005164</c:v>
                </c:pt>
                <c:pt idx="13">
                  <c:v>0.32964681469290485</c:v>
                </c:pt>
                <c:pt idx="14">
                  <c:v>0.29667772775215739</c:v>
                </c:pt>
                <c:pt idx="15">
                  <c:v>0.27827386375924873</c:v>
                </c:pt>
                <c:pt idx="16">
                  <c:v>0.26003979386531051</c:v>
                </c:pt>
              </c:numCache>
            </c:numRef>
          </c:val>
          <c:smooth val="0"/>
          <c:extLst xmlns:c16r2="http://schemas.microsoft.com/office/drawing/2015/06/chart">
            <c:ext xmlns:c16="http://schemas.microsoft.com/office/drawing/2014/chart" uri="{C3380CC4-5D6E-409C-BE32-E72D297353CC}">
              <c16:uniqueId val="{00000002-7F8D-4CC3-B9E8-8B50B2E64BC3}"/>
            </c:ext>
          </c:extLst>
        </c:ser>
        <c:ser>
          <c:idx val="3"/>
          <c:order val="3"/>
          <c:tx>
            <c:strRef>
              <c:f>'Commission''s rolling betas'!$F$3</c:f>
              <c:strCache>
                <c:ptCount val="1"/>
                <c:pt idx="0">
                  <c:v>Elec weekly</c:v>
                </c:pt>
              </c:strCache>
            </c:strRef>
          </c:tx>
          <c:spPr>
            <a:ln>
              <a:solidFill>
                <a:srgbClr val="001E41"/>
              </a:solidFill>
              <a:prstDash val="sysDash"/>
            </a:ln>
          </c:spPr>
          <c:marker>
            <c:symbol val="none"/>
          </c:marker>
          <c:cat>
            <c:numRef>
              <c:f>'Commission''s rolling betas'!$B$4:$B$20</c:f>
              <c:numCache>
                <c:formatCode>m/d/yyyy</c:formatCode>
                <c:ptCount val="17"/>
                <c:pt idx="0">
                  <c:v>36922</c:v>
                </c:pt>
                <c:pt idx="1">
                  <c:v>36981</c:v>
                </c:pt>
                <c:pt idx="2">
                  <c:v>37346</c:v>
                </c:pt>
                <c:pt idx="3">
                  <c:v>37711</c:v>
                </c:pt>
                <c:pt idx="4">
                  <c:v>38077</c:v>
                </c:pt>
                <c:pt idx="5">
                  <c:v>38442</c:v>
                </c:pt>
                <c:pt idx="6">
                  <c:v>38807</c:v>
                </c:pt>
                <c:pt idx="7">
                  <c:v>39172</c:v>
                </c:pt>
                <c:pt idx="8">
                  <c:v>39538</c:v>
                </c:pt>
                <c:pt idx="9">
                  <c:v>39903</c:v>
                </c:pt>
                <c:pt idx="10">
                  <c:v>40268</c:v>
                </c:pt>
                <c:pt idx="11">
                  <c:v>40633</c:v>
                </c:pt>
                <c:pt idx="12">
                  <c:v>40999</c:v>
                </c:pt>
                <c:pt idx="13">
                  <c:v>41364</c:v>
                </c:pt>
                <c:pt idx="14">
                  <c:v>41729</c:v>
                </c:pt>
                <c:pt idx="15">
                  <c:v>42094</c:v>
                </c:pt>
                <c:pt idx="16">
                  <c:v>42460</c:v>
                </c:pt>
              </c:numCache>
            </c:numRef>
          </c:cat>
          <c:val>
            <c:numRef>
              <c:f>'Commission''s rolling betas'!$F$4:$F$20</c:f>
              <c:numCache>
                <c:formatCode>0.00</c:formatCode>
                <c:ptCount val="17"/>
                <c:pt idx="0" formatCode="General">
                  <c:v>#N/A</c:v>
                </c:pt>
                <c:pt idx="1">
                  <c:v>0.10742533075049594</c:v>
                </c:pt>
                <c:pt idx="2">
                  <c:v>0.10398778744375473</c:v>
                </c:pt>
                <c:pt idx="3">
                  <c:v>0.1769051029026</c:v>
                </c:pt>
                <c:pt idx="4">
                  <c:v>0.21032562763692331</c:v>
                </c:pt>
                <c:pt idx="5">
                  <c:v>0.24657562495817525</c:v>
                </c:pt>
                <c:pt idx="6">
                  <c:v>0.29692036797515953</c:v>
                </c:pt>
                <c:pt idx="7">
                  <c:v>0.35566228033318265</c:v>
                </c:pt>
                <c:pt idx="8">
                  <c:v>0.36385124750002362</c:v>
                </c:pt>
                <c:pt idx="9">
                  <c:v>0.37904404153994858</c:v>
                </c:pt>
                <c:pt idx="10">
                  <c:v>0.36813839550738064</c:v>
                </c:pt>
                <c:pt idx="11">
                  <c:v>0.35527419393760762</c:v>
                </c:pt>
                <c:pt idx="12">
                  <c:v>0.34111517467981506</c:v>
                </c:pt>
                <c:pt idx="13">
                  <c:v>0.32267637693160023</c:v>
                </c:pt>
                <c:pt idx="14">
                  <c:v>0.27304751086733731</c:v>
                </c:pt>
                <c:pt idx="15">
                  <c:v>0.29897479095512164</c:v>
                </c:pt>
                <c:pt idx="16">
                  <c:v>0.28596395195064972</c:v>
                </c:pt>
              </c:numCache>
            </c:numRef>
          </c:val>
          <c:smooth val="0"/>
          <c:extLst xmlns:c16r2="http://schemas.microsoft.com/office/drawing/2015/06/chart">
            <c:ext xmlns:c16="http://schemas.microsoft.com/office/drawing/2014/chart" uri="{C3380CC4-5D6E-409C-BE32-E72D297353CC}">
              <c16:uniqueId val="{00000003-7F8D-4CC3-B9E8-8B50B2E64BC3}"/>
            </c:ext>
          </c:extLst>
        </c:ser>
        <c:dLbls>
          <c:showLegendKey val="0"/>
          <c:showVal val="0"/>
          <c:showCatName val="0"/>
          <c:showSerName val="0"/>
          <c:showPercent val="0"/>
          <c:showBubbleSize val="0"/>
        </c:dLbls>
        <c:marker val="1"/>
        <c:smooth val="0"/>
        <c:axId val="154735360"/>
        <c:axId val="154736896"/>
      </c:lineChart>
      <c:dateAx>
        <c:axId val="154735360"/>
        <c:scaling>
          <c:orientation val="minMax"/>
          <c:max val="42460"/>
        </c:scaling>
        <c:delete val="0"/>
        <c:axPos val="b"/>
        <c:numFmt formatCode="yyyy" sourceLinked="0"/>
        <c:majorTickMark val="out"/>
        <c:minorTickMark val="none"/>
        <c:tickLblPos val="nextTo"/>
        <c:spPr>
          <a:ln>
            <a:solidFill>
              <a:srgbClr val="000000"/>
            </a:solidFill>
          </a:ln>
        </c:spPr>
        <c:txPr>
          <a:bodyPr/>
          <a:lstStyle/>
          <a:p>
            <a:pPr>
              <a:defRPr sz="1400">
                <a:solidFill>
                  <a:sysClr val="windowText" lastClr="000000"/>
                </a:solidFill>
              </a:defRPr>
            </a:pPr>
            <a:endParaRPr lang="en-US"/>
          </a:p>
        </c:txPr>
        <c:crossAx val="154736896"/>
        <c:crosses val="autoZero"/>
        <c:auto val="1"/>
        <c:lblOffset val="100"/>
        <c:baseTimeUnit val="months"/>
        <c:majorUnit val="1"/>
        <c:majorTimeUnit val="years"/>
      </c:dateAx>
      <c:valAx>
        <c:axId val="154736896"/>
        <c:scaling>
          <c:orientation val="minMax"/>
          <c:max val="0.5"/>
          <c:min val="0"/>
        </c:scaling>
        <c:delete val="0"/>
        <c:axPos val="l"/>
        <c:majorGridlines>
          <c:spPr>
            <a:ln>
              <a:noFill/>
            </a:ln>
          </c:spPr>
        </c:majorGridlines>
        <c:numFmt formatCode="#,##0.00" sourceLinked="0"/>
        <c:majorTickMark val="out"/>
        <c:minorTickMark val="none"/>
        <c:tickLblPos val="nextTo"/>
        <c:spPr>
          <a:ln>
            <a:solidFill>
              <a:srgbClr val="000000"/>
            </a:solidFill>
          </a:ln>
        </c:spPr>
        <c:txPr>
          <a:bodyPr/>
          <a:lstStyle/>
          <a:p>
            <a:pPr>
              <a:defRPr sz="1600">
                <a:solidFill>
                  <a:sysClr val="windowText" lastClr="000000"/>
                </a:solidFill>
              </a:defRPr>
            </a:pPr>
            <a:endParaRPr lang="en-US"/>
          </a:p>
        </c:txPr>
        <c:crossAx val="154735360"/>
        <c:crosses val="autoZero"/>
        <c:crossBetween val="midCat"/>
        <c:majorUnit val="5.000000000000001E-2"/>
      </c:valAx>
    </c:plotArea>
    <c:legend>
      <c:legendPos val="b"/>
      <c:overlay val="0"/>
      <c:spPr>
        <a:ln>
          <a:solidFill>
            <a:srgbClr val="000000"/>
          </a:solidFill>
        </a:ln>
      </c:spPr>
      <c:txPr>
        <a:bodyPr/>
        <a:lstStyle/>
        <a:p>
          <a:pPr>
            <a:defRPr sz="1600">
              <a:solidFill>
                <a:sysClr val="windowText" lastClr="000000"/>
              </a:solidFill>
            </a:defRPr>
          </a:pPr>
          <a:endParaRPr lang="en-US"/>
        </a:p>
      </c:txPr>
    </c:legend>
    <c:plotVisOnly val="1"/>
    <c:dispBlanksAs val="gap"/>
    <c:showDLblsOverMax val="0"/>
  </c:chart>
  <c:spPr>
    <a:ln>
      <a:noFill/>
    </a:ln>
  </c:spPr>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NZ"/>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barChart>
        <c:barDir val="col"/>
        <c:grouping val="clustered"/>
        <c:varyColors val="0"/>
        <c:ser>
          <c:idx val="0"/>
          <c:order val="0"/>
          <c:tx>
            <c:strRef>
              <c:f>'Oxera''s refined sample 2016'!$B$198</c:f>
              <c:strCache>
                <c:ptCount val="1"/>
                <c:pt idx="0">
                  <c:v>Asset beta (filtered sample)</c:v>
                </c:pt>
              </c:strCache>
            </c:strRef>
          </c:tx>
          <c:invertIfNegative val="0"/>
          <c:cat>
            <c:strRef>
              <c:f>'Oxera''s refined sample 2016'!$A$199:$A$202</c:f>
              <c:strCache>
                <c:ptCount val="4"/>
                <c:pt idx="0">
                  <c:v>Gas</c:v>
                </c:pt>
                <c:pt idx="1">
                  <c:v>Electricity</c:v>
                </c:pt>
                <c:pt idx="2">
                  <c:v>Integrated</c:v>
                </c:pt>
                <c:pt idx="3">
                  <c:v>Energy</c:v>
                </c:pt>
              </c:strCache>
            </c:strRef>
          </c:cat>
          <c:val>
            <c:numRef>
              <c:f>'Oxera''s refined sample 2016'!$B$199:$B$202</c:f>
              <c:numCache>
                <c:formatCode>0.00</c:formatCode>
                <c:ptCount val="4"/>
                <c:pt idx="0">
                  <c:v>0.51381346273260431</c:v>
                </c:pt>
                <c:pt idx="1">
                  <c:v>0.35531054794393163</c:v>
                </c:pt>
                <c:pt idx="2">
                  <c:v>0.37491110532363658</c:v>
                </c:pt>
                <c:pt idx="3">
                  <c:v>0.40191300917167605</c:v>
                </c:pt>
              </c:numCache>
            </c:numRef>
          </c:val>
          <c:extLst xmlns:c16r2="http://schemas.microsoft.com/office/drawing/2015/06/chart">
            <c:ext xmlns:c16="http://schemas.microsoft.com/office/drawing/2014/chart" uri="{C3380CC4-5D6E-409C-BE32-E72D297353CC}">
              <c16:uniqueId val="{00000000-E1BD-40EA-81E9-FBCF5C451878}"/>
            </c:ext>
          </c:extLst>
        </c:ser>
        <c:ser>
          <c:idx val="1"/>
          <c:order val="1"/>
          <c:tx>
            <c:strRef>
              <c:f>'Oxera''s refined sample 2016'!$C$198</c:f>
              <c:strCache>
                <c:ptCount val="1"/>
                <c:pt idx="0">
                  <c:v>Asset beta (Commission)</c:v>
                </c:pt>
              </c:strCache>
            </c:strRef>
          </c:tx>
          <c:invertIfNegative val="0"/>
          <c:cat>
            <c:strRef>
              <c:f>'Oxera''s refined sample 2016'!$A$199:$A$202</c:f>
              <c:strCache>
                <c:ptCount val="4"/>
                <c:pt idx="0">
                  <c:v>Gas</c:v>
                </c:pt>
                <c:pt idx="1">
                  <c:v>Electricity</c:v>
                </c:pt>
                <c:pt idx="2">
                  <c:v>Integrated</c:v>
                </c:pt>
                <c:pt idx="3">
                  <c:v>Energy</c:v>
                </c:pt>
              </c:strCache>
            </c:strRef>
          </c:cat>
          <c:val>
            <c:numRef>
              <c:f>'Oxera''s refined sample 2016'!$C$199:$C$202</c:f>
              <c:numCache>
                <c:formatCode>0.00</c:formatCode>
                <c:ptCount val="4"/>
                <c:pt idx="0">
                  <c:v>0.49845608915621537</c:v>
                </c:pt>
                <c:pt idx="1">
                  <c:v>0.334493781538591</c:v>
                </c:pt>
                <c:pt idx="2">
                  <c:v>0.36853878341248736</c:v>
                </c:pt>
                <c:pt idx="3">
                  <c:v>0.39277920872876793</c:v>
                </c:pt>
              </c:numCache>
            </c:numRef>
          </c:val>
          <c:extLst xmlns:c16r2="http://schemas.microsoft.com/office/drawing/2015/06/chart">
            <c:ext xmlns:c16="http://schemas.microsoft.com/office/drawing/2014/chart" uri="{C3380CC4-5D6E-409C-BE32-E72D297353CC}">
              <c16:uniqueId val="{00000001-E1BD-40EA-81E9-FBCF5C451878}"/>
            </c:ext>
          </c:extLst>
        </c:ser>
        <c:dLbls>
          <c:showLegendKey val="0"/>
          <c:showVal val="0"/>
          <c:showCatName val="0"/>
          <c:showSerName val="0"/>
          <c:showPercent val="0"/>
          <c:showBubbleSize val="0"/>
        </c:dLbls>
        <c:gapWidth val="150"/>
        <c:axId val="154812416"/>
        <c:axId val="154813952"/>
      </c:barChart>
      <c:catAx>
        <c:axId val="154812416"/>
        <c:scaling>
          <c:orientation val="minMax"/>
        </c:scaling>
        <c:delete val="0"/>
        <c:axPos val="b"/>
        <c:numFmt formatCode="General" sourceLinked="1"/>
        <c:majorTickMark val="out"/>
        <c:minorTickMark val="none"/>
        <c:tickLblPos val="nextTo"/>
        <c:spPr>
          <a:ln>
            <a:solidFill>
              <a:srgbClr val="000000"/>
            </a:solidFill>
          </a:ln>
        </c:spPr>
        <c:txPr>
          <a:bodyPr/>
          <a:lstStyle/>
          <a:p>
            <a:pPr>
              <a:defRPr sz="1600">
                <a:solidFill>
                  <a:sysClr val="windowText" lastClr="000000"/>
                </a:solidFill>
              </a:defRPr>
            </a:pPr>
            <a:endParaRPr lang="en-US"/>
          </a:p>
        </c:txPr>
        <c:crossAx val="154813952"/>
        <c:crosses val="autoZero"/>
        <c:auto val="1"/>
        <c:lblAlgn val="ctr"/>
        <c:lblOffset val="100"/>
        <c:noMultiLvlLbl val="0"/>
      </c:catAx>
      <c:valAx>
        <c:axId val="154813952"/>
        <c:scaling>
          <c:orientation val="minMax"/>
        </c:scaling>
        <c:delete val="0"/>
        <c:axPos val="l"/>
        <c:majorGridlines>
          <c:spPr>
            <a:ln>
              <a:noFill/>
            </a:ln>
          </c:spPr>
        </c:majorGridlines>
        <c:numFmt formatCode="0.00" sourceLinked="1"/>
        <c:majorTickMark val="out"/>
        <c:minorTickMark val="none"/>
        <c:tickLblPos val="nextTo"/>
        <c:spPr>
          <a:ln>
            <a:solidFill>
              <a:srgbClr val="000000"/>
            </a:solidFill>
          </a:ln>
        </c:spPr>
        <c:txPr>
          <a:bodyPr/>
          <a:lstStyle/>
          <a:p>
            <a:pPr>
              <a:defRPr sz="1600">
                <a:solidFill>
                  <a:sysClr val="windowText" lastClr="000000"/>
                </a:solidFill>
              </a:defRPr>
            </a:pPr>
            <a:endParaRPr lang="en-US"/>
          </a:p>
        </c:txPr>
        <c:crossAx val="154812416"/>
        <c:crosses val="autoZero"/>
        <c:crossBetween val="between"/>
      </c:valAx>
    </c:plotArea>
    <c:legend>
      <c:legendPos val="b"/>
      <c:overlay val="0"/>
      <c:spPr>
        <a:ln>
          <a:solidFill>
            <a:srgbClr val="193225"/>
          </a:solidFill>
        </a:ln>
      </c:spPr>
      <c:txPr>
        <a:bodyPr/>
        <a:lstStyle/>
        <a:p>
          <a:pPr>
            <a:defRPr sz="1600">
              <a:solidFill>
                <a:sysClr val="windowText" lastClr="000000"/>
              </a:solidFill>
            </a:defRPr>
          </a:pPr>
          <a:endParaRPr lang="en-US"/>
        </a:p>
      </c:txPr>
    </c:legend>
    <c:plotVisOnly val="1"/>
    <c:dispBlanksAs val="gap"/>
    <c:showDLblsOverMax val="0"/>
  </c:chart>
  <c:spPr>
    <a:ln>
      <a:noFill/>
    </a:ln>
  </c:sp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sheetPr codeName="Chart6"/>
  <sheetViews>
    <sheetView zoomScale="80" workbookViewId="0"/>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sheetViews>
    <sheetView zoomScale="8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4</xdr:col>
      <xdr:colOff>9525</xdr:colOff>
      <xdr:row>26</xdr:row>
      <xdr:rowOff>160525</xdr:rowOff>
    </xdr:from>
    <xdr:to>
      <xdr:col>7</xdr:col>
      <xdr:colOff>637442</xdr:colOff>
      <xdr:row>44</xdr:row>
      <xdr:rowOff>132816</xdr:rowOff>
    </xdr:to>
    <xdr:sp macro="" textlink="">
      <xdr:nvSpPr>
        <xdr:cNvPr id="2" name="Text Box 4">
          <a:extLst>
            <a:ext uri="{FF2B5EF4-FFF2-40B4-BE49-F238E27FC236}">
              <a16:creationId xmlns:a16="http://schemas.microsoft.com/office/drawing/2014/main" xmlns="" id="{00000000-0008-0000-0000-000002000000}"/>
            </a:ext>
          </a:extLst>
        </xdr:cNvPr>
        <xdr:cNvSpPr txBox="1">
          <a:spLocks noChangeArrowheads="1"/>
        </xdr:cNvSpPr>
      </xdr:nvSpPr>
      <xdr:spPr bwMode="auto">
        <a:xfrm>
          <a:off x="2638425" y="6008875"/>
          <a:ext cx="2818667" cy="2953616"/>
        </a:xfrm>
        <a:prstGeom prst="rect">
          <a:avLst/>
        </a:prstGeom>
        <a:solidFill>
          <a:srgbClr val="FFFFFF"/>
        </a:solidFill>
        <a:ln w="9525">
          <a:noFill/>
          <a:miter lim="800000"/>
          <a:headEnd/>
          <a:tailEnd/>
        </a:ln>
      </xdr:spPr>
      <xdr:txBody>
        <a:bodyPr vertOverflow="clip" wrap="square" lIns="0" tIns="45720" rIns="91440" bIns="45720" anchor="t" upright="1"/>
        <a:lstStyle/>
        <a:p>
          <a:r>
            <a:rPr lang="en-GB" sz="700">
              <a:latin typeface="Arial" pitchFamily="34" charset="0"/>
              <a:ea typeface="+mn-ea"/>
              <a:cs typeface="Arial" pitchFamily="34" charset="0"/>
            </a:rPr>
            <a:t>Oxera Consulting LLP is a limited liability partnership registered in England No. OC392464, registered office: Park Central, 40/41 Park End Street, Oxford, OX1 1JD, UK. The Brussels office, trading as Oxera Brussels, is registered in Belgium, SETR Oxera Consulting Limited 0883 432 547, registered office: Stephanie Square Centre, Avenue Louise 65, Box 11, 1050 Brussels, Belgium. Oxera Consulting GmbH is registered in Germany, no. HRB 148781 B (Local Court of Charlottenburg), registered office: Rahel-Hirsch-Straße 10, Berlin 10557, Germany. </a:t>
          </a:r>
        </a:p>
        <a:p>
          <a:endParaRPr lang="en-GB" sz="700">
            <a:latin typeface="Arial" pitchFamily="34" charset="0"/>
            <a:ea typeface="+mn-ea"/>
            <a:cs typeface="Arial" pitchFamily="34" charset="0"/>
          </a:endParaRPr>
        </a:p>
        <a:p>
          <a:r>
            <a:rPr lang="en-GB" sz="700">
              <a:latin typeface="Arial" pitchFamily="34" charset="0"/>
              <a:ea typeface="+mn-ea"/>
              <a:cs typeface="Arial" pitchFamily="34" charset="0"/>
            </a:rPr>
            <a:t>Although every effort has been made to ensure the accuracy of the material and the integrity of the analysis presented herein, the Company accepts no liability for any actions taken on the basis of its contents. </a:t>
          </a:r>
        </a:p>
        <a:p>
          <a:endParaRPr lang="en-GB" sz="700">
            <a:latin typeface="Arial" pitchFamily="34" charset="0"/>
            <a:ea typeface="+mn-ea"/>
            <a:cs typeface="Arial" pitchFamily="34" charset="0"/>
          </a:endParaRPr>
        </a:p>
        <a:p>
          <a:r>
            <a:rPr lang="en-GB" sz="700">
              <a:latin typeface="Arial" pitchFamily="34" charset="0"/>
              <a:ea typeface="+mn-ea"/>
              <a:cs typeface="Arial" pitchFamily="34" charset="0"/>
            </a:rPr>
            <a:t>No Oxera entity is either authorised or regulated by the Financial Conduct Authority or the Prudential Regulation Authority. Anyone considering a specific investment should consult their own broker or other investment adviser. We accept no liability for any specific investment decision, which must be at the investor’s own risk. </a:t>
          </a:r>
        </a:p>
        <a:p>
          <a:endParaRPr lang="en-GB" sz="700">
            <a:latin typeface="Arial" pitchFamily="34" charset="0"/>
            <a:ea typeface="+mn-ea"/>
            <a:cs typeface="Arial" pitchFamily="34" charset="0"/>
          </a:endParaRPr>
        </a:p>
        <a:p>
          <a:r>
            <a:rPr lang="en-GB" sz="700">
              <a:latin typeface="Arial" pitchFamily="34" charset="0"/>
              <a:ea typeface="+mn-ea"/>
              <a:cs typeface="Arial" pitchFamily="34" charset="0"/>
            </a:rPr>
            <a:t>© Oxera, 2016. All rights reserved. Except for the quotation of short passages for the purposes of criticism or review, no part may be used or reproduced without permission.</a:t>
          </a:r>
        </a:p>
        <a:p>
          <a:pPr algn="l" rtl="0">
            <a:defRPr sz="1000"/>
          </a:pPr>
          <a:endParaRPr lang="en-GB" sz="700" b="0" i="0" strike="noStrike">
            <a:solidFill>
              <a:srgbClr val="000000"/>
            </a:solidFill>
            <a:latin typeface="Arial" pitchFamily="34" charset="0"/>
            <a:cs typeface="Arial" pitchFamily="34" charset="0"/>
          </a:endParaRPr>
        </a:p>
        <a:p>
          <a:pPr algn="l" rtl="0">
            <a:defRPr sz="1000"/>
          </a:pPr>
          <a:endParaRPr lang="en-GB" sz="700" b="0" i="0" strike="noStrike">
            <a:solidFill>
              <a:srgbClr val="000000"/>
            </a:solidFill>
            <a:latin typeface="Arial" pitchFamily="34" charset="0"/>
            <a:cs typeface="Arial" pitchFamily="34" charset="0"/>
          </a:endParaRPr>
        </a:p>
      </xdr:txBody>
    </xdr:sp>
    <xdr:clientData/>
  </xdr:twoCellAnchor>
  <xdr:oneCellAnchor>
    <xdr:from>
      <xdr:col>4</xdr:col>
      <xdr:colOff>31172</xdr:colOff>
      <xdr:row>44</xdr:row>
      <xdr:rowOff>138544</xdr:rowOff>
    </xdr:from>
    <xdr:ext cx="1805152" cy="416812"/>
    <xdr:pic>
      <xdr:nvPicPr>
        <xdr:cNvPr id="3" name="Picture 2" descr="Grey Logo Light BKGRD.jpg">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2660072" y="8968219"/>
          <a:ext cx="1805152" cy="416812"/>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absoluteAnchor>
    <xdr:pos x="0" y="0"/>
    <xdr:ext cx="9286875" cy="6057900"/>
    <xdr:graphicFrame macro="">
      <xdr:nvGraphicFramePr>
        <xdr:cNvPr id="2" name="Chart 1">
          <a:extLst>
            <a:ext uri="{FF2B5EF4-FFF2-40B4-BE49-F238E27FC236}">
              <a16:creationId xmlns:a16="http://schemas.microsoft.com/office/drawing/2014/main" xmlns=""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98781" cy="6072187"/>
    <xdr:graphicFrame macro="">
      <xdr:nvGraphicFramePr>
        <xdr:cNvPr id="2" name="Chart 1">
          <a:extLst>
            <a:ext uri="{FF2B5EF4-FFF2-40B4-BE49-F238E27FC236}">
              <a16:creationId xmlns:a16="http://schemas.microsoft.com/office/drawing/2014/main" xmlns=""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xera blue 2014">
      <a:dk1>
        <a:srgbClr val="001E41"/>
      </a:dk1>
      <a:lt1>
        <a:sysClr val="window" lastClr="FFFFFF"/>
      </a:lt1>
      <a:dk2>
        <a:srgbClr val="003273"/>
      </a:dk2>
      <a:lt2>
        <a:srgbClr val="53B6E7"/>
      </a:lt2>
      <a:accent1>
        <a:srgbClr val="0066B3"/>
      </a:accent1>
      <a:accent2>
        <a:srgbClr val="53B6E7"/>
      </a:accent2>
      <a:accent3>
        <a:srgbClr val="003273"/>
      </a:accent3>
      <a:accent4>
        <a:srgbClr val="001E41"/>
      </a:accent4>
      <a:accent5>
        <a:srgbClr val="DCD7D2"/>
      </a:accent5>
      <a:accent6>
        <a:srgbClr val="737373"/>
      </a:accent6>
      <a:hlink>
        <a:srgbClr val="0066B3"/>
      </a:hlink>
      <a:folHlink>
        <a:srgbClr val="0066B3"/>
      </a:folHlink>
    </a:clrScheme>
    <a:fontScheme name="Oxera">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xera (blue)">
    <a:dk1>
      <a:srgbClr val="001E41"/>
    </a:dk1>
    <a:lt1>
      <a:sysClr val="window" lastClr="FFFFFF"/>
    </a:lt1>
    <a:dk2>
      <a:srgbClr val="0066B3"/>
    </a:dk2>
    <a:lt2>
      <a:srgbClr val="53B6E7"/>
    </a:lt2>
    <a:accent1>
      <a:srgbClr val="001E41"/>
    </a:accent1>
    <a:accent2>
      <a:srgbClr val="53B6E7"/>
    </a:accent2>
    <a:accent3>
      <a:srgbClr val="0066B3"/>
    </a:accent3>
    <a:accent4>
      <a:srgbClr val="003273"/>
    </a:accent4>
    <a:accent5>
      <a:srgbClr val="DCD7D2"/>
    </a:accent5>
    <a:accent6>
      <a:srgbClr val="737373"/>
    </a:accent6>
    <a:hlink>
      <a:srgbClr val="53B6E7"/>
    </a:hlink>
    <a:folHlink>
      <a:srgbClr val="0066B3"/>
    </a:folHlink>
  </a:clrScheme>
  <a:fontScheme name="Oxera">
    <a:majorFont>
      <a:latin typeface="Arial"/>
      <a:ea typeface=""/>
      <a:cs typeface=""/>
    </a:majorFont>
    <a:minorFont>
      <a:latin typeface="Arial"/>
      <a:ea typeface=""/>
      <a:cs typeface=""/>
    </a:minorFont>
  </a:fontScheme>
  <a:fmtScheme name="Median">
    <a:fillStyleLst>
      <a:solidFill>
        <a:schemeClr val="phClr"/>
      </a:solidFill>
      <a:solidFill>
        <a:schemeClr val="phClr">
          <a:tint val="50000"/>
        </a:schemeClr>
      </a:solidFill>
      <a:solidFill>
        <a:schemeClr val="phClr"/>
      </a:solidFill>
    </a:fillStyleLst>
    <a:lnStyleLst>
      <a:ln w="10000" cap="flat" cmpd="sng" algn="ctr">
        <a:solidFill>
          <a:schemeClr val="phClr"/>
        </a:solidFill>
        <a:prstDash val="solid"/>
      </a:ln>
      <a:ln w="19050" cap="flat" cmpd="sng" algn="ctr">
        <a:solidFill>
          <a:schemeClr val="phClr"/>
        </a:solidFill>
        <a:prstDash val="solid"/>
      </a:ln>
      <a:ln w="47625" cap="flat" cmpd="dbl" algn="ctr">
        <a:solidFill>
          <a:schemeClr val="phClr"/>
        </a:solidFill>
        <a:prstDash val="solid"/>
      </a:ln>
    </a:lnStyleLst>
    <a:effectStyleLst>
      <a:effectStyle>
        <a:effectLst>
          <a:outerShdw blurRad="38100" dist="30000" dir="5400000" rotWithShape="0">
            <a:srgbClr val="000000">
              <a:alpha val="45000"/>
            </a:srgbClr>
          </a:outerShdw>
        </a:effectLst>
      </a:effectStyle>
      <a:effectStyle>
        <a:effectLst>
          <a:outerShdw blurRad="38100" dist="30000" dir="5400000" rotWithShape="0">
            <a:srgbClr val="000000">
              <a:alpha val="45000"/>
            </a:srgbClr>
          </a:outerShdw>
        </a:effectLst>
      </a:effectStyle>
      <a:effectStyle>
        <a:effectLst>
          <a:outerShdw blurRad="38100" dist="25400" dir="5400000" rotWithShape="0">
            <a:srgbClr val="000000">
              <a:alpha val="35000"/>
            </a:srgbClr>
          </a:outerShdw>
        </a:effectLst>
        <a:scene3d>
          <a:camera prst="isometricTopDown" fov="0">
            <a:rot lat="0" lon="0" rev="0"/>
          </a:camera>
          <a:lightRig rig="balanced" dir="t">
            <a:rot lat="0" lon="0" rev="13800000"/>
          </a:lightRig>
        </a:scene3d>
        <a:sp3d extrusionH="12700" prstMaterial="plastic">
          <a:bevelT w="38100" h="25400" prst="softRound"/>
          <a:contourClr>
            <a:schemeClr val="ph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xera (blue)">
    <a:dk1>
      <a:srgbClr val="001E41"/>
    </a:dk1>
    <a:lt1>
      <a:sysClr val="window" lastClr="FFFFFF"/>
    </a:lt1>
    <a:dk2>
      <a:srgbClr val="0066B3"/>
    </a:dk2>
    <a:lt2>
      <a:srgbClr val="53B6E7"/>
    </a:lt2>
    <a:accent1>
      <a:srgbClr val="001E41"/>
    </a:accent1>
    <a:accent2>
      <a:srgbClr val="53B6E7"/>
    </a:accent2>
    <a:accent3>
      <a:srgbClr val="0066B3"/>
    </a:accent3>
    <a:accent4>
      <a:srgbClr val="003273"/>
    </a:accent4>
    <a:accent5>
      <a:srgbClr val="DCD7D2"/>
    </a:accent5>
    <a:accent6>
      <a:srgbClr val="737373"/>
    </a:accent6>
    <a:hlink>
      <a:srgbClr val="53B6E7"/>
    </a:hlink>
    <a:folHlink>
      <a:srgbClr val="0066B3"/>
    </a:folHlink>
  </a:clrScheme>
  <a:fontScheme name="Oxera">
    <a:majorFont>
      <a:latin typeface="Arial"/>
      <a:ea typeface=""/>
      <a:cs typeface=""/>
    </a:majorFont>
    <a:minorFont>
      <a:latin typeface="Arial"/>
      <a:ea typeface=""/>
      <a:cs typeface=""/>
    </a:minorFont>
  </a:fontScheme>
  <a:fmtScheme name="Median">
    <a:fillStyleLst>
      <a:solidFill>
        <a:schemeClr val="phClr"/>
      </a:solidFill>
      <a:solidFill>
        <a:schemeClr val="phClr">
          <a:tint val="50000"/>
        </a:schemeClr>
      </a:solidFill>
      <a:solidFill>
        <a:schemeClr val="phClr"/>
      </a:solidFill>
    </a:fillStyleLst>
    <a:lnStyleLst>
      <a:ln w="10000" cap="flat" cmpd="sng" algn="ctr">
        <a:solidFill>
          <a:schemeClr val="phClr"/>
        </a:solidFill>
        <a:prstDash val="solid"/>
      </a:ln>
      <a:ln w="19050" cap="flat" cmpd="sng" algn="ctr">
        <a:solidFill>
          <a:schemeClr val="phClr"/>
        </a:solidFill>
        <a:prstDash val="solid"/>
      </a:ln>
      <a:ln w="47625" cap="flat" cmpd="dbl" algn="ctr">
        <a:solidFill>
          <a:schemeClr val="phClr"/>
        </a:solidFill>
        <a:prstDash val="solid"/>
      </a:ln>
    </a:lnStyleLst>
    <a:effectStyleLst>
      <a:effectStyle>
        <a:effectLst>
          <a:outerShdw blurRad="38100" dist="30000" dir="5400000" rotWithShape="0">
            <a:srgbClr val="000000">
              <a:alpha val="45000"/>
            </a:srgbClr>
          </a:outerShdw>
        </a:effectLst>
      </a:effectStyle>
      <a:effectStyle>
        <a:effectLst>
          <a:outerShdw blurRad="38100" dist="30000" dir="5400000" rotWithShape="0">
            <a:srgbClr val="000000">
              <a:alpha val="45000"/>
            </a:srgbClr>
          </a:outerShdw>
        </a:effectLst>
      </a:effectStyle>
      <a:effectStyle>
        <a:effectLst>
          <a:outerShdw blurRad="38100" dist="25400" dir="5400000" rotWithShape="0">
            <a:srgbClr val="000000">
              <a:alpha val="35000"/>
            </a:srgbClr>
          </a:outerShdw>
        </a:effectLst>
        <a:scene3d>
          <a:camera prst="isometricTopDown" fov="0">
            <a:rot lat="0" lon="0" rev="0"/>
          </a:camera>
          <a:lightRig rig="balanced" dir="t">
            <a:rot lat="0" lon="0" rev="13800000"/>
          </a:lightRig>
        </a:scene3d>
        <a:sp3d extrusionH="12700" prstMaterial="plastic">
          <a:bevelT w="38100" h="25400" prst="softRound"/>
          <a:contourClr>
            <a:schemeClr val="phClr"/>
          </a:contourClr>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6:L34"/>
  <sheetViews>
    <sheetView showGridLines="0" tabSelected="1" view="pageLayout" zoomScale="80" zoomScalePageLayoutView="80" workbookViewId="0">
      <selection activeCell="E9" sqref="E9:H11"/>
    </sheetView>
  </sheetViews>
  <sheetFormatPr defaultColWidth="8" defaultRowHeight="12.75"/>
  <cols>
    <col min="1" max="4" width="8" style="74"/>
    <col min="5" max="5" width="13.5" style="74" bestFit="1" customWidth="1"/>
    <col min="6" max="16384" width="8" style="74"/>
  </cols>
  <sheetData>
    <row r="6" spans="1:12">
      <c r="I6" s="75"/>
      <c r="J6" s="75"/>
      <c r="K6" s="75"/>
      <c r="L6" s="75"/>
    </row>
    <row r="9" spans="1:12" ht="45.75">
      <c r="A9" s="76"/>
      <c r="B9" s="77"/>
      <c r="C9" s="75"/>
      <c r="D9" s="75"/>
      <c r="E9" s="112" t="s">
        <v>0</v>
      </c>
      <c r="F9" s="112"/>
      <c r="G9" s="112"/>
      <c r="H9" s="112"/>
    </row>
    <row r="10" spans="1:12">
      <c r="E10" s="112"/>
      <c r="F10" s="112"/>
      <c r="G10" s="112"/>
      <c r="H10" s="112"/>
    </row>
    <row r="11" spans="1:12">
      <c r="E11" s="112"/>
      <c r="F11" s="112"/>
      <c r="G11" s="112"/>
      <c r="H11" s="112"/>
    </row>
    <row r="12" spans="1:12">
      <c r="E12" s="78"/>
      <c r="F12" s="78"/>
      <c r="G12" s="78"/>
      <c r="H12" s="78"/>
    </row>
    <row r="14" spans="1:12" ht="18">
      <c r="E14" s="79"/>
    </row>
    <row r="17" spans="1:9" ht="27">
      <c r="A17" s="80"/>
      <c r="E17" s="79" t="s">
        <v>1</v>
      </c>
    </row>
    <row r="18" spans="1:9" ht="27">
      <c r="A18" s="80"/>
      <c r="E18" s="79" t="s">
        <v>2</v>
      </c>
    </row>
    <row r="19" spans="1:9" ht="18">
      <c r="E19" s="79"/>
    </row>
    <row r="20" spans="1:9">
      <c r="E20" s="105">
        <v>42585</v>
      </c>
    </row>
    <row r="23" spans="1:9" ht="23.25">
      <c r="A23" s="81"/>
      <c r="E23" s="107"/>
    </row>
    <row r="24" spans="1:9">
      <c r="E24" s="78"/>
      <c r="F24" s="78"/>
      <c r="G24" s="78"/>
      <c r="H24" s="78"/>
    </row>
    <row r="25" spans="1:9" s="82" customFormat="1" ht="18"/>
    <row r="26" spans="1:9" ht="14.25">
      <c r="E26" s="83" t="s">
        <v>3</v>
      </c>
    </row>
    <row r="29" spans="1:9">
      <c r="A29" s="108"/>
      <c r="B29" s="109"/>
      <c r="C29" s="109"/>
      <c r="D29" s="109"/>
      <c r="E29" s="109"/>
      <c r="F29" s="109"/>
      <c r="G29" s="109"/>
      <c r="H29" s="109"/>
      <c r="I29" s="109"/>
    </row>
    <row r="30" spans="1:9">
      <c r="A30" s="110"/>
      <c r="B30" s="109"/>
      <c r="C30" s="109"/>
      <c r="D30" s="109"/>
      <c r="E30" s="109"/>
      <c r="F30" s="109"/>
      <c r="G30" s="109"/>
      <c r="H30" s="109"/>
      <c r="I30" s="109"/>
    </row>
    <row r="31" spans="1:9">
      <c r="A31" s="110"/>
      <c r="B31" s="111"/>
      <c r="C31" s="111"/>
      <c r="D31" s="111"/>
      <c r="E31" s="111"/>
      <c r="F31" s="111"/>
      <c r="G31" s="111"/>
      <c r="H31" s="111"/>
      <c r="I31" s="111"/>
    </row>
    <row r="34" spans="1:1" ht="18">
      <c r="A34" s="82"/>
    </row>
  </sheetData>
  <mergeCells count="4">
    <mergeCell ref="A29:I29"/>
    <mergeCell ref="A30:I30"/>
    <mergeCell ref="A31:I31"/>
    <mergeCell ref="E9:H11"/>
  </mergeCells>
  <pageMargins left="1.3779527559055118" right="0.59055118110236227" top="0.59055118110236227" bottom="0.98425196850393704" header="0.51181102362204722" footer="0.51181102362204722"/>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C7"/>
  <sheetViews>
    <sheetView showGridLines="0" zoomScale="80" zoomScaleNormal="80" workbookViewId="0"/>
  </sheetViews>
  <sheetFormatPr defaultColWidth="9" defaultRowHeight="12.75"/>
  <cols>
    <col min="1" max="1" width="4.75" style="1" customWidth="1"/>
    <col min="2" max="2" width="24.875" style="1" customWidth="1"/>
    <col min="3" max="3" width="73.875" style="1" customWidth="1"/>
    <col min="4" max="16384" width="9" style="1"/>
  </cols>
  <sheetData>
    <row r="1" spans="1:3" ht="18">
      <c r="A1" s="2" t="s">
        <v>78</v>
      </c>
      <c r="B1" s="4"/>
      <c r="C1" s="4"/>
    </row>
    <row r="3" spans="1:3" ht="15">
      <c r="B3" s="99" t="s">
        <v>5</v>
      </c>
      <c r="C3" s="99" t="s">
        <v>6</v>
      </c>
    </row>
    <row r="4" spans="1:3">
      <c r="B4" s="1" t="s">
        <v>79</v>
      </c>
      <c r="C4" s="1" t="s">
        <v>80</v>
      </c>
    </row>
    <row r="5" spans="1:3">
      <c r="B5" s="1" t="s">
        <v>81</v>
      </c>
      <c r="C5" s="1" t="s">
        <v>82</v>
      </c>
    </row>
    <row r="6" spans="1:3">
      <c r="B6" s="1" t="s">
        <v>83</v>
      </c>
      <c r="C6" s="1" t="s">
        <v>84</v>
      </c>
    </row>
    <row r="7" spans="1:3">
      <c r="B7" s="1" t="s">
        <v>85</v>
      </c>
      <c r="C7" s="1" t="s">
        <v>86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H24"/>
  <sheetViews>
    <sheetView showGridLines="0" zoomScale="80" zoomScaleNormal="80" workbookViewId="0"/>
  </sheetViews>
  <sheetFormatPr defaultColWidth="9" defaultRowHeight="12.75"/>
  <cols>
    <col min="1" max="1" width="20.875" style="1" customWidth="1"/>
    <col min="2" max="5" width="11.5" style="1" customWidth="1"/>
    <col min="6" max="16384" width="9" style="1"/>
  </cols>
  <sheetData>
    <row r="1" spans="1:8" ht="18">
      <c r="A1" s="2" t="s">
        <v>87</v>
      </c>
      <c r="B1" s="4"/>
      <c r="C1" s="4"/>
      <c r="D1" s="4"/>
      <c r="E1" s="4"/>
      <c r="F1" s="4"/>
    </row>
    <row r="3" spans="1:8">
      <c r="A3" s="1" t="s">
        <v>88</v>
      </c>
      <c r="B3" s="1" t="s">
        <v>89</v>
      </c>
      <c r="C3" s="1" t="s">
        <v>90</v>
      </c>
      <c r="D3" s="1" t="s">
        <v>91</v>
      </c>
      <c r="E3" s="1" t="s">
        <v>92</v>
      </c>
      <c r="F3" s="1" t="s">
        <v>93</v>
      </c>
    </row>
    <row r="4" spans="1:8">
      <c r="B4" s="34">
        <v>36922</v>
      </c>
      <c r="C4" s="1" t="e">
        <f>NA()</f>
        <v>#N/A</v>
      </c>
      <c r="D4" s="1" t="e">
        <f>NA()</f>
        <v>#N/A</v>
      </c>
      <c r="E4" s="1" t="e">
        <f>NA()</f>
        <v>#N/A</v>
      </c>
      <c r="F4" s="1" t="e">
        <f>NA()</f>
        <v>#N/A</v>
      </c>
    </row>
    <row r="5" spans="1:8">
      <c r="A5" s="7">
        <v>2001</v>
      </c>
      <c r="B5" s="34">
        <f>DATE(A5,3,31)</f>
        <v>36981</v>
      </c>
      <c r="C5" s="33">
        <v>9.3096439579442816E-2</v>
      </c>
      <c r="D5" s="33">
        <v>0.13036709679864258</v>
      </c>
      <c r="E5" s="33">
        <v>8.2038380607643888E-2</v>
      </c>
      <c r="F5" s="33">
        <v>0.10742533075049594</v>
      </c>
    </row>
    <row r="6" spans="1:8">
      <c r="A6" s="7">
        <v>2002</v>
      </c>
      <c r="B6" s="34">
        <f t="shared" ref="B6:B20" si="0">DATE(A6,3,31)</f>
        <v>37346</v>
      </c>
      <c r="C6" s="33">
        <v>0.12697026432307326</v>
      </c>
      <c r="D6" s="33">
        <v>0.14664403894882735</v>
      </c>
      <c r="E6" s="33">
        <v>9.1892577570208314E-2</v>
      </c>
      <c r="F6" s="33">
        <v>0.10398778744375473</v>
      </c>
    </row>
    <row r="7" spans="1:8">
      <c r="A7" s="7">
        <v>2003</v>
      </c>
      <c r="B7" s="34">
        <f t="shared" si="0"/>
        <v>37711</v>
      </c>
      <c r="C7" s="33">
        <v>0.14833520922598734</v>
      </c>
      <c r="D7" s="33">
        <v>0.17997900875950082</v>
      </c>
      <c r="E7" s="33">
        <v>0.18654374937141746</v>
      </c>
      <c r="F7" s="33">
        <v>0.1769051029026</v>
      </c>
    </row>
    <row r="8" spans="1:8">
      <c r="A8" s="7">
        <v>2004</v>
      </c>
      <c r="B8" s="34">
        <f t="shared" si="0"/>
        <v>38077</v>
      </c>
      <c r="C8" s="33">
        <v>0.17198742795618388</v>
      </c>
      <c r="D8" s="33">
        <v>0.20007597614043957</v>
      </c>
      <c r="E8" s="33">
        <v>0.2408998680043615</v>
      </c>
      <c r="F8" s="33">
        <v>0.21032562763692331</v>
      </c>
    </row>
    <row r="9" spans="1:8">
      <c r="A9" s="7">
        <v>2005</v>
      </c>
      <c r="B9" s="34">
        <f t="shared" si="0"/>
        <v>38442</v>
      </c>
      <c r="C9" s="33">
        <v>0.20998043725246879</v>
      </c>
      <c r="D9" s="33">
        <v>0.23170161152346944</v>
      </c>
      <c r="E9" s="33">
        <v>0.28891364997897223</v>
      </c>
      <c r="F9" s="33">
        <v>0.24657562495817525</v>
      </c>
    </row>
    <row r="10" spans="1:8">
      <c r="A10" s="7">
        <v>2006</v>
      </c>
      <c r="B10" s="34">
        <f t="shared" si="0"/>
        <v>38807</v>
      </c>
      <c r="C10" s="33">
        <v>0.25423850021615041</v>
      </c>
      <c r="D10" s="33">
        <v>0.27037514614017694</v>
      </c>
      <c r="E10" s="33">
        <v>0.35667152206788083</v>
      </c>
      <c r="F10" s="33">
        <v>0.29692036797515953</v>
      </c>
    </row>
    <row r="11" spans="1:8">
      <c r="A11" s="7">
        <v>2007</v>
      </c>
      <c r="B11" s="34">
        <f t="shared" si="0"/>
        <v>39172</v>
      </c>
      <c r="C11" s="33">
        <v>0.2568591565701156</v>
      </c>
      <c r="D11" s="33">
        <v>0.28382990794985197</v>
      </c>
      <c r="E11" s="33">
        <v>0.44117464458347705</v>
      </c>
      <c r="F11" s="33">
        <v>0.35566228033318265</v>
      </c>
    </row>
    <row r="12" spans="1:8">
      <c r="A12" s="7">
        <v>2008</v>
      </c>
      <c r="B12" s="34">
        <f t="shared" si="0"/>
        <v>39538</v>
      </c>
      <c r="C12" s="33">
        <v>0.36743627037190957</v>
      </c>
      <c r="D12" s="33">
        <v>0.35001770287385059</v>
      </c>
      <c r="E12" s="33">
        <v>0.43191950895260578</v>
      </c>
      <c r="F12" s="33">
        <v>0.36385124750002362</v>
      </c>
    </row>
    <row r="13" spans="1:8">
      <c r="A13" s="7">
        <v>2009</v>
      </c>
      <c r="B13" s="34">
        <f t="shared" si="0"/>
        <v>39903</v>
      </c>
      <c r="C13" s="33">
        <v>0.41803929419322294</v>
      </c>
      <c r="D13" s="33">
        <v>0.46417957810657967</v>
      </c>
      <c r="E13" s="33">
        <v>0.41568970079704326</v>
      </c>
      <c r="F13" s="33">
        <v>0.37904404153994858</v>
      </c>
      <c r="G13" s="19"/>
      <c r="H13" s="19"/>
    </row>
    <row r="14" spans="1:8">
      <c r="A14" s="7">
        <v>2010</v>
      </c>
      <c r="B14" s="34">
        <f t="shared" si="0"/>
        <v>40268</v>
      </c>
      <c r="C14" s="33">
        <v>0.41446432353654405</v>
      </c>
      <c r="D14" s="33">
        <v>0.46260792072627721</v>
      </c>
      <c r="E14" s="33">
        <v>0.39121020917133209</v>
      </c>
      <c r="F14" s="33">
        <v>0.36813839550738064</v>
      </c>
      <c r="G14" s="19"/>
      <c r="H14" s="19"/>
    </row>
    <row r="15" spans="1:8">
      <c r="A15" s="7">
        <v>2011</v>
      </c>
      <c r="B15" s="34">
        <f t="shared" si="0"/>
        <v>40633</v>
      </c>
      <c r="C15" s="33">
        <v>0.39299180644755877</v>
      </c>
      <c r="D15" s="33">
        <v>0.41291123736935165</v>
      </c>
      <c r="E15" s="33">
        <v>0.36841101399503379</v>
      </c>
      <c r="F15" s="33">
        <v>0.35527419393760762</v>
      </c>
      <c r="G15" s="19"/>
      <c r="H15" s="19"/>
    </row>
    <row r="16" spans="1:8">
      <c r="A16" s="7">
        <v>2012</v>
      </c>
      <c r="B16" s="34">
        <f t="shared" si="0"/>
        <v>40999</v>
      </c>
      <c r="C16" s="33">
        <v>0.38394143401416492</v>
      </c>
      <c r="D16" s="33">
        <v>0.420257537001412</v>
      </c>
      <c r="E16" s="33">
        <v>0.34567619163005164</v>
      </c>
      <c r="F16" s="33">
        <v>0.34111517467981506</v>
      </c>
      <c r="G16" s="19"/>
      <c r="H16" s="19"/>
    </row>
    <row r="17" spans="1:8">
      <c r="A17" s="7">
        <v>2013</v>
      </c>
      <c r="B17" s="34">
        <f t="shared" si="0"/>
        <v>41364</v>
      </c>
      <c r="C17" s="33">
        <v>0.39033403846186099</v>
      </c>
      <c r="D17" s="33">
        <v>0.42562009023617581</v>
      </c>
      <c r="E17" s="33">
        <v>0.32964681469290485</v>
      </c>
      <c r="F17" s="33">
        <v>0.32267637693160023</v>
      </c>
    </row>
    <row r="18" spans="1:8">
      <c r="A18" s="7">
        <v>2014</v>
      </c>
      <c r="B18" s="34">
        <f t="shared" si="0"/>
        <v>41729</v>
      </c>
      <c r="C18" s="33">
        <v>0.40891250985526506</v>
      </c>
      <c r="D18" s="33">
        <v>0.35391974368926499</v>
      </c>
      <c r="E18" s="33">
        <v>0.29667772775215739</v>
      </c>
      <c r="F18" s="33">
        <v>0.27304751086733731</v>
      </c>
    </row>
    <row r="19" spans="1:8">
      <c r="A19" s="7">
        <v>2015</v>
      </c>
      <c r="B19" s="34">
        <f t="shared" si="0"/>
        <v>42094</v>
      </c>
      <c r="C19" s="33">
        <v>0.43778342263388198</v>
      </c>
      <c r="D19" s="33">
        <v>0.4112269793168119</v>
      </c>
      <c r="E19" s="33">
        <v>0.27827386375924873</v>
      </c>
      <c r="F19" s="33">
        <v>0.29897479095512164</v>
      </c>
    </row>
    <row r="20" spans="1:8">
      <c r="A20" s="7">
        <v>2016</v>
      </c>
      <c r="B20" s="34">
        <f t="shared" si="0"/>
        <v>42460</v>
      </c>
      <c r="C20" s="33">
        <v>0.44383146983073707</v>
      </c>
      <c r="D20" s="33">
        <v>0.45477769561712439</v>
      </c>
      <c r="E20" s="33">
        <v>0.26003979386531051</v>
      </c>
      <c r="F20" s="33">
        <v>0.28596395195064972</v>
      </c>
      <c r="H20" s="19"/>
    </row>
    <row r="22" spans="1:8">
      <c r="A22" s="17" t="s">
        <v>94</v>
      </c>
      <c r="B22" s="100" t="s">
        <v>95</v>
      </c>
    </row>
    <row r="24" spans="1:8">
      <c r="C24" s="19"/>
      <c r="D24" s="19"/>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D92"/>
  <sheetViews>
    <sheetView showGridLines="0" zoomScale="80" zoomScaleNormal="80" workbookViewId="0"/>
  </sheetViews>
  <sheetFormatPr defaultColWidth="9" defaultRowHeight="12.75"/>
  <cols>
    <col min="1" max="4" width="25.25" style="1" customWidth="1"/>
    <col min="5" max="16384" width="9" style="1"/>
  </cols>
  <sheetData>
    <row r="1" spans="1:4" ht="18">
      <c r="A1" s="2" t="s">
        <v>81</v>
      </c>
      <c r="B1" s="6"/>
      <c r="C1" s="6"/>
      <c r="D1" s="6"/>
    </row>
    <row r="3" spans="1:4">
      <c r="A3" s="5" t="s">
        <v>40</v>
      </c>
      <c r="B3" s="4"/>
      <c r="C3" s="4"/>
      <c r="D3" s="4"/>
    </row>
    <row r="5" spans="1:4">
      <c r="A5" s="3" t="s">
        <v>96</v>
      </c>
      <c r="B5" s="3" t="s">
        <v>97</v>
      </c>
      <c r="C5" s="3" t="s">
        <v>23</v>
      </c>
      <c r="D5" s="3" t="s">
        <v>98</v>
      </c>
    </row>
    <row r="6" spans="1:4">
      <c r="A6" s="7" t="s">
        <v>99</v>
      </c>
      <c r="B6" s="7" t="s">
        <v>100</v>
      </c>
      <c r="C6" s="7" t="s">
        <v>101</v>
      </c>
      <c r="D6" s="7" t="s">
        <v>99</v>
      </c>
    </row>
    <row r="7" spans="1:4">
      <c r="A7" s="7" t="s">
        <v>102</v>
      </c>
      <c r="B7" s="7" t="s">
        <v>103</v>
      </c>
      <c r="C7" s="7" t="s">
        <v>104</v>
      </c>
      <c r="D7" s="7" t="s">
        <v>100</v>
      </c>
    </row>
    <row r="8" spans="1:4">
      <c r="A8" s="7" t="s">
        <v>105</v>
      </c>
      <c r="B8" s="7" t="s">
        <v>106</v>
      </c>
      <c r="C8" s="7" t="s">
        <v>107</v>
      </c>
      <c r="D8" s="7" t="s">
        <v>101</v>
      </c>
    </row>
    <row r="9" spans="1:4">
      <c r="A9" s="7" t="s">
        <v>108</v>
      </c>
      <c r="B9" s="7" t="s">
        <v>109</v>
      </c>
      <c r="C9" s="7" t="s">
        <v>110</v>
      </c>
      <c r="D9" s="7" t="s">
        <v>104</v>
      </c>
    </row>
    <row r="10" spans="1:4">
      <c r="A10" s="7" t="s">
        <v>111</v>
      </c>
      <c r="B10" s="7" t="s">
        <v>112</v>
      </c>
      <c r="C10" s="7" t="s">
        <v>113</v>
      </c>
      <c r="D10" s="7" t="s">
        <v>103</v>
      </c>
    </row>
    <row r="11" spans="1:4">
      <c r="A11" s="7" t="s">
        <v>114</v>
      </c>
      <c r="B11" s="7" t="s">
        <v>115</v>
      </c>
      <c r="C11" s="7" t="s">
        <v>116</v>
      </c>
      <c r="D11" s="7" t="s">
        <v>107</v>
      </c>
    </row>
    <row r="12" spans="1:4">
      <c r="A12" s="7" t="s">
        <v>117</v>
      </c>
      <c r="B12" s="7" t="s">
        <v>118</v>
      </c>
      <c r="C12" s="7" t="s">
        <v>119</v>
      </c>
      <c r="D12" s="7" t="s">
        <v>102</v>
      </c>
    </row>
    <row r="13" spans="1:4">
      <c r="A13" s="7" t="s">
        <v>120</v>
      </c>
      <c r="B13" s="7" t="s">
        <v>121</v>
      </c>
      <c r="C13" s="7" t="s">
        <v>122</v>
      </c>
      <c r="D13" s="7" t="s">
        <v>110</v>
      </c>
    </row>
    <row r="14" spans="1:4">
      <c r="A14" s="7" t="s">
        <v>123</v>
      </c>
      <c r="B14" s="7" t="s">
        <v>124</v>
      </c>
      <c r="C14" s="7" t="s">
        <v>125</v>
      </c>
      <c r="D14" s="7" t="s">
        <v>113</v>
      </c>
    </row>
    <row r="15" spans="1:4">
      <c r="A15" s="7" t="s">
        <v>126</v>
      </c>
      <c r="B15" s="7" t="s">
        <v>127</v>
      </c>
      <c r="C15" s="7" t="s">
        <v>128</v>
      </c>
      <c r="D15" s="7" t="s">
        <v>116</v>
      </c>
    </row>
    <row r="16" spans="1:4">
      <c r="A16" s="7" t="s">
        <v>129</v>
      </c>
      <c r="B16" s="7" t="s">
        <v>130</v>
      </c>
      <c r="C16" s="7" t="s">
        <v>131</v>
      </c>
      <c r="D16" s="7" t="s">
        <v>105</v>
      </c>
    </row>
    <row r="17" spans="1:4">
      <c r="A17" s="7" t="s">
        <v>132</v>
      </c>
      <c r="B17" s="7" t="s">
        <v>133</v>
      </c>
      <c r="C17" s="7" t="s">
        <v>134</v>
      </c>
      <c r="D17" s="7" t="s">
        <v>119</v>
      </c>
    </row>
    <row r="18" spans="1:4">
      <c r="A18" s="7" t="s">
        <v>135</v>
      </c>
      <c r="B18" s="7" t="s">
        <v>136</v>
      </c>
      <c r="C18" s="7" t="s">
        <v>137</v>
      </c>
      <c r="D18" s="7" t="s">
        <v>122</v>
      </c>
    </row>
    <row r="19" spans="1:4">
      <c r="A19" s="7" t="s">
        <v>138</v>
      </c>
      <c r="B19" s="7" t="s">
        <v>139</v>
      </c>
      <c r="C19" s="7" t="s">
        <v>140</v>
      </c>
      <c r="D19" s="7" t="s">
        <v>125</v>
      </c>
    </row>
    <row r="20" spans="1:4">
      <c r="A20" s="7" t="s">
        <v>141</v>
      </c>
      <c r="B20" s="7"/>
      <c r="C20" s="7" t="s">
        <v>142</v>
      </c>
      <c r="D20" s="7" t="s">
        <v>128</v>
      </c>
    </row>
    <row r="21" spans="1:4">
      <c r="A21" s="7"/>
      <c r="C21" s="7" t="s">
        <v>143</v>
      </c>
      <c r="D21" s="7" t="s">
        <v>131</v>
      </c>
    </row>
    <row r="22" spans="1:4">
      <c r="A22" s="7"/>
      <c r="C22" s="7" t="s">
        <v>144</v>
      </c>
      <c r="D22" s="7" t="s">
        <v>134</v>
      </c>
    </row>
    <row r="23" spans="1:4">
      <c r="C23" s="7" t="s">
        <v>145</v>
      </c>
      <c r="D23" s="7" t="s">
        <v>137</v>
      </c>
    </row>
    <row r="24" spans="1:4">
      <c r="C24" s="7" t="s">
        <v>146</v>
      </c>
      <c r="D24" s="7" t="s">
        <v>106</v>
      </c>
    </row>
    <row r="25" spans="1:4">
      <c r="A25" s="1" t="s">
        <v>147</v>
      </c>
      <c r="C25" s="7" t="s">
        <v>148</v>
      </c>
      <c r="D25" s="7" t="s">
        <v>109</v>
      </c>
    </row>
    <row r="26" spans="1:4">
      <c r="A26" s="1" t="s">
        <v>147</v>
      </c>
      <c r="C26" s="7" t="s">
        <v>149</v>
      </c>
      <c r="D26" s="7" t="s">
        <v>140</v>
      </c>
    </row>
    <row r="27" spans="1:4">
      <c r="A27" s="1" t="s">
        <v>147</v>
      </c>
      <c r="C27" s="7" t="s">
        <v>150</v>
      </c>
      <c r="D27" s="7" t="s">
        <v>112</v>
      </c>
    </row>
    <row r="28" spans="1:4">
      <c r="A28" s="1" t="s">
        <v>147</v>
      </c>
      <c r="C28" s="7" t="s">
        <v>151</v>
      </c>
      <c r="D28" s="7" t="s">
        <v>142</v>
      </c>
    </row>
    <row r="29" spans="1:4">
      <c r="A29" s="1" t="s">
        <v>147</v>
      </c>
      <c r="C29" s="7" t="s">
        <v>152</v>
      </c>
      <c r="D29" s="7" t="s">
        <v>143</v>
      </c>
    </row>
    <row r="30" spans="1:4">
      <c r="A30" s="1" t="s">
        <v>147</v>
      </c>
      <c r="C30" s="7" t="s">
        <v>153</v>
      </c>
      <c r="D30" s="7" t="s">
        <v>144</v>
      </c>
    </row>
    <row r="31" spans="1:4">
      <c r="A31" s="1" t="s">
        <v>147</v>
      </c>
      <c r="C31" s="7" t="s">
        <v>154</v>
      </c>
      <c r="D31" s="7" t="s">
        <v>115</v>
      </c>
    </row>
    <row r="32" spans="1:4">
      <c r="A32" s="1" t="s">
        <v>147</v>
      </c>
      <c r="C32" s="7" t="s">
        <v>155</v>
      </c>
      <c r="D32" s="7" t="s">
        <v>118</v>
      </c>
    </row>
    <row r="33" spans="1:4">
      <c r="A33" s="1" t="s">
        <v>147</v>
      </c>
      <c r="C33" s="7" t="s">
        <v>156</v>
      </c>
      <c r="D33" s="7" t="s">
        <v>121</v>
      </c>
    </row>
    <row r="34" spans="1:4">
      <c r="A34" s="1" t="s">
        <v>147</v>
      </c>
      <c r="C34" s="7" t="s">
        <v>157</v>
      </c>
      <c r="D34" s="7" t="s">
        <v>124</v>
      </c>
    </row>
    <row r="35" spans="1:4">
      <c r="A35" s="1" t="s">
        <v>147</v>
      </c>
      <c r="C35" s="7" t="s">
        <v>158</v>
      </c>
      <c r="D35" s="7" t="s">
        <v>108</v>
      </c>
    </row>
    <row r="36" spans="1:4">
      <c r="A36" s="1" t="s">
        <v>147</v>
      </c>
      <c r="C36" s="7" t="s">
        <v>159</v>
      </c>
      <c r="D36" s="7" t="s">
        <v>145</v>
      </c>
    </row>
    <row r="37" spans="1:4">
      <c r="A37" s="1" t="s">
        <v>147</v>
      </c>
      <c r="C37" s="7" t="s">
        <v>160</v>
      </c>
      <c r="D37" s="7" t="s">
        <v>146</v>
      </c>
    </row>
    <row r="38" spans="1:4">
      <c r="A38" s="1" t="s">
        <v>147</v>
      </c>
      <c r="C38" s="7" t="s">
        <v>161</v>
      </c>
      <c r="D38" s="7" t="s">
        <v>111</v>
      </c>
    </row>
    <row r="39" spans="1:4">
      <c r="A39" s="1" t="s">
        <v>147</v>
      </c>
      <c r="C39" s="7" t="s">
        <v>162</v>
      </c>
      <c r="D39" s="7" t="s">
        <v>114</v>
      </c>
    </row>
    <row r="40" spans="1:4">
      <c r="A40" s="1" t="s">
        <v>147</v>
      </c>
      <c r="C40" s="7" t="s">
        <v>163</v>
      </c>
      <c r="D40" s="7" t="s">
        <v>127</v>
      </c>
    </row>
    <row r="41" spans="1:4">
      <c r="A41" s="1" t="s">
        <v>147</v>
      </c>
      <c r="C41" s="7" t="s">
        <v>164</v>
      </c>
      <c r="D41" s="7" t="s">
        <v>148</v>
      </c>
    </row>
    <row r="42" spans="1:4">
      <c r="A42" s="1" t="s">
        <v>147</v>
      </c>
      <c r="C42" s="7" t="s">
        <v>165</v>
      </c>
      <c r="D42" s="7" t="s">
        <v>117</v>
      </c>
    </row>
    <row r="43" spans="1:4">
      <c r="A43" s="1" t="s">
        <v>147</v>
      </c>
      <c r="C43" s="7" t="s">
        <v>166</v>
      </c>
      <c r="D43" s="7" t="s">
        <v>149</v>
      </c>
    </row>
    <row r="44" spans="1:4">
      <c r="A44" s="1" t="s">
        <v>147</v>
      </c>
      <c r="C44" s="7"/>
      <c r="D44" s="7" t="s">
        <v>150</v>
      </c>
    </row>
    <row r="45" spans="1:4">
      <c r="A45" s="1" t="s">
        <v>147</v>
      </c>
      <c r="C45" s="7" t="s">
        <v>147</v>
      </c>
      <c r="D45" s="7" t="s">
        <v>151</v>
      </c>
    </row>
    <row r="46" spans="1:4">
      <c r="A46" s="1" t="s">
        <v>147</v>
      </c>
      <c r="C46" s="7" t="s">
        <v>147</v>
      </c>
      <c r="D46" s="7" t="s">
        <v>152</v>
      </c>
    </row>
    <row r="47" spans="1:4">
      <c r="A47" s="1" t="s">
        <v>147</v>
      </c>
      <c r="C47" s="7" t="s">
        <v>147</v>
      </c>
      <c r="D47" s="7" t="s">
        <v>120</v>
      </c>
    </row>
    <row r="48" spans="1:4">
      <c r="A48" s="1" t="s">
        <v>147</v>
      </c>
      <c r="C48" s="7" t="s">
        <v>147</v>
      </c>
      <c r="D48" s="7" t="s">
        <v>130</v>
      </c>
    </row>
    <row r="49" spans="1:4">
      <c r="A49" s="1" t="s">
        <v>147</v>
      </c>
      <c r="C49" s="7" t="s">
        <v>147</v>
      </c>
      <c r="D49" s="7" t="s">
        <v>133</v>
      </c>
    </row>
    <row r="50" spans="1:4">
      <c r="A50" s="1" t="s">
        <v>147</v>
      </c>
      <c r="C50" s="7" t="s">
        <v>147</v>
      </c>
      <c r="D50" s="7" t="s">
        <v>153</v>
      </c>
    </row>
    <row r="51" spans="1:4">
      <c r="A51" s="1" t="s">
        <v>147</v>
      </c>
      <c r="C51" s="7" t="s">
        <v>147</v>
      </c>
      <c r="D51" s="7" t="s">
        <v>154</v>
      </c>
    </row>
    <row r="52" spans="1:4">
      <c r="A52" s="1" t="s">
        <v>147</v>
      </c>
      <c r="C52" s="7" t="s">
        <v>147</v>
      </c>
      <c r="D52" s="7" t="s">
        <v>123</v>
      </c>
    </row>
    <row r="53" spans="1:4">
      <c r="A53" s="1" t="s">
        <v>147</v>
      </c>
      <c r="C53" s="7" t="s">
        <v>147</v>
      </c>
      <c r="D53" s="7" t="s">
        <v>155</v>
      </c>
    </row>
    <row r="54" spans="1:4">
      <c r="A54" s="1" t="s">
        <v>147</v>
      </c>
      <c r="C54" s="7" t="s">
        <v>147</v>
      </c>
      <c r="D54" s="7" t="s">
        <v>156</v>
      </c>
    </row>
    <row r="55" spans="1:4">
      <c r="A55" s="1" t="s">
        <v>147</v>
      </c>
      <c r="C55" s="7" t="s">
        <v>147</v>
      </c>
      <c r="D55" s="7" t="s">
        <v>157</v>
      </c>
    </row>
    <row r="56" spans="1:4">
      <c r="A56" s="1" t="s">
        <v>147</v>
      </c>
      <c r="C56" s="7" t="s">
        <v>147</v>
      </c>
      <c r="D56" s="7" t="s">
        <v>136</v>
      </c>
    </row>
    <row r="57" spans="1:4">
      <c r="A57" s="1" t="s">
        <v>147</v>
      </c>
      <c r="C57" s="7" t="s">
        <v>147</v>
      </c>
      <c r="D57" s="7" t="s">
        <v>126</v>
      </c>
    </row>
    <row r="58" spans="1:4">
      <c r="A58" s="1" t="s">
        <v>147</v>
      </c>
      <c r="C58" s="7" t="s">
        <v>147</v>
      </c>
      <c r="D58" s="7" t="s">
        <v>158</v>
      </c>
    </row>
    <row r="59" spans="1:4">
      <c r="A59" s="1" t="s">
        <v>147</v>
      </c>
      <c r="C59" s="7" t="s">
        <v>147</v>
      </c>
      <c r="D59" s="7" t="s">
        <v>159</v>
      </c>
    </row>
    <row r="60" spans="1:4" ht="409.6">
      <c r="A60" s="1" t="s">
        <v>147</v>
      </c>
      <c r="C60" s="7" t="s">
        <v>147</v>
      </c>
      <c r="D60" s="7" t="s">
        <v>160</v>
      </c>
    </row>
    <row r="61" spans="1:4" ht="409.6">
      <c r="A61" s="1" t="s">
        <v>147</v>
      </c>
      <c r="C61" s="7" t="s">
        <v>147</v>
      </c>
      <c r="D61" s="7" t="s">
        <v>161</v>
      </c>
    </row>
    <row r="62" spans="1:4" ht="409.6">
      <c r="A62" s="1" t="s">
        <v>147</v>
      </c>
      <c r="C62" s="7" t="s">
        <v>147</v>
      </c>
      <c r="D62" s="7" t="s">
        <v>162</v>
      </c>
    </row>
    <row r="63" spans="1:4" ht="409.6">
      <c r="A63" s="1" t="s">
        <v>147</v>
      </c>
      <c r="C63" s="7" t="s">
        <v>147</v>
      </c>
      <c r="D63" s="7" t="s">
        <v>163</v>
      </c>
    </row>
    <row r="64" spans="1:4" ht="409.6">
      <c r="A64" s="1" t="s">
        <v>147</v>
      </c>
      <c r="C64" s="7" t="s">
        <v>147</v>
      </c>
      <c r="D64" s="7" t="s">
        <v>164</v>
      </c>
    </row>
    <row r="65" spans="1:4" ht="409.6">
      <c r="A65" s="1" t="s">
        <v>147</v>
      </c>
      <c r="C65" s="7" t="s">
        <v>147</v>
      </c>
      <c r="D65" s="7" t="s">
        <v>139</v>
      </c>
    </row>
    <row r="66" spans="1:4" ht="409.6">
      <c r="A66" s="1" t="s">
        <v>147</v>
      </c>
      <c r="C66" s="7" t="s">
        <v>147</v>
      </c>
      <c r="D66" s="7" t="s">
        <v>165</v>
      </c>
    </row>
    <row r="67" spans="1:4" ht="409.6">
      <c r="D67" s="7" t="s">
        <v>166</v>
      </c>
    </row>
    <row r="68" spans="1:4" ht="409.6">
      <c r="D68" s="7" t="s">
        <v>129</v>
      </c>
    </row>
    <row r="69" spans="1:4" ht="409.6">
      <c r="A69" s="7"/>
      <c r="C69" s="7"/>
      <c r="D69" s="7" t="s">
        <v>132</v>
      </c>
    </row>
    <row r="70" spans="1:4" ht="409.6">
      <c r="A70" s="7"/>
      <c r="C70" s="7"/>
      <c r="D70" s="7" t="s">
        <v>135</v>
      </c>
    </row>
    <row r="71" spans="1:4" ht="409.6">
      <c r="A71" s="7"/>
      <c r="C71" s="7"/>
      <c r="D71" s="7" t="s">
        <v>138</v>
      </c>
    </row>
    <row r="72" spans="1:4" ht="409.6">
      <c r="A72" s="7"/>
      <c r="C72" s="7"/>
      <c r="D72" s="7" t="s">
        <v>141</v>
      </c>
    </row>
    <row r="73" spans="1:4" ht="409.6">
      <c r="A73" s="7"/>
      <c r="B73" s="7"/>
    </row>
    <row r="74" spans="1:4" ht="409.6">
      <c r="A74" s="17" t="s">
        <v>167</v>
      </c>
      <c r="B74" s="7"/>
    </row>
    <row r="75" spans="1:4" ht="409.6">
      <c r="B75" s="7"/>
    </row>
    <row r="76" spans="1:4" ht="409.6">
      <c r="B76" s="7"/>
    </row>
    <row r="77" spans="1:4" ht="409.6">
      <c r="B77" s="7"/>
    </row>
    <row r="78" spans="1:4" ht="409.6">
      <c r="B78" s="7"/>
    </row>
    <row r="79" spans="1:4" ht="409.6">
      <c r="B79" s="7"/>
    </row>
    <row r="80" spans="1:4" ht="409.6">
      <c r="B80" s="7"/>
    </row>
    <row r="81" spans="2:2" ht="409.6">
      <c r="B81" s="7"/>
    </row>
    <row r="82" spans="2:2" ht="409.6">
      <c r="B82" s="7"/>
    </row>
    <row r="83" spans="2:2" ht="409.6">
      <c r="B83" s="7"/>
    </row>
    <row r="84" spans="2:2" ht="409.6">
      <c r="B84" s="7"/>
    </row>
    <row r="85" spans="2:2" ht="409.6">
      <c r="B85" s="7"/>
    </row>
    <row r="86" spans="2:2" ht="409.6">
      <c r="B86" s="7"/>
    </row>
    <row r="87" spans="2:2" ht="409.6">
      <c r="B87" s="7"/>
    </row>
    <row r="88" spans="2:2" ht="409.6">
      <c r="B88" s="7"/>
    </row>
    <row r="89" spans="2:2" ht="409.6">
      <c r="B89" s="7"/>
    </row>
    <row r="90" spans="2:2" ht="409.6">
      <c r="B90" s="7"/>
    </row>
    <row r="91" spans="2:2" ht="409.6">
      <c r="B91" s="7"/>
    </row>
    <row r="92" spans="2:2" ht="409.6">
      <c r="B92" s="7"/>
    </row>
  </sheetData>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S85"/>
  <sheetViews>
    <sheetView showGridLines="0" zoomScale="80" zoomScaleNormal="80" workbookViewId="0"/>
  </sheetViews>
  <sheetFormatPr defaultColWidth="9" defaultRowHeight="12.75" outlineLevelCol="1"/>
  <cols>
    <col min="1" max="1" width="16.25" style="1" customWidth="1"/>
    <col min="2" max="7" width="23.375" style="1" customWidth="1"/>
    <col min="8" max="8" width="4.125" style="1" customWidth="1"/>
    <col min="9" max="9" width="23.375" style="1" customWidth="1"/>
    <col min="10" max="10" width="4.125" style="1" customWidth="1"/>
    <col min="11" max="11" width="23.375" style="1" customWidth="1"/>
    <col min="12" max="13" width="4.125" style="1" customWidth="1"/>
    <col min="14" max="16" width="17.875" style="1" hidden="1" customWidth="1" outlineLevel="1"/>
    <col min="17" max="17" width="21.5" style="1" hidden="1" customWidth="1" outlineLevel="1"/>
    <col min="18" max="18" width="33.125" style="1" customWidth="1" collapsed="1"/>
    <col min="19" max="16384" width="9" style="1"/>
  </cols>
  <sheetData>
    <row r="1" spans="1:19" ht="18">
      <c r="A1" s="2" t="s">
        <v>168</v>
      </c>
      <c r="B1" s="6"/>
      <c r="C1" s="6"/>
      <c r="D1" s="6"/>
      <c r="E1" s="6"/>
      <c r="F1" s="6"/>
      <c r="G1" s="6"/>
      <c r="H1" s="6"/>
      <c r="I1" s="6"/>
      <c r="J1" s="6"/>
      <c r="K1" s="6"/>
      <c r="L1" s="6"/>
      <c r="M1" s="6"/>
      <c r="N1" s="6"/>
      <c r="O1" s="6"/>
      <c r="P1" s="6"/>
      <c r="Q1" s="6"/>
      <c r="R1" s="6"/>
      <c r="S1" s="61"/>
    </row>
    <row r="2" spans="1:19">
      <c r="S2" s="61"/>
    </row>
    <row r="3" spans="1:19">
      <c r="A3" s="17" t="s">
        <v>169</v>
      </c>
      <c r="B3" s="17" t="s">
        <v>84</v>
      </c>
      <c r="S3" s="61"/>
    </row>
    <row r="4" spans="1:19">
      <c r="A4" s="17" t="s">
        <v>94</v>
      </c>
      <c r="B4" s="100" t="s">
        <v>170</v>
      </c>
      <c r="S4" s="61"/>
    </row>
    <row r="5" spans="1:19">
      <c r="S5" s="61"/>
    </row>
    <row r="6" spans="1:19">
      <c r="A6" s="5" t="s">
        <v>171</v>
      </c>
      <c r="B6" s="32"/>
      <c r="C6" s="32"/>
      <c r="D6" s="32"/>
      <c r="E6" s="32"/>
      <c r="F6" s="32"/>
      <c r="G6" s="32"/>
      <c r="I6" s="5" t="s">
        <v>172</v>
      </c>
      <c r="J6" s="32"/>
      <c r="K6" s="32"/>
      <c r="M6" s="5" t="s">
        <v>173</v>
      </c>
      <c r="N6" s="5"/>
      <c r="O6" s="5"/>
      <c r="P6" s="5"/>
      <c r="Q6" s="5"/>
      <c r="R6" s="5"/>
      <c r="S6" s="73"/>
    </row>
    <row r="7" spans="1:19">
      <c r="S7" s="61"/>
    </row>
    <row r="8" spans="1:19" ht="25.5">
      <c r="A8" s="36" t="s">
        <v>174</v>
      </c>
      <c r="B8" s="37" t="str">
        <f>B10&amp;" ("&amp;$B$9&amp;")"</f>
        <v>Asset beta (4-weekly results)</v>
      </c>
      <c r="C8" s="37" t="str">
        <f>C10&amp;" ("&amp;$B$9&amp;")"</f>
        <v>Standard error of asset beta (4-weekly results)</v>
      </c>
      <c r="D8" s="37" t="str">
        <f>D10&amp;" ("&amp;$D$9&amp;")"</f>
        <v>Asset beta (Weekly results)</v>
      </c>
      <c r="E8" s="37" t="str">
        <f t="shared" ref="E8" si="0">E10&amp;" ("&amp;$D$9&amp;")"</f>
        <v>Standard error of asset beta (Weekly results)</v>
      </c>
      <c r="F8" s="37" t="str">
        <f>F10&amp;" ("&amp;$F$9&amp;")"</f>
        <v>Asset beta (Daily results)</v>
      </c>
      <c r="G8" s="37" t="str">
        <f>G10&amp;" ("&amp;$F$9&amp;")"</f>
        <v>Standard error of asset beta (Daily results)</v>
      </c>
      <c r="S8" s="61"/>
    </row>
    <row r="9" spans="1:19" ht="15">
      <c r="B9" s="117" t="s">
        <v>42</v>
      </c>
      <c r="C9" s="118"/>
      <c r="D9" s="117" t="s">
        <v>18</v>
      </c>
      <c r="E9" s="119"/>
      <c r="F9" s="118" t="s">
        <v>19</v>
      </c>
      <c r="G9" s="119"/>
    </row>
    <row r="10" spans="1:19" ht="30">
      <c r="A10" s="42" t="s">
        <v>175</v>
      </c>
      <c r="B10" s="43" t="s">
        <v>176</v>
      </c>
      <c r="C10" s="44" t="s">
        <v>177</v>
      </c>
      <c r="D10" s="43" t="s">
        <v>176</v>
      </c>
      <c r="E10" s="44" t="s">
        <v>177</v>
      </c>
      <c r="F10" s="45" t="s">
        <v>176</v>
      </c>
      <c r="G10" s="46" t="s">
        <v>177</v>
      </c>
      <c r="I10" s="41" t="s">
        <v>178</v>
      </c>
      <c r="J10"/>
      <c r="K10" s="41" t="s">
        <v>179</v>
      </c>
      <c r="N10" s="102" t="str">
        <f>I10</f>
        <v>Electricity sub-sample</v>
      </c>
      <c r="O10" s="102" t="str">
        <f>K10</f>
        <v>Gas sub-sample</v>
      </c>
      <c r="P10" s="102" t="s">
        <v>180</v>
      </c>
      <c r="Q10" s="102" t="s">
        <v>181</v>
      </c>
      <c r="R10" s="101" t="s">
        <v>182</v>
      </c>
    </row>
    <row r="11" spans="1:19" ht="14.25">
      <c r="A11" s="47" t="s">
        <v>104</v>
      </c>
      <c r="B11" s="50">
        <v>0.26154486242045538</v>
      </c>
      <c r="C11" s="50">
        <v>8.0920136781261212E-2</v>
      </c>
      <c r="D11" s="50">
        <v>0.2984516873157701</v>
      </c>
      <c r="E11" s="51">
        <v>3.4604062723559835E-2</v>
      </c>
      <c r="F11" s="52">
        <v>0.35611057591843431</v>
      </c>
      <c r="G11" s="51">
        <v>1.550516196263612E-2</v>
      </c>
      <c r="I11" s="59" t="s">
        <v>103</v>
      </c>
      <c r="J11"/>
      <c r="K11" s="59" t="s">
        <v>102</v>
      </c>
      <c r="N11" s="17">
        <f t="shared" ref="N11:N42" si="1">IF(ISNUMBER(MATCH($A11,$I$11:$I$26,0)),1,0)</f>
        <v>0</v>
      </c>
      <c r="O11" s="17">
        <f t="shared" ref="O11:O42" si="2">IF(ISNUMBER(MATCH($A11,$K$11:$K$28,0)),1,0)</f>
        <v>0</v>
      </c>
      <c r="P11" s="17">
        <f>IF(AND(N11=0,O11=0),1,0)</f>
        <v>1</v>
      </c>
      <c r="Q11" s="17" t="str">
        <f>IF($P11=1,$A11,"")</f>
        <v>AEE US Equity</v>
      </c>
      <c r="R11" s="1" t="str">
        <f t="array" aca="1" ref="R11" ca="1">IF(ROW()-ROW(NoBlanksRange)+1&gt;ROWS(BlanksRange)-COUNTBLANK(BlanksRange),"",INDIRECT(ADDRESS(SMALL((IF(BlanksRange&lt;&gt;"",ROW(BlanksRange),ROW()+ROWS(BlanksRange))),ROW()-ROW(NoBlanksRange)+1),COLUMN(BlanksRange),4)))</f>
        <v>AEE US Equity</v>
      </c>
    </row>
    <row r="12" spans="1:19" ht="14.25">
      <c r="A12" s="48" t="s">
        <v>103</v>
      </c>
      <c r="B12" s="53">
        <v>0.20591611771024093</v>
      </c>
      <c r="C12" s="53">
        <v>7.7542739299441055E-2</v>
      </c>
      <c r="D12" s="53">
        <v>0.26793738470261463</v>
      </c>
      <c r="E12" s="54">
        <v>3.271765172729571E-2</v>
      </c>
      <c r="F12" s="55">
        <v>0.31532813103775792</v>
      </c>
      <c r="G12" s="54">
        <v>1.4408327599023949E-2</v>
      </c>
      <c r="I12" s="59" t="s">
        <v>183</v>
      </c>
      <c r="J12"/>
      <c r="K12" s="59" t="s">
        <v>184</v>
      </c>
      <c r="N12" s="17">
        <f t="shared" si="1"/>
        <v>1</v>
      </c>
      <c r="O12" s="17">
        <f t="shared" si="2"/>
        <v>0</v>
      </c>
      <c r="P12" s="17">
        <f t="shared" ref="P12:P75" si="3">IF(AND(N12=0,O12=0),1,0)</f>
        <v>0</v>
      </c>
      <c r="Q12" s="17" t="str">
        <f t="shared" ref="Q12:Q75" si="4">IF($P12=1,$A12,"")</f>
        <v/>
      </c>
      <c r="R12" s="1" t="str">
        <f t="array" aca="1" ref="R12" ca="1">IF(ROW()-ROW(NoBlanksRange)+1&gt;ROWS(BlanksRange)-COUNTBLANK(BlanksRange),"",INDIRECT(ADDRESS(SMALL((IF(BlanksRange&lt;&gt;"",ROW(BlanksRange),ROW()+ROWS(BlanksRange))),ROW()-ROW(NoBlanksRange)+1),COLUMN(BlanksRange),4)))</f>
        <v>APA AU Equity</v>
      </c>
    </row>
    <row r="13" spans="1:19" ht="14.25">
      <c r="A13" s="48" t="s">
        <v>183</v>
      </c>
      <c r="B13" s="53">
        <v>0.36636457034087944</v>
      </c>
      <c r="C13" s="53">
        <v>5.7750388638888768E-2</v>
      </c>
      <c r="D13" s="53">
        <v>0.36180462819859371</v>
      </c>
      <c r="E13" s="54">
        <v>2.4498404342118491E-2</v>
      </c>
      <c r="F13" s="55">
        <v>0.36900204940241388</v>
      </c>
      <c r="G13" s="54">
        <v>1.2087163402220349E-2</v>
      </c>
      <c r="I13" s="59" t="s">
        <v>100</v>
      </c>
      <c r="J13"/>
      <c r="K13" s="59" t="s">
        <v>105</v>
      </c>
      <c r="N13" s="17">
        <f t="shared" si="1"/>
        <v>1</v>
      </c>
      <c r="O13" s="17">
        <f t="shared" si="2"/>
        <v>0</v>
      </c>
      <c r="P13" s="17">
        <f t="shared" si="3"/>
        <v>0</v>
      </c>
      <c r="Q13" s="17" t="str">
        <f t="shared" si="4"/>
        <v/>
      </c>
      <c r="R13" s="1" t="str">
        <f t="array" aca="1" ref="R13" ca="1">IF(ROW()-ROW(NoBlanksRange)+1&gt;ROWS(BlanksRange)-COUNTBLANK(BlanksRange),"",INDIRECT(ADDRESS(SMALL((IF(BlanksRange&lt;&gt;"",ROW(BlanksRange),ROW()+ROWS(BlanksRange))),ROW()-ROW(NoBlanksRange)+1),COLUMN(BlanksRange),4)))</f>
        <v>AST AU Equity</v>
      </c>
    </row>
    <row r="14" spans="1:19" ht="14.25">
      <c r="A14" s="48" t="s">
        <v>100</v>
      </c>
      <c r="B14" s="53">
        <v>0.40389058872344463</v>
      </c>
      <c r="C14" s="53">
        <v>9.3013388909573405E-2</v>
      </c>
      <c r="D14" s="53">
        <v>0.37136874686682164</v>
      </c>
      <c r="E14" s="54">
        <v>3.8685677901638592E-2</v>
      </c>
      <c r="F14" s="55">
        <v>0.43136261172471224</v>
      </c>
      <c r="G14" s="54">
        <v>1.6728904265309388E-2</v>
      </c>
      <c r="I14" s="59" t="s">
        <v>109</v>
      </c>
      <c r="J14"/>
      <c r="K14" s="59" t="s">
        <v>185</v>
      </c>
      <c r="N14" s="17">
        <f t="shared" si="1"/>
        <v>1</v>
      </c>
      <c r="O14" s="17">
        <f t="shared" si="2"/>
        <v>0</v>
      </c>
      <c r="P14" s="17">
        <f t="shared" si="3"/>
        <v>0</v>
      </c>
      <c r="Q14" s="17" t="str">
        <f t="shared" si="4"/>
        <v/>
      </c>
      <c r="R14" s="1" t="str">
        <f t="array" aca="1" ref="R14" ca="1">IF(ROW()-ROW(NoBlanksRange)+1&gt;ROWS(BlanksRange)-COUNTBLANK(BlanksRange),"",INDIRECT(ADDRESS(SMALL((IF(BlanksRange&lt;&gt;"",ROW(BlanksRange),ROW()+ROWS(BlanksRange))),ROW()-ROW(NoBlanksRange)+1),COLUMN(BlanksRange),4)))</f>
        <v>AVA US Equity</v>
      </c>
    </row>
    <row r="15" spans="1:19" ht="14.25">
      <c r="A15" s="48" t="s">
        <v>107</v>
      </c>
      <c r="B15" s="53">
        <v>0.333621744294612</v>
      </c>
      <c r="C15" s="53">
        <v>7.3321039191746012E-2</v>
      </c>
      <c r="D15" s="53">
        <v>0.31661285690725172</v>
      </c>
      <c r="E15" s="54">
        <v>3.7513475456522845E-2</v>
      </c>
      <c r="F15" s="55">
        <v>0.38858673679292038</v>
      </c>
      <c r="G15" s="54">
        <v>1.8638743093326193E-2</v>
      </c>
      <c r="I15" s="59" t="s">
        <v>106</v>
      </c>
      <c r="J15"/>
      <c r="K15" s="59" t="s">
        <v>135</v>
      </c>
      <c r="N15" s="17">
        <f t="shared" si="1"/>
        <v>0</v>
      </c>
      <c r="O15" s="17">
        <f t="shared" si="2"/>
        <v>0</v>
      </c>
      <c r="P15" s="17">
        <f t="shared" si="3"/>
        <v>1</v>
      </c>
      <c r="Q15" s="17" t="str">
        <f t="shared" si="4"/>
        <v>APA AU Equity</v>
      </c>
      <c r="R15" s="1" t="str">
        <f t="array" aca="1" ref="R15" ca="1">IF(ROW()-ROW(NoBlanksRange)+1&gt;ROWS(BlanksRange)-COUNTBLANK(BlanksRange),"",INDIRECT(ADDRESS(SMALL((IF(BlanksRange&lt;&gt;"",ROW(BlanksRange),ROW()+ROWS(BlanksRange))),ROW()-ROW(NoBlanksRange)+1),COLUMN(BlanksRange),4)))</f>
        <v>BKH US Equity</v>
      </c>
    </row>
    <row r="16" spans="1:19" ht="14.25">
      <c r="A16" s="48" t="s">
        <v>186</v>
      </c>
      <c r="B16" s="53">
        <v>0.2670025875884785</v>
      </c>
      <c r="C16" s="53">
        <v>5.315359271387067E-2</v>
      </c>
      <c r="D16" s="53">
        <v>0.24584781695379698</v>
      </c>
      <c r="E16" s="54">
        <v>2.8761427084904499E-2</v>
      </c>
      <c r="F16" s="55">
        <v>0.24067741947724042</v>
      </c>
      <c r="G16" s="54">
        <v>1.5416108370380596E-2</v>
      </c>
      <c r="I16" s="59" t="s">
        <v>112</v>
      </c>
      <c r="J16"/>
      <c r="K16" s="59" t="s">
        <v>99</v>
      </c>
      <c r="N16" s="17">
        <f t="shared" si="1"/>
        <v>0</v>
      </c>
      <c r="O16" s="17">
        <f t="shared" si="2"/>
        <v>0</v>
      </c>
      <c r="P16" s="17">
        <f t="shared" si="3"/>
        <v>1</v>
      </c>
      <c r="Q16" s="17" t="str">
        <f t="shared" si="4"/>
        <v>AST AU Equity</v>
      </c>
      <c r="R16" s="1" t="str">
        <f t="array" aca="1" ref="R16" ca="1">IF(ROW()-ROW(NoBlanksRange)+1&gt;ROWS(BlanksRange)-COUNTBLANK(BlanksRange),"",INDIRECT(ADDRESS(SMALL((IF(BlanksRange&lt;&gt;"",ROW(BlanksRange),ROW()+ROWS(BlanksRange))),ROW()-ROW(NoBlanksRange)+1),COLUMN(BlanksRange),4)))</f>
        <v>CMS US Equity</v>
      </c>
    </row>
    <row r="17" spans="1:18" ht="14.25">
      <c r="A17" s="48" t="s">
        <v>102</v>
      </c>
      <c r="B17" s="53">
        <v>0.31182391230008305</v>
      </c>
      <c r="C17" s="53">
        <v>9.584168959352557E-2</v>
      </c>
      <c r="D17" s="53">
        <v>0.36309843941993736</v>
      </c>
      <c r="E17" s="54">
        <v>3.7679425728774661E-2</v>
      </c>
      <c r="F17" s="55">
        <v>0.43564871274253963</v>
      </c>
      <c r="G17" s="54">
        <v>1.6656962191843604E-2</v>
      </c>
      <c r="I17" s="59" t="s">
        <v>115</v>
      </c>
      <c r="J17"/>
      <c r="K17" s="59" t="s">
        <v>187</v>
      </c>
      <c r="N17" s="17">
        <f t="shared" si="1"/>
        <v>0</v>
      </c>
      <c r="O17" s="17">
        <f t="shared" si="2"/>
        <v>1</v>
      </c>
      <c r="P17" s="17">
        <f t="shared" si="3"/>
        <v>0</v>
      </c>
      <c r="Q17" s="17" t="str">
        <f t="shared" si="4"/>
        <v/>
      </c>
      <c r="R17" s="1" t="str">
        <f t="array" aca="1" ref="R17" ca="1">IF(ROW()-ROW(NoBlanksRange)+1&gt;ROWS(BlanksRange)-COUNTBLANK(BlanksRange),"",INDIRECT(ADDRESS(SMALL((IF(BlanksRange&lt;&gt;"",ROW(BlanksRange),ROW()+ROWS(BlanksRange))),ROW()-ROW(NoBlanksRange)+1),COLUMN(BlanksRange),4)))</f>
        <v>CNL US Equity</v>
      </c>
    </row>
    <row r="18" spans="1:18" ht="14.25">
      <c r="A18" s="48" t="s">
        <v>110</v>
      </c>
      <c r="B18" s="53">
        <v>0.29866218775514586</v>
      </c>
      <c r="C18" s="53">
        <v>8.2599455122351798E-2</v>
      </c>
      <c r="D18" s="53">
        <v>0.32230999079549905</v>
      </c>
      <c r="E18" s="54">
        <v>3.3883337232642065E-2</v>
      </c>
      <c r="F18" s="55">
        <v>0.39430714927600552</v>
      </c>
      <c r="G18" s="54">
        <v>1.4833712180103183E-2</v>
      </c>
      <c r="I18" s="59" t="s">
        <v>118</v>
      </c>
      <c r="J18"/>
      <c r="K18" s="59" t="s">
        <v>108</v>
      </c>
      <c r="N18" s="17">
        <f t="shared" si="1"/>
        <v>0</v>
      </c>
      <c r="O18" s="17">
        <f t="shared" si="2"/>
        <v>0</v>
      </c>
      <c r="P18" s="17">
        <f t="shared" si="3"/>
        <v>1</v>
      </c>
      <c r="Q18" s="17" t="str">
        <f t="shared" si="4"/>
        <v>AVA US Equity</v>
      </c>
      <c r="R18" s="1" t="str">
        <f t="array" aca="1" ref="R18" ca="1">IF(ROW()-ROW(NoBlanksRange)+1&gt;ROWS(BlanksRange)-COUNTBLANK(BlanksRange),"",INDIRECT(ADDRESS(SMALL((IF(BlanksRange&lt;&gt;"",ROW(BlanksRange),ROW()+ROWS(BlanksRange))),ROW()-ROW(NoBlanksRange)+1),COLUMN(BlanksRange),4)))</f>
        <v>CNP US Equity</v>
      </c>
    </row>
    <row r="19" spans="1:18" ht="14.25">
      <c r="A19" s="48" t="s">
        <v>113</v>
      </c>
      <c r="B19" s="53">
        <v>0.46380156888821589</v>
      </c>
      <c r="C19" s="53">
        <v>0.10384909542118308</v>
      </c>
      <c r="D19" s="53">
        <v>0.40190954441062338</v>
      </c>
      <c r="E19" s="54">
        <v>4.0881053503650781E-2</v>
      </c>
      <c r="F19" s="55">
        <v>0.49444259596689688</v>
      </c>
      <c r="G19" s="54">
        <v>1.7817357462466571E-2</v>
      </c>
      <c r="I19" s="59" t="s">
        <v>121</v>
      </c>
      <c r="J19"/>
      <c r="K19" s="59" t="s">
        <v>111</v>
      </c>
      <c r="N19" s="17">
        <f t="shared" si="1"/>
        <v>0</v>
      </c>
      <c r="O19" s="17">
        <f t="shared" si="2"/>
        <v>0</v>
      </c>
      <c r="P19" s="17">
        <f t="shared" si="3"/>
        <v>1</v>
      </c>
      <c r="Q19" s="17" t="str">
        <f t="shared" si="4"/>
        <v>BKH US Equity</v>
      </c>
      <c r="R19" s="1" t="str">
        <f t="array" aca="1" ref="R19" ca="1">IF(ROW()-ROW(NoBlanksRange)+1&gt;ROWS(BlanksRange)-COUNTBLANK(BlanksRange),"",INDIRECT(ADDRESS(SMALL((IF(BlanksRange&lt;&gt;"",ROW(BlanksRange),ROW()+ROWS(BlanksRange))),ROW()-ROW(NoBlanksRange)+1),COLUMN(BlanksRange),4)))</f>
        <v>D US Equity</v>
      </c>
    </row>
    <row r="20" spans="1:18" ht="14.25">
      <c r="A20" s="48" t="s">
        <v>184</v>
      </c>
      <c r="B20" s="53">
        <v>0.51597742774113875</v>
      </c>
      <c r="C20" s="53">
        <v>0.18413245890277957</v>
      </c>
      <c r="D20" s="53">
        <v>0.4010353681899857</v>
      </c>
      <c r="E20" s="54">
        <v>7.9351271756594483E-2</v>
      </c>
      <c r="F20" s="55">
        <v>0.42082738458091962</v>
      </c>
      <c r="G20" s="54">
        <v>3.4877822238577591E-2</v>
      </c>
      <c r="I20" s="59" t="s">
        <v>124</v>
      </c>
      <c r="J20"/>
      <c r="K20" s="59" t="s">
        <v>114</v>
      </c>
      <c r="N20" s="17">
        <f t="shared" si="1"/>
        <v>0</v>
      </c>
      <c r="O20" s="17">
        <f t="shared" si="2"/>
        <v>1</v>
      </c>
      <c r="P20" s="17">
        <f t="shared" si="3"/>
        <v>0</v>
      </c>
      <c r="Q20" s="17" t="str">
        <f t="shared" si="4"/>
        <v/>
      </c>
      <c r="R20" s="1" t="str">
        <f t="array" aca="1" ref="R20" ca="1">IF(ROW()-ROW(NoBlanksRange)+1&gt;ROWS(BlanksRange)-COUNTBLANK(BlanksRange),"",INDIRECT(ADDRESS(SMALL((IF(BlanksRange&lt;&gt;"",ROW(BlanksRange),ROW()+ROWS(BlanksRange))),ROW()-ROW(NoBlanksRange)+1),COLUMN(BlanksRange),4)))</f>
        <v>DTE US Equity</v>
      </c>
    </row>
    <row r="21" spans="1:18" ht="14.25">
      <c r="A21" s="48" t="s">
        <v>122</v>
      </c>
      <c r="B21" s="53">
        <v>0.17557429043935963</v>
      </c>
      <c r="C21" s="53">
        <v>6.572414495854248E-2</v>
      </c>
      <c r="D21" s="53">
        <v>0.24307723387221908</v>
      </c>
      <c r="E21" s="54">
        <v>2.8940483205815236E-2</v>
      </c>
      <c r="F21" s="55">
        <v>0.29816722553342889</v>
      </c>
      <c r="G21" s="54">
        <v>1.2614151705441085E-2</v>
      </c>
      <c r="I21" s="59" t="s">
        <v>188</v>
      </c>
      <c r="J21"/>
      <c r="K21" s="59" t="s">
        <v>117</v>
      </c>
      <c r="N21" s="17">
        <f t="shared" si="1"/>
        <v>0</v>
      </c>
      <c r="O21" s="17">
        <f t="shared" si="2"/>
        <v>0</v>
      </c>
      <c r="P21" s="17">
        <f t="shared" si="3"/>
        <v>1</v>
      </c>
      <c r="Q21" s="17" t="str">
        <f t="shared" si="4"/>
        <v>CMS US Equity</v>
      </c>
      <c r="R21" s="1" t="str">
        <f t="array" aca="1" ref="R21" ca="1">IF(ROW()-ROW(NoBlanksRange)+1&gt;ROWS(BlanksRange)-COUNTBLANK(BlanksRange),"",INDIRECT(ADDRESS(SMALL((IF(BlanksRange&lt;&gt;"",ROW(BlanksRange),ROW()+ROWS(BlanksRange))),ROW()-ROW(NoBlanksRange)+1),COLUMN(BlanksRange),4)))</f>
        <v>DUE AU Equity</v>
      </c>
    </row>
    <row r="22" spans="1:18" ht="14.25">
      <c r="A22" s="48" t="s">
        <v>119</v>
      </c>
      <c r="B22" s="53">
        <v>0.28451948291361512</v>
      </c>
      <c r="C22" s="53">
        <v>9.9866444653502501E-2</v>
      </c>
      <c r="D22" s="53">
        <v>0.35782630858515774</v>
      </c>
      <c r="E22" s="54">
        <v>4.4508300097304804E-2</v>
      </c>
      <c r="F22" s="55">
        <v>0.41259866412587604</v>
      </c>
      <c r="G22" s="54">
        <v>1.8488238767446614E-2</v>
      </c>
      <c r="I22" s="59" t="s">
        <v>127</v>
      </c>
      <c r="J22"/>
      <c r="K22" s="59" t="s">
        <v>138</v>
      </c>
      <c r="N22" s="17">
        <f t="shared" si="1"/>
        <v>0</v>
      </c>
      <c r="O22" s="17">
        <f t="shared" si="2"/>
        <v>0</v>
      </c>
      <c r="P22" s="17">
        <f t="shared" si="3"/>
        <v>1</v>
      </c>
      <c r="Q22" s="17" t="str">
        <f t="shared" si="4"/>
        <v>CNL US Equity</v>
      </c>
      <c r="R22" s="1" t="str">
        <f t="array" aca="1" ref="R22" ca="1">IF(ROW()-ROW(NoBlanksRange)+1&gt;ROWS(BlanksRange)-COUNTBLANK(BlanksRange),"",INDIRECT(ADDRESS(SMALL((IF(BlanksRange&lt;&gt;"",ROW(BlanksRange),ROW()+ROWS(BlanksRange))),ROW()-ROW(NoBlanksRange)+1),COLUMN(BlanksRange),4)))</f>
        <v>DUK US Equity</v>
      </c>
    </row>
    <row r="23" spans="1:18" ht="14.25">
      <c r="A23" s="48" t="s">
        <v>116</v>
      </c>
      <c r="B23" s="53">
        <v>0.29867514987908433</v>
      </c>
      <c r="C23" s="53">
        <v>8.1329448387842118E-2</v>
      </c>
      <c r="D23" s="53">
        <v>0.36468012457611659</v>
      </c>
      <c r="E23" s="54">
        <v>3.3450726419263763E-2</v>
      </c>
      <c r="F23" s="55">
        <v>0.41043506533061025</v>
      </c>
      <c r="G23" s="54">
        <v>1.5616500341471428E-2</v>
      </c>
      <c r="I23" s="59" t="s">
        <v>133</v>
      </c>
      <c r="J23"/>
      <c r="K23" s="59" t="s">
        <v>120</v>
      </c>
      <c r="N23" s="17">
        <f t="shared" si="1"/>
        <v>0</v>
      </c>
      <c r="O23" s="17">
        <f t="shared" si="2"/>
        <v>0</v>
      </c>
      <c r="P23" s="17">
        <f t="shared" si="3"/>
        <v>1</v>
      </c>
      <c r="Q23" s="17" t="str">
        <f t="shared" si="4"/>
        <v>CNP US Equity</v>
      </c>
      <c r="R23" s="1" t="str">
        <f t="array" aca="1" ref="R23" ca="1">IF(ROW()-ROW(NoBlanksRange)+1&gt;ROWS(BlanksRange)-COUNTBLANK(BlanksRange),"",INDIRECT(ADDRESS(SMALL((IF(BlanksRange&lt;&gt;"",ROW(BlanksRange),ROW()+ROWS(BlanksRange))),ROW()-ROW(NoBlanksRange)+1),COLUMN(BlanksRange),4)))</f>
        <v>ED US Equity</v>
      </c>
    </row>
    <row r="24" spans="1:18" ht="14.25">
      <c r="A24" s="48" t="s">
        <v>105</v>
      </c>
      <c r="B24" s="53">
        <v>0.2653713694310339</v>
      </c>
      <c r="C24" s="53">
        <v>0.1342347360660002</v>
      </c>
      <c r="D24" s="53">
        <v>0.30736480838863467</v>
      </c>
      <c r="E24" s="54">
        <v>5.8360747816883683E-2</v>
      </c>
      <c r="F24" s="55">
        <v>0.53959691813832833</v>
      </c>
      <c r="G24" s="54">
        <v>2.7624502789417492E-2</v>
      </c>
      <c r="I24" s="59" t="s">
        <v>130</v>
      </c>
      <c r="J24"/>
      <c r="K24" s="59" t="s">
        <v>141</v>
      </c>
      <c r="N24" s="17">
        <f t="shared" si="1"/>
        <v>0</v>
      </c>
      <c r="O24" s="17">
        <f t="shared" si="2"/>
        <v>1</v>
      </c>
      <c r="P24" s="17">
        <f t="shared" si="3"/>
        <v>0</v>
      </c>
      <c r="Q24" s="17" t="str">
        <f t="shared" si="4"/>
        <v/>
      </c>
      <c r="R24" s="1" t="str">
        <f t="array" aca="1" ref="R24" ca="1">IF(ROW()-ROW(NoBlanksRange)+1&gt;ROWS(BlanksRange)-COUNTBLANK(BlanksRange),"",INDIRECT(ADDRESS(SMALL((IF(BlanksRange&lt;&gt;"",ROW(BlanksRange),ROW()+ROWS(BlanksRange))),ROW()-ROW(NoBlanksRange)+1),COLUMN(BlanksRange),4)))</f>
        <v>EDE US Equity</v>
      </c>
    </row>
    <row r="25" spans="1:18" ht="14.25">
      <c r="A25" s="48" t="s">
        <v>128</v>
      </c>
      <c r="B25" s="53">
        <v>0.17093732545064508</v>
      </c>
      <c r="C25" s="53">
        <v>7.7167808317822342E-2</v>
      </c>
      <c r="D25" s="53">
        <v>0.26742885260159971</v>
      </c>
      <c r="E25" s="54">
        <v>3.4083080869575379E-2</v>
      </c>
      <c r="F25" s="55">
        <v>0.32874528641631845</v>
      </c>
      <c r="G25" s="54">
        <v>1.4641515448440777E-2</v>
      </c>
      <c r="I25" s="59" t="s">
        <v>136</v>
      </c>
      <c r="J25"/>
      <c r="K25" s="59" t="s">
        <v>123</v>
      </c>
      <c r="N25" s="17">
        <f t="shared" si="1"/>
        <v>0</v>
      </c>
      <c r="O25" s="17">
        <f t="shared" si="2"/>
        <v>0</v>
      </c>
      <c r="P25" s="17">
        <f t="shared" si="3"/>
        <v>1</v>
      </c>
      <c r="Q25" s="17" t="str">
        <f t="shared" si="4"/>
        <v>D US Equity</v>
      </c>
      <c r="R25" s="1" t="str">
        <f t="array" aca="1" ref="R25" ca="1">IF(ROW()-ROW(NoBlanksRange)+1&gt;ROWS(BlanksRange)-COUNTBLANK(BlanksRange),"",INDIRECT(ADDRESS(SMALL((IF(BlanksRange&lt;&gt;"",ROW(BlanksRange),ROW()+ROWS(BlanksRange))),ROW()-ROW(NoBlanksRange)+1),COLUMN(BlanksRange),4)))</f>
        <v>ES US Equity</v>
      </c>
    </row>
    <row r="26" spans="1:18" ht="14.25">
      <c r="A26" s="48" t="s">
        <v>185</v>
      </c>
      <c r="B26" s="53">
        <v>0.32066953612320048</v>
      </c>
      <c r="C26" s="53">
        <v>0.13881598519366017</v>
      </c>
      <c r="D26" s="53">
        <v>0.24888497067279497</v>
      </c>
      <c r="E26" s="54">
        <v>6.7006540851274082E-2</v>
      </c>
      <c r="F26" s="55">
        <v>0.24672523341663369</v>
      </c>
      <c r="G26" s="54">
        <v>3.4371873596023762E-2</v>
      </c>
      <c r="I26" s="60" t="s">
        <v>139</v>
      </c>
      <c r="J26"/>
      <c r="K26" s="59" t="s">
        <v>126</v>
      </c>
      <c r="N26" s="17">
        <f t="shared" si="1"/>
        <v>0</v>
      </c>
      <c r="O26" s="17">
        <f t="shared" si="2"/>
        <v>1</v>
      </c>
      <c r="P26" s="17">
        <f t="shared" si="3"/>
        <v>0</v>
      </c>
      <c r="Q26" s="17" t="str">
        <f t="shared" si="4"/>
        <v/>
      </c>
      <c r="R26" s="1" t="str">
        <f t="array" aca="1" ref="R26" ca="1">IF(ROW()-ROW(NoBlanksRange)+1&gt;ROWS(BlanksRange)-COUNTBLANK(BlanksRange),"",INDIRECT(ADDRESS(SMALL((IF(BlanksRange&lt;&gt;"",ROW(BlanksRange),ROW()+ROWS(BlanksRange))),ROW()-ROW(NoBlanksRange)+1),COLUMN(BlanksRange),4)))</f>
        <v>EXC US Equity</v>
      </c>
    </row>
    <row r="27" spans="1:18" ht="14.25">
      <c r="A27" s="48" t="s">
        <v>131</v>
      </c>
      <c r="B27" s="53">
        <v>0.22999603738854707</v>
      </c>
      <c r="C27" s="53">
        <v>7.8015911586539782E-2</v>
      </c>
      <c r="D27" s="53">
        <v>0.2950032812588998</v>
      </c>
      <c r="E27" s="54">
        <v>3.2530015968542547E-2</v>
      </c>
      <c r="F27" s="55">
        <v>0.35664872046461937</v>
      </c>
      <c r="G27" s="54">
        <v>1.404981536334792E-2</v>
      </c>
      <c r="I27"/>
      <c r="J27"/>
      <c r="K27" s="59" t="s">
        <v>129</v>
      </c>
      <c r="N27" s="17">
        <f t="shared" si="1"/>
        <v>0</v>
      </c>
      <c r="O27" s="17">
        <f t="shared" si="2"/>
        <v>0</v>
      </c>
      <c r="P27" s="17">
        <f t="shared" si="3"/>
        <v>1</v>
      </c>
      <c r="Q27" s="17" t="str">
        <f t="shared" si="4"/>
        <v>DTE US Equity</v>
      </c>
      <c r="R27" s="1" t="str">
        <f t="array" aca="1" ref="R27" ca="1">IF(ROW()-ROW(NoBlanksRange)+1&gt;ROWS(BlanksRange)-COUNTBLANK(BlanksRange),"",INDIRECT(ADDRESS(SMALL((IF(BlanksRange&lt;&gt;"",ROW(BlanksRange),ROW()+ROWS(BlanksRange))),ROW()-ROW(NoBlanksRange)+1),COLUMN(BlanksRange),4)))</f>
        <v>FE US Equity</v>
      </c>
    </row>
    <row r="28" spans="1:18" ht="14.25" customHeight="1">
      <c r="A28" s="48" t="s">
        <v>134</v>
      </c>
      <c r="B28" s="53">
        <v>0.12796749764906659</v>
      </c>
      <c r="C28" s="53">
        <v>4.4542263526561245E-2</v>
      </c>
      <c r="D28" s="53">
        <v>0.12272750571413897</v>
      </c>
      <c r="E28" s="54">
        <v>2.2688257193754544E-2</v>
      </c>
      <c r="F28" s="55">
        <v>0.14209725881710633</v>
      </c>
      <c r="G28" s="54">
        <v>1.0488696262783048E-2</v>
      </c>
      <c r="I28"/>
      <c r="J28"/>
      <c r="K28" s="60" t="s">
        <v>189</v>
      </c>
      <c r="N28" s="17">
        <f t="shared" si="1"/>
        <v>0</v>
      </c>
      <c r="O28" s="17">
        <f t="shared" si="2"/>
        <v>0</v>
      </c>
      <c r="P28" s="17">
        <f t="shared" si="3"/>
        <v>1</v>
      </c>
      <c r="Q28" s="17" t="str">
        <f t="shared" si="4"/>
        <v>DUE AU Equity</v>
      </c>
      <c r="R28" s="1" t="str">
        <f t="array" aca="1" ref="R28" ca="1">IF(ROW()-ROW(NoBlanksRange)+1&gt;ROWS(BlanksRange)-COUNTBLANK(BlanksRange),"",INDIRECT(ADDRESS(SMALL((IF(BlanksRange&lt;&gt;"",ROW(BlanksRange),ROW()+ROWS(BlanksRange))),ROW()-ROW(NoBlanksRange)+1),COLUMN(BlanksRange),4)))</f>
        <v>LNT US Equity</v>
      </c>
    </row>
    <row r="29" spans="1:18" ht="14.25">
      <c r="A29" s="48" t="s">
        <v>137</v>
      </c>
      <c r="B29" s="53">
        <v>0.13438076464115051</v>
      </c>
      <c r="C29" s="53">
        <v>8.225269708675384E-2</v>
      </c>
      <c r="D29" s="53">
        <v>0.19322547308227861</v>
      </c>
      <c r="E29" s="54">
        <v>3.1876764399770934E-2</v>
      </c>
      <c r="F29" s="55">
        <v>0.25534735516003793</v>
      </c>
      <c r="G29" s="54">
        <v>1.3838421294093465E-2</v>
      </c>
      <c r="N29" s="17">
        <f t="shared" si="1"/>
        <v>0</v>
      </c>
      <c r="O29" s="17">
        <f t="shared" si="2"/>
        <v>0</v>
      </c>
      <c r="P29" s="17">
        <f t="shared" si="3"/>
        <v>1</v>
      </c>
      <c r="Q29" s="17" t="str">
        <f t="shared" si="4"/>
        <v>DUK US Equity</v>
      </c>
      <c r="R29" s="1" t="str">
        <f t="array" aca="1" ref="R29" ca="1">IF(ROW()-ROW(NoBlanksRange)+1&gt;ROWS(BlanksRange)-COUNTBLANK(BlanksRange),"",INDIRECT(ADDRESS(SMALL((IF(BlanksRange&lt;&gt;"",ROW(BlanksRange),ROW()+ROWS(BlanksRange))),ROW()-ROW(NoBlanksRange)+1),COLUMN(BlanksRange),4)))</f>
        <v>MGEE US Equity</v>
      </c>
    </row>
    <row r="30" spans="1:18" ht="14.25">
      <c r="A30" s="48" t="s">
        <v>125</v>
      </c>
      <c r="B30" s="53">
        <v>5.8341010908492405E-2</v>
      </c>
      <c r="C30" s="53">
        <v>8.8562067760306937E-2</v>
      </c>
      <c r="D30" s="53">
        <v>0.15576675523928352</v>
      </c>
      <c r="E30" s="54">
        <v>3.4458484480241774E-2</v>
      </c>
      <c r="F30" s="55">
        <v>0.24057219205701202</v>
      </c>
      <c r="G30" s="54">
        <v>1.4887513825850322E-2</v>
      </c>
      <c r="I30" s="17" t="s">
        <v>94</v>
      </c>
      <c r="K30" s="116" t="s">
        <v>95</v>
      </c>
      <c r="N30" s="17">
        <f t="shared" si="1"/>
        <v>0</v>
      </c>
      <c r="O30" s="17">
        <f t="shared" si="2"/>
        <v>0</v>
      </c>
      <c r="P30" s="17">
        <f t="shared" si="3"/>
        <v>1</v>
      </c>
      <c r="Q30" s="17" t="str">
        <f t="shared" si="4"/>
        <v>ED US Equity</v>
      </c>
      <c r="R30" s="1" t="str">
        <f t="array" aca="1" ref="R30" ca="1">IF(ROW()-ROW(NoBlanksRange)+1&gt;ROWS(BlanksRange)-COUNTBLANK(BlanksRange),"",INDIRECT(ADDRESS(SMALL((IF(BlanksRange&lt;&gt;"",ROW(BlanksRange),ROW()+ROWS(BlanksRange))),ROW()-ROW(NoBlanksRange)+1),COLUMN(BlanksRange),4)))</f>
        <v>NG/ LN Equity</v>
      </c>
    </row>
    <row r="31" spans="1:18" ht="14.25">
      <c r="A31" s="48" t="s">
        <v>140</v>
      </c>
      <c r="B31" s="53">
        <v>0.22165400390096152</v>
      </c>
      <c r="C31" s="53">
        <v>0.11704335101774969</v>
      </c>
      <c r="D31" s="53">
        <v>0.28239304527808584</v>
      </c>
      <c r="E31" s="54">
        <v>4.7342209732275514E-2</v>
      </c>
      <c r="F31" s="55">
        <v>0.38165148568879864</v>
      </c>
      <c r="G31" s="54">
        <v>1.9593972045352188E-2</v>
      </c>
      <c r="J31" s="104"/>
      <c r="K31" s="116"/>
      <c r="N31" s="17">
        <f t="shared" si="1"/>
        <v>0</v>
      </c>
      <c r="O31" s="17">
        <f t="shared" si="2"/>
        <v>0</v>
      </c>
      <c r="P31" s="17">
        <f t="shared" si="3"/>
        <v>1</v>
      </c>
      <c r="Q31" s="17" t="str">
        <f t="shared" si="4"/>
        <v>EDE US Equity</v>
      </c>
      <c r="R31" s="1" t="str">
        <f t="array" aca="1" ref="R31" ca="1">IF(ROW()-ROW(NoBlanksRange)+1&gt;ROWS(BlanksRange)-COUNTBLANK(BlanksRange),"",INDIRECT(ADDRESS(SMALL((IF(BlanksRange&lt;&gt;"",ROW(BlanksRange),ROW()+ROWS(BlanksRange))),ROW()-ROW(NoBlanksRange)+1),COLUMN(BlanksRange),4)))</f>
        <v>NI US Equity</v>
      </c>
    </row>
    <row r="32" spans="1:18" ht="14.25">
      <c r="A32" s="48" t="s">
        <v>109</v>
      </c>
      <c r="B32" s="53">
        <v>0.26669128840849032</v>
      </c>
      <c r="C32" s="53">
        <v>9.5487138247996733E-2</v>
      </c>
      <c r="D32" s="53">
        <v>0.30670994541036994</v>
      </c>
      <c r="E32" s="54">
        <v>4.0574114722337663E-2</v>
      </c>
      <c r="F32" s="55">
        <v>0.37421358800211763</v>
      </c>
      <c r="G32" s="54">
        <v>1.7906629682148376E-2</v>
      </c>
      <c r="J32" s="104"/>
      <c r="K32" s="116"/>
      <c r="N32" s="17">
        <f t="shared" si="1"/>
        <v>1</v>
      </c>
      <c r="O32" s="17">
        <f t="shared" si="2"/>
        <v>0</v>
      </c>
      <c r="P32" s="17">
        <f t="shared" si="3"/>
        <v>0</v>
      </c>
      <c r="Q32" s="17" t="str">
        <f t="shared" si="4"/>
        <v/>
      </c>
      <c r="R32" s="1" t="str">
        <f t="array" aca="1" ref="R32" ca="1">IF(ROW()-ROW(NoBlanksRange)+1&gt;ROWS(BlanksRange)-COUNTBLANK(BlanksRange),"",INDIRECT(ADDRESS(SMALL((IF(BlanksRange&lt;&gt;"",ROW(BlanksRange),ROW()+ROWS(BlanksRange))),ROW()-ROW(NoBlanksRange)+1),COLUMN(BlanksRange),4)))</f>
        <v>NWE US Equity</v>
      </c>
    </row>
    <row r="33" spans="1:18" ht="14.25">
      <c r="A33" s="48" t="s">
        <v>135</v>
      </c>
      <c r="B33" s="53">
        <v>0.62011551161080236</v>
      </c>
      <c r="C33" s="53">
        <v>0.12874988948507099</v>
      </c>
      <c r="D33" s="53">
        <v>0.51983258301427249</v>
      </c>
      <c r="E33" s="54">
        <v>6.3824245352657391E-2</v>
      </c>
      <c r="F33" s="55">
        <v>0.48581078928566912</v>
      </c>
      <c r="G33" s="54">
        <v>3.0205666727176891E-2</v>
      </c>
      <c r="J33" s="104"/>
      <c r="K33" s="116"/>
      <c r="N33" s="17">
        <f t="shared" si="1"/>
        <v>0</v>
      </c>
      <c r="O33" s="17">
        <f t="shared" si="2"/>
        <v>1</v>
      </c>
      <c r="P33" s="17">
        <f t="shared" si="3"/>
        <v>0</v>
      </c>
      <c r="Q33" s="17" t="str">
        <f t="shared" si="4"/>
        <v/>
      </c>
      <c r="R33" s="1" t="str">
        <f t="array" aca="1" ref="R33" ca="1">IF(ROW()-ROW(NoBlanksRange)+1&gt;ROWS(BlanksRange)-COUNTBLANK(BlanksRange),"",INDIRECT(ADDRESS(SMALL((IF(BlanksRange&lt;&gt;"",ROW(BlanksRange),ROW()+ROWS(BlanksRange))),ROW()-ROW(NoBlanksRange)+1),COLUMN(BlanksRange),4)))</f>
        <v>OGE US Equity</v>
      </c>
    </row>
    <row r="34" spans="1:18" ht="14.25">
      <c r="A34" s="48" t="s">
        <v>106</v>
      </c>
      <c r="B34" s="53">
        <v>0.2615958482779544</v>
      </c>
      <c r="C34" s="53">
        <v>8.8528437909863852E-2</v>
      </c>
      <c r="D34" s="53">
        <v>0.26869427316170319</v>
      </c>
      <c r="E34" s="54">
        <v>3.6232030686345278E-2</v>
      </c>
      <c r="F34" s="55">
        <v>0.32183820144367864</v>
      </c>
      <c r="G34" s="54">
        <v>1.6230272868404304E-2</v>
      </c>
      <c r="K34" s="116"/>
      <c r="N34" s="17">
        <f t="shared" si="1"/>
        <v>1</v>
      </c>
      <c r="O34" s="17">
        <f t="shared" si="2"/>
        <v>0</v>
      </c>
      <c r="P34" s="17">
        <f t="shared" si="3"/>
        <v>0</v>
      </c>
      <c r="Q34" s="17" t="str">
        <f t="shared" si="4"/>
        <v/>
      </c>
      <c r="R34" s="1" t="str">
        <f t="array" aca="1" ref="R34" ca="1">IF(ROW()-ROW(NoBlanksRange)+1&gt;ROWS(BlanksRange)-COUNTBLANK(BlanksRange),"",INDIRECT(ADDRESS(SMALL((IF(BlanksRange&lt;&gt;"",ROW(BlanksRange),ROW()+ROWS(BlanksRange))),ROW()-ROW(NoBlanksRange)+1),COLUMN(BlanksRange),4)))</f>
        <v>PCG US Equity</v>
      </c>
    </row>
    <row r="35" spans="1:18" ht="14.25">
      <c r="A35" s="48" t="s">
        <v>142</v>
      </c>
      <c r="B35" s="53">
        <v>0.2544689956365408</v>
      </c>
      <c r="C35" s="53">
        <v>7.9750419908706627E-2</v>
      </c>
      <c r="D35" s="53">
        <v>0.2990850941846202</v>
      </c>
      <c r="E35" s="54">
        <v>3.442785796678282E-2</v>
      </c>
      <c r="F35" s="55">
        <v>0.36009533576603375</v>
      </c>
      <c r="G35" s="54">
        <v>1.5407403236260128E-2</v>
      </c>
      <c r="J35" s="103"/>
      <c r="K35" s="116"/>
      <c r="N35" s="17">
        <f t="shared" si="1"/>
        <v>0</v>
      </c>
      <c r="O35" s="17">
        <f t="shared" si="2"/>
        <v>0</v>
      </c>
      <c r="P35" s="17">
        <f t="shared" si="3"/>
        <v>1</v>
      </c>
      <c r="Q35" s="17" t="str">
        <f t="shared" si="4"/>
        <v>ES US Equity</v>
      </c>
      <c r="R35" s="1" t="str">
        <f t="array" aca="1" ref="R35" ca="1">IF(ROW()-ROW(NoBlanksRange)+1&gt;ROWS(BlanksRange)-COUNTBLANK(BlanksRange),"",INDIRECT(ADDRESS(SMALL((IF(BlanksRange&lt;&gt;"",ROW(BlanksRange),ROW()+ROWS(BlanksRange))),ROW()-ROW(NoBlanksRange)+1),COLUMN(BlanksRange),4)))</f>
        <v>PEG US Equity</v>
      </c>
    </row>
    <row r="36" spans="1:18" ht="14.25">
      <c r="A36" s="48" t="s">
        <v>112</v>
      </c>
      <c r="B36" s="53">
        <v>0.22112431187305473</v>
      </c>
      <c r="C36" s="53">
        <v>8.053531992882583E-2</v>
      </c>
      <c r="D36" s="53">
        <v>0.2349013787419108</v>
      </c>
      <c r="E36" s="54">
        <v>3.1474971012742818E-2</v>
      </c>
      <c r="F36" s="55">
        <v>0.27892253029537306</v>
      </c>
      <c r="G36" s="54">
        <v>1.3987591225100965E-2</v>
      </c>
      <c r="K36" s="116"/>
      <c r="N36" s="17">
        <f t="shared" si="1"/>
        <v>1</v>
      </c>
      <c r="O36" s="17">
        <f t="shared" si="2"/>
        <v>0</v>
      </c>
      <c r="P36" s="17">
        <f t="shared" si="3"/>
        <v>0</v>
      </c>
      <c r="Q36" s="17" t="str">
        <f t="shared" si="4"/>
        <v/>
      </c>
      <c r="R36" s="1" t="str">
        <f t="array" aca="1" ref="R36" ca="1">IF(ROW()-ROW(NoBlanksRange)+1&gt;ROWS(BlanksRange)-COUNTBLANK(BlanksRange),"",INDIRECT(ADDRESS(SMALL((IF(BlanksRange&lt;&gt;"",ROW(BlanksRange),ROW()+ROWS(BlanksRange))),ROW()-ROW(NoBlanksRange)+1),COLUMN(BlanksRange),4)))</f>
        <v>POM US Equity</v>
      </c>
    </row>
    <row r="37" spans="1:18" ht="14.25">
      <c r="A37" s="48" t="s">
        <v>143</v>
      </c>
      <c r="B37" s="53">
        <v>0.18385701109801245</v>
      </c>
      <c r="C37" s="53">
        <v>0.12251649961484713</v>
      </c>
      <c r="D37" s="53">
        <v>0.27288886552053671</v>
      </c>
      <c r="E37" s="54">
        <v>4.8685061203076439E-2</v>
      </c>
      <c r="F37" s="55">
        <v>0.345786301638983</v>
      </c>
      <c r="G37" s="54">
        <v>2.072912657109046E-2</v>
      </c>
      <c r="N37" s="17">
        <f t="shared" si="1"/>
        <v>0</v>
      </c>
      <c r="O37" s="17">
        <f t="shared" si="2"/>
        <v>0</v>
      </c>
      <c r="P37" s="17">
        <f t="shared" si="3"/>
        <v>1</v>
      </c>
      <c r="Q37" s="17" t="str">
        <f t="shared" si="4"/>
        <v>EXC US Equity</v>
      </c>
      <c r="R37" s="1" t="str">
        <f t="array" aca="1" ref="R37" ca="1">IF(ROW()-ROW(NoBlanksRange)+1&gt;ROWS(BlanksRange)-COUNTBLANK(BlanksRange),"",INDIRECT(ADDRESS(SMALL((IF(BlanksRange&lt;&gt;"",ROW(BlanksRange),ROW()+ROWS(BlanksRange))),ROW()-ROW(NoBlanksRange)+1),COLUMN(BlanksRange),4)))</f>
        <v>PPL US Equity</v>
      </c>
    </row>
    <row r="38" spans="1:18" ht="14.25">
      <c r="A38" s="48" t="s">
        <v>144</v>
      </c>
      <c r="B38" s="53">
        <v>0.12317814529320517</v>
      </c>
      <c r="C38" s="53">
        <v>8.4952158589571516E-2</v>
      </c>
      <c r="D38" s="53">
        <v>0.20885210096467027</v>
      </c>
      <c r="E38" s="54">
        <v>3.3365850830701808E-2</v>
      </c>
      <c r="F38" s="55">
        <v>0.26699377950629588</v>
      </c>
      <c r="G38" s="54">
        <v>1.5108927679756967E-2</v>
      </c>
      <c r="N38" s="17">
        <f t="shared" si="1"/>
        <v>0</v>
      </c>
      <c r="O38" s="17">
        <f t="shared" si="2"/>
        <v>0</v>
      </c>
      <c r="P38" s="17">
        <f t="shared" si="3"/>
        <v>1</v>
      </c>
      <c r="Q38" s="17" t="str">
        <f t="shared" si="4"/>
        <v>FE US Equity</v>
      </c>
      <c r="R38" s="1" t="str">
        <f t="array" aca="1" ref="R38" ca="1">IF(ROW()-ROW(NoBlanksRange)+1&gt;ROWS(BlanksRange)-COUNTBLANK(BlanksRange),"",INDIRECT(ADDRESS(SMALL((IF(BlanksRange&lt;&gt;"",ROW(BlanksRange),ROW()+ROWS(BlanksRange))),ROW()-ROW(NoBlanksRange)+1),COLUMN(BlanksRange),4)))</f>
        <v>SCG US Equity</v>
      </c>
    </row>
    <row r="39" spans="1:18" ht="14.25">
      <c r="A39" s="48" t="s">
        <v>99</v>
      </c>
      <c r="B39" s="53">
        <v>0.11833541312631332</v>
      </c>
      <c r="C39" s="53">
        <v>9.7068051249424289E-2</v>
      </c>
      <c r="D39" s="53">
        <v>0.23939082954769014</v>
      </c>
      <c r="E39" s="54">
        <v>4.1651408225441666E-2</v>
      </c>
      <c r="F39" s="55">
        <v>0.31323188272585456</v>
      </c>
      <c r="G39" s="54">
        <v>1.9764405450153264E-2</v>
      </c>
      <c r="N39" s="17">
        <f t="shared" si="1"/>
        <v>0</v>
      </c>
      <c r="O39" s="17">
        <f t="shared" si="2"/>
        <v>1</v>
      </c>
      <c r="P39" s="17">
        <f t="shared" si="3"/>
        <v>0</v>
      </c>
      <c r="Q39" s="17" t="str">
        <f t="shared" si="4"/>
        <v/>
      </c>
      <c r="R39" s="1" t="str">
        <f t="array" aca="1" ref="R39" ca="1">IF(ROW()-ROW(NoBlanksRange)+1&gt;ROWS(BlanksRange)-COUNTBLANK(BlanksRange),"",INDIRECT(ADDRESS(SMALL((IF(BlanksRange&lt;&gt;"",ROW(BlanksRange),ROW()+ROWS(BlanksRange))),ROW()-ROW(NoBlanksRange)+1),COLUMN(BlanksRange),4)))</f>
        <v>SJI US Equity</v>
      </c>
    </row>
    <row r="40" spans="1:18" ht="14.25">
      <c r="A40" s="48" t="s">
        <v>115</v>
      </c>
      <c r="B40" s="53">
        <v>0.29657889971684953</v>
      </c>
      <c r="C40" s="53">
        <v>7.0099730467194268E-2</v>
      </c>
      <c r="D40" s="53">
        <v>0.29568809257283563</v>
      </c>
      <c r="E40" s="54">
        <v>2.7915357475348297E-2</v>
      </c>
      <c r="F40" s="55">
        <v>0.31911548231775544</v>
      </c>
      <c r="G40" s="54">
        <v>1.2545686561845269E-2</v>
      </c>
      <c r="N40" s="17">
        <f t="shared" si="1"/>
        <v>1</v>
      </c>
      <c r="O40" s="17">
        <f t="shared" si="2"/>
        <v>0</v>
      </c>
      <c r="P40" s="17">
        <f t="shared" si="3"/>
        <v>0</v>
      </c>
      <c r="Q40" s="17" t="str">
        <f t="shared" si="4"/>
        <v/>
      </c>
      <c r="R40" s="1" t="str">
        <f t="array" aca="1" ref="R40" ca="1">IF(ROW()-ROW(NoBlanksRange)+1&gt;ROWS(BlanksRange)-COUNTBLANK(BlanksRange),"",INDIRECT(ADDRESS(SMALL((IF(BlanksRange&lt;&gt;"",ROW(BlanksRange),ROW()+ROWS(BlanksRange))),ROW()-ROW(NoBlanksRange)+1),COLUMN(BlanksRange),4)))</f>
        <v>SKI AU Equity</v>
      </c>
    </row>
    <row r="41" spans="1:18" ht="14.25">
      <c r="A41" s="48" t="s">
        <v>118</v>
      </c>
      <c r="B41" s="53">
        <v>0.36970871040766284</v>
      </c>
      <c r="C41" s="53">
        <v>0.1193954089285765</v>
      </c>
      <c r="D41" s="53">
        <v>0.42930964755369205</v>
      </c>
      <c r="E41" s="54">
        <v>4.9373974795154214E-2</v>
      </c>
      <c r="F41" s="55">
        <v>0.50108644898499211</v>
      </c>
      <c r="G41" s="54">
        <v>2.1649260281310055E-2</v>
      </c>
      <c r="N41" s="17">
        <f t="shared" si="1"/>
        <v>1</v>
      </c>
      <c r="O41" s="17">
        <f t="shared" si="2"/>
        <v>0</v>
      </c>
      <c r="P41" s="17">
        <f t="shared" si="3"/>
        <v>0</v>
      </c>
      <c r="Q41" s="17" t="str">
        <f t="shared" si="4"/>
        <v/>
      </c>
      <c r="R41" s="1" t="str">
        <f t="array" aca="1" ref="R41" ca="1">IF(ROW()-ROW(NoBlanksRange)+1&gt;ROWS(BlanksRange)-COUNTBLANK(BlanksRange),"",INDIRECT(ADDRESS(SMALL((IF(BlanksRange&lt;&gt;"",ROW(BlanksRange),ROW()+ROWS(BlanksRange))),ROW()-ROW(NoBlanksRange)+1),COLUMN(BlanksRange),4)))</f>
        <v>SRE US Equity</v>
      </c>
    </row>
    <row r="42" spans="1:18" ht="14.25">
      <c r="A42" s="48" t="s">
        <v>121</v>
      </c>
      <c r="B42" s="53">
        <v>0.37642051891772338</v>
      </c>
      <c r="C42" s="53">
        <v>8.8767572434304054E-2</v>
      </c>
      <c r="D42" s="53">
        <v>0.36515869162771242</v>
      </c>
      <c r="E42" s="54">
        <v>3.6568132046751196E-2</v>
      </c>
      <c r="F42" s="55">
        <v>0.45313411858336122</v>
      </c>
      <c r="G42" s="54">
        <v>1.5602771500808497E-2</v>
      </c>
      <c r="N42" s="17">
        <f t="shared" si="1"/>
        <v>1</v>
      </c>
      <c r="O42" s="17">
        <f t="shared" si="2"/>
        <v>0</v>
      </c>
      <c r="P42" s="17">
        <f t="shared" si="3"/>
        <v>0</v>
      </c>
      <c r="Q42" s="17" t="str">
        <f t="shared" si="4"/>
        <v/>
      </c>
      <c r="R42" s="1" t="str">
        <f t="array" aca="1" ref="R42" ca="1">IF(ROW()-ROW(NoBlanksRange)+1&gt;ROWS(BlanksRange)-COUNTBLANK(BlanksRange),"",INDIRECT(ADDRESS(SMALL((IF(BlanksRange&lt;&gt;"",ROW(BlanksRange),ROW()+ROWS(BlanksRange))),ROW()-ROW(NoBlanksRange)+1),COLUMN(BlanksRange),4)))</f>
        <v>SSE LN Equity</v>
      </c>
    </row>
    <row r="43" spans="1:18" ht="14.25">
      <c r="A43" s="48" t="s">
        <v>124</v>
      </c>
      <c r="B43" s="53">
        <v>0.19006562801526988</v>
      </c>
      <c r="C43" s="53">
        <v>9.9803402220334556E-2</v>
      </c>
      <c r="D43" s="53">
        <v>0.26164577615279611</v>
      </c>
      <c r="E43" s="54">
        <v>4.1912425454948533E-2</v>
      </c>
      <c r="F43" s="55">
        <v>0.31913584740795564</v>
      </c>
      <c r="G43" s="54">
        <v>1.8422890109902376E-2</v>
      </c>
      <c r="N43" s="17">
        <f t="shared" ref="N43:N74" si="5">IF(ISNUMBER(MATCH($A43,$I$11:$I$26,0)),1,0)</f>
        <v>1</v>
      </c>
      <c r="O43" s="17">
        <f t="shared" ref="O43:O74" si="6">IF(ISNUMBER(MATCH($A43,$K$11:$K$28,0)),1,0)</f>
        <v>0</v>
      </c>
      <c r="P43" s="17">
        <f t="shared" si="3"/>
        <v>0</v>
      </c>
      <c r="Q43" s="17" t="str">
        <f t="shared" si="4"/>
        <v/>
      </c>
      <c r="R43" s="1" t="str">
        <f t="array" aca="1" ref="R43" ca="1">IF(ROW()-ROW(NoBlanksRange)+1&gt;ROWS(BlanksRange)-COUNTBLANK(BlanksRange),"",INDIRECT(ADDRESS(SMALL((IF(BlanksRange&lt;&gt;"",ROW(BlanksRange),ROW()+ROWS(BlanksRange))),ROW()-ROW(NoBlanksRange)+1),COLUMN(BlanksRange),4)))</f>
        <v>TE US Equity</v>
      </c>
    </row>
    <row r="44" spans="1:18" ht="14.25">
      <c r="A44" s="48" t="s">
        <v>188</v>
      </c>
      <c r="B44" s="53">
        <v>1.7182847733024732E-2</v>
      </c>
      <c r="C44" s="53">
        <v>0.10493994133177319</v>
      </c>
      <c r="D44" s="53">
        <v>3.7980670103905878E-2</v>
      </c>
      <c r="E44" s="54">
        <v>3.5348299482284531E-2</v>
      </c>
      <c r="F44" s="55">
        <v>8.5507840000000005E-3</v>
      </c>
      <c r="G44" s="54">
        <v>1.42305E-2</v>
      </c>
      <c r="N44" s="17">
        <f t="shared" si="5"/>
        <v>1</v>
      </c>
      <c r="O44" s="17">
        <f t="shared" si="6"/>
        <v>0</v>
      </c>
      <c r="P44" s="17">
        <f t="shared" si="3"/>
        <v>0</v>
      </c>
      <c r="Q44" s="17" t="str">
        <f t="shared" si="4"/>
        <v/>
      </c>
      <c r="R44" s="1" t="str">
        <f t="array" aca="1" ref="R44" ca="1">IF(ROW()-ROW(NoBlanksRange)+1&gt;ROWS(BlanksRange)-COUNTBLANK(BlanksRange),"",INDIRECT(ADDRESS(SMALL((IF(BlanksRange&lt;&gt;"",ROW(BlanksRange),ROW()+ROWS(BlanksRange))),ROW()-ROW(NoBlanksRange)+1),COLUMN(BlanksRange),4)))</f>
        <v>UGI US Equity</v>
      </c>
    </row>
    <row r="45" spans="1:18" ht="14.25">
      <c r="A45" s="48" t="s">
        <v>187</v>
      </c>
      <c r="B45" s="53">
        <v>0.55580005743065963</v>
      </c>
      <c r="C45" s="53">
        <v>0.15078416268636607</v>
      </c>
      <c r="D45" s="53">
        <v>0.55016819820167862</v>
      </c>
      <c r="E45" s="54">
        <v>6.0968668633996616E-2</v>
      </c>
      <c r="F45" s="55">
        <v>0.52906597778392628</v>
      </c>
      <c r="G45" s="54">
        <v>2.7633235432322819E-2</v>
      </c>
      <c r="N45" s="17">
        <f t="shared" si="5"/>
        <v>0</v>
      </c>
      <c r="O45" s="17">
        <f t="shared" si="6"/>
        <v>1</v>
      </c>
      <c r="P45" s="17">
        <f t="shared" si="3"/>
        <v>0</v>
      </c>
      <c r="Q45" s="17" t="str">
        <f t="shared" si="4"/>
        <v/>
      </c>
      <c r="R45" s="1" t="str">
        <f t="array" aca="1" ref="R45" ca="1">IF(ROW()-ROW(NoBlanksRange)+1&gt;ROWS(BlanksRange)-COUNTBLANK(BlanksRange),"",INDIRECT(ADDRESS(SMALL((IF(BlanksRange&lt;&gt;"",ROW(BlanksRange),ROW()+ROWS(BlanksRange))),ROW()-ROW(NoBlanksRange)+1),COLUMN(BlanksRange),4)))</f>
        <v>UTL US Equity</v>
      </c>
    </row>
    <row r="46" spans="1:18" ht="14.25">
      <c r="A46" s="48" t="s">
        <v>108</v>
      </c>
      <c r="B46" s="53">
        <v>0.29919917543746355</v>
      </c>
      <c r="C46" s="53">
        <v>8.4295444490293109E-2</v>
      </c>
      <c r="D46" s="53">
        <v>0.32222602104888787</v>
      </c>
      <c r="E46" s="54">
        <v>3.5781362487072844E-2</v>
      </c>
      <c r="F46" s="55">
        <v>0.43812978766798027</v>
      </c>
      <c r="G46" s="54">
        <v>1.63562255882235E-2</v>
      </c>
      <c r="N46" s="17">
        <f t="shared" si="5"/>
        <v>0</v>
      </c>
      <c r="O46" s="17">
        <f t="shared" si="6"/>
        <v>1</v>
      </c>
      <c r="P46" s="17">
        <f t="shared" si="3"/>
        <v>0</v>
      </c>
      <c r="Q46" s="17" t="str">
        <f t="shared" si="4"/>
        <v/>
      </c>
      <c r="R46" s="1" t="str">
        <f t="array" aca="1" ref="R46" ca="1">IF(ROW()-ROW(NoBlanksRange)+1&gt;ROWS(BlanksRange)-COUNTBLANK(BlanksRange),"",INDIRECT(ADDRESS(SMALL((IF(BlanksRange&lt;&gt;"",ROW(BlanksRange),ROW()+ROWS(BlanksRange))),ROW()-ROW(NoBlanksRange)+1),COLUMN(BlanksRange),4)))</f>
        <v>VCT NZ Equity</v>
      </c>
    </row>
    <row r="47" spans="1:18" ht="14.25">
      <c r="A47" s="48" t="s">
        <v>101</v>
      </c>
      <c r="B47" s="53">
        <v>0.30844555089591252</v>
      </c>
      <c r="C47" s="53">
        <v>8.3369316189870313E-2</v>
      </c>
      <c r="D47" s="53">
        <v>0.35451470841304039</v>
      </c>
      <c r="E47" s="54">
        <v>3.4756966326572471E-2</v>
      </c>
      <c r="F47" s="55">
        <v>0.41676191139537444</v>
      </c>
      <c r="G47" s="54">
        <v>1.5508956067509396E-2</v>
      </c>
      <c r="N47" s="17">
        <f t="shared" si="5"/>
        <v>0</v>
      </c>
      <c r="O47" s="17">
        <f t="shared" si="6"/>
        <v>0</v>
      </c>
      <c r="P47" s="17">
        <f t="shared" si="3"/>
        <v>1</v>
      </c>
      <c r="Q47" s="17" t="str">
        <f t="shared" si="4"/>
        <v>LNT US Equity</v>
      </c>
      <c r="R47" s="1" t="str">
        <f t="array" aca="1" ref="R47" ca="1">IF(ROW()-ROW(NoBlanksRange)+1&gt;ROWS(BlanksRange)-COUNTBLANK(BlanksRange),"",INDIRECT(ADDRESS(SMALL((IF(BlanksRange&lt;&gt;"",ROW(BlanksRange),ROW()+ROWS(BlanksRange))),ROW()-ROW(NoBlanksRange)+1),COLUMN(BlanksRange),4)))</f>
        <v>VVC US Equity</v>
      </c>
    </row>
    <row r="48" spans="1:18" ht="14.25">
      <c r="A48" s="48" t="s">
        <v>145</v>
      </c>
      <c r="B48" s="53">
        <v>0.31332872960858199</v>
      </c>
      <c r="C48" s="53">
        <v>0.11604137004051671</v>
      </c>
      <c r="D48" s="53">
        <v>0.3697392115201853</v>
      </c>
      <c r="E48" s="54">
        <v>5.0801315157698132E-2</v>
      </c>
      <c r="F48" s="55">
        <v>0.59008679528687036</v>
      </c>
      <c r="G48" s="54">
        <v>2.3131642392372642E-2</v>
      </c>
      <c r="N48" s="17">
        <f t="shared" si="5"/>
        <v>0</v>
      </c>
      <c r="O48" s="17">
        <f t="shared" si="6"/>
        <v>0</v>
      </c>
      <c r="P48" s="17">
        <f t="shared" si="3"/>
        <v>1</v>
      </c>
      <c r="Q48" s="17" t="str">
        <f t="shared" si="4"/>
        <v>MGEE US Equity</v>
      </c>
      <c r="R48" s="1" t="str">
        <f t="array" aca="1" ref="R48" ca="1">IF(ROW()-ROW(NoBlanksRange)+1&gt;ROWS(BlanksRange)-COUNTBLANK(BlanksRange),"",INDIRECT(ADDRESS(SMALL((IF(BlanksRange&lt;&gt;"",ROW(BlanksRange),ROW()+ROWS(BlanksRange))),ROW()-ROW(NoBlanksRange)+1),COLUMN(BlanksRange),4)))</f>
        <v>WEC US Equity</v>
      </c>
    </row>
    <row r="49" spans="1:18" ht="14.25">
      <c r="A49" s="48" t="s">
        <v>127</v>
      </c>
      <c r="B49" s="53">
        <v>0.254981772934674</v>
      </c>
      <c r="C49" s="53">
        <v>7.3995352459144167E-2</v>
      </c>
      <c r="D49" s="53">
        <v>0.29222955616689933</v>
      </c>
      <c r="E49" s="54">
        <v>3.170612971902919E-2</v>
      </c>
      <c r="F49" s="55">
        <v>0.33010807480136983</v>
      </c>
      <c r="G49" s="54">
        <v>1.3690362198317931E-2</v>
      </c>
      <c r="N49" s="17">
        <f t="shared" si="5"/>
        <v>1</v>
      </c>
      <c r="O49" s="17">
        <f t="shared" si="6"/>
        <v>0</v>
      </c>
      <c r="P49" s="17">
        <f t="shared" si="3"/>
        <v>0</v>
      </c>
      <c r="Q49" s="17" t="str">
        <f t="shared" si="4"/>
        <v/>
      </c>
      <c r="R49" s="1" t="str">
        <f t="array" aca="1" ref="R49" ca="1">IF(ROW()-ROW(NoBlanksRange)+1&gt;ROWS(BlanksRange)-COUNTBLANK(BlanksRange),"",INDIRECT(ADDRESS(SMALL((IF(BlanksRange&lt;&gt;"",ROW(BlanksRange),ROW()+ROWS(BlanksRange))),ROW()-ROW(NoBlanksRange)+1),COLUMN(BlanksRange),4)))</f>
        <v>WGL US Equity</v>
      </c>
    </row>
    <row r="50" spans="1:18" ht="14.25">
      <c r="A50" s="48" t="s">
        <v>111</v>
      </c>
      <c r="B50" s="53">
        <v>0.78986221408167789</v>
      </c>
      <c r="C50" s="53">
        <v>0.15384119095271337</v>
      </c>
      <c r="D50" s="53">
        <v>0.81258305210991399</v>
      </c>
      <c r="E50" s="54">
        <v>6.1653148423620296E-2</v>
      </c>
      <c r="F50" s="55">
        <v>0.80377334606451989</v>
      </c>
      <c r="G50" s="54">
        <v>2.6820336134590724E-2</v>
      </c>
      <c r="N50" s="17">
        <f t="shared" si="5"/>
        <v>0</v>
      </c>
      <c r="O50" s="17">
        <f t="shared" si="6"/>
        <v>1</v>
      </c>
      <c r="P50" s="17">
        <f t="shared" si="3"/>
        <v>0</v>
      </c>
      <c r="Q50" s="17" t="str">
        <f t="shared" si="4"/>
        <v/>
      </c>
      <c r="R50" s="1" t="str">
        <f t="array" aca="1" ref="R50" ca="1">IF(ROW()-ROW(NoBlanksRange)+1&gt;ROWS(BlanksRange)-COUNTBLANK(BlanksRange),"",INDIRECT(ADDRESS(SMALL((IF(BlanksRange&lt;&gt;"",ROW(BlanksRange),ROW()+ROWS(BlanksRange))),ROW()-ROW(NoBlanksRange)+1),COLUMN(BlanksRange),4)))</f>
        <v>XEL US Equity</v>
      </c>
    </row>
    <row r="51" spans="1:18" ht="14.25">
      <c r="A51" s="48" t="s">
        <v>146</v>
      </c>
      <c r="B51" s="53">
        <v>0.25561143497402383</v>
      </c>
      <c r="C51" s="53">
        <v>6.3406258725917111E-2</v>
      </c>
      <c r="D51" s="53">
        <v>0.27022044413813551</v>
      </c>
      <c r="E51" s="54">
        <v>2.9094744244264496E-2</v>
      </c>
      <c r="F51" s="55">
        <v>0.30597478027780289</v>
      </c>
      <c r="G51" s="54">
        <v>1.3477716102999802E-2</v>
      </c>
      <c r="N51" s="17">
        <f t="shared" si="5"/>
        <v>0</v>
      </c>
      <c r="O51" s="17">
        <f t="shared" si="6"/>
        <v>0</v>
      </c>
      <c r="P51" s="17">
        <f t="shared" si="3"/>
        <v>1</v>
      </c>
      <c r="Q51" s="17" t="str">
        <f t="shared" si="4"/>
        <v>NG/ LN Equity</v>
      </c>
      <c r="R51" s="1" t="str">
        <f t="array" aca="1" ref="R51" ca="1">IF(ROW()-ROW(NoBlanksRange)+1&gt;ROWS(BlanksRange)-COUNTBLANK(BlanksRange),"",INDIRECT(ADDRESS(SMALL((IF(BlanksRange&lt;&gt;"",ROW(BlanksRange),ROW()+ROWS(BlanksRange))),ROW()-ROW(NoBlanksRange)+1),COLUMN(BlanksRange),4)))</f>
        <v/>
      </c>
    </row>
    <row r="52" spans="1:18" ht="13.9">
      <c r="A52" s="48" t="s">
        <v>148</v>
      </c>
      <c r="B52" s="53">
        <v>0.21925240662338735</v>
      </c>
      <c r="C52" s="53">
        <v>6.8985512297978793E-2</v>
      </c>
      <c r="D52" s="53">
        <v>0.33400398549161964</v>
      </c>
      <c r="E52" s="54">
        <v>3.1583109437369757E-2</v>
      </c>
      <c r="F52" s="55">
        <v>0.37422757356973407</v>
      </c>
      <c r="G52" s="54">
        <v>1.4549807876581743E-2</v>
      </c>
      <c r="N52" s="17">
        <f t="shared" si="5"/>
        <v>0</v>
      </c>
      <c r="O52" s="17">
        <f t="shared" si="6"/>
        <v>0</v>
      </c>
      <c r="P52" s="17">
        <f t="shared" si="3"/>
        <v>1</v>
      </c>
      <c r="Q52" s="17" t="str">
        <f t="shared" si="4"/>
        <v>NI US Equity</v>
      </c>
      <c r="R52" s="1" t="str">
        <f t="array" aca="1" ref="R52" ca="1">IF(ROW()-ROW(NoBlanksRange)+1&gt;ROWS(BlanksRange)-COUNTBLANK(BlanksRange),"",INDIRECT(ADDRESS(SMALL((IF(BlanksRange&lt;&gt;"",ROW(BlanksRange),ROW()+ROWS(BlanksRange))),ROW()-ROW(NoBlanksRange)+1),COLUMN(BlanksRange),4)))</f>
        <v/>
      </c>
    </row>
    <row r="53" spans="1:18" ht="13.9">
      <c r="A53" s="48" t="s">
        <v>114</v>
      </c>
      <c r="B53" s="53">
        <v>0.35110701582167331</v>
      </c>
      <c r="C53" s="53">
        <v>0.12846302336217227</v>
      </c>
      <c r="D53" s="53">
        <v>0.42854157312479851</v>
      </c>
      <c r="E53" s="54">
        <v>5.0285357001280964E-2</v>
      </c>
      <c r="F53" s="55">
        <v>0.58689612853577278</v>
      </c>
      <c r="G53" s="54">
        <v>2.2524996782067701E-2</v>
      </c>
      <c r="N53" s="17">
        <f t="shared" si="5"/>
        <v>0</v>
      </c>
      <c r="O53" s="17">
        <f t="shared" si="6"/>
        <v>1</v>
      </c>
      <c r="P53" s="17">
        <f t="shared" si="3"/>
        <v>0</v>
      </c>
      <c r="Q53" s="17" t="str">
        <f t="shared" si="4"/>
        <v/>
      </c>
      <c r="R53" s="1" t="str">
        <f t="array" aca="1" ref="R53" ca="1">IF(ROW()-ROW(NoBlanksRange)+1&gt;ROWS(BlanksRange)-COUNTBLANK(BlanksRange),"",INDIRECT(ADDRESS(SMALL((IF(BlanksRange&lt;&gt;"",ROW(BlanksRange),ROW()+ROWS(BlanksRange))),ROW()-ROW(NoBlanksRange)+1),COLUMN(BlanksRange),4)))</f>
        <v/>
      </c>
    </row>
    <row r="54" spans="1:18" ht="13.9">
      <c r="A54" s="48" t="s">
        <v>149</v>
      </c>
      <c r="B54" s="53">
        <v>0.30280958334242825</v>
      </c>
      <c r="C54" s="53">
        <v>8.5222920090754051E-2</v>
      </c>
      <c r="D54" s="53">
        <v>0.30638760802948839</v>
      </c>
      <c r="E54" s="54">
        <v>3.4447418348702401E-2</v>
      </c>
      <c r="F54" s="55">
        <v>0.40240955343516438</v>
      </c>
      <c r="G54" s="54">
        <v>1.5028511100154514E-2</v>
      </c>
      <c r="N54" s="17">
        <f t="shared" si="5"/>
        <v>0</v>
      </c>
      <c r="O54" s="17">
        <f t="shared" si="6"/>
        <v>0</v>
      </c>
      <c r="P54" s="17">
        <f t="shared" si="3"/>
        <v>1</v>
      </c>
      <c r="Q54" s="17" t="str">
        <f t="shared" si="4"/>
        <v>NWE US Equity</v>
      </c>
      <c r="R54" s="1" t="str">
        <f t="array" aca="1" ref="R54" ca="1">IF(ROW()-ROW(NoBlanksRange)+1&gt;ROWS(BlanksRange)-COUNTBLANK(BlanksRange),"",INDIRECT(ADDRESS(SMALL((IF(BlanksRange&lt;&gt;"",ROW(BlanksRange),ROW()+ROWS(BlanksRange))),ROW()-ROW(NoBlanksRange)+1),COLUMN(BlanksRange),4)))</f>
        <v/>
      </c>
    </row>
    <row r="55" spans="1:18" ht="13.9">
      <c r="A55" s="48" t="s">
        <v>117</v>
      </c>
      <c r="B55" s="53">
        <v>0.24154040211269687</v>
      </c>
      <c r="C55" s="53">
        <v>8.3148571953459205E-2</v>
      </c>
      <c r="D55" s="53">
        <v>0.2771545846343787</v>
      </c>
      <c r="E55" s="54">
        <v>3.4410143313576592E-2</v>
      </c>
      <c r="F55" s="55">
        <v>0.3853327678611842</v>
      </c>
      <c r="G55" s="54">
        <v>1.5374065336420216E-2</v>
      </c>
      <c r="N55" s="17">
        <f t="shared" si="5"/>
        <v>0</v>
      </c>
      <c r="O55" s="17">
        <f t="shared" si="6"/>
        <v>1</v>
      </c>
      <c r="P55" s="17">
        <f t="shared" si="3"/>
        <v>0</v>
      </c>
      <c r="Q55" s="17" t="str">
        <f t="shared" si="4"/>
        <v/>
      </c>
      <c r="R55" s="1" t="str">
        <f t="array" aca="1" ref="R55" ca="1">IF(ROW()-ROW(NoBlanksRange)+1&gt;ROWS(BlanksRange)-COUNTBLANK(BlanksRange),"",INDIRECT(ADDRESS(SMALL((IF(BlanksRange&lt;&gt;"",ROW(BlanksRange),ROW()+ROWS(BlanksRange))),ROW()-ROW(NoBlanksRange)+1),COLUMN(BlanksRange),4)))</f>
        <v/>
      </c>
    </row>
    <row r="56" spans="1:18" ht="13.9">
      <c r="A56" s="48" t="s">
        <v>150</v>
      </c>
      <c r="B56" s="53">
        <v>0.46376586045823148</v>
      </c>
      <c r="C56" s="53">
        <v>0.10753318403360383</v>
      </c>
      <c r="D56" s="53">
        <v>0.51181037467306778</v>
      </c>
      <c r="E56" s="54">
        <v>4.3121800679330177E-2</v>
      </c>
      <c r="F56" s="55">
        <v>0.53804810023747596</v>
      </c>
      <c r="G56" s="54">
        <v>1.8729616413574953E-2</v>
      </c>
      <c r="N56" s="17">
        <f t="shared" si="5"/>
        <v>0</v>
      </c>
      <c r="O56" s="17">
        <f t="shared" si="6"/>
        <v>0</v>
      </c>
      <c r="P56" s="17">
        <f t="shared" si="3"/>
        <v>1</v>
      </c>
      <c r="Q56" s="17" t="str">
        <f t="shared" si="4"/>
        <v>OGE US Equity</v>
      </c>
      <c r="R56" s="1" t="str">
        <f t="array" aca="1" ref="R56" ca="1">IF(ROW()-ROW(NoBlanksRange)+1&gt;ROWS(BlanksRange)-COUNTBLANK(BlanksRange),"",INDIRECT(ADDRESS(SMALL((IF(BlanksRange&lt;&gt;"",ROW(BlanksRange),ROW()+ROWS(BlanksRange))),ROW()-ROW(NoBlanksRange)+1),COLUMN(BlanksRange),4)))</f>
        <v/>
      </c>
    </row>
    <row r="57" spans="1:18" ht="13.9">
      <c r="A57" s="48" t="s">
        <v>138</v>
      </c>
      <c r="B57" s="53">
        <v>0.57537007158449982</v>
      </c>
      <c r="C57" s="53">
        <v>0.16515257672153535</v>
      </c>
      <c r="D57" s="53">
        <v>0.65672386758125989</v>
      </c>
      <c r="E57" s="54">
        <v>6.9917009477080794E-2</v>
      </c>
      <c r="F57" s="55">
        <v>0.65700616884767815</v>
      </c>
      <c r="G57" s="54">
        <v>3.0948427402597962E-2</v>
      </c>
      <c r="N57" s="17">
        <f t="shared" si="5"/>
        <v>0</v>
      </c>
      <c r="O57" s="17">
        <f t="shared" si="6"/>
        <v>1</v>
      </c>
      <c r="P57" s="17">
        <f t="shared" si="3"/>
        <v>0</v>
      </c>
      <c r="Q57" s="17" t="str">
        <f t="shared" si="4"/>
        <v/>
      </c>
      <c r="R57" s="1" t="str">
        <f t="array" aca="1" ref="R57" ca="1">IF(ROW()-ROW(NoBlanksRange)+1&gt;ROWS(BlanksRange)-COUNTBLANK(BlanksRange),"",INDIRECT(ADDRESS(SMALL((IF(BlanksRange&lt;&gt;"",ROW(BlanksRange),ROW()+ROWS(BlanksRange))),ROW()-ROW(NoBlanksRange)+1),COLUMN(BlanksRange),4)))</f>
        <v/>
      </c>
    </row>
    <row r="58" spans="1:18" ht="13.9">
      <c r="A58" s="48" t="s">
        <v>152</v>
      </c>
      <c r="B58" s="53">
        <v>0.27118397761301766</v>
      </c>
      <c r="C58" s="53">
        <v>8.7462037317317373E-2</v>
      </c>
      <c r="D58" s="53">
        <v>0.23487941979773849</v>
      </c>
      <c r="E58" s="54">
        <v>3.6703699315830833E-2</v>
      </c>
      <c r="F58" s="55">
        <v>0.30365742222207365</v>
      </c>
      <c r="G58" s="54">
        <v>1.6443425126528417E-2</v>
      </c>
      <c r="N58" s="17">
        <f t="shared" si="5"/>
        <v>0</v>
      </c>
      <c r="O58" s="17">
        <f t="shared" si="6"/>
        <v>0</v>
      </c>
      <c r="P58" s="17">
        <f t="shared" si="3"/>
        <v>1</v>
      </c>
      <c r="Q58" s="17" t="str">
        <f t="shared" si="4"/>
        <v>PCG US Equity</v>
      </c>
      <c r="R58" s="1" t="str">
        <f t="array" aca="1" ref="R58" ca="1">IF(ROW()-ROW(NoBlanksRange)+1&gt;ROWS(BlanksRange)-COUNTBLANK(BlanksRange),"",INDIRECT(ADDRESS(SMALL((IF(BlanksRange&lt;&gt;"",ROW(BlanksRange),ROW()+ROWS(BlanksRange))),ROW()-ROW(NoBlanksRange)+1),COLUMN(BlanksRange),4)))</f>
        <v/>
      </c>
    </row>
    <row r="59" spans="1:18" ht="13.9">
      <c r="A59" s="48" t="s">
        <v>154</v>
      </c>
      <c r="B59" s="53">
        <v>0.22676436591670082</v>
      </c>
      <c r="C59" s="53">
        <v>0.10921193011775014</v>
      </c>
      <c r="D59" s="53">
        <v>0.36433293821585527</v>
      </c>
      <c r="E59" s="54">
        <v>4.6366106341917214E-2</v>
      </c>
      <c r="F59" s="55">
        <v>0.43857279582487418</v>
      </c>
      <c r="G59" s="54">
        <v>2.0100196877323104E-2</v>
      </c>
      <c r="N59" s="17">
        <f t="shared" si="5"/>
        <v>0</v>
      </c>
      <c r="O59" s="17">
        <f t="shared" si="6"/>
        <v>0</v>
      </c>
      <c r="P59" s="17">
        <f t="shared" si="3"/>
        <v>1</v>
      </c>
      <c r="Q59" s="17" t="str">
        <f t="shared" si="4"/>
        <v>PEG US Equity</v>
      </c>
      <c r="R59" s="1" t="str">
        <f t="array" aca="1" ref="R59" ca="1">IF(ROW()-ROW(NoBlanksRange)+1&gt;ROWS(BlanksRange)-COUNTBLANK(BlanksRange),"",INDIRECT(ADDRESS(SMALL((IF(BlanksRange&lt;&gt;"",ROW(BlanksRange),ROW()+ROWS(BlanksRange))),ROW()-ROW(NoBlanksRange)+1),COLUMN(BlanksRange),4)))</f>
        <v/>
      </c>
    </row>
    <row r="60" spans="1:18" ht="13.9">
      <c r="A60" s="48" t="s">
        <v>133</v>
      </c>
      <c r="B60" s="53">
        <v>0.28282676631805825</v>
      </c>
      <c r="C60" s="53">
        <v>8.3342498080654748E-2</v>
      </c>
      <c r="D60" s="53">
        <v>0.29108539250859267</v>
      </c>
      <c r="E60" s="54">
        <v>3.4858778174391002E-2</v>
      </c>
      <c r="F60" s="55">
        <v>0.38327442111911131</v>
      </c>
      <c r="G60" s="54">
        <v>1.6304237289806379E-2</v>
      </c>
      <c r="N60" s="17">
        <f t="shared" si="5"/>
        <v>1</v>
      </c>
      <c r="O60" s="17">
        <f t="shared" si="6"/>
        <v>0</v>
      </c>
      <c r="P60" s="17">
        <f t="shared" si="3"/>
        <v>0</v>
      </c>
      <c r="Q60" s="17" t="str">
        <f t="shared" si="4"/>
        <v/>
      </c>
      <c r="R60" s="1" t="str">
        <f t="array" aca="1" ref="R60" ca="1">IF(ROW()-ROW(NoBlanksRange)+1&gt;ROWS(BlanksRange)-COUNTBLANK(BlanksRange),"",INDIRECT(ADDRESS(SMALL((IF(BlanksRange&lt;&gt;"",ROW(BlanksRange),ROW()+ROWS(BlanksRange))),ROW()-ROW(NoBlanksRange)+1),COLUMN(BlanksRange),4)))</f>
        <v/>
      </c>
    </row>
    <row r="61" spans="1:18" ht="13.9">
      <c r="A61" s="48" t="s">
        <v>130</v>
      </c>
      <c r="B61" s="53">
        <v>0.29048351500385511</v>
      </c>
      <c r="C61" s="53">
        <v>9.0517299560950962E-2</v>
      </c>
      <c r="D61" s="53">
        <v>0.33281724112928057</v>
      </c>
      <c r="E61" s="54">
        <v>3.7077326137534693E-2</v>
      </c>
      <c r="F61" s="55">
        <v>0.38536565071922579</v>
      </c>
      <c r="G61" s="54">
        <v>1.5825764833722895E-2</v>
      </c>
      <c r="N61" s="17">
        <f t="shared" si="5"/>
        <v>1</v>
      </c>
      <c r="O61" s="17">
        <f t="shared" si="6"/>
        <v>0</v>
      </c>
      <c r="P61" s="17">
        <f t="shared" si="3"/>
        <v>0</v>
      </c>
      <c r="Q61" s="17" t="str">
        <f t="shared" si="4"/>
        <v/>
      </c>
      <c r="R61" s="1" t="str">
        <f t="array" aca="1" ref="R61" ca="1">IF(ROW()-ROW(NoBlanksRange)+1&gt;ROWS(BlanksRange)-COUNTBLANK(BlanksRange),"",INDIRECT(ADDRESS(SMALL((IF(BlanksRange&lt;&gt;"",ROW(BlanksRange),ROW()+ROWS(BlanksRange))),ROW()-ROW(NoBlanksRange)+1),COLUMN(BlanksRange),4)))</f>
        <v/>
      </c>
    </row>
    <row r="62" spans="1:18" ht="13.9">
      <c r="A62" s="48" t="s">
        <v>120</v>
      </c>
      <c r="B62" s="53">
        <v>0.45371966318169815</v>
      </c>
      <c r="C62" s="53">
        <v>0.13825051831480295</v>
      </c>
      <c r="D62" s="53">
        <v>0.41498005009334549</v>
      </c>
      <c r="E62" s="54">
        <v>5.6577973214172218E-2</v>
      </c>
      <c r="F62" s="55">
        <v>0.50102776618925526</v>
      </c>
      <c r="G62" s="54">
        <v>2.5628438074410596E-2</v>
      </c>
      <c r="N62" s="17">
        <f t="shared" si="5"/>
        <v>0</v>
      </c>
      <c r="O62" s="17">
        <f t="shared" si="6"/>
        <v>1</v>
      </c>
      <c r="P62" s="17">
        <f t="shared" si="3"/>
        <v>0</v>
      </c>
      <c r="Q62" s="17" t="str">
        <f t="shared" si="4"/>
        <v/>
      </c>
      <c r="R62" s="1" t="str">
        <f t="array" aca="1" ref="R62" ca="1">IF(ROW()-ROW(NoBlanksRange)+1&gt;ROWS(BlanksRange)-COUNTBLANK(BlanksRange),"",INDIRECT(ADDRESS(SMALL((IF(BlanksRange&lt;&gt;"",ROW(BlanksRange),ROW()+ROWS(BlanksRange))),ROW()-ROW(NoBlanksRange)+1),COLUMN(BlanksRange),4)))</f>
        <v/>
      </c>
    </row>
    <row r="63" spans="1:18" ht="13.9">
      <c r="A63" s="48" t="s">
        <v>151</v>
      </c>
      <c r="B63" s="53">
        <v>0.19116105983409265</v>
      </c>
      <c r="C63" s="53">
        <v>9.661151399786666E-2</v>
      </c>
      <c r="D63" s="53">
        <v>0.20935666798736804</v>
      </c>
      <c r="E63" s="54">
        <v>4.2012648437252602E-2</v>
      </c>
      <c r="F63" s="55">
        <v>0.23718428158703922</v>
      </c>
      <c r="G63" s="54">
        <v>1.97638211294647E-2</v>
      </c>
      <c r="N63" s="17">
        <f t="shared" si="5"/>
        <v>0</v>
      </c>
      <c r="O63" s="17">
        <f t="shared" si="6"/>
        <v>0</v>
      </c>
      <c r="P63" s="17">
        <f t="shared" si="3"/>
        <v>1</v>
      </c>
      <c r="Q63" s="17" t="str">
        <f t="shared" si="4"/>
        <v>POM US Equity</v>
      </c>
      <c r="R63" s="1" t="str">
        <f t="array" aca="1" ref="R63" ca="1">IF(ROW()-ROW(NoBlanksRange)+1&gt;ROWS(BlanksRange)-COUNTBLANK(BlanksRange),"",INDIRECT(ADDRESS(SMALL((IF(BlanksRange&lt;&gt;"",ROW(BlanksRange),ROW()+ROWS(BlanksRange))),ROW()-ROW(NoBlanksRange)+1),COLUMN(BlanksRange),4)))</f>
        <v/>
      </c>
    </row>
    <row r="64" spans="1:18" ht="13.9">
      <c r="A64" s="48" t="s">
        <v>153</v>
      </c>
      <c r="B64" s="53">
        <v>0.19474993865121612</v>
      </c>
      <c r="C64" s="53">
        <v>6.5978252960071482E-2</v>
      </c>
      <c r="D64" s="53">
        <v>0.22823348692514797</v>
      </c>
      <c r="E64" s="54">
        <v>2.9131023121471276E-2</v>
      </c>
      <c r="F64" s="55">
        <v>0.25543679280049125</v>
      </c>
      <c r="G64" s="54">
        <v>1.3230887902375931E-2</v>
      </c>
      <c r="N64" s="17">
        <f t="shared" si="5"/>
        <v>0</v>
      </c>
      <c r="O64" s="17">
        <f t="shared" si="6"/>
        <v>0</v>
      </c>
      <c r="P64" s="17">
        <f t="shared" si="3"/>
        <v>1</v>
      </c>
      <c r="Q64" s="17" t="str">
        <f t="shared" si="4"/>
        <v>PPL US Equity</v>
      </c>
      <c r="R64" s="1" t="str">
        <f t="array" aca="1" ref="R64" ca="1">IF(ROW()-ROW(NoBlanksRange)+1&gt;ROWS(BlanksRange)-COUNTBLANK(BlanksRange),"",INDIRECT(ADDRESS(SMALL((IF(BlanksRange&lt;&gt;"",ROW(BlanksRange),ROW()+ROWS(BlanksRange))),ROW()-ROW(NoBlanksRange)+1),COLUMN(BlanksRange),4)))</f>
        <v/>
      </c>
    </row>
    <row r="65" spans="1:18" ht="13.9">
      <c r="A65" s="48" t="s">
        <v>155</v>
      </c>
      <c r="B65" s="53">
        <v>0.24810536059958546</v>
      </c>
      <c r="C65" s="53">
        <v>7.7246954916690563E-2</v>
      </c>
      <c r="D65" s="53">
        <v>0.26424178851575597</v>
      </c>
      <c r="E65" s="54">
        <v>3.1042295535258561E-2</v>
      </c>
      <c r="F65" s="55">
        <v>0.3225638689053163</v>
      </c>
      <c r="G65" s="54">
        <v>1.348151535398376E-2</v>
      </c>
      <c r="N65" s="17">
        <f t="shared" si="5"/>
        <v>0</v>
      </c>
      <c r="O65" s="17">
        <f t="shared" si="6"/>
        <v>0</v>
      </c>
      <c r="P65" s="17">
        <f t="shared" si="3"/>
        <v>1</v>
      </c>
      <c r="Q65" s="17" t="str">
        <f t="shared" si="4"/>
        <v>SCG US Equity</v>
      </c>
      <c r="R65" s="1" t="str">
        <f t="array" aca="1" ref="R65" ca="1">IF(ROW()-ROW(NoBlanksRange)+1&gt;ROWS(BlanksRange)-COUNTBLANK(BlanksRange),"",INDIRECT(ADDRESS(SMALL((IF(BlanksRange&lt;&gt;"",ROW(BlanksRange),ROW()+ROWS(BlanksRange))),ROW()-ROW(NoBlanksRange)+1),COLUMN(BlanksRange),4)))</f>
        <v/>
      </c>
    </row>
    <row r="66" spans="1:18" ht="13.9">
      <c r="A66" s="48" t="s">
        <v>141</v>
      </c>
      <c r="B66" s="53">
        <v>0.44961588423682147</v>
      </c>
      <c r="C66" s="53">
        <v>0.11209555894156741</v>
      </c>
      <c r="D66" s="53">
        <v>0.5128130435335696</v>
      </c>
      <c r="E66" s="54">
        <v>4.473278829786248E-2</v>
      </c>
      <c r="F66" s="55">
        <v>0.56063421541590086</v>
      </c>
      <c r="G66" s="54">
        <v>1.9703704996715515E-2</v>
      </c>
      <c r="N66" s="17">
        <f t="shared" si="5"/>
        <v>0</v>
      </c>
      <c r="O66" s="17">
        <f t="shared" si="6"/>
        <v>1</v>
      </c>
      <c r="P66" s="17">
        <f t="shared" si="3"/>
        <v>0</v>
      </c>
      <c r="Q66" s="17" t="str">
        <f t="shared" si="4"/>
        <v/>
      </c>
      <c r="R66" s="1" t="str">
        <f t="array" aca="1" ref="R66" ca="1">IF(ROW()-ROW(NoBlanksRange)+1&gt;ROWS(BlanksRange)-COUNTBLANK(BlanksRange),"",INDIRECT(ADDRESS(SMALL((IF(BlanksRange&lt;&gt;"",ROW(BlanksRange),ROW()+ROWS(BlanksRange))),ROW()-ROW(NoBlanksRange)+1),COLUMN(BlanksRange),4)))</f>
        <v/>
      </c>
    </row>
    <row r="67" spans="1:18" ht="13.9">
      <c r="A67" s="48" t="s">
        <v>157</v>
      </c>
      <c r="B67" s="53">
        <v>0.43178751108248281</v>
      </c>
      <c r="C67" s="53">
        <v>0.10475548931986352</v>
      </c>
      <c r="D67" s="53">
        <v>0.41187437468476285</v>
      </c>
      <c r="E67" s="54">
        <v>4.1608369782385732E-2</v>
      </c>
      <c r="F67" s="55">
        <v>0.52825473945100831</v>
      </c>
      <c r="G67" s="54">
        <v>1.8233910725982228E-2</v>
      </c>
      <c r="N67" s="17">
        <f t="shared" si="5"/>
        <v>0</v>
      </c>
      <c r="O67" s="17">
        <f t="shared" si="6"/>
        <v>0</v>
      </c>
      <c r="P67" s="17">
        <f t="shared" si="3"/>
        <v>1</v>
      </c>
      <c r="Q67" s="17" t="str">
        <f t="shared" si="4"/>
        <v>SJI US Equity</v>
      </c>
      <c r="R67" s="1" t="str">
        <f t="array" aca="1" ref="R67" ca="1">IF(ROW()-ROW(NoBlanksRange)+1&gt;ROWS(BlanksRange)-COUNTBLANK(BlanksRange),"",INDIRECT(ADDRESS(SMALL((IF(BlanksRange&lt;&gt;"",ROW(BlanksRange),ROW()+ROWS(BlanksRange))),ROW()-ROW(NoBlanksRange)+1),COLUMN(BlanksRange),4)))</f>
        <v/>
      </c>
    </row>
    <row r="68" spans="1:18" ht="13.9">
      <c r="A68" s="48" t="s">
        <v>158</v>
      </c>
      <c r="B68" s="53">
        <v>0.19494935570934546</v>
      </c>
      <c r="C68" s="53">
        <v>0.10817902945622837</v>
      </c>
      <c r="D68" s="53">
        <v>0.30416329862043168</v>
      </c>
      <c r="E68" s="54">
        <v>5.4702076055512638E-2</v>
      </c>
      <c r="F68" s="55">
        <v>0.38826357978857529</v>
      </c>
      <c r="G68" s="54">
        <v>2.4966159882111493E-2</v>
      </c>
      <c r="N68" s="17">
        <f t="shared" si="5"/>
        <v>0</v>
      </c>
      <c r="O68" s="17">
        <f t="shared" si="6"/>
        <v>0</v>
      </c>
      <c r="P68" s="17">
        <f t="shared" si="3"/>
        <v>1</v>
      </c>
      <c r="Q68" s="17" t="str">
        <f t="shared" si="4"/>
        <v>SKI AU Equity</v>
      </c>
      <c r="R68" s="1" t="str">
        <f t="array" aca="1" ref="R68" ca="1">IF(ROW()-ROW(NoBlanksRange)+1&gt;ROWS(BlanksRange)-COUNTBLANK(BlanksRange),"",INDIRECT(ADDRESS(SMALL((IF(BlanksRange&lt;&gt;"",ROW(BlanksRange),ROW()+ROWS(BlanksRange))),ROW()-ROW(NoBlanksRange)+1),COLUMN(BlanksRange),4)))</f>
        <v/>
      </c>
    </row>
    <row r="69" spans="1:18" ht="13.9">
      <c r="A69" s="48" t="s">
        <v>136</v>
      </c>
      <c r="B69" s="53">
        <v>9.451780950406749E-2</v>
      </c>
      <c r="C69" s="53">
        <v>7.8734936461900967E-2</v>
      </c>
      <c r="D69" s="53">
        <v>0.17507228112619533</v>
      </c>
      <c r="E69" s="54">
        <v>3.2604411526105888E-2</v>
      </c>
      <c r="F69" s="55">
        <v>0.23332340613330466</v>
      </c>
      <c r="G69" s="54">
        <v>1.4587058432377054E-2</v>
      </c>
      <c r="N69" s="17">
        <f t="shared" si="5"/>
        <v>1</v>
      </c>
      <c r="O69" s="17">
        <f t="shared" si="6"/>
        <v>0</v>
      </c>
      <c r="P69" s="17">
        <f t="shared" si="3"/>
        <v>0</v>
      </c>
      <c r="Q69" s="17" t="str">
        <f t="shared" si="4"/>
        <v/>
      </c>
      <c r="R69" s="1" t="str">
        <f t="array" aca="1" ref="R69" ca="1">IF(ROW()-ROW(NoBlanksRange)+1&gt;ROWS(BlanksRange)-COUNTBLANK(BlanksRange),"",INDIRECT(ADDRESS(SMALL((IF(BlanksRange&lt;&gt;"",ROW(BlanksRange),ROW()+ROWS(BlanksRange))),ROW()-ROW(NoBlanksRange)+1),COLUMN(BlanksRange),4)))</f>
        <v/>
      </c>
    </row>
    <row r="70" spans="1:18" ht="13.9">
      <c r="A70" s="48" t="s">
        <v>156</v>
      </c>
      <c r="B70" s="53">
        <v>0.38230918407862602</v>
      </c>
      <c r="C70" s="53">
        <v>7.3631487866583259E-2</v>
      </c>
      <c r="D70" s="53">
        <v>0.38347941277801412</v>
      </c>
      <c r="E70" s="54">
        <v>3.3174158565472629E-2</v>
      </c>
      <c r="F70" s="55">
        <v>0.43070895019117977</v>
      </c>
      <c r="G70" s="54">
        <v>1.5104954016686944E-2</v>
      </c>
      <c r="N70" s="17">
        <f t="shared" si="5"/>
        <v>0</v>
      </c>
      <c r="O70" s="17">
        <f t="shared" si="6"/>
        <v>0</v>
      </c>
      <c r="P70" s="17">
        <f t="shared" si="3"/>
        <v>1</v>
      </c>
      <c r="Q70" s="17" t="str">
        <f t="shared" si="4"/>
        <v>SRE US Equity</v>
      </c>
      <c r="R70" s="1" t="str">
        <f t="array" aca="1" ref="R70" ca="1">IF(ROW()-ROW(NoBlanksRange)+1&gt;ROWS(BlanksRange)-COUNTBLANK(BlanksRange),"",INDIRECT(ADDRESS(SMALL((IF(BlanksRange&lt;&gt;"",ROW(BlanksRange),ROW()+ROWS(BlanksRange))),ROW()-ROW(NoBlanksRange)+1),COLUMN(BlanksRange),4)))</f>
        <v/>
      </c>
    </row>
    <row r="71" spans="1:18" ht="13.9">
      <c r="A71" s="48" t="s">
        <v>159</v>
      </c>
      <c r="B71" s="53">
        <v>0.4223108870704671</v>
      </c>
      <c r="C71" s="53">
        <v>9.3901602486648694E-2</v>
      </c>
      <c r="D71" s="53">
        <v>0.43167895704981118</v>
      </c>
      <c r="E71" s="54">
        <v>4.0429848806719071E-2</v>
      </c>
      <c r="F71" s="55">
        <v>0.44739262624823289</v>
      </c>
      <c r="G71" s="54">
        <v>1.8893381355842797E-2</v>
      </c>
      <c r="N71" s="17">
        <f t="shared" si="5"/>
        <v>0</v>
      </c>
      <c r="O71" s="17">
        <f t="shared" si="6"/>
        <v>0</v>
      </c>
      <c r="P71" s="17">
        <f t="shared" si="3"/>
        <v>1</v>
      </c>
      <c r="Q71" s="17" t="str">
        <f t="shared" si="4"/>
        <v>SSE LN Equity</v>
      </c>
      <c r="R71" s="1" t="str">
        <f t="array" aca="1" ref="R71" ca="1">IF(ROW()-ROW(NoBlanksRange)+1&gt;ROWS(BlanksRange)-COUNTBLANK(BlanksRange),"",INDIRECT(ADDRESS(SMALL((IF(BlanksRange&lt;&gt;"",ROW(BlanksRange),ROW()+ROWS(BlanksRange))),ROW()-ROW(NoBlanksRange)+1),COLUMN(BlanksRange),4)))</f>
        <v/>
      </c>
    </row>
    <row r="72" spans="1:18" ht="13.9">
      <c r="A72" s="48" t="s">
        <v>123</v>
      </c>
      <c r="B72" s="53">
        <v>0.32293064941477029</v>
      </c>
      <c r="C72" s="53">
        <v>0.14314267034687209</v>
      </c>
      <c r="D72" s="53">
        <v>0.46196222120560326</v>
      </c>
      <c r="E72" s="54">
        <v>5.6106448272859828E-2</v>
      </c>
      <c r="F72" s="55">
        <v>0.5172507717894711</v>
      </c>
      <c r="G72" s="54">
        <v>2.3577025950123617E-2</v>
      </c>
      <c r="N72" s="17">
        <f t="shared" si="5"/>
        <v>0</v>
      </c>
      <c r="O72" s="17">
        <f t="shared" si="6"/>
        <v>1</v>
      </c>
      <c r="P72" s="17">
        <f t="shared" si="3"/>
        <v>0</v>
      </c>
      <c r="Q72" s="17" t="str">
        <f t="shared" si="4"/>
        <v/>
      </c>
      <c r="R72" s="1" t="str">
        <f t="array" aca="1" ref="R72" ca="1">IF(ROW()-ROW(NoBlanksRange)+1&gt;ROWS(BlanksRange)-COUNTBLANK(BlanksRange),"",INDIRECT(ADDRESS(SMALL((IF(BlanksRange&lt;&gt;"",ROW(BlanksRange),ROW()+ROWS(BlanksRange))),ROW()-ROW(NoBlanksRange)+1),COLUMN(BlanksRange),4)))</f>
        <v/>
      </c>
    </row>
    <row r="73" spans="1:18" ht="13.9">
      <c r="A73" s="48" t="s">
        <v>126</v>
      </c>
      <c r="B73" s="53">
        <v>0.37795293860044238</v>
      </c>
      <c r="C73" s="53">
        <v>0.10234539797761766</v>
      </c>
      <c r="D73" s="53">
        <v>0.36924075756602398</v>
      </c>
      <c r="E73" s="54">
        <v>4.1194301493856382E-2</v>
      </c>
      <c r="F73" s="55">
        <v>0.50110484672421085</v>
      </c>
      <c r="G73" s="54">
        <v>1.7653271118054144E-2</v>
      </c>
      <c r="N73" s="17">
        <f t="shared" si="5"/>
        <v>0</v>
      </c>
      <c r="O73" s="17">
        <f t="shared" si="6"/>
        <v>1</v>
      </c>
      <c r="P73" s="17">
        <f t="shared" si="3"/>
        <v>0</v>
      </c>
      <c r="Q73" s="17" t="str">
        <f t="shared" si="4"/>
        <v/>
      </c>
      <c r="R73" s="1" t="str">
        <f t="array" aca="1" ref="R73" ca="1">IF(ROW()-ROW(NoBlanksRange)+1&gt;ROWS(BlanksRange)-COUNTBLANK(BlanksRange),"",INDIRECT(ADDRESS(SMALL((IF(BlanksRange&lt;&gt;"",ROW(BlanksRange),ROW()+ROWS(BlanksRange))),ROW()-ROW(NoBlanksRange)+1),COLUMN(BlanksRange),4)))</f>
        <v/>
      </c>
    </row>
    <row r="74" spans="1:18" ht="13.9">
      <c r="A74" s="48" t="s">
        <v>129</v>
      </c>
      <c r="B74" s="53">
        <v>0.59548729984520832</v>
      </c>
      <c r="C74" s="53">
        <v>0.16275811597520506</v>
      </c>
      <c r="D74" s="53">
        <v>0.53906066881553749</v>
      </c>
      <c r="E74" s="54">
        <v>8.2099270018853809E-2</v>
      </c>
      <c r="F74" s="55">
        <v>0.45269186121677479</v>
      </c>
      <c r="G74" s="54">
        <v>4.0464339297888501E-2</v>
      </c>
      <c r="N74" s="17">
        <f t="shared" si="5"/>
        <v>0</v>
      </c>
      <c r="O74" s="17">
        <f t="shared" si="6"/>
        <v>1</v>
      </c>
      <c r="P74" s="17">
        <f t="shared" si="3"/>
        <v>0</v>
      </c>
      <c r="Q74" s="17" t="str">
        <f t="shared" si="4"/>
        <v/>
      </c>
      <c r="R74" s="1" t="str">
        <f t="array" aca="1" ref="R74" ca="1">IF(ROW()-ROW(NoBlanksRange)+1&gt;ROWS(BlanksRange)-COUNTBLANK(BlanksRange),"",INDIRECT(ADDRESS(SMALL((IF(BlanksRange&lt;&gt;"",ROW(BlanksRange),ROW()+ROWS(BlanksRange))),ROW()-ROW(NoBlanksRange)+1),COLUMN(BlanksRange),4)))</f>
        <v/>
      </c>
    </row>
    <row r="75" spans="1:18" ht="13.9">
      <c r="A75" s="48" t="s">
        <v>160</v>
      </c>
      <c r="B75" s="53">
        <v>0.20872573459757171</v>
      </c>
      <c r="C75" s="53">
        <v>0.10487133835682029</v>
      </c>
      <c r="D75" s="53">
        <v>0.34618693170574699</v>
      </c>
      <c r="E75" s="54">
        <v>4.2154645916998634E-2</v>
      </c>
      <c r="F75" s="55">
        <v>0.39027577233013822</v>
      </c>
      <c r="G75" s="54">
        <v>1.8615824946810904E-2</v>
      </c>
      <c r="N75" s="17">
        <f t="shared" ref="N75:N84" si="7">IF(ISNUMBER(MATCH($A75,$I$11:$I$26,0)),1,0)</f>
        <v>0</v>
      </c>
      <c r="O75" s="17">
        <f t="shared" ref="O75:O84" si="8">IF(ISNUMBER(MATCH($A75,$K$11:$K$28,0)),1,0)</f>
        <v>0</v>
      </c>
      <c r="P75" s="17">
        <f t="shared" si="3"/>
        <v>1</v>
      </c>
      <c r="Q75" s="17" t="str">
        <f t="shared" si="4"/>
        <v>TE US Equity</v>
      </c>
      <c r="R75" s="1" t="str">
        <f t="array" aca="1" ref="R75" ca="1">IF(ROW()-ROW(NoBlanksRange)+1&gt;ROWS(BlanksRange)-COUNTBLANK(BlanksRange),"",INDIRECT(ADDRESS(SMALL((IF(BlanksRange&lt;&gt;"",ROW(BlanksRange),ROW()+ROWS(BlanksRange))),ROW()-ROW(NoBlanksRange)+1),COLUMN(BlanksRange),4)))</f>
        <v/>
      </c>
    </row>
    <row r="76" spans="1:18" ht="13.9">
      <c r="A76" s="48" t="s">
        <v>161</v>
      </c>
      <c r="B76" s="53">
        <v>0.43689940328370314</v>
      </c>
      <c r="C76" s="53">
        <v>8.8757771885606948E-2</v>
      </c>
      <c r="D76" s="53">
        <v>0.45295124193825609</v>
      </c>
      <c r="E76" s="54">
        <v>3.6206144078612043E-2</v>
      </c>
      <c r="F76" s="55">
        <v>0.46876042083506625</v>
      </c>
      <c r="G76" s="54">
        <v>1.6223463611393346E-2</v>
      </c>
      <c r="N76" s="17">
        <f t="shared" si="7"/>
        <v>0</v>
      </c>
      <c r="O76" s="17">
        <f t="shared" si="8"/>
        <v>0</v>
      </c>
      <c r="P76" s="17">
        <f t="shared" ref="P76:P84" si="9">IF(AND(N76=0,O76=0),1,0)</f>
        <v>1</v>
      </c>
      <c r="Q76" s="17" t="str">
        <f t="shared" ref="Q76:Q84" si="10">IF($P76=1,$A76,"")</f>
        <v>UGI US Equity</v>
      </c>
      <c r="R76" s="1" t="str">
        <f t="array" aca="1" ref="R76" ca="1">IF(ROW()-ROW(NoBlanksRange)+1&gt;ROWS(BlanksRange)-COUNTBLANK(BlanksRange),"",INDIRECT(ADDRESS(SMALL((IF(BlanksRange&lt;&gt;"",ROW(BlanksRange),ROW()+ROWS(BlanksRange))),ROW()-ROW(NoBlanksRange)+1),COLUMN(BlanksRange),4)))</f>
        <v/>
      </c>
    </row>
    <row r="77" spans="1:18" ht="13.9">
      <c r="A77" s="48" t="s">
        <v>162</v>
      </c>
      <c r="B77" s="53">
        <v>0.15334171143604944</v>
      </c>
      <c r="C77" s="53">
        <v>7.4066605605934879E-2</v>
      </c>
      <c r="D77" s="53">
        <v>0.19568882352163558</v>
      </c>
      <c r="E77" s="54">
        <v>3.2363986837992978E-2</v>
      </c>
      <c r="F77" s="55">
        <v>0.33564969577288767</v>
      </c>
      <c r="G77" s="54">
        <v>1.5177676746457824E-2</v>
      </c>
      <c r="N77" s="17">
        <f t="shared" si="7"/>
        <v>0</v>
      </c>
      <c r="O77" s="17">
        <f t="shared" si="8"/>
        <v>0</v>
      </c>
      <c r="P77" s="17">
        <f t="shared" si="9"/>
        <v>1</v>
      </c>
      <c r="Q77" s="17" t="str">
        <f t="shared" si="10"/>
        <v>UTL US Equity</v>
      </c>
      <c r="R77" s="1" t="str">
        <f t="array" aca="1" ref="R77" ca="1">IF(ROW()-ROW(NoBlanksRange)+1&gt;ROWS(BlanksRange)-COUNTBLANK(BlanksRange),"",INDIRECT(ADDRESS(SMALL((IF(BlanksRange&lt;&gt;"",ROW(BlanksRange),ROW()+ROWS(BlanksRange))),ROW()-ROW(NoBlanksRange)+1),COLUMN(BlanksRange),4)))</f>
        <v/>
      </c>
    </row>
    <row r="78" spans="1:18" ht="13.9">
      <c r="A78" s="48" t="s">
        <v>190</v>
      </c>
      <c r="B78" s="53">
        <v>0.19406206658529396</v>
      </c>
      <c r="C78" s="53">
        <v>8.5694066181078776E-2</v>
      </c>
      <c r="D78" s="53">
        <v>0.15754783726177937</v>
      </c>
      <c r="E78" s="54">
        <v>4.983251893915619E-2</v>
      </c>
      <c r="F78" s="55">
        <v>0.25425191472406267</v>
      </c>
      <c r="G78" s="54">
        <v>3.1267655124860079E-2</v>
      </c>
      <c r="N78" s="17">
        <f t="shared" si="7"/>
        <v>0</v>
      </c>
      <c r="O78" s="17">
        <f t="shared" si="8"/>
        <v>0</v>
      </c>
      <c r="P78" s="17">
        <f t="shared" si="9"/>
        <v>1</v>
      </c>
      <c r="Q78" s="17" t="str">
        <f t="shared" si="10"/>
        <v>VCT NZ Equity</v>
      </c>
      <c r="R78" s="1" t="str">
        <f t="array" aca="1" ref="R78" ca="1">IF(ROW()-ROW(NoBlanksRange)+1&gt;ROWS(BlanksRange)-COUNTBLANK(BlanksRange),"",INDIRECT(ADDRESS(SMALL((IF(BlanksRange&lt;&gt;"",ROW(BlanksRange),ROW()+ROWS(BlanksRange))),ROW()-ROW(NoBlanksRange)+1),COLUMN(BlanksRange),4)))</f>
        <v/>
      </c>
    </row>
    <row r="79" spans="1:18" ht="13.9">
      <c r="A79" s="48" t="s">
        <v>163</v>
      </c>
      <c r="B79" s="53">
        <v>0.39087780614422263</v>
      </c>
      <c r="C79" s="53">
        <v>9.3705175338775717E-2</v>
      </c>
      <c r="D79" s="53">
        <v>0.36758541078712204</v>
      </c>
      <c r="E79" s="54">
        <v>3.6394583036291173E-2</v>
      </c>
      <c r="F79" s="55">
        <v>0.42553998380227731</v>
      </c>
      <c r="G79" s="54">
        <v>1.5956843738869211E-2</v>
      </c>
      <c r="N79" s="17">
        <f t="shared" si="7"/>
        <v>0</v>
      </c>
      <c r="O79" s="17">
        <f t="shared" si="8"/>
        <v>0</v>
      </c>
      <c r="P79" s="17">
        <f t="shared" si="9"/>
        <v>1</v>
      </c>
      <c r="Q79" s="17" t="str">
        <f t="shared" si="10"/>
        <v>VVC US Equity</v>
      </c>
      <c r="R79" s="1" t="str">
        <f t="array" aca="1" ref="R79" ca="1">IF(ROW()-ROW(NoBlanksRange)+1&gt;ROWS(BlanksRange)-COUNTBLANK(BlanksRange),"",INDIRECT(ADDRESS(SMALL((IF(BlanksRange&lt;&gt;"",ROW(BlanksRange),ROW()+ROWS(BlanksRange))),ROW()-ROW(NoBlanksRange)+1),COLUMN(BlanksRange),4)))</f>
        <v/>
      </c>
    </row>
    <row r="80" spans="1:18" ht="13.9">
      <c r="A80" s="48" t="s">
        <v>164</v>
      </c>
      <c r="B80" s="53">
        <v>0.15179301120903849</v>
      </c>
      <c r="C80" s="53">
        <v>9.6196539199906075E-2</v>
      </c>
      <c r="D80" s="53">
        <v>0.25742554885680868</v>
      </c>
      <c r="E80" s="54">
        <v>3.769382748993097E-2</v>
      </c>
      <c r="F80" s="55">
        <v>0.35394418590499044</v>
      </c>
      <c r="G80" s="54">
        <v>1.6423177695891484E-2</v>
      </c>
      <c r="N80" s="17">
        <f t="shared" si="7"/>
        <v>0</v>
      </c>
      <c r="O80" s="17">
        <f t="shared" si="8"/>
        <v>0</v>
      </c>
      <c r="P80" s="17">
        <f t="shared" si="9"/>
        <v>1</v>
      </c>
      <c r="Q80" s="17" t="str">
        <f t="shared" si="10"/>
        <v>WEC US Equity</v>
      </c>
      <c r="R80" s="1" t="str">
        <f t="array" aca="1" ref="R80" ca="1">IF(ROW()-ROW(NoBlanksRange)+1&gt;ROWS(BlanksRange)-COUNTBLANK(BlanksRange),"",INDIRECT(ADDRESS(SMALL((IF(BlanksRange&lt;&gt;"",ROW(BlanksRange),ROW()+ROWS(BlanksRange))),ROW()-ROW(NoBlanksRange)+1),COLUMN(BlanksRange),4)))</f>
        <v/>
      </c>
    </row>
    <row r="81" spans="1:18" ht="13.9">
      <c r="A81" s="48" t="s">
        <v>165</v>
      </c>
      <c r="B81" s="53">
        <v>0.38807699479496205</v>
      </c>
      <c r="C81" s="53">
        <v>0.11464819357666496</v>
      </c>
      <c r="D81" s="53">
        <v>0.42390915001180973</v>
      </c>
      <c r="E81" s="54">
        <v>4.7055768557672344E-2</v>
      </c>
      <c r="F81" s="55">
        <v>0.56467276044727543</v>
      </c>
      <c r="G81" s="54">
        <v>2.0769308970863418E-2</v>
      </c>
      <c r="N81" s="17">
        <f t="shared" si="7"/>
        <v>0</v>
      </c>
      <c r="O81" s="17">
        <f t="shared" si="8"/>
        <v>0</v>
      </c>
      <c r="P81" s="17">
        <f t="shared" si="9"/>
        <v>1</v>
      </c>
      <c r="Q81" s="17" t="str">
        <f t="shared" si="10"/>
        <v>WGL US Equity</v>
      </c>
      <c r="R81" s="1" t="str">
        <f t="array" aca="1" ref="R81" ca="1">IF(ROW()-ROW(NoBlanksRange)+1&gt;ROWS(BlanksRange)-COUNTBLANK(BlanksRange),"",INDIRECT(ADDRESS(SMALL((IF(BlanksRange&lt;&gt;"",ROW(BlanksRange),ROW()+ROWS(BlanksRange))),ROW()-ROW(NoBlanksRange)+1),COLUMN(BlanksRange),4)))</f>
        <v/>
      </c>
    </row>
    <row r="82" spans="1:18" ht="13.9">
      <c r="A82" s="48" t="s">
        <v>189</v>
      </c>
      <c r="B82" s="53">
        <v>0.82408791487308353</v>
      </c>
      <c r="C82" s="53">
        <v>0.20663769705574508</v>
      </c>
      <c r="D82" s="53">
        <v>0.76093748395992888</v>
      </c>
      <c r="E82" s="54">
        <v>0.11137196353577944</v>
      </c>
      <c r="F82" s="55">
        <v>0.59745504582525577</v>
      </c>
      <c r="G82" s="54">
        <v>4.8707762738739557E-2</v>
      </c>
      <c r="N82" s="17">
        <f t="shared" si="7"/>
        <v>0</v>
      </c>
      <c r="O82" s="17">
        <f t="shared" si="8"/>
        <v>1</v>
      </c>
      <c r="P82" s="17">
        <f t="shared" si="9"/>
        <v>0</v>
      </c>
      <c r="Q82" s="17" t="str">
        <f t="shared" si="10"/>
        <v/>
      </c>
      <c r="R82" s="1" t="str">
        <f t="array" aca="1" ref="R82" ca="1">IF(ROW()-ROW(NoBlanksRange)+1&gt;ROWS(BlanksRange)-COUNTBLANK(BlanksRange),"",INDIRECT(ADDRESS(SMALL((IF(BlanksRange&lt;&gt;"",ROW(BlanksRange),ROW()+ROWS(BlanksRange))),ROW()-ROW(NoBlanksRange)+1),COLUMN(BlanksRange),4)))</f>
        <v/>
      </c>
    </row>
    <row r="83" spans="1:18" ht="13.9">
      <c r="A83" s="48" t="s">
        <v>139</v>
      </c>
      <c r="B83" s="53">
        <v>0.26228750795971773</v>
      </c>
      <c r="C83" s="53">
        <v>7.8230147572473305E-2</v>
      </c>
      <c r="D83" s="53">
        <v>0.28301952518647139</v>
      </c>
      <c r="E83" s="54">
        <v>3.325634303596469E-2</v>
      </c>
      <c r="F83" s="55">
        <v>0.32813915864432752</v>
      </c>
      <c r="G83" s="54">
        <v>1.4066293528000441E-2</v>
      </c>
      <c r="N83" s="17">
        <f t="shared" si="7"/>
        <v>1</v>
      </c>
      <c r="O83" s="17">
        <f t="shared" si="8"/>
        <v>0</v>
      </c>
      <c r="P83" s="17">
        <f t="shared" si="9"/>
        <v>0</v>
      </c>
      <c r="Q83" s="17" t="str">
        <f t="shared" si="10"/>
        <v/>
      </c>
      <c r="R83" s="1" t="str">
        <f t="array" aca="1" ref="R83" ca="1">IF(ROW()-ROW(NoBlanksRange)+1&gt;ROWS(BlanksRange)-COUNTBLANK(BlanksRange),"",INDIRECT(ADDRESS(SMALL((IF(BlanksRange&lt;&gt;"",ROW(BlanksRange),ROW()+ROWS(BlanksRange))),ROW()-ROW(NoBlanksRange)+1),COLUMN(BlanksRange),4)))</f>
        <v/>
      </c>
    </row>
    <row r="84" spans="1:18" ht="13.9">
      <c r="A84" s="49" t="s">
        <v>166</v>
      </c>
      <c r="B84" s="56">
        <v>0.16719136955412503</v>
      </c>
      <c r="C84" s="56">
        <v>7.1211732736277095E-2</v>
      </c>
      <c r="D84" s="56">
        <v>0.22863287274152441</v>
      </c>
      <c r="E84" s="57">
        <v>3.0013403957255415E-2</v>
      </c>
      <c r="F84" s="58">
        <v>0.29564968352496507</v>
      </c>
      <c r="G84" s="57">
        <v>1.3559296172704162E-2</v>
      </c>
      <c r="N84" s="17">
        <f t="shared" si="7"/>
        <v>0</v>
      </c>
      <c r="O84" s="17">
        <f t="shared" si="8"/>
        <v>0</v>
      </c>
      <c r="P84" s="17">
        <f t="shared" si="9"/>
        <v>1</v>
      </c>
      <c r="Q84" s="17" t="str">
        <f t="shared" si="10"/>
        <v>XEL US Equity</v>
      </c>
      <c r="R84" s="1" t="str">
        <f t="array" aca="1" ref="R84" ca="1">IF(ROW()-ROW(NoBlanksRange)+1&gt;ROWS(BlanksRange)-COUNTBLANK(BlanksRange),"",INDIRECT(ADDRESS(SMALL((IF(BlanksRange&lt;&gt;"",ROW(BlanksRange),ROW()+ROWS(BlanksRange))),ROW()-ROW(NoBlanksRange)+1),COLUMN(BlanksRange),4)))</f>
        <v/>
      </c>
    </row>
    <row r="85" spans="1:18" ht="409.6">
      <c r="B85" s="33"/>
      <c r="C85" s="33"/>
      <c r="D85" s="33"/>
    </row>
  </sheetData>
  <mergeCells count="4">
    <mergeCell ref="K30:K36"/>
    <mergeCell ref="B9:C9"/>
    <mergeCell ref="D9:E9"/>
    <mergeCell ref="F9:G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5"/>
  <sheetViews>
    <sheetView showGridLines="0" zoomScale="80" zoomScaleNormal="80" workbookViewId="0"/>
  </sheetViews>
  <sheetFormatPr defaultColWidth="9" defaultRowHeight="12.75"/>
  <cols>
    <col min="1" max="1" width="16.25" style="1" customWidth="1"/>
    <col min="2" max="7" width="23.375" style="1" customWidth="1"/>
    <col min="8" max="16384" width="9" style="1"/>
  </cols>
  <sheetData>
    <row r="1" spans="1:8" ht="18">
      <c r="A1" s="2" t="s">
        <v>191</v>
      </c>
      <c r="B1" s="6"/>
      <c r="C1" s="6"/>
      <c r="D1" s="6"/>
      <c r="E1" s="6"/>
      <c r="F1" s="6"/>
      <c r="G1" s="6"/>
      <c r="H1" s="61"/>
    </row>
    <row r="2" spans="1:8">
      <c r="H2" s="61"/>
    </row>
    <row r="3" spans="1:8">
      <c r="A3" s="17" t="s">
        <v>169</v>
      </c>
      <c r="B3" s="17" t="s">
        <v>86</v>
      </c>
      <c r="H3" s="61"/>
    </row>
    <row r="4" spans="1:8">
      <c r="A4" s="17" t="s">
        <v>94</v>
      </c>
      <c r="B4" s="100" t="s">
        <v>192</v>
      </c>
      <c r="H4" s="61"/>
    </row>
    <row r="5" spans="1:8">
      <c r="H5" s="61"/>
    </row>
    <row r="6" spans="1:8">
      <c r="A6" s="5" t="s">
        <v>171</v>
      </c>
      <c r="B6" s="32"/>
      <c r="C6" s="32"/>
      <c r="D6" s="32"/>
      <c r="E6" s="32"/>
      <c r="F6" s="32"/>
      <c r="G6" s="32"/>
      <c r="H6" s="73"/>
    </row>
    <row r="7" spans="1:8">
      <c r="H7" s="61"/>
    </row>
    <row r="8" spans="1:8" ht="25.5">
      <c r="A8" s="36" t="s">
        <v>174</v>
      </c>
      <c r="B8" s="37" t="str">
        <f>B10&amp;" ("&amp;$B$9&amp;")"</f>
        <v>Asset beta (4-weekly results)</v>
      </c>
      <c r="C8" s="37" t="str">
        <f>C10&amp;" ("&amp;$B$9&amp;")"</f>
        <v>Standard error of asset beta (4-weekly results)</v>
      </c>
      <c r="D8" s="37" t="str">
        <f>D10&amp;" ("&amp;$D$9&amp;")"</f>
        <v>Asset beta (Weekly results)</v>
      </c>
      <c r="E8" s="37" t="str">
        <f t="shared" ref="E8" si="0">E10&amp;" ("&amp;$D$9&amp;")"</f>
        <v>Standard error of asset beta (Weekly results)</v>
      </c>
      <c r="F8" s="37" t="str">
        <f>F10&amp;" ("&amp;$F$9&amp;")"</f>
        <v>Asset beta (Daily results)</v>
      </c>
      <c r="G8" s="37" t="str">
        <f>G10&amp;" ("&amp;$F$9&amp;")"</f>
        <v>Standard error of asset beta (Daily results)</v>
      </c>
      <c r="H8" s="61"/>
    </row>
    <row r="9" spans="1:8" ht="15">
      <c r="B9" s="117" t="s">
        <v>42</v>
      </c>
      <c r="C9" s="118"/>
      <c r="D9" s="117" t="s">
        <v>18</v>
      </c>
      <c r="E9" s="119"/>
      <c r="F9" s="118" t="s">
        <v>19</v>
      </c>
      <c r="G9" s="119"/>
    </row>
    <row r="10" spans="1:8" ht="30">
      <c r="A10" s="42" t="s">
        <v>175</v>
      </c>
      <c r="B10" s="43" t="s">
        <v>176</v>
      </c>
      <c r="C10" s="44" t="s">
        <v>177</v>
      </c>
      <c r="D10" s="43" t="s">
        <v>176</v>
      </c>
      <c r="E10" s="44" t="s">
        <v>177</v>
      </c>
      <c r="F10" s="45" t="s">
        <v>176</v>
      </c>
      <c r="G10" s="46" t="s">
        <v>177</v>
      </c>
    </row>
    <row r="11" spans="1:8" ht="14.25">
      <c r="A11" s="47" t="s">
        <v>104</v>
      </c>
      <c r="B11" s="50">
        <v>0.4249574894780303</v>
      </c>
      <c r="C11" s="50">
        <v>6.3208823165843558E-2</v>
      </c>
      <c r="D11" s="50">
        <v>0.38883705816528058</v>
      </c>
      <c r="E11" s="51">
        <v>2.6592083446316691E-2</v>
      </c>
      <c r="F11" s="52">
        <v>0.40852838725116741</v>
      </c>
      <c r="G11" s="51">
        <v>1.1144653976383262E-2</v>
      </c>
    </row>
    <row r="12" spans="1:8" ht="14.25">
      <c r="A12" s="48" t="s">
        <v>103</v>
      </c>
      <c r="B12" s="53">
        <v>0.3084457954497461</v>
      </c>
      <c r="C12" s="53">
        <v>5.1826221484970701E-2</v>
      </c>
      <c r="D12" s="53">
        <v>0.316891226591069</v>
      </c>
      <c r="E12" s="54">
        <v>2.5038405027199524E-2</v>
      </c>
      <c r="F12" s="55">
        <v>0.35145046534342983</v>
      </c>
      <c r="G12" s="54">
        <v>1.092338679534356E-2</v>
      </c>
    </row>
    <row r="13" spans="1:8" ht="14.25">
      <c r="A13" s="48" t="s">
        <v>183</v>
      </c>
      <c r="B13" s="53">
        <v>0.56077959548944178</v>
      </c>
      <c r="C13" s="53">
        <v>7.4296965782304672E-2</v>
      </c>
      <c r="D13" s="53">
        <v>0.47940141478333087</v>
      </c>
      <c r="E13" s="54">
        <v>3.6772693796096115E-2</v>
      </c>
      <c r="F13" s="55">
        <v>0.51832370003577422</v>
      </c>
      <c r="G13" s="54">
        <v>1.6979400652855473E-2</v>
      </c>
    </row>
    <row r="14" spans="1:8" ht="14.25">
      <c r="A14" s="48" t="s">
        <v>100</v>
      </c>
      <c r="B14" s="53">
        <v>0.51018067436938364</v>
      </c>
      <c r="C14" s="53">
        <v>8.108454673901129E-2</v>
      </c>
      <c r="D14" s="53">
        <v>0.44317264478185958</v>
      </c>
      <c r="E14" s="54">
        <v>3.9405157505145484E-2</v>
      </c>
      <c r="F14" s="55">
        <v>0.46988284992942453</v>
      </c>
      <c r="G14" s="54">
        <v>1.6270217358858061E-2</v>
      </c>
    </row>
    <row r="15" spans="1:8" ht="14.25">
      <c r="A15" s="48" t="s">
        <v>107</v>
      </c>
      <c r="B15" s="53">
        <v>0.24688456108555545</v>
      </c>
      <c r="C15" s="53">
        <v>5.4300134022932996E-2</v>
      </c>
      <c r="D15" s="53">
        <v>0.21341414250789592</v>
      </c>
      <c r="E15" s="54">
        <v>3.1295242119323212E-2</v>
      </c>
      <c r="F15" s="55">
        <v>0.27495863423121786</v>
      </c>
      <c r="G15" s="54">
        <v>1.5084127086137308E-2</v>
      </c>
    </row>
    <row r="16" spans="1:8" ht="14.25">
      <c r="A16" s="48" t="s">
        <v>186</v>
      </c>
      <c r="B16" s="53">
        <v>8.5435252091316041E-2</v>
      </c>
      <c r="C16" s="53">
        <v>5.3242723639257944E-2</v>
      </c>
      <c r="D16" s="53">
        <v>9.0910013237164064E-2</v>
      </c>
      <c r="E16" s="54">
        <v>3.0362960930700435E-2</v>
      </c>
      <c r="F16" s="55">
        <v>0.15927951885262076</v>
      </c>
      <c r="G16" s="54">
        <v>1.4447218251937248E-2</v>
      </c>
    </row>
    <row r="17" spans="1:7" ht="14.25">
      <c r="A17" s="48" t="s">
        <v>102</v>
      </c>
      <c r="B17" s="53">
        <v>0.3241243518633582</v>
      </c>
      <c r="C17" s="53">
        <v>4.6848309511116154E-2</v>
      </c>
      <c r="D17" s="53">
        <v>0.30420011226731675</v>
      </c>
      <c r="E17" s="54">
        <v>2.4414306899156409E-2</v>
      </c>
      <c r="F17" s="55">
        <v>0.30251159842086112</v>
      </c>
      <c r="G17" s="54">
        <v>1.0351610487997842E-2</v>
      </c>
    </row>
    <row r="18" spans="1:7" ht="14.25">
      <c r="A18" s="48" t="s">
        <v>110</v>
      </c>
      <c r="B18" s="53">
        <v>0.36421550061972102</v>
      </c>
      <c r="C18" s="53">
        <v>5.8763280059315713E-2</v>
      </c>
      <c r="D18" s="53">
        <v>0.32098111442496591</v>
      </c>
      <c r="E18" s="54">
        <v>2.7082057937961462E-2</v>
      </c>
      <c r="F18" s="55">
        <v>0.34063398245917548</v>
      </c>
      <c r="G18" s="54">
        <v>9.8946273016162455E-3</v>
      </c>
    </row>
    <row r="19" spans="1:7" ht="14.25">
      <c r="A19" s="48" t="s">
        <v>113</v>
      </c>
      <c r="B19" s="53">
        <v>0.58933044301517357</v>
      </c>
      <c r="C19" s="53">
        <v>7.1875164562808652E-2</v>
      </c>
      <c r="D19" s="53">
        <v>0.4668962235419255</v>
      </c>
      <c r="E19" s="54">
        <v>3.5572481103576255E-2</v>
      </c>
      <c r="F19" s="55">
        <v>0.52130467789831714</v>
      </c>
      <c r="G19" s="54">
        <v>1.4455925012649782E-2</v>
      </c>
    </row>
    <row r="20" spans="1:7" ht="14.25">
      <c r="A20" s="48" t="s">
        <v>184</v>
      </c>
      <c r="B20" s="53">
        <v>0.26185868821298147</v>
      </c>
      <c r="C20" s="53">
        <v>0.11900124235102656</v>
      </c>
      <c r="D20" s="53">
        <v>0.45466096807182249</v>
      </c>
      <c r="E20" s="54">
        <v>5.5345398987277743E-2</v>
      </c>
      <c r="F20" s="55">
        <v>0.39410576226841959</v>
      </c>
      <c r="G20" s="54">
        <v>2.1919953597161475E-2</v>
      </c>
    </row>
    <row r="21" spans="1:7" ht="14.25">
      <c r="A21" s="48" t="s">
        <v>122</v>
      </c>
      <c r="B21" s="53">
        <v>0.24143442033726328</v>
      </c>
      <c r="C21" s="53">
        <v>4.2018923749746903E-2</v>
      </c>
      <c r="D21" s="53">
        <v>0.24281640131341095</v>
      </c>
      <c r="E21" s="54">
        <v>1.8446806420913613E-2</v>
      </c>
      <c r="F21" s="55">
        <v>0.25780041488026467</v>
      </c>
      <c r="G21" s="54">
        <v>7.1849910515696426E-3</v>
      </c>
    </row>
    <row r="22" spans="1:7" ht="14.25">
      <c r="A22" s="48" t="s">
        <v>119</v>
      </c>
      <c r="B22" s="53">
        <v>0.36616184620407516</v>
      </c>
      <c r="C22" s="53">
        <v>6.2787152707777447E-2</v>
      </c>
      <c r="D22" s="53">
        <v>0.3883725584211854</v>
      </c>
      <c r="E22" s="54">
        <v>3.2084963269472508E-2</v>
      </c>
      <c r="F22" s="55">
        <v>0.46896932042010248</v>
      </c>
      <c r="G22" s="54">
        <v>1.3313760188701436E-2</v>
      </c>
    </row>
    <row r="23" spans="1:7" ht="14.25">
      <c r="A23" s="48" t="s">
        <v>116</v>
      </c>
      <c r="B23" s="53">
        <v>0.28041771368790103</v>
      </c>
      <c r="C23" s="53">
        <v>4.770213697128807E-2</v>
      </c>
      <c r="D23" s="53">
        <v>0.27807658209635211</v>
      </c>
      <c r="E23" s="54">
        <v>1.9863752368953665E-2</v>
      </c>
      <c r="F23" s="55">
        <v>0.27151962696014381</v>
      </c>
      <c r="G23" s="54">
        <v>8.3822295568455694E-3</v>
      </c>
    </row>
    <row r="24" spans="1:7" ht="14.25">
      <c r="A24" s="48" t="s">
        <v>105</v>
      </c>
      <c r="B24" s="53">
        <v>0.37009116488995275</v>
      </c>
      <c r="C24" s="53">
        <v>8.6657263174092364E-2</v>
      </c>
      <c r="D24" s="53">
        <v>0.48253393781480358</v>
      </c>
      <c r="E24" s="54">
        <v>4.7581485686527911E-2</v>
      </c>
      <c r="F24" s="55">
        <v>0.53699626280255086</v>
      </c>
      <c r="G24" s="54">
        <v>2.2227982514878945E-2</v>
      </c>
    </row>
    <row r="25" spans="1:7" ht="14.25">
      <c r="A25" s="48" t="s">
        <v>128</v>
      </c>
      <c r="B25" s="53">
        <v>0.31317385798711783</v>
      </c>
      <c r="C25" s="53">
        <v>5.5491601211492492E-2</v>
      </c>
      <c r="D25" s="53">
        <v>0.34824985162496225</v>
      </c>
      <c r="E25" s="54">
        <v>2.6374769872266224E-2</v>
      </c>
      <c r="F25" s="55">
        <v>0.37662335000726122</v>
      </c>
      <c r="G25" s="54">
        <v>1.0968573868859518E-2</v>
      </c>
    </row>
    <row r="26" spans="1:7" ht="14.25">
      <c r="A26" s="48" t="s">
        <v>185</v>
      </c>
      <c r="B26" s="53">
        <v>0.25078490205838017</v>
      </c>
      <c r="C26" s="53">
        <v>5.5424183336888401E-2</v>
      </c>
      <c r="D26" s="53">
        <v>0.19815544756164552</v>
      </c>
      <c r="E26" s="54">
        <v>3.4435198159209909E-2</v>
      </c>
      <c r="F26" s="55">
        <v>0.12016175034414922</v>
      </c>
      <c r="G26" s="54">
        <v>1.9607274408360829E-2</v>
      </c>
    </row>
    <row r="27" spans="1:7" ht="14.25">
      <c r="A27" s="48" t="s">
        <v>131</v>
      </c>
      <c r="B27" s="53">
        <v>0.32713654801419156</v>
      </c>
      <c r="C27" s="53">
        <v>4.7341696249150217E-2</v>
      </c>
      <c r="D27" s="53">
        <v>0.31750067230319334</v>
      </c>
      <c r="E27" s="54">
        <v>2.1920163102868089E-2</v>
      </c>
      <c r="F27" s="55">
        <v>0.32879612779474099</v>
      </c>
      <c r="G27" s="54">
        <v>9.3991267750160364E-3</v>
      </c>
    </row>
    <row r="28" spans="1:7" ht="14.25">
      <c r="A28" s="48" t="s">
        <v>134</v>
      </c>
      <c r="B28" s="53">
        <v>0.16288648858125215</v>
      </c>
      <c r="C28" s="53">
        <v>4.298484749260674E-2</v>
      </c>
      <c r="D28" s="53">
        <v>0.13020217187170288</v>
      </c>
      <c r="E28" s="54">
        <v>2.3053226790655357E-2</v>
      </c>
      <c r="F28" s="55">
        <v>0.13992505424681453</v>
      </c>
      <c r="G28" s="54">
        <v>1.0951524704294391E-2</v>
      </c>
    </row>
    <row r="29" spans="1:7" ht="14.25">
      <c r="A29" s="48" t="s">
        <v>137</v>
      </c>
      <c r="B29" s="53">
        <v>0.3070094337012314</v>
      </c>
      <c r="C29" s="53">
        <v>5.1797823934873241E-2</v>
      </c>
      <c r="D29" s="53">
        <v>0.32922182002238948</v>
      </c>
      <c r="E29" s="54">
        <v>2.7568498974702066E-2</v>
      </c>
      <c r="F29" s="55">
        <v>0.37270912224943492</v>
      </c>
      <c r="G29" s="54">
        <v>1.2902378435545009E-2</v>
      </c>
    </row>
    <row r="30" spans="1:7" ht="14.25">
      <c r="A30" s="48" t="s">
        <v>125</v>
      </c>
      <c r="B30" s="53">
        <v>0.22827484855113042</v>
      </c>
      <c r="C30" s="53">
        <v>4.9457630779534856E-2</v>
      </c>
      <c r="D30" s="53">
        <v>0.25982607920253398</v>
      </c>
      <c r="E30" s="54">
        <v>2.1931551512827104E-2</v>
      </c>
      <c r="F30" s="55">
        <v>0.28183821425658356</v>
      </c>
      <c r="G30" s="54">
        <v>9.0857563685651302E-3</v>
      </c>
    </row>
    <row r="31" spans="1:7" ht="14.25">
      <c r="A31" s="48" t="s">
        <v>140</v>
      </c>
      <c r="B31" s="53">
        <v>0.35521149646717659</v>
      </c>
      <c r="C31" s="53">
        <v>5.27769538424816E-2</v>
      </c>
      <c r="D31" s="53">
        <v>0.31217450726989415</v>
      </c>
      <c r="E31" s="54">
        <v>2.4965182424595694E-2</v>
      </c>
      <c r="F31" s="55">
        <v>0.35110679507236486</v>
      </c>
      <c r="G31" s="54">
        <v>1.0668329487408184E-2</v>
      </c>
    </row>
    <row r="32" spans="1:7" ht="14.25">
      <c r="A32" s="48" t="s">
        <v>109</v>
      </c>
      <c r="B32" s="53">
        <v>0.44640447584873016</v>
      </c>
      <c r="C32" s="53">
        <v>6.7356256652293528E-2</v>
      </c>
      <c r="D32" s="53">
        <v>0.39115364804574826</v>
      </c>
      <c r="E32" s="54">
        <v>3.170978103908826E-2</v>
      </c>
      <c r="F32" s="55">
        <v>0.43733413939463261</v>
      </c>
      <c r="G32" s="54">
        <v>1.32332177740466E-2</v>
      </c>
    </row>
    <row r="33" spans="1:7" ht="14.25">
      <c r="A33" s="48" t="s">
        <v>135</v>
      </c>
      <c r="B33" s="53">
        <v>0.51121222094535446</v>
      </c>
      <c r="C33" s="53">
        <v>8.6204895225315353E-2</v>
      </c>
      <c r="D33" s="53">
        <v>0.4919493988325403</v>
      </c>
      <c r="E33" s="54">
        <v>4.0757465553289039E-2</v>
      </c>
      <c r="F33" s="55">
        <v>0.40461533610391043</v>
      </c>
      <c r="G33" s="54">
        <v>1.6095806466051233E-2</v>
      </c>
    </row>
    <row r="34" spans="1:7" ht="14.25">
      <c r="A34" s="48" t="s">
        <v>106</v>
      </c>
      <c r="B34" s="53">
        <v>0.43606946155202353</v>
      </c>
      <c r="C34" s="53">
        <v>5.9892460367856684E-2</v>
      </c>
      <c r="D34" s="53">
        <v>0.45100040580952622</v>
      </c>
      <c r="E34" s="54">
        <v>2.9714021596245341E-2</v>
      </c>
      <c r="F34" s="55">
        <v>0.48378400995654985</v>
      </c>
      <c r="G34" s="54">
        <v>1.3202127521161022E-2</v>
      </c>
    </row>
    <row r="35" spans="1:7" ht="14.25">
      <c r="A35" s="48" t="s">
        <v>142</v>
      </c>
      <c r="B35" s="53">
        <v>0.27937295273032658</v>
      </c>
      <c r="C35" s="53">
        <v>5.4186954901708079E-2</v>
      </c>
      <c r="D35" s="53">
        <v>0.2886790807133498</v>
      </c>
      <c r="E35" s="54">
        <v>2.4675774456748626E-2</v>
      </c>
      <c r="F35" s="55">
        <v>0.30202903778615092</v>
      </c>
      <c r="G35" s="54">
        <v>1.0249723465602323E-2</v>
      </c>
    </row>
    <row r="36" spans="1:7" ht="14.25">
      <c r="A36" s="48" t="s">
        <v>112</v>
      </c>
      <c r="B36" s="53">
        <v>0.39296868261024925</v>
      </c>
      <c r="C36" s="53">
        <v>7.1280067196239236E-2</v>
      </c>
      <c r="D36" s="53">
        <v>0.37168611427908199</v>
      </c>
      <c r="E36" s="54">
        <v>3.6038592921014787E-2</v>
      </c>
      <c r="F36" s="55">
        <v>0.43950658497818801</v>
      </c>
      <c r="G36" s="54">
        <v>1.4625607409361785E-2</v>
      </c>
    </row>
    <row r="37" spans="1:7" ht="14.25">
      <c r="A37" s="48" t="s">
        <v>143</v>
      </c>
      <c r="B37" s="53">
        <v>0.5064623509703059</v>
      </c>
      <c r="C37" s="53">
        <v>9.1064366389612461E-2</v>
      </c>
      <c r="D37" s="53">
        <v>0.58664875065185806</v>
      </c>
      <c r="E37" s="54">
        <v>4.7893397319074986E-2</v>
      </c>
      <c r="F37" s="55">
        <v>0.66400664477008853</v>
      </c>
      <c r="G37" s="54">
        <v>1.983035985343674E-2</v>
      </c>
    </row>
    <row r="38" spans="1:7" ht="14.25">
      <c r="A38" s="48" t="s">
        <v>144</v>
      </c>
      <c r="B38" s="53">
        <v>0.33996342801499135</v>
      </c>
      <c r="C38" s="53">
        <v>7.8072098059491821E-2</v>
      </c>
      <c r="D38" s="53">
        <v>0.37440546667289942</v>
      </c>
      <c r="E38" s="54">
        <v>3.3333986696300145E-2</v>
      </c>
      <c r="F38" s="55">
        <v>0.42437159059396845</v>
      </c>
      <c r="G38" s="54">
        <v>1.4090485989620399E-2</v>
      </c>
    </row>
    <row r="39" spans="1:7" ht="14.25">
      <c r="A39" s="48" t="s">
        <v>99</v>
      </c>
      <c r="B39" s="53">
        <v>0.32646167822157479</v>
      </c>
      <c r="C39" s="53">
        <v>5.2487495864663843E-2</v>
      </c>
      <c r="D39" s="53">
        <v>0.36949303945249551</v>
      </c>
      <c r="E39" s="54">
        <v>2.5409519309167478E-2</v>
      </c>
      <c r="F39" s="55">
        <v>0.36087888788619182</v>
      </c>
      <c r="G39" s="54">
        <v>1.0610174368915863E-2</v>
      </c>
    </row>
    <row r="40" spans="1:7" ht="14.25">
      <c r="A40" s="48" t="s">
        <v>115</v>
      </c>
      <c r="B40" s="53">
        <v>0.43664568055958658</v>
      </c>
      <c r="C40" s="53">
        <v>5.6735429173836081E-2</v>
      </c>
      <c r="D40" s="53">
        <v>0.33106778154662059</v>
      </c>
      <c r="E40" s="54">
        <v>2.8477311405623349E-2</v>
      </c>
      <c r="F40" s="55">
        <v>0.32397841149995915</v>
      </c>
      <c r="G40" s="54">
        <v>1.1665258360865263E-2</v>
      </c>
    </row>
    <row r="41" spans="1:7" ht="14.25">
      <c r="A41" s="48" t="s">
        <v>118</v>
      </c>
      <c r="B41" s="53">
        <v>0.45051953640404269</v>
      </c>
      <c r="C41" s="53">
        <v>0.1136229651614397</v>
      </c>
      <c r="D41" s="53">
        <v>0.43697218132972032</v>
      </c>
      <c r="E41" s="54">
        <v>4.7023146814569344E-2</v>
      </c>
      <c r="F41" s="55">
        <v>0.38779889700767373</v>
      </c>
      <c r="G41" s="54">
        <v>1.759246701046786E-2</v>
      </c>
    </row>
    <row r="42" spans="1:7" ht="14.25">
      <c r="A42" s="48" t="s">
        <v>121</v>
      </c>
      <c r="B42" s="53">
        <v>0.29111792661447933</v>
      </c>
      <c r="C42" s="53">
        <v>5.677996449435193E-2</v>
      </c>
      <c r="D42" s="53">
        <v>0.31912193869132227</v>
      </c>
      <c r="E42" s="54">
        <v>2.594708890418005E-2</v>
      </c>
      <c r="F42" s="55">
        <v>0.35278007797705613</v>
      </c>
      <c r="G42" s="54">
        <v>1.0202195545692714E-2</v>
      </c>
    </row>
    <row r="43" spans="1:7" ht="14.25">
      <c r="A43" s="48" t="s">
        <v>124</v>
      </c>
      <c r="B43" s="53">
        <v>0.4863779423662592</v>
      </c>
      <c r="C43" s="53">
        <v>7.4498886552511454E-2</v>
      </c>
      <c r="D43" s="53">
        <v>0.45161821645439615</v>
      </c>
      <c r="E43" s="54">
        <v>3.8820921186896902E-2</v>
      </c>
      <c r="F43" s="55">
        <v>0.426632232195153</v>
      </c>
      <c r="G43" s="54">
        <v>1.5194431715855909E-2</v>
      </c>
    </row>
    <row r="44" spans="1:7" ht="14.25">
      <c r="A44" s="48" t="s">
        <v>188</v>
      </c>
      <c r="B44" s="53">
        <v>-9.3261777546763736E-2</v>
      </c>
      <c r="C44" s="53">
        <v>6.6811944495909145E-2</v>
      </c>
      <c r="D44" s="53">
        <v>-6.6960766690640034E-3</v>
      </c>
      <c r="E44" s="54">
        <v>2.7563357093682694E-2</v>
      </c>
      <c r="F44" s="55">
        <v>-4.674465E-3</v>
      </c>
      <c r="G44" s="54">
        <v>1.1172609999999999E-2</v>
      </c>
    </row>
    <row r="45" spans="1:7" ht="14.25">
      <c r="A45" s="48" t="s">
        <v>187</v>
      </c>
      <c r="B45" s="53"/>
      <c r="C45" s="53"/>
      <c r="D45" s="53">
        <v>6.9583590660012495E-4</v>
      </c>
      <c r="E45" s="54">
        <v>4.6304403055289031E-2</v>
      </c>
      <c r="F45" s="55">
        <v>0.25758773413723518</v>
      </c>
      <c r="G45" s="54">
        <v>0.12265887542313118</v>
      </c>
    </row>
    <row r="46" spans="1:7" ht="14.25">
      <c r="A46" s="48" t="s">
        <v>108</v>
      </c>
      <c r="B46" s="53">
        <v>0.14021748494454475</v>
      </c>
      <c r="C46" s="53">
        <v>7.918411463895117E-2</v>
      </c>
      <c r="D46" s="53">
        <v>0.34490324225816871</v>
      </c>
      <c r="E46" s="54">
        <v>3.8446663830260137E-2</v>
      </c>
      <c r="F46" s="55">
        <v>0.44190913802845555</v>
      </c>
      <c r="G46" s="54">
        <v>1.6665873355020105E-2</v>
      </c>
    </row>
    <row r="47" spans="1:7" ht="14.25">
      <c r="A47" s="48" t="s">
        <v>101</v>
      </c>
      <c r="B47" s="53">
        <v>0.42645729159562851</v>
      </c>
      <c r="C47" s="53">
        <v>7.9795564637046679E-2</v>
      </c>
      <c r="D47" s="53">
        <v>0.45898012471923638</v>
      </c>
      <c r="E47" s="54">
        <v>3.7254022765115247E-2</v>
      </c>
      <c r="F47" s="55">
        <v>0.48465401152569054</v>
      </c>
      <c r="G47" s="54">
        <v>1.5186793638316216E-2</v>
      </c>
    </row>
    <row r="48" spans="1:7" ht="14.25">
      <c r="A48" s="48" t="s">
        <v>145</v>
      </c>
      <c r="B48" s="53">
        <v>0.26683906390150763</v>
      </c>
      <c r="C48" s="53">
        <v>6.5250528371296537E-2</v>
      </c>
      <c r="D48" s="53">
        <v>0.37832369318817732</v>
      </c>
      <c r="E48" s="54">
        <v>3.4873698620899354E-2</v>
      </c>
      <c r="F48" s="55">
        <v>0.47554970529958251</v>
      </c>
      <c r="G48" s="54">
        <v>1.4539384689189888E-2</v>
      </c>
    </row>
    <row r="49" spans="1:7" ht="14.25">
      <c r="A49" s="48" t="s">
        <v>127</v>
      </c>
      <c r="B49" s="53">
        <v>0.35881580258141321</v>
      </c>
      <c r="C49" s="53">
        <v>7.0625019207456285E-2</v>
      </c>
      <c r="D49" s="53">
        <v>0.39895714087699119</v>
      </c>
      <c r="E49" s="54">
        <v>3.4643192926359839E-2</v>
      </c>
      <c r="F49" s="55">
        <v>0.44486156391517218</v>
      </c>
      <c r="G49" s="54">
        <v>1.4481665261421793E-2</v>
      </c>
    </row>
    <row r="50" spans="1:7" ht="14.25">
      <c r="A50" s="48" t="s">
        <v>111</v>
      </c>
      <c r="B50" s="53">
        <v>0.7635883092770348</v>
      </c>
      <c r="C50" s="53">
        <v>0.10486084792619446</v>
      </c>
      <c r="D50" s="53">
        <v>0.73440226503866357</v>
      </c>
      <c r="E50" s="54">
        <v>4.9286970255620059E-2</v>
      </c>
      <c r="F50" s="55">
        <v>0.74954795250442996</v>
      </c>
      <c r="G50" s="54">
        <v>1.9759564403237825E-2</v>
      </c>
    </row>
    <row r="51" spans="1:7" ht="14.25">
      <c r="A51" s="48" t="s">
        <v>146</v>
      </c>
      <c r="B51" s="53">
        <v>0.26713151223652448</v>
      </c>
      <c r="C51" s="53">
        <v>5.4768415650854947E-2</v>
      </c>
      <c r="D51" s="53">
        <v>0.28331193030016727</v>
      </c>
      <c r="E51" s="54">
        <v>2.7326149243423317E-2</v>
      </c>
      <c r="F51" s="55">
        <v>0.32091034555652914</v>
      </c>
      <c r="G51" s="54">
        <v>1.2333833608971435E-2</v>
      </c>
    </row>
    <row r="52" spans="1:7" ht="14.25">
      <c r="A52" s="48" t="s">
        <v>148</v>
      </c>
      <c r="B52" s="53">
        <v>0.35831038456780062</v>
      </c>
      <c r="C52" s="53">
        <v>4.4273593580932205E-2</v>
      </c>
      <c r="D52" s="53">
        <v>0.32907022964225779</v>
      </c>
      <c r="E52" s="54">
        <v>2.1339973033777271E-2</v>
      </c>
      <c r="F52" s="55">
        <v>0.33068094985429186</v>
      </c>
      <c r="G52" s="54">
        <v>9.1844894330533351E-3</v>
      </c>
    </row>
    <row r="53" spans="1:7" ht="14.25">
      <c r="A53" s="48" t="s">
        <v>114</v>
      </c>
      <c r="B53" s="53">
        <v>0.27561974354029289</v>
      </c>
      <c r="C53" s="53">
        <v>8.1063579272553227E-2</v>
      </c>
      <c r="D53" s="53">
        <v>0.4032659513035316</v>
      </c>
      <c r="E53" s="54">
        <v>3.8819051907917825E-2</v>
      </c>
      <c r="F53" s="55">
        <v>0.47928545708818354</v>
      </c>
      <c r="G53" s="54">
        <v>1.5176207045935907E-2</v>
      </c>
    </row>
    <row r="54" spans="1:7" ht="13.9">
      <c r="A54" s="48" t="s">
        <v>149</v>
      </c>
      <c r="B54" s="53">
        <v>0.37570338466829212</v>
      </c>
      <c r="C54" s="53">
        <v>6.7651393834922677E-2</v>
      </c>
      <c r="D54" s="53">
        <v>0.3457861303292829</v>
      </c>
      <c r="E54" s="54">
        <v>3.0222730653765639E-2</v>
      </c>
      <c r="F54" s="55">
        <v>0.36110675412449966</v>
      </c>
      <c r="G54" s="54">
        <v>1.1868639498823613E-2</v>
      </c>
    </row>
    <row r="55" spans="1:7" ht="13.9">
      <c r="A55" s="48" t="s">
        <v>117</v>
      </c>
      <c r="B55" s="53">
        <v>0.21942587292938534</v>
      </c>
      <c r="C55" s="53">
        <v>6.985599263569281E-2</v>
      </c>
      <c r="D55" s="53">
        <v>0.33993390724609285</v>
      </c>
      <c r="E55" s="54">
        <v>3.5827713465448996E-2</v>
      </c>
      <c r="F55" s="55">
        <v>0.41672883259808363</v>
      </c>
      <c r="G55" s="54">
        <v>1.4907822362742428E-2</v>
      </c>
    </row>
    <row r="56" spans="1:7" ht="13.9">
      <c r="A56" s="48" t="s">
        <v>150</v>
      </c>
      <c r="B56" s="53">
        <v>0.49721266713489359</v>
      </c>
      <c r="C56" s="53">
        <v>6.2952099816185603E-2</v>
      </c>
      <c r="D56" s="53">
        <v>0.4622453906205129</v>
      </c>
      <c r="E56" s="54">
        <v>3.368228559751274E-2</v>
      </c>
      <c r="F56" s="55">
        <v>0.50043148321605657</v>
      </c>
      <c r="G56" s="54">
        <v>1.4435074399515956E-2</v>
      </c>
    </row>
    <row r="57" spans="1:7" ht="13.9">
      <c r="A57" s="48" t="s">
        <v>138</v>
      </c>
      <c r="B57" s="53">
        <v>0.56091247289352431</v>
      </c>
      <c r="C57" s="53">
        <v>6.0893841229709186E-2</v>
      </c>
      <c r="D57" s="53">
        <v>0.4701683743438233</v>
      </c>
      <c r="E57" s="54">
        <v>2.8553386226555757E-2</v>
      </c>
      <c r="F57" s="55">
        <v>0.49327153122851675</v>
      </c>
      <c r="G57" s="54">
        <v>1.2734827965619235E-2</v>
      </c>
    </row>
    <row r="58" spans="1:7" ht="13.9">
      <c r="A58" s="48" t="s">
        <v>152</v>
      </c>
      <c r="B58" s="53">
        <v>0.27477255860593069</v>
      </c>
      <c r="C58" s="53">
        <v>5.9593621366540658E-2</v>
      </c>
      <c r="D58" s="53">
        <v>0.27978283532594933</v>
      </c>
      <c r="E58" s="54">
        <v>3.0910958860437765E-2</v>
      </c>
      <c r="F58" s="55">
        <v>0.36254466642196215</v>
      </c>
      <c r="G58" s="54">
        <v>1.3836335859060855E-2</v>
      </c>
    </row>
    <row r="59" spans="1:7" ht="13.9">
      <c r="A59" s="48" t="s">
        <v>154</v>
      </c>
      <c r="B59" s="53">
        <v>0.40746570804085441</v>
      </c>
      <c r="C59" s="53">
        <v>8.5676902237537128E-2</v>
      </c>
      <c r="D59" s="53">
        <v>0.44406790559265108</v>
      </c>
      <c r="E59" s="54">
        <v>3.9855237276124174E-2</v>
      </c>
      <c r="F59" s="55">
        <v>0.54327020730303111</v>
      </c>
      <c r="G59" s="54">
        <v>1.7025530592396532E-2</v>
      </c>
    </row>
    <row r="60" spans="1:7" ht="13.9">
      <c r="A60" s="48" t="s">
        <v>133</v>
      </c>
      <c r="B60" s="53">
        <v>0.43235805475828093</v>
      </c>
      <c r="C60" s="53">
        <v>7.5775447274720326E-2</v>
      </c>
      <c r="D60" s="53">
        <v>0.39715004565271433</v>
      </c>
      <c r="E60" s="54">
        <v>3.6349121966987447E-2</v>
      </c>
      <c r="F60" s="55">
        <v>0.38199982770459812</v>
      </c>
      <c r="G60" s="54">
        <v>1.462097859934125E-2</v>
      </c>
    </row>
    <row r="61" spans="1:7" ht="13.9">
      <c r="A61" s="48" t="s">
        <v>130</v>
      </c>
      <c r="B61" s="53">
        <v>0.3301054285785926</v>
      </c>
      <c r="C61" s="53">
        <v>5.786007181368262E-2</v>
      </c>
      <c r="D61" s="53">
        <v>0.3245679365887128</v>
      </c>
      <c r="E61" s="54">
        <v>2.4810124822437486E-2</v>
      </c>
      <c r="F61" s="55">
        <v>0.32872877520677019</v>
      </c>
      <c r="G61" s="54">
        <v>1.0476866475848397E-2</v>
      </c>
    </row>
    <row r="62" spans="1:7" ht="13.9">
      <c r="A62" s="48" t="s">
        <v>120</v>
      </c>
      <c r="B62" s="53">
        <v>0.24517688467818091</v>
      </c>
      <c r="C62" s="53">
        <v>7.7953550844921324E-2</v>
      </c>
      <c r="D62" s="53">
        <v>0.40715482480336967</v>
      </c>
      <c r="E62" s="54">
        <v>3.7800338196039084E-2</v>
      </c>
      <c r="F62" s="55">
        <v>0.49094693943620238</v>
      </c>
      <c r="G62" s="54">
        <v>1.5368711342877686E-2</v>
      </c>
    </row>
    <row r="63" spans="1:7" ht="13.9">
      <c r="A63" s="48" t="s">
        <v>151</v>
      </c>
      <c r="B63" s="53">
        <v>0.33518879697933029</v>
      </c>
      <c r="C63" s="53">
        <v>5.2192616311824973E-2</v>
      </c>
      <c r="D63" s="53">
        <v>0.34417824405716624</v>
      </c>
      <c r="E63" s="54">
        <v>2.5372985922567249E-2</v>
      </c>
      <c r="F63" s="55">
        <v>0.34403576297522054</v>
      </c>
      <c r="G63" s="54">
        <v>1.0421466880659695E-2</v>
      </c>
    </row>
    <row r="64" spans="1:7" ht="13.9">
      <c r="A64" s="48" t="s">
        <v>153</v>
      </c>
      <c r="B64" s="53">
        <v>0.34477784396664352</v>
      </c>
      <c r="C64" s="53">
        <v>8.5695249684770755E-2</v>
      </c>
      <c r="D64" s="53">
        <v>0.3952460577416459</v>
      </c>
      <c r="E64" s="54">
        <v>4.1467851738446297E-2</v>
      </c>
      <c r="F64" s="55">
        <v>0.49351212350041929</v>
      </c>
      <c r="G64" s="54">
        <v>1.7122048318890311E-2</v>
      </c>
    </row>
    <row r="65" spans="1:7" ht="13.9">
      <c r="A65" s="48" t="s">
        <v>155</v>
      </c>
      <c r="B65" s="53">
        <v>0.32549853349160401</v>
      </c>
      <c r="C65" s="53">
        <v>4.9136886494879628E-2</v>
      </c>
      <c r="D65" s="53">
        <v>0.30242102453075387</v>
      </c>
      <c r="E65" s="54">
        <v>2.3539837527304836E-2</v>
      </c>
      <c r="F65" s="55">
        <v>0.33578356813703397</v>
      </c>
      <c r="G65" s="54">
        <v>9.8382629933000017E-3</v>
      </c>
    </row>
    <row r="66" spans="1:7" ht="13.9">
      <c r="A66" s="48" t="s">
        <v>141</v>
      </c>
      <c r="B66" s="53">
        <v>0.60677617662142691</v>
      </c>
      <c r="C66" s="53">
        <v>5.9141427347483122E-2</v>
      </c>
      <c r="D66" s="53">
        <v>0.56195651541869029</v>
      </c>
      <c r="E66" s="54">
        <v>3.1949556222429003E-2</v>
      </c>
      <c r="F66" s="55">
        <v>0.60927486007451015</v>
      </c>
      <c r="G66" s="54">
        <v>1.3786024645404528E-2</v>
      </c>
    </row>
    <row r="67" spans="1:7" ht="13.9">
      <c r="A67" s="48" t="s">
        <v>157</v>
      </c>
      <c r="B67" s="53">
        <v>0.269208916543976</v>
      </c>
      <c r="C67" s="53">
        <v>7.2655291460436519E-2</v>
      </c>
      <c r="D67" s="53">
        <v>0.38285280528808036</v>
      </c>
      <c r="E67" s="54">
        <v>3.738501987097053E-2</v>
      </c>
      <c r="F67" s="55">
        <v>0.46240729244939344</v>
      </c>
      <c r="G67" s="54">
        <v>1.5041364021633275E-2</v>
      </c>
    </row>
    <row r="68" spans="1:7" ht="13.9">
      <c r="A68" s="48" t="s">
        <v>158</v>
      </c>
      <c r="B68" s="53">
        <v>0.21249848845224512</v>
      </c>
      <c r="C68" s="53">
        <v>6.7006078690967419E-2</v>
      </c>
      <c r="D68" s="53">
        <v>0.21273972105004982</v>
      </c>
      <c r="E68" s="54">
        <v>3.7638141611935821E-2</v>
      </c>
      <c r="F68" s="55">
        <v>0.28149465968629966</v>
      </c>
      <c r="G68" s="54">
        <v>1.8796551106494187E-2</v>
      </c>
    </row>
    <row r="69" spans="1:7" ht="13.9">
      <c r="A69" s="48" t="s">
        <v>136</v>
      </c>
      <c r="B69" s="53">
        <v>0.22131457862367937</v>
      </c>
      <c r="C69" s="53">
        <v>5.1981580107098142E-2</v>
      </c>
      <c r="D69" s="53">
        <v>0.23135093955572378</v>
      </c>
      <c r="E69" s="54">
        <v>2.5132906484972312E-2</v>
      </c>
      <c r="F69" s="55">
        <v>0.29707342540246962</v>
      </c>
      <c r="G69" s="54">
        <v>1.0771429419304774E-2</v>
      </c>
    </row>
    <row r="70" spans="1:7" ht="13.9">
      <c r="A70" s="48" t="s">
        <v>156</v>
      </c>
      <c r="B70" s="53">
        <v>0.5156739625348099</v>
      </c>
      <c r="C70" s="53">
        <v>7.1882866910688598E-2</v>
      </c>
      <c r="D70" s="53">
        <v>0.51340946471532367</v>
      </c>
      <c r="E70" s="54">
        <v>3.4447000164817547E-2</v>
      </c>
      <c r="F70" s="55">
        <v>0.54494583111868944</v>
      </c>
      <c r="G70" s="54">
        <v>1.5028035616024589E-2</v>
      </c>
    </row>
    <row r="71" spans="1:7" ht="13.9">
      <c r="A71" s="48" t="s">
        <v>159</v>
      </c>
      <c r="B71" s="53">
        <v>0.36142320898643432</v>
      </c>
      <c r="C71" s="53">
        <v>8.0212444803632446E-2</v>
      </c>
      <c r="D71" s="53">
        <v>0.4111067030749343</v>
      </c>
      <c r="E71" s="54">
        <v>4.1356536590250847E-2</v>
      </c>
      <c r="F71" s="55">
        <v>0.46511820847237623</v>
      </c>
      <c r="G71" s="54">
        <v>1.9068299484148284E-2</v>
      </c>
    </row>
    <row r="72" spans="1:7" ht="13.9">
      <c r="A72" s="48" t="s">
        <v>123</v>
      </c>
      <c r="B72" s="53">
        <v>0.90086582382599567</v>
      </c>
      <c r="C72" s="53">
        <v>0.14170703533486476</v>
      </c>
      <c r="D72" s="53">
        <v>1.0222411952413348</v>
      </c>
      <c r="E72" s="54">
        <v>6.6266412527955079E-2</v>
      </c>
      <c r="F72" s="55">
        <v>1.0944189058211615</v>
      </c>
      <c r="G72" s="54">
        <v>2.6628690457558196E-2</v>
      </c>
    </row>
    <row r="73" spans="1:7" ht="13.9">
      <c r="A73" s="48" t="s">
        <v>126</v>
      </c>
      <c r="B73" s="53">
        <v>0.40320834089642055</v>
      </c>
      <c r="C73" s="53">
        <v>5.5034358071381136E-2</v>
      </c>
      <c r="D73" s="53">
        <v>0.38641464464800701</v>
      </c>
      <c r="E73" s="54">
        <v>2.6218224345928062E-2</v>
      </c>
      <c r="F73" s="55">
        <v>0.43306520609227628</v>
      </c>
      <c r="G73" s="54">
        <v>1.1118387366072421E-2</v>
      </c>
    </row>
    <row r="74" spans="1:7" ht="13.9">
      <c r="A74" s="48" t="s">
        <v>129</v>
      </c>
      <c r="B74" s="53">
        <v>0.52125052161187901</v>
      </c>
      <c r="C74" s="53">
        <v>9.3802276024527426E-2</v>
      </c>
      <c r="D74" s="53">
        <v>0.44122673034338467</v>
      </c>
      <c r="E74" s="54">
        <v>4.5930570993647141E-2</v>
      </c>
      <c r="F74" s="55">
        <v>0.32623954864133342</v>
      </c>
      <c r="G74" s="54">
        <v>1.8441251504328463E-2</v>
      </c>
    </row>
    <row r="75" spans="1:7" ht="13.9">
      <c r="A75" s="48" t="s">
        <v>160</v>
      </c>
      <c r="B75" s="53">
        <v>0.42140168110893611</v>
      </c>
      <c r="C75" s="53">
        <v>6.3309532370175656E-2</v>
      </c>
      <c r="D75" s="53">
        <v>0.38524437690518953</v>
      </c>
      <c r="E75" s="54">
        <v>3.0896689917264755E-2</v>
      </c>
      <c r="F75" s="55">
        <v>0.41876206454909037</v>
      </c>
      <c r="G75" s="54">
        <v>1.2162655999838486E-2</v>
      </c>
    </row>
    <row r="76" spans="1:7" ht="13.9">
      <c r="A76" s="48" t="s">
        <v>161</v>
      </c>
      <c r="B76" s="53">
        <v>0.28875425588765891</v>
      </c>
      <c r="C76" s="53">
        <v>5.4475741892390718E-2</v>
      </c>
      <c r="D76" s="53">
        <v>0.3359851715226132</v>
      </c>
      <c r="E76" s="54">
        <v>2.769680444444976E-2</v>
      </c>
      <c r="F76" s="55">
        <v>0.37325265413399655</v>
      </c>
      <c r="G76" s="54">
        <v>1.2639571722733627E-2</v>
      </c>
    </row>
    <row r="77" spans="1:7" ht="13.9">
      <c r="A77" s="48" t="s">
        <v>162</v>
      </c>
      <c r="B77" s="53">
        <v>0.14831929031177918</v>
      </c>
      <c r="C77" s="53">
        <v>4.9048314219572224E-2</v>
      </c>
      <c r="D77" s="53">
        <v>0.12047487774142529</v>
      </c>
      <c r="E77" s="54">
        <v>2.803884552364241E-2</v>
      </c>
      <c r="F77" s="55">
        <v>8.7118791805570708E-2</v>
      </c>
      <c r="G77" s="54">
        <v>1.1576761247140844E-2</v>
      </c>
    </row>
    <row r="78" spans="1:7" ht="13.9">
      <c r="A78" s="48" t="s">
        <v>190</v>
      </c>
      <c r="B78" s="53">
        <v>0.27572998200592097</v>
      </c>
      <c r="C78" s="53">
        <v>6.7770409305810519E-2</v>
      </c>
      <c r="D78" s="53">
        <v>0.20445605533739292</v>
      </c>
      <c r="E78" s="54">
        <v>3.9205154216169817E-2</v>
      </c>
      <c r="F78" s="55">
        <v>0.24390407420956906</v>
      </c>
      <c r="G78" s="54">
        <v>2.1295448407777889E-2</v>
      </c>
    </row>
    <row r="79" spans="1:7" ht="13.9">
      <c r="A79" s="48" t="s">
        <v>163</v>
      </c>
      <c r="B79" s="53">
        <v>0.29354206592146548</v>
      </c>
      <c r="C79" s="53">
        <v>6.3590916637360703E-2</v>
      </c>
      <c r="D79" s="53">
        <v>0.32354792645876368</v>
      </c>
      <c r="E79" s="54">
        <v>3.0180367708653254E-2</v>
      </c>
      <c r="F79" s="55">
        <v>0.33897725363106945</v>
      </c>
      <c r="G79" s="54">
        <v>1.1184187350195125E-2</v>
      </c>
    </row>
    <row r="80" spans="1:7" ht="13.9">
      <c r="A80" s="48" t="s">
        <v>164</v>
      </c>
      <c r="B80" s="53">
        <v>0.24720781303019299</v>
      </c>
      <c r="C80" s="53">
        <v>4.7248171487860181E-2</v>
      </c>
      <c r="D80" s="53">
        <v>0.26790538308799045</v>
      </c>
      <c r="E80" s="54">
        <v>2.3132251407722758E-2</v>
      </c>
      <c r="F80" s="55">
        <v>0.28587288169352404</v>
      </c>
      <c r="G80" s="54">
        <v>9.8972038733031141E-3</v>
      </c>
    </row>
    <row r="81" spans="1:7" ht="13.9">
      <c r="A81" s="48" t="s">
        <v>165</v>
      </c>
      <c r="B81" s="53">
        <v>0.26379268158797448</v>
      </c>
      <c r="C81" s="53">
        <v>7.218628086258809E-2</v>
      </c>
      <c r="D81" s="53">
        <v>0.38635718340951347</v>
      </c>
      <c r="E81" s="54">
        <v>3.602685870544288E-2</v>
      </c>
      <c r="F81" s="55">
        <v>0.48789853793614135</v>
      </c>
      <c r="G81" s="54">
        <v>1.3969517073416548E-2</v>
      </c>
    </row>
    <row r="82" spans="1:7" ht="13.9">
      <c r="A82" s="48" t="s">
        <v>189</v>
      </c>
      <c r="B82" s="53">
        <v>-7.1392780178833695E-4</v>
      </c>
      <c r="C82" s="53">
        <v>0.13311306830374933</v>
      </c>
      <c r="D82" s="53">
        <v>1.9045882096037338E-2</v>
      </c>
      <c r="E82" s="54">
        <v>7.2546375917880365E-2</v>
      </c>
      <c r="F82" s="55">
        <v>0.39519620768388386</v>
      </c>
      <c r="G82" s="54">
        <v>0.11933132092667263</v>
      </c>
    </row>
    <row r="83" spans="1:7" ht="13.9">
      <c r="A83" s="48" t="s">
        <v>139</v>
      </c>
      <c r="B83" s="53">
        <v>0.32573436566139563</v>
      </c>
      <c r="C83" s="53">
        <v>4.5413554185359528E-2</v>
      </c>
      <c r="D83" s="53">
        <v>0.3469715446839679</v>
      </c>
      <c r="E83" s="54">
        <v>2.2452610492745124E-2</v>
      </c>
      <c r="F83" s="55">
        <v>0.36445756530642703</v>
      </c>
      <c r="G83" s="54">
        <v>9.8353738903962408E-3</v>
      </c>
    </row>
    <row r="84" spans="1:7" ht="13.9">
      <c r="A84" s="49" t="s">
        <v>166</v>
      </c>
      <c r="B84" s="56">
        <v>0.25271075874059068</v>
      </c>
      <c r="C84" s="56">
        <v>4.2579442773110605E-2</v>
      </c>
      <c r="D84" s="56">
        <v>0.25916135492478432</v>
      </c>
      <c r="E84" s="57">
        <v>2.0346396773850688E-2</v>
      </c>
      <c r="F84" s="58">
        <v>0.31017683121574169</v>
      </c>
      <c r="G84" s="57">
        <v>9.2831989576823877E-3</v>
      </c>
    </row>
    <row r="85" spans="1:7" ht="409.6">
      <c r="B85" s="19"/>
      <c r="C85" s="33"/>
      <c r="D85" s="19"/>
      <c r="F85" s="19"/>
    </row>
  </sheetData>
  <mergeCells count="3">
    <mergeCell ref="B9:C9"/>
    <mergeCell ref="D9:E9"/>
    <mergeCell ref="F9:G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sheetPr>
  <dimension ref="A1:C7"/>
  <sheetViews>
    <sheetView showGridLines="0" zoomScale="80" zoomScaleNormal="80" workbookViewId="0">
      <selection activeCell="B3" sqref="B3"/>
    </sheetView>
  </sheetViews>
  <sheetFormatPr defaultColWidth="9" defaultRowHeight="12.75"/>
  <cols>
    <col min="1" max="1" width="4.75" style="1" customWidth="1"/>
    <col min="2" max="2" width="24.875" style="1" customWidth="1"/>
    <col min="3" max="3" width="73.875" style="1" customWidth="1"/>
    <col min="4" max="16384" width="9" style="1"/>
  </cols>
  <sheetData>
    <row r="1" spans="1:3" ht="18">
      <c r="A1" s="2" t="s">
        <v>4</v>
      </c>
      <c r="B1" s="4"/>
      <c r="C1" s="4"/>
    </row>
    <row r="3" spans="1:3" ht="15">
      <c r="B3" s="99" t="s">
        <v>5</v>
      </c>
      <c r="C3" s="99" t="s">
        <v>6</v>
      </c>
    </row>
    <row r="4" spans="1:3">
      <c r="B4" s="1" t="s">
        <v>7</v>
      </c>
      <c r="C4" s="1" t="s">
        <v>8</v>
      </c>
    </row>
    <row r="5" spans="1:3">
      <c r="B5" s="1" t="s">
        <v>9</v>
      </c>
      <c r="C5" s="1" t="s">
        <v>10</v>
      </c>
    </row>
    <row r="6" spans="1:3">
      <c r="B6" s="1" t="s">
        <v>11</v>
      </c>
      <c r="C6" s="1" t="s">
        <v>12</v>
      </c>
    </row>
    <row r="7" spans="1:3">
      <c r="B7" s="1" t="s">
        <v>13</v>
      </c>
      <c r="C7" s="1" t="s">
        <v>14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11"/>
  <sheetViews>
    <sheetView showGridLines="0" zoomScale="80" zoomScaleNormal="80" workbookViewId="0">
      <selection activeCell="B30" sqref="B30"/>
    </sheetView>
  </sheetViews>
  <sheetFormatPr defaultColWidth="9" defaultRowHeight="12.75"/>
  <cols>
    <col min="1" max="5" width="17.25" style="1" customWidth="1"/>
    <col min="6" max="16384" width="9" style="1"/>
  </cols>
  <sheetData>
    <row r="1" spans="1:5" ht="18">
      <c r="A1" s="2" t="s">
        <v>15</v>
      </c>
      <c r="B1" s="4"/>
      <c r="C1" s="4"/>
      <c r="D1" s="4"/>
      <c r="E1" s="4"/>
    </row>
    <row r="3" spans="1:5" ht="39.950000000000003" customHeight="1">
      <c r="A3" s="84" t="s">
        <v>16</v>
      </c>
      <c r="B3" s="85" t="s">
        <v>17</v>
      </c>
      <c r="C3" s="85" t="s">
        <v>18</v>
      </c>
      <c r="D3" s="85" t="s">
        <v>19</v>
      </c>
      <c r="E3" s="86" t="s">
        <v>20</v>
      </c>
    </row>
    <row r="4" spans="1:5">
      <c r="A4" s="87" t="s">
        <v>21</v>
      </c>
      <c r="B4" s="88" t="str">
        <f>'Commission''s sample 2016'!C190</f>
        <v>0.44 (0.17)</v>
      </c>
      <c r="C4" s="88" t="str">
        <f>'Commission''s sample 2016'!D190</f>
        <v>0.45 (0.17)</v>
      </c>
      <c r="D4" s="88" t="str">
        <f>'Commission''s sample 2016'!E190</f>
        <v>0.50 (0.13)</v>
      </c>
      <c r="E4" s="95">
        <f>AVERAGE('Commission''s sample 2016'!C173:D173,'Commission''s sample 2011'!C173:D173)</f>
        <v>0.42066983278219905</v>
      </c>
    </row>
    <row r="5" spans="1:5">
      <c r="A5" s="89" t="s">
        <v>22</v>
      </c>
      <c r="B5" s="90" t="str">
        <f>'Commission''s sample 2016'!C191</f>
        <v>0.26 (0.08)</v>
      </c>
      <c r="C5" s="90" t="str">
        <f>'Commission''s sample 2016'!D191</f>
        <v>0.29 (0.09)</v>
      </c>
      <c r="D5" s="90" t="str">
        <f>'Commission''s sample 2016'!E191</f>
        <v>0.33 (0.12)</v>
      </c>
      <c r="E5" s="96">
        <f>AVERAGE('Commission''s sample 2016'!C174:D174,'Commission''s sample 2011'!C174:D174)</f>
        <v>0.31742223843715039</v>
      </c>
    </row>
    <row r="6" spans="1:5">
      <c r="A6" s="87" t="s">
        <v>23</v>
      </c>
      <c r="B6" s="88" t="str">
        <f ca="1">'Commission''s sample 2016'!C192</f>
        <v>0.26 (0.08)</v>
      </c>
      <c r="C6" s="88" t="str">
        <f ca="1">'Commission''s sample 2016'!D192</f>
        <v>0.30 (0.08)</v>
      </c>
      <c r="D6" s="88" t="str">
        <f ca="1">'Commission''s sample 2016'!E192</f>
        <v>0.37 (0.10)</v>
      </c>
      <c r="E6" s="95">
        <f ca="1">AVERAGE('Commission''s sample 2016'!C175:D175,'Commission''s sample 2011'!C175:D175)</f>
        <v>0.30296520979110553</v>
      </c>
    </row>
    <row r="7" spans="1:5">
      <c r="A7" s="91" t="s">
        <v>24</v>
      </c>
      <c r="B7" s="92" t="str">
        <f>'Commission''s sample 2016'!C193</f>
        <v>0.30 (0.13)</v>
      </c>
      <c r="C7" s="92" t="str">
        <f>'Commission''s sample 2016'!D193</f>
        <v>0.34 (0.13)</v>
      </c>
      <c r="D7" s="92" t="str">
        <f>'Commission''s sample 2016'!E193</f>
        <v>0.39 (0.12)</v>
      </c>
      <c r="E7" s="97">
        <f>ROUND(AVERAGE('Commission''s sample 2016'!C176:D176,'Commission''s sample 2011'!C176:D176),3)</f>
        <v>0.33500000000000002</v>
      </c>
    </row>
    <row r="8" spans="1:5" ht="36">
      <c r="A8" s="93" t="s">
        <v>25</v>
      </c>
      <c r="B8" s="95">
        <f>'Commission''s sample 2016'!C194</f>
        <v>0.1390302653846982</v>
      </c>
      <c r="C8" s="95">
        <f>'Commission''s sample 2016'!D194</f>
        <v>0.11939454989760684</v>
      </c>
      <c r="D8" s="95">
        <f>'Commission''s sample 2016'!E194</f>
        <v>0.10567688042744744</v>
      </c>
      <c r="E8" s="95">
        <f>E4-E7</f>
        <v>8.5669832782199029E-2</v>
      </c>
    </row>
    <row r="9" spans="1:5" ht="36">
      <c r="A9" s="94" t="s">
        <v>26</v>
      </c>
      <c r="B9" s="96">
        <f>'Commission''s sample 2016'!C195</f>
        <v>0.18379167596542656</v>
      </c>
      <c r="C9" s="96">
        <f>'Commission''s sample 2016'!D195</f>
        <v>0.16881374366647467</v>
      </c>
      <c r="D9" s="96">
        <f>'Commission''s sample 2016'!E195</f>
        <v>0.16396230761762437</v>
      </c>
      <c r="E9" s="96">
        <f>E4-E5</f>
        <v>0.10324759434504865</v>
      </c>
    </row>
    <row r="11" spans="1:5" ht="63.6" customHeight="1">
      <c r="A11" s="113" t="s">
        <v>27</v>
      </c>
      <c r="B11" s="113"/>
      <c r="C11" s="113"/>
      <c r="D11" s="113"/>
      <c r="E11" s="113"/>
    </row>
  </sheetData>
  <mergeCells count="1">
    <mergeCell ref="A11:E11"/>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showGridLines="0" zoomScale="80" zoomScaleNormal="80" workbookViewId="0">
      <selection activeCell="D15" sqref="D15"/>
    </sheetView>
  </sheetViews>
  <sheetFormatPr defaultColWidth="9" defaultRowHeight="12.75"/>
  <cols>
    <col min="1" max="5" width="17.25" style="1" customWidth="1"/>
    <col min="6" max="16384" width="9" style="1"/>
  </cols>
  <sheetData>
    <row r="1" spans="1:5" ht="18">
      <c r="A1" s="2" t="s">
        <v>28</v>
      </c>
      <c r="B1" s="4"/>
      <c r="C1" s="4"/>
      <c r="D1" s="4"/>
      <c r="E1" s="4"/>
    </row>
    <row r="3" spans="1:5" ht="39.950000000000003" customHeight="1">
      <c r="A3" s="84" t="s">
        <v>16</v>
      </c>
      <c r="B3" s="85" t="s">
        <v>17</v>
      </c>
      <c r="C3" s="85" t="s">
        <v>18</v>
      </c>
      <c r="D3" s="85" t="s">
        <v>19</v>
      </c>
      <c r="E3" s="86" t="s">
        <v>20</v>
      </c>
    </row>
    <row r="4" spans="1:5">
      <c r="A4" s="87" t="s">
        <v>21</v>
      </c>
      <c r="B4" s="88" t="str">
        <f>'Oxera''s refined sample 2016'!C180</f>
        <v>0.42 (0.16)</v>
      </c>
      <c r="C4" s="88" t="str">
        <f>'Oxera''s refined sample 2016'!D180</f>
        <v>0.45 (0.16)</v>
      </c>
      <c r="D4" s="88" t="str">
        <f>'Oxera''s refined sample 2016'!E180</f>
        <v>0.51 (0.12)</v>
      </c>
      <c r="E4" s="95">
        <f>AVERAGE('Oxera''s refined sample 2016'!C163:D163,'Oxera''s refined sample 2011'!C163:D163)</f>
        <v>0.43388072164265207</v>
      </c>
    </row>
    <row r="5" spans="1:5">
      <c r="A5" s="89" t="s">
        <v>22</v>
      </c>
      <c r="B5" s="90" t="str">
        <f>'Oxera''s refined sample 2016'!C181</f>
        <v>0.27 (0.05)</v>
      </c>
      <c r="C5" s="90" t="str">
        <f>'Oxera''s refined sample 2016'!D181</f>
        <v>0.30 (0.06)</v>
      </c>
      <c r="D5" s="90" t="str">
        <f>'Oxera''s refined sample 2016'!E181</f>
        <v>0.36 (0.08)</v>
      </c>
      <c r="E5" s="96">
        <f>AVERAGE('Oxera''s refined sample 2016'!C164:D164,'Oxera''s refined sample 2011'!C164:D164)</f>
        <v>0.33199048906329065</v>
      </c>
    </row>
    <row r="6" spans="1:5">
      <c r="A6" s="87" t="s">
        <v>23</v>
      </c>
      <c r="B6" s="88" t="str">
        <f>'Oxera''s refined sample 2016'!C182</f>
        <v>0.26 (0.08)</v>
      </c>
      <c r="C6" s="88" t="str">
        <f>'Oxera''s refined sample 2016'!D182</f>
        <v>0.31 (0.08)</v>
      </c>
      <c r="D6" s="88" t="str">
        <f>'Oxera''s refined sample 2016'!E182</f>
        <v>0.37 (0.10)</v>
      </c>
      <c r="E6" s="95">
        <f>AVERAGE('Oxera''s refined sample 2016'!C165:D165,'Oxera''s refined sample 2011'!C165:D165)</f>
        <v>0.30890422339155099</v>
      </c>
    </row>
    <row r="7" spans="1:5">
      <c r="A7" s="91" t="s">
        <v>24</v>
      </c>
      <c r="B7" s="92" t="str">
        <f>'Oxera''s refined sample 2016'!C183</f>
        <v>0.30 (0.11)</v>
      </c>
      <c r="C7" s="92" t="str">
        <f>'Oxera''s refined sample 2016'!D183</f>
        <v>0.34 (0.11)</v>
      </c>
      <c r="D7" s="92" t="str">
        <f>'Oxera''s refined sample 2016'!E183</f>
        <v>0.40 (0.11)</v>
      </c>
      <c r="E7" s="97">
        <f>AVERAGE('Oxera''s refined sample 2016'!C166:D166,'Oxera''s refined sample 2011'!C166:D166)</f>
        <v>0.34170803224484747</v>
      </c>
    </row>
    <row r="8" spans="1:5" ht="36">
      <c r="A8" s="93" t="s">
        <v>25</v>
      </c>
      <c r="B8" s="95">
        <f>'Oxera''s refined sample 2016'!C184</f>
        <v>0.12262923688570632</v>
      </c>
      <c r="C8" s="95">
        <f>'Oxera''s refined sample 2016'!D184</f>
        <v>0.11429822553888358</v>
      </c>
      <c r="D8" s="95">
        <f>'Oxera''s refined sample 2016'!E184</f>
        <v>0.11190045356092826</v>
      </c>
      <c r="E8" s="95">
        <f>E4-E7</f>
        <v>9.2172689397804597E-2</v>
      </c>
    </row>
    <row r="9" spans="1:5" ht="36">
      <c r="A9" s="94" t="s">
        <v>26</v>
      </c>
      <c r="B9" s="96">
        <f>'Oxera''s refined sample 2016'!C185</f>
        <v>0.15209001351645657</v>
      </c>
      <c r="C9" s="96">
        <f>'Oxera''s refined sample 2016'!D185</f>
        <v>0.15341619420180486</v>
      </c>
      <c r="D9" s="96">
        <f>'Oxera''s refined sample 2016'!E185</f>
        <v>0.15850291478867268</v>
      </c>
      <c r="E9" s="96">
        <f>E4-E5</f>
        <v>0.10189023257936142</v>
      </c>
    </row>
    <row r="11" spans="1:5" ht="96" customHeight="1">
      <c r="A11" s="113" t="s">
        <v>29</v>
      </c>
      <c r="B11" s="113"/>
      <c r="C11" s="113"/>
      <c r="D11" s="113"/>
      <c r="E11" s="113"/>
    </row>
  </sheetData>
  <mergeCells count="1">
    <mergeCell ref="A11:E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1"/>
  </sheetPr>
  <dimension ref="A1:C7"/>
  <sheetViews>
    <sheetView showGridLines="0" zoomScale="80" zoomScaleNormal="80" workbookViewId="0"/>
  </sheetViews>
  <sheetFormatPr defaultColWidth="9" defaultRowHeight="12.75"/>
  <cols>
    <col min="1" max="1" width="4.75" style="1" customWidth="1"/>
    <col min="2" max="2" width="24.875" style="1" customWidth="1"/>
    <col min="3" max="3" width="73.875" style="1" customWidth="1"/>
    <col min="4" max="16384" width="9" style="1"/>
  </cols>
  <sheetData>
    <row r="1" spans="1:3" ht="18">
      <c r="A1" s="2" t="s">
        <v>30</v>
      </c>
      <c r="B1" s="4"/>
      <c r="C1" s="4"/>
    </row>
    <row r="3" spans="1:3" ht="15">
      <c r="B3" s="99" t="s">
        <v>5</v>
      </c>
      <c r="C3" s="99" t="s">
        <v>6</v>
      </c>
    </row>
    <row r="4" spans="1:3">
      <c r="B4" s="1" t="s">
        <v>31</v>
      </c>
      <c r="C4" s="1" t="s">
        <v>32</v>
      </c>
    </row>
    <row r="5" spans="1:3">
      <c r="B5" s="1" t="s">
        <v>33</v>
      </c>
      <c r="C5" s="1" t="s">
        <v>34</v>
      </c>
    </row>
    <row r="6" spans="1:3">
      <c r="B6" s="1" t="s">
        <v>35</v>
      </c>
      <c r="C6" s="1" t="s">
        <v>36</v>
      </c>
    </row>
    <row r="7" spans="1:3">
      <c r="B7" s="1" t="s">
        <v>37</v>
      </c>
      <c r="C7" s="1" t="s">
        <v>38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P204"/>
  <sheetViews>
    <sheetView showGridLines="0" zoomScale="80" zoomScaleNormal="80" workbookViewId="0">
      <pane ySplit="6" topLeftCell="A7" activePane="bottomLeft" state="frozen"/>
      <selection pane="bottomLeft"/>
    </sheetView>
  </sheetViews>
  <sheetFormatPr defaultColWidth="9" defaultRowHeight="12.75" outlineLevelCol="1"/>
  <cols>
    <col min="1" max="1" width="19.625" style="1" customWidth="1"/>
    <col min="2" max="7" width="13.375" style="1" customWidth="1"/>
    <col min="8" max="10" width="13.375" style="1" hidden="1" customWidth="1" outlineLevel="1"/>
    <col min="11" max="11" width="18" style="1" hidden="1" customWidth="1" outlineLevel="1"/>
    <col min="12" max="12" width="2" style="1" customWidth="1" collapsed="1"/>
    <col min="13" max="13" width="33.125" style="1" customWidth="1"/>
    <col min="14" max="16384" width="9" style="1"/>
  </cols>
  <sheetData>
    <row r="1" spans="1:16" ht="18">
      <c r="A1" s="2" t="s">
        <v>39</v>
      </c>
      <c r="B1" s="6"/>
      <c r="C1" s="6"/>
      <c r="D1" s="6"/>
      <c r="E1" s="6"/>
      <c r="F1" s="6"/>
      <c r="G1" s="6"/>
      <c r="H1" s="6"/>
      <c r="I1" s="6"/>
      <c r="J1" s="6"/>
      <c r="K1" s="6"/>
      <c r="L1" s="6"/>
      <c r="M1" s="6"/>
      <c r="N1" s="6"/>
      <c r="O1" s="6"/>
      <c r="P1" s="6"/>
    </row>
    <row r="3" spans="1:16">
      <c r="A3" s="5" t="s">
        <v>40</v>
      </c>
      <c r="B3" s="4"/>
      <c r="C3" s="4"/>
      <c r="D3" s="4"/>
      <c r="E3" s="4"/>
      <c r="F3" s="4"/>
      <c r="G3" s="4"/>
      <c r="H3" s="4"/>
      <c r="I3" s="4"/>
      <c r="J3" s="4"/>
      <c r="K3" s="4"/>
      <c r="M3" s="5" t="s">
        <v>41</v>
      </c>
      <c r="N3" s="5"/>
      <c r="O3" s="5"/>
      <c r="P3" s="4"/>
    </row>
    <row r="5" spans="1:16">
      <c r="B5" s="114" t="s">
        <v>42</v>
      </c>
      <c r="C5" s="114"/>
      <c r="D5" s="114" t="s">
        <v>18</v>
      </c>
      <c r="E5" s="114"/>
      <c r="F5" s="114" t="s">
        <v>19</v>
      </c>
      <c r="G5" s="114"/>
      <c r="H5" s="115" t="s">
        <v>43</v>
      </c>
      <c r="I5" s="115"/>
      <c r="J5" s="115"/>
      <c r="K5" s="106"/>
    </row>
    <row r="6" spans="1:16" ht="38.25">
      <c r="B6" s="26" t="str">
        <f>'Commission''s asset beta 2016'!B8</f>
        <v>Asset beta (4-weekly results)</v>
      </c>
      <c r="C6" s="26" t="str">
        <f>'Commission''s asset beta 2016'!C8</f>
        <v>Standard error of asset beta (4-weekly results)</v>
      </c>
      <c r="D6" s="26" t="str">
        <f>'Commission''s asset beta 2016'!D8</f>
        <v>Asset beta (Weekly results)</v>
      </c>
      <c r="E6" s="26" t="str">
        <f>'Commission''s asset beta 2016'!E8</f>
        <v>Standard error of asset beta (Weekly results)</v>
      </c>
      <c r="F6" s="26" t="str">
        <f>'Commission''s asset beta 2016'!F8</f>
        <v>Asset beta (Daily results)</v>
      </c>
      <c r="G6" s="26" t="str">
        <f>'Commission''s asset beta 2016'!G8</f>
        <v>Standard error of asset beta (Daily results)</v>
      </c>
      <c r="H6" s="26" t="str">
        <f>$B$5</f>
        <v>4-weekly results</v>
      </c>
      <c r="I6" s="26" t="str">
        <f>$D$5</f>
        <v>Weekly results</v>
      </c>
      <c r="J6" s="26" t="str">
        <f>$F$5</f>
        <v>Daily results</v>
      </c>
      <c r="K6" s="26" t="s">
        <v>44</v>
      </c>
      <c r="M6" s="3" t="s">
        <v>45</v>
      </c>
      <c r="N6" s="3" t="str">
        <f>LEFT(B5,FIND(" ",B5))</f>
        <v xml:space="preserve">4-weekly </v>
      </c>
      <c r="O6" s="3" t="str">
        <f>LEFT(D5,FIND(" ",D5))</f>
        <v xml:space="preserve">Weekly </v>
      </c>
      <c r="P6" s="3" t="str">
        <f>LEFT(F5,FIND(" ",F5))</f>
        <v xml:space="preserve">Daily </v>
      </c>
    </row>
    <row r="7" spans="1:16">
      <c r="A7" s="9" t="s">
        <v>24</v>
      </c>
      <c r="B7" s="10"/>
      <c r="C7" s="10"/>
      <c r="D7" s="11"/>
      <c r="E7" s="11"/>
      <c r="F7" s="11"/>
      <c r="G7" s="11"/>
      <c r="H7" s="11"/>
      <c r="I7" s="11"/>
      <c r="J7" s="11"/>
      <c r="K7" s="11"/>
      <c r="M7" s="9" t="str">
        <f>A7&amp;" sample standard error"</f>
        <v>Energy sample standard error</v>
      </c>
      <c r="N7" s="9"/>
      <c r="O7" s="9"/>
      <c r="P7" s="9"/>
    </row>
    <row r="8" spans="1:16">
      <c r="A8" s="1" t="str">
        <f>'Oxera''s refined sample'!D6</f>
        <v>GAS US Equity</v>
      </c>
      <c r="B8" s="38">
        <f>INDEX('Commission''s asset beta 2016'!$B$11:$G$84,MATCH($A8,'Commission''s asset beta 2016'!$A$11:$A$84,0),MATCH(B$6,'Commission''s asset beta 2016'!$B$8:$G$8,0))</f>
        <v>0.11833541312631332</v>
      </c>
      <c r="C8" s="38">
        <f>INDEX('Commission''s asset beta 2016'!$B$11:$G$84,MATCH($A8,'Commission''s asset beta 2016'!$A$11:$A$84,0),MATCH(C$6,'Commission''s asset beta 2016'!$B$8:$G$8,0))</f>
        <v>9.7068051249424289E-2</v>
      </c>
      <c r="D8" s="38">
        <f>INDEX('Commission''s asset beta 2016'!$B$11:$G$84,MATCH($A8,'Commission''s asset beta 2016'!$A$11:$A$84,0),MATCH(D$6,'Commission''s asset beta 2016'!$B$8:$G$8,0))</f>
        <v>0.23939082954769014</v>
      </c>
      <c r="E8" s="38">
        <f>INDEX('Commission''s asset beta 2016'!$B$11:$G$84,MATCH($A8,'Commission''s asset beta 2016'!$A$11:$A$84,0),MATCH(E$6,'Commission''s asset beta 2016'!$B$8:$G$8,0))</f>
        <v>4.1651408225441666E-2</v>
      </c>
      <c r="F8" s="38">
        <f>INDEX('Commission''s asset beta 2016'!$B$11:$G$84,MATCH($A8,'Commission''s asset beta 2016'!$A$11:$A$84,0),MATCH(F$6,'Commission''s asset beta 2016'!$B$8:$G$8,0))</f>
        <v>0.31323188272585456</v>
      </c>
      <c r="G8" s="38">
        <f>INDEX('Commission''s asset beta 2016'!$B$11:$G$84,MATCH($A8,'Commission''s asset beta 2016'!$A$11:$A$84,0),MATCH(G$6,'Commission''s asset beta 2016'!$B$8:$G$8,0))</f>
        <v>1.9764405450153264E-2</v>
      </c>
      <c r="H8" s="23">
        <f>$C8^2</f>
        <v>9.4222065733608595E-3</v>
      </c>
      <c r="I8" s="23">
        <f>$E8^2</f>
        <v>1.7348398071623896E-3</v>
      </c>
      <c r="J8" s="23">
        <f>$G8^2</f>
        <v>3.9063172279804804E-4</v>
      </c>
      <c r="K8" s="98">
        <v>9.8809945053553033E-3</v>
      </c>
      <c r="M8" s="1" t="s">
        <v>46</v>
      </c>
      <c r="N8" s="1">
        <f>COUNT($B8:$B74)</f>
        <v>67</v>
      </c>
      <c r="O8" s="1">
        <f>COUNT($D8:$D74)</f>
        <v>67</v>
      </c>
      <c r="P8" s="1">
        <f>COUNT($F8:$F74)</f>
        <v>67</v>
      </c>
    </row>
    <row r="9" spans="1:16">
      <c r="A9" s="1" t="str">
        <f>'Oxera''s refined sample'!D7</f>
        <v>ALE US Equity</v>
      </c>
      <c r="B9" s="38">
        <f>INDEX('Commission''s asset beta 2016'!$B$11:$G$84,MATCH($A9,'Commission''s asset beta 2016'!$A$11:$A$84,0),MATCH(B$6,'Commission''s asset beta 2016'!$B$8:$G$8,0))</f>
        <v>0.40389058872344463</v>
      </c>
      <c r="C9" s="38">
        <f>INDEX('Commission''s asset beta 2016'!$B$11:$G$84,MATCH($A9,'Commission''s asset beta 2016'!$A$11:$A$84,0),MATCH(C$6,'Commission''s asset beta 2016'!$B$8:$G$8,0))</f>
        <v>9.3013388909573405E-2</v>
      </c>
      <c r="D9" s="38">
        <f>INDEX('Commission''s asset beta 2016'!$B$11:$G$84,MATCH($A9,'Commission''s asset beta 2016'!$A$11:$A$84,0),MATCH(D$6,'Commission''s asset beta 2016'!$B$8:$G$8,0))</f>
        <v>0.37136874686682164</v>
      </c>
      <c r="E9" s="38">
        <f>INDEX('Commission''s asset beta 2016'!$B$11:$G$84,MATCH($A9,'Commission''s asset beta 2016'!$A$11:$A$84,0),MATCH(E$6,'Commission''s asset beta 2016'!$B$8:$G$8,0))</f>
        <v>3.8685677901638592E-2</v>
      </c>
      <c r="F9" s="38">
        <f>INDEX('Commission''s asset beta 2016'!$B$11:$G$84,MATCH($A9,'Commission''s asset beta 2016'!$A$11:$A$84,0),MATCH(F$6,'Commission''s asset beta 2016'!$B$8:$G$8,0))</f>
        <v>0.43136261172471224</v>
      </c>
      <c r="G9" s="38">
        <f>INDEX('Commission''s asset beta 2016'!$B$11:$G$84,MATCH($A9,'Commission''s asset beta 2016'!$A$11:$A$84,0),MATCH(G$6,'Commission''s asset beta 2016'!$B$8:$G$8,0))</f>
        <v>1.6728904265309388E-2</v>
      </c>
      <c r="H9" s="23">
        <f t="shared" ref="H9:H72" si="0">$C9^2</f>
        <v>8.6514905164435524E-3</v>
      </c>
      <c r="I9" s="23">
        <f t="shared" ref="I9:I72" si="1">$E9^2</f>
        <v>1.4965816747093284E-3</v>
      </c>
      <c r="J9" s="23">
        <f t="shared" ref="J9:J72" si="2">$G9^2</f>
        <v>2.7985623791788666E-4</v>
      </c>
      <c r="K9" s="98">
        <v>3.2053394028337414E-3</v>
      </c>
      <c r="M9" s="1" t="s">
        <v>47</v>
      </c>
      <c r="N9" s="22">
        <f>(N8/(N8-1))*_xlfn.VAR.S($B8:$B74)</f>
        <v>1.8735681009804432E-2</v>
      </c>
      <c r="O9" s="22">
        <f>(O8/(O8-1))*_xlfn.VAR.S($D8:$D74)</f>
        <v>1.3905535568653812E-2</v>
      </c>
      <c r="P9" s="19">
        <f>(P8/(P8-1))*_xlfn.VAR.S($F8:$F74)</f>
        <v>1.2877489234856706E-2</v>
      </c>
    </row>
    <row r="10" spans="1:16">
      <c r="A10" s="1" t="str">
        <f>'Oxera''s refined sample'!D8</f>
        <v>LNT US Equity</v>
      </c>
      <c r="B10" s="38">
        <f>INDEX('Commission''s asset beta 2016'!$B$11:$G$84,MATCH($A10,'Commission''s asset beta 2016'!$A$11:$A$84,0),MATCH(B$6,'Commission''s asset beta 2016'!$B$8:$G$8,0))</f>
        <v>0.30844555089591252</v>
      </c>
      <c r="C10" s="38">
        <f>INDEX('Commission''s asset beta 2016'!$B$11:$G$84,MATCH($A10,'Commission''s asset beta 2016'!$A$11:$A$84,0),MATCH(C$6,'Commission''s asset beta 2016'!$B$8:$G$8,0))</f>
        <v>8.3369316189870313E-2</v>
      </c>
      <c r="D10" s="38">
        <f>INDEX('Commission''s asset beta 2016'!$B$11:$G$84,MATCH($A10,'Commission''s asset beta 2016'!$A$11:$A$84,0),MATCH(D$6,'Commission''s asset beta 2016'!$B$8:$G$8,0))</f>
        <v>0.35451470841304039</v>
      </c>
      <c r="E10" s="38">
        <f>INDEX('Commission''s asset beta 2016'!$B$11:$G$84,MATCH($A10,'Commission''s asset beta 2016'!$A$11:$A$84,0),MATCH(E$6,'Commission''s asset beta 2016'!$B$8:$G$8,0))</f>
        <v>3.4756966326572471E-2</v>
      </c>
      <c r="F10" s="38">
        <f>INDEX('Commission''s asset beta 2016'!$B$11:$G$84,MATCH($A10,'Commission''s asset beta 2016'!$A$11:$A$84,0),MATCH(F$6,'Commission''s asset beta 2016'!$B$8:$G$8,0))</f>
        <v>0.41676191139537444</v>
      </c>
      <c r="G10" s="38">
        <f>INDEX('Commission''s asset beta 2016'!$B$11:$G$84,MATCH($A10,'Commission''s asset beta 2016'!$A$11:$A$84,0),MATCH(G$6,'Commission''s asset beta 2016'!$B$8:$G$8,0))</f>
        <v>1.5508956067509396E-2</v>
      </c>
      <c r="H10" s="23">
        <f t="shared" si="0"/>
        <v>6.9504428819665721E-3</v>
      </c>
      <c r="I10" s="23">
        <f t="shared" si="1"/>
        <v>1.2080467082264926E-3</v>
      </c>
      <c r="J10" s="23">
        <f t="shared" si="2"/>
        <v>2.4052771830393652E-4</v>
      </c>
      <c r="K10" s="98">
        <v>9.11710780035427E-3</v>
      </c>
      <c r="M10" s="1" t="s">
        <v>48</v>
      </c>
      <c r="N10" s="22">
        <f>H75</f>
        <v>9.8615658548124006E-3</v>
      </c>
      <c r="O10" s="22">
        <f>I75</f>
        <v>1.7586604952728882E-3</v>
      </c>
      <c r="P10" s="22">
        <f>J75</f>
        <v>3.5385517359658701E-4</v>
      </c>
    </row>
    <row r="11" spans="1:16">
      <c r="A11" s="1" t="str">
        <f>'Oxera''s refined sample'!D9</f>
        <v>AEE US Equity</v>
      </c>
      <c r="B11" s="38">
        <f>INDEX('Commission''s asset beta 2016'!$B$11:$G$84,MATCH($A11,'Commission''s asset beta 2016'!$A$11:$A$84,0),MATCH(B$6,'Commission''s asset beta 2016'!$B$8:$G$8,0))</f>
        <v>0.26154486242045538</v>
      </c>
      <c r="C11" s="38">
        <f>INDEX('Commission''s asset beta 2016'!$B$11:$G$84,MATCH($A11,'Commission''s asset beta 2016'!$A$11:$A$84,0),MATCH(C$6,'Commission''s asset beta 2016'!$B$8:$G$8,0))</f>
        <v>8.0920136781261212E-2</v>
      </c>
      <c r="D11" s="38">
        <f>INDEX('Commission''s asset beta 2016'!$B$11:$G$84,MATCH($A11,'Commission''s asset beta 2016'!$A$11:$A$84,0),MATCH(D$6,'Commission''s asset beta 2016'!$B$8:$G$8,0))</f>
        <v>0.2984516873157701</v>
      </c>
      <c r="E11" s="38">
        <f>INDEX('Commission''s asset beta 2016'!$B$11:$G$84,MATCH($A11,'Commission''s asset beta 2016'!$A$11:$A$84,0),MATCH(E$6,'Commission''s asset beta 2016'!$B$8:$G$8,0))</f>
        <v>3.4604062723559835E-2</v>
      </c>
      <c r="F11" s="38">
        <f>INDEX('Commission''s asset beta 2016'!$B$11:$G$84,MATCH($A11,'Commission''s asset beta 2016'!$A$11:$A$84,0),MATCH(F$6,'Commission''s asset beta 2016'!$B$8:$G$8,0))</f>
        <v>0.35611057591843431</v>
      </c>
      <c r="G11" s="38">
        <f>INDEX('Commission''s asset beta 2016'!$B$11:$G$84,MATCH($A11,'Commission''s asset beta 2016'!$A$11:$A$84,0),MATCH(G$6,'Commission''s asset beta 2016'!$B$8:$G$8,0))</f>
        <v>1.550516196263612E-2</v>
      </c>
      <c r="H11" s="23">
        <f t="shared" si="0"/>
        <v>6.5480685366980235E-3</v>
      </c>
      <c r="I11" s="23">
        <f t="shared" si="1"/>
        <v>1.1974411569760633E-3</v>
      </c>
      <c r="J11" s="23">
        <f t="shared" si="2"/>
        <v>2.4041004748757798E-4</v>
      </c>
      <c r="K11" s="98">
        <v>1.3508324629225686E-2</v>
      </c>
      <c r="M11" s="1" t="s">
        <v>49</v>
      </c>
      <c r="N11" s="7">
        <v>0.2</v>
      </c>
      <c r="O11" s="7">
        <v>0.2</v>
      </c>
      <c r="P11" s="7">
        <v>0.2</v>
      </c>
    </row>
    <row r="12" spans="1:16">
      <c r="A12" s="1" t="str">
        <f>'Oxera''s refined sample'!D10</f>
        <v>AEP US Equity</v>
      </c>
      <c r="B12" s="38">
        <f>INDEX('Commission''s asset beta 2016'!$B$11:$G$84,MATCH($A12,'Commission''s asset beta 2016'!$A$11:$A$84,0),MATCH(B$6,'Commission''s asset beta 2016'!$B$8:$G$8,0))</f>
        <v>0.20591611771024093</v>
      </c>
      <c r="C12" s="38">
        <f>INDEX('Commission''s asset beta 2016'!$B$11:$G$84,MATCH($A12,'Commission''s asset beta 2016'!$A$11:$A$84,0),MATCH(C$6,'Commission''s asset beta 2016'!$B$8:$G$8,0))</f>
        <v>7.7542739299441055E-2</v>
      </c>
      <c r="D12" s="38">
        <f>INDEX('Commission''s asset beta 2016'!$B$11:$G$84,MATCH($A12,'Commission''s asset beta 2016'!$A$11:$A$84,0),MATCH(D$6,'Commission''s asset beta 2016'!$B$8:$G$8,0))</f>
        <v>0.26793738470261463</v>
      </c>
      <c r="E12" s="38">
        <f>INDEX('Commission''s asset beta 2016'!$B$11:$G$84,MATCH($A12,'Commission''s asset beta 2016'!$A$11:$A$84,0),MATCH(E$6,'Commission''s asset beta 2016'!$B$8:$G$8,0))</f>
        <v>3.271765172729571E-2</v>
      </c>
      <c r="F12" s="38">
        <f>INDEX('Commission''s asset beta 2016'!$B$11:$G$84,MATCH($A12,'Commission''s asset beta 2016'!$A$11:$A$84,0),MATCH(F$6,'Commission''s asset beta 2016'!$B$8:$G$8,0))</f>
        <v>0.31532813103775792</v>
      </c>
      <c r="G12" s="38">
        <f>INDEX('Commission''s asset beta 2016'!$B$11:$G$84,MATCH($A12,'Commission''s asset beta 2016'!$A$11:$A$84,0),MATCH(G$6,'Commission''s asset beta 2016'!$B$8:$G$8,0))</f>
        <v>1.4408327599023949E-2</v>
      </c>
      <c r="H12" s="23">
        <f t="shared" si="0"/>
        <v>6.01287641806108E-3</v>
      </c>
      <c r="I12" s="23">
        <f t="shared" si="1"/>
        <v>1.070444734548616E-3</v>
      </c>
      <c r="J12" s="23">
        <f t="shared" si="2"/>
        <v>2.0759990420079523E-4</v>
      </c>
      <c r="K12" s="98">
        <v>3.6832241778420066E-2</v>
      </c>
      <c r="M12" s="1" t="s">
        <v>50</v>
      </c>
      <c r="N12" s="19">
        <f t="shared" ref="N12:O12" si="3">N9*((N8+1)/N8)-N10*(1-2*N11)</f>
        <v>1.3098378526914072E-2</v>
      </c>
      <c r="O12" s="19">
        <f t="shared" si="3"/>
        <v>1.3057884578484913E-2</v>
      </c>
      <c r="P12" s="19">
        <f>P9*((P8+1)/P8)-P10*(1-2*P11)</f>
        <v>1.2857377462562287E-2</v>
      </c>
    </row>
    <row r="13" spans="1:16">
      <c r="A13" s="1" t="str">
        <f>'Oxera''s refined sample'!D11</f>
        <v>APA AU Equity</v>
      </c>
      <c r="B13" s="38">
        <f>INDEX('Commission''s asset beta 2016'!$B$11:$G$84,MATCH($A13,'Commission''s asset beta 2016'!$A$11:$A$84,0),MATCH(B$6,'Commission''s asset beta 2016'!$B$8:$G$8,0))</f>
        <v>0.333621744294612</v>
      </c>
      <c r="C13" s="38">
        <f>INDEX('Commission''s asset beta 2016'!$B$11:$G$84,MATCH($A13,'Commission''s asset beta 2016'!$A$11:$A$84,0),MATCH(C$6,'Commission''s asset beta 2016'!$B$8:$G$8,0))</f>
        <v>7.3321039191746012E-2</v>
      </c>
      <c r="D13" s="38">
        <f>INDEX('Commission''s asset beta 2016'!$B$11:$G$84,MATCH($A13,'Commission''s asset beta 2016'!$A$11:$A$84,0),MATCH(D$6,'Commission''s asset beta 2016'!$B$8:$G$8,0))</f>
        <v>0.31661285690725172</v>
      </c>
      <c r="E13" s="38">
        <f>INDEX('Commission''s asset beta 2016'!$B$11:$G$84,MATCH($A13,'Commission''s asset beta 2016'!$A$11:$A$84,0),MATCH(E$6,'Commission''s asset beta 2016'!$B$8:$G$8,0))</f>
        <v>3.7513475456522845E-2</v>
      </c>
      <c r="F13" s="38">
        <f>INDEX('Commission''s asset beta 2016'!$B$11:$G$84,MATCH($A13,'Commission''s asset beta 2016'!$A$11:$A$84,0),MATCH(F$6,'Commission''s asset beta 2016'!$B$8:$G$8,0))</f>
        <v>0.38858673679292038</v>
      </c>
      <c r="G13" s="38">
        <f>INDEX('Commission''s asset beta 2016'!$B$11:$G$84,MATCH($A13,'Commission''s asset beta 2016'!$A$11:$A$84,0),MATCH(G$6,'Commission''s asset beta 2016'!$B$8:$G$8,0))</f>
        <v>1.8638743093326193E-2</v>
      </c>
      <c r="H13" s="23">
        <f t="shared" si="0"/>
        <v>5.3759747881575544E-3</v>
      </c>
      <c r="I13" s="23">
        <f t="shared" si="1"/>
        <v>1.4072608408271419E-3</v>
      </c>
      <c r="J13" s="23">
        <f t="shared" si="2"/>
        <v>3.4740274409901485E-4</v>
      </c>
      <c r="K13" s="98">
        <v>9.0806185509011931E-3</v>
      </c>
      <c r="M13" s="24" t="str">
        <f>"Standard error of asset beta ("&amp;A$7&amp;")"</f>
        <v>Standard error of asset beta (Energy)</v>
      </c>
      <c r="N13" s="25">
        <f t="shared" ref="N13:O13" si="4">SQRT(N12)</f>
        <v>0.11444814776532677</v>
      </c>
      <c r="O13" s="25">
        <f t="shared" si="4"/>
        <v>0.11427110123948624</v>
      </c>
      <c r="P13" s="25">
        <f>SQRT(P12)</f>
        <v>0.11339037641070907</v>
      </c>
    </row>
    <row r="14" spans="1:16">
      <c r="A14" s="1" t="str">
        <f>'Oxera''s refined sample'!D12</f>
        <v>ATO US Equity</v>
      </c>
      <c r="B14" s="38">
        <f>INDEX('Commission''s asset beta 2016'!$B$11:$G$84,MATCH($A14,'Commission''s asset beta 2016'!$A$11:$A$84,0),MATCH(B$6,'Commission''s asset beta 2016'!$B$8:$G$8,0))</f>
        <v>0.31182391230008305</v>
      </c>
      <c r="C14" s="38">
        <f>INDEX('Commission''s asset beta 2016'!$B$11:$G$84,MATCH($A14,'Commission''s asset beta 2016'!$A$11:$A$84,0),MATCH(C$6,'Commission''s asset beta 2016'!$B$8:$G$8,0))</f>
        <v>9.584168959352557E-2</v>
      </c>
      <c r="D14" s="38">
        <f>INDEX('Commission''s asset beta 2016'!$B$11:$G$84,MATCH($A14,'Commission''s asset beta 2016'!$A$11:$A$84,0),MATCH(D$6,'Commission''s asset beta 2016'!$B$8:$G$8,0))</f>
        <v>0.36309843941993736</v>
      </c>
      <c r="E14" s="38">
        <f>INDEX('Commission''s asset beta 2016'!$B$11:$G$84,MATCH($A14,'Commission''s asset beta 2016'!$A$11:$A$84,0),MATCH(E$6,'Commission''s asset beta 2016'!$B$8:$G$8,0))</f>
        <v>3.7679425728774661E-2</v>
      </c>
      <c r="F14" s="38">
        <f>INDEX('Commission''s asset beta 2016'!$B$11:$G$84,MATCH($A14,'Commission''s asset beta 2016'!$A$11:$A$84,0),MATCH(F$6,'Commission''s asset beta 2016'!$B$8:$G$8,0))</f>
        <v>0.43564871274253963</v>
      </c>
      <c r="G14" s="38">
        <f>INDEX('Commission''s asset beta 2016'!$B$11:$G$84,MATCH($A14,'Commission''s asset beta 2016'!$A$11:$A$84,0),MATCH(G$6,'Commission''s asset beta 2016'!$B$8:$G$8,0))</f>
        <v>1.6656962191843604E-2</v>
      </c>
      <c r="H14" s="23">
        <f t="shared" si="0"/>
        <v>9.1856294641417067E-3</v>
      </c>
      <c r="I14" s="23">
        <f t="shared" si="1"/>
        <v>1.4197391232502459E-3</v>
      </c>
      <c r="J14" s="23">
        <f t="shared" si="2"/>
        <v>2.774543894605073E-4</v>
      </c>
      <c r="K14" s="98">
        <v>8.2850994415519189E-3</v>
      </c>
    </row>
    <row r="15" spans="1:16">
      <c r="A15" s="1" t="str">
        <f>'Oxera''s refined sample'!D13</f>
        <v>AVA US Equity</v>
      </c>
      <c r="B15" s="38">
        <f>INDEX('Commission''s asset beta 2016'!$B$11:$G$84,MATCH($A15,'Commission''s asset beta 2016'!$A$11:$A$84,0),MATCH(B$6,'Commission''s asset beta 2016'!$B$8:$G$8,0))</f>
        <v>0.29866218775514586</v>
      </c>
      <c r="C15" s="38">
        <f>INDEX('Commission''s asset beta 2016'!$B$11:$G$84,MATCH($A15,'Commission''s asset beta 2016'!$A$11:$A$84,0),MATCH(C$6,'Commission''s asset beta 2016'!$B$8:$G$8,0))</f>
        <v>8.2599455122351798E-2</v>
      </c>
      <c r="D15" s="38">
        <f>INDEX('Commission''s asset beta 2016'!$B$11:$G$84,MATCH($A15,'Commission''s asset beta 2016'!$A$11:$A$84,0),MATCH(D$6,'Commission''s asset beta 2016'!$B$8:$G$8,0))</f>
        <v>0.32230999079549905</v>
      </c>
      <c r="E15" s="38">
        <f>INDEX('Commission''s asset beta 2016'!$B$11:$G$84,MATCH($A15,'Commission''s asset beta 2016'!$A$11:$A$84,0),MATCH(E$6,'Commission''s asset beta 2016'!$B$8:$G$8,0))</f>
        <v>3.3883337232642065E-2</v>
      </c>
      <c r="F15" s="38">
        <f>INDEX('Commission''s asset beta 2016'!$B$11:$G$84,MATCH($A15,'Commission''s asset beta 2016'!$A$11:$A$84,0),MATCH(F$6,'Commission''s asset beta 2016'!$B$8:$G$8,0))</f>
        <v>0.39430714927600552</v>
      </c>
      <c r="G15" s="38">
        <f>INDEX('Commission''s asset beta 2016'!$B$11:$G$84,MATCH($A15,'Commission''s asset beta 2016'!$A$11:$A$84,0),MATCH(G$6,'Commission''s asset beta 2016'!$B$8:$G$8,0))</f>
        <v>1.4833712180103183E-2</v>
      </c>
      <c r="H15" s="23">
        <f t="shared" si="0"/>
        <v>6.8226699865094088E-3</v>
      </c>
      <c r="I15" s="23">
        <f t="shared" si="1"/>
        <v>1.148080542020948E-3</v>
      </c>
      <c r="J15" s="23">
        <f t="shared" si="2"/>
        <v>2.2003901704214151E-4</v>
      </c>
      <c r="K15" s="98">
        <v>2.8381434709857205E-3</v>
      </c>
    </row>
    <row r="16" spans="1:16">
      <c r="A16" s="1" t="str">
        <f>'Oxera''s refined sample'!D14</f>
        <v>BKH US Equity</v>
      </c>
      <c r="B16" s="38">
        <f>INDEX('Commission''s asset beta 2016'!$B$11:$G$84,MATCH($A16,'Commission''s asset beta 2016'!$A$11:$A$84,0),MATCH(B$6,'Commission''s asset beta 2016'!$B$8:$G$8,0))</f>
        <v>0.46380156888821589</v>
      </c>
      <c r="C16" s="38">
        <f>INDEX('Commission''s asset beta 2016'!$B$11:$G$84,MATCH($A16,'Commission''s asset beta 2016'!$A$11:$A$84,0),MATCH(C$6,'Commission''s asset beta 2016'!$B$8:$G$8,0))</f>
        <v>0.10384909542118308</v>
      </c>
      <c r="D16" s="38">
        <f>INDEX('Commission''s asset beta 2016'!$B$11:$G$84,MATCH($A16,'Commission''s asset beta 2016'!$A$11:$A$84,0),MATCH(D$6,'Commission''s asset beta 2016'!$B$8:$G$8,0))</f>
        <v>0.40190954441062338</v>
      </c>
      <c r="E16" s="38">
        <f>INDEX('Commission''s asset beta 2016'!$B$11:$G$84,MATCH($A16,'Commission''s asset beta 2016'!$A$11:$A$84,0),MATCH(E$6,'Commission''s asset beta 2016'!$B$8:$G$8,0))</f>
        <v>4.0881053503650781E-2</v>
      </c>
      <c r="F16" s="38">
        <f>INDEX('Commission''s asset beta 2016'!$B$11:$G$84,MATCH($A16,'Commission''s asset beta 2016'!$A$11:$A$84,0),MATCH(F$6,'Commission''s asset beta 2016'!$B$8:$G$8,0))</f>
        <v>0.49444259596689688</v>
      </c>
      <c r="G16" s="38">
        <f>INDEX('Commission''s asset beta 2016'!$B$11:$G$84,MATCH($A16,'Commission''s asset beta 2016'!$A$11:$A$84,0),MATCH(G$6,'Commission''s asset beta 2016'!$B$8:$G$8,0))</f>
        <v>1.7817357462466571E-2</v>
      </c>
      <c r="H16" s="23">
        <f t="shared" si="0"/>
        <v>1.0784634619797989E-2</v>
      </c>
      <c r="I16" s="23">
        <f t="shared" si="1"/>
        <v>1.6712605355683578E-3</v>
      </c>
      <c r="J16" s="23">
        <f t="shared" si="2"/>
        <v>3.1745822694531319E-4</v>
      </c>
      <c r="K16" s="98">
        <v>3.0602818350909593E-3</v>
      </c>
    </row>
    <row r="17" spans="1:11">
      <c r="A17" s="1" t="str">
        <f>'Oxera''s refined sample'!D15</f>
        <v>CNP US Equity</v>
      </c>
      <c r="B17" s="38">
        <f>INDEX('Commission''s asset beta 2016'!$B$11:$G$84,MATCH($A17,'Commission''s asset beta 2016'!$A$11:$A$84,0),MATCH(B$6,'Commission''s asset beta 2016'!$B$8:$G$8,0))</f>
        <v>0.29867514987908433</v>
      </c>
      <c r="C17" s="38">
        <f>INDEX('Commission''s asset beta 2016'!$B$11:$G$84,MATCH($A17,'Commission''s asset beta 2016'!$A$11:$A$84,0),MATCH(C$6,'Commission''s asset beta 2016'!$B$8:$G$8,0))</f>
        <v>8.1329448387842118E-2</v>
      </c>
      <c r="D17" s="38">
        <f>INDEX('Commission''s asset beta 2016'!$B$11:$G$84,MATCH($A17,'Commission''s asset beta 2016'!$A$11:$A$84,0),MATCH(D$6,'Commission''s asset beta 2016'!$B$8:$G$8,0))</f>
        <v>0.36468012457611659</v>
      </c>
      <c r="E17" s="38">
        <f>INDEX('Commission''s asset beta 2016'!$B$11:$G$84,MATCH($A17,'Commission''s asset beta 2016'!$A$11:$A$84,0),MATCH(E$6,'Commission''s asset beta 2016'!$B$8:$G$8,0))</f>
        <v>3.3450726419263763E-2</v>
      </c>
      <c r="F17" s="38">
        <f>INDEX('Commission''s asset beta 2016'!$B$11:$G$84,MATCH($A17,'Commission''s asset beta 2016'!$A$11:$A$84,0),MATCH(F$6,'Commission''s asset beta 2016'!$B$8:$G$8,0))</f>
        <v>0.41043506533061025</v>
      </c>
      <c r="G17" s="38">
        <f>INDEX('Commission''s asset beta 2016'!$B$11:$G$84,MATCH($A17,'Commission''s asset beta 2016'!$A$11:$A$84,0),MATCH(G$6,'Commission''s asset beta 2016'!$B$8:$G$8,0))</f>
        <v>1.5616500341471428E-2</v>
      </c>
      <c r="H17" s="23">
        <f t="shared" si="0"/>
        <v>6.6144791750706753E-3</v>
      </c>
      <c r="I17" s="23">
        <f t="shared" si="1"/>
        <v>1.1189510979764308E-3</v>
      </c>
      <c r="J17" s="23">
        <f t="shared" si="2"/>
        <v>2.4387508291517723E-4</v>
      </c>
      <c r="K17" s="98">
        <v>1.0173467940301524E-2</v>
      </c>
    </row>
    <row r="18" spans="1:11">
      <c r="A18" s="1" t="str">
        <f>'Oxera''s refined sample'!D16</f>
        <v>CPK US Equity</v>
      </c>
      <c r="B18" s="38">
        <f>INDEX('Commission''s asset beta 2016'!$B$11:$G$84,MATCH($A18,'Commission''s asset beta 2016'!$A$11:$A$84,0),MATCH(B$6,'Commission''s asset beta 2016'!$B$8:$G$8,0))</f>
        <v>0.2653713694310339</v>
      </c>
      <c r="C18" s="38">
        <f>INDEX('Commission''s asset beta 2016'!$B$11:$G$84,MATCH($A18,'Commission''s asset beta 2016'!$A$11:$A$84,0),MATCH(C$6,'Commission''s asset beta 2016'!$B$8:$G$8,0))</f>
        <v>0.1342347360660002</v>
      </c>
      <c r="D18" s="38">
        <f>INDEX('Commission''s asset beta 2016'!$B$11:$G$84,MATCH($A18,'Commission''s asset beta 2016'!$A$11:$A$84,0),MATCH(D$6,'Commission''s asset beta 2016'!$B$8:$G$8,0))</f>
        <v>0.30736480838863467</v>
      </c>
      <c r="E18" s="38">
        <f>INDEX('Commission''s asset beta 2016'!$B$11:$G$84,MATCH($A18,'Commission''s asset beta 2016'!$A$11:$A$84,0),MATCH(E$6,'Commission''s asset beta 2016'!$B$8:$G$8,0))</f>
        <v>5.8360747816883683E-2</v>
      </c>
      <c r="F18" s="38">
        <f>INDEX('Commission''s asset beta 2016'!$B$11:$G$84,MATCH($A18,'Commission''s asset beta 2016'!$A$11:$A$84,0),MATCH(F$6,'Commission''s asset beta 2016'!$B$8:$G$8,0))</f>
        <v>0.53959691813832833</v>
      </c>
      <c r="G18" s="38">
        <f>INDEX('Commission''s asset beta 2016'!$B$11:$G$84,MATCH($A18,'Commission''s asset beta 2016'!$A$11:$A$84,0),MATCH(G$6,'Commission''s asset beta 2016'!$B$8:$G$8,0))</f>
        <v>2.7624502789417492E-2</v>
      </c>
      <c r="H18" s="23">
        <f t="shared" si="0"/>
        <v>1.8018964366708735E-2</v>
      </c>
      <c r="I18" s="23">
        <f t="shared" si="1"/>
        <v>3.4059768857458935E-3</v>
      </c>
      <c r="J18" s="23">
        <f t="shared" si="2"/>
        <v>7.6311315436253474E-4</v>
      </c>
      <c r="K18" s="98">
        <v>1.1158753915884165E-3</v>
      </c>
    </row>
    <row r="19" spans="1:11">
      <c r="A19" s="1" t="str">
        <f>'Oxera''s refined sample'!D17</f>
        <v>CNL US Equity</v>
      </c>
      <c r="B19" s="38">
        <f>INDEX('Commission''s asset beta 2016'!$B$11:$G$84,MATCH($A19,'Commission''s asset beta 2016'!$A$11:$A$84,0),MATCH(B$6,'Commission''s asset beta 2016'!$B$8:$G$8,0))</f>
        <v>0.28451948291361512</v>
      </c>
      <c r="C19" s="38">
        <f>INDEX('Commission''s asset beta 2016'!$B$11:$G$84,MATCH($A19,'Commission''s asset beta 2016'!$A$11:$A$84,0),MATCH(C$6,'Commission''s asset beta 2016'!$B$8:$G$8,0))</f>
        <v>9.9866444653502501E-2</v>
      </c>
      <c r="D19" s="38">
        <f>INDEX('Commission''s asset beta 2016'!$B$11:$G$84,MATCH($A19,'Commission''s asset beta 2016'!$A$11:$A$84,0),MATCH(D$6,'Commission''s asset beta 2016'!$B$8:$G$8,0))</f>
        <v>0.35782630858515774</v>
      </c>
      <c r="E19" s="38">
        <f>INDEX('Commission''s asset beta 2016'!$B$11:$G$84,MATCH($A19,'Commission''s asset beta 2016'!$A$11:$A$84,0),MATCH(E$6,'Commission''s asset beta 2016'!$B$8:$G$8,0))</f>
        <v>4.4508300097304804E-2</v>
      </c>
      <c r="F19" s="38">
        <f>INDEX('Commission''s asset beta 2016'!$B$11:$G$84,MATCH($A19,'Commission''s asset beta 2016'!$A$11:$A$84,0),MATCH(F$6,'Commission''s asset beta 2016'!$B$8:$G$8,0))</f>
        <v>0.41259866412587604</v>
      </c>
      <c r="G19" s="38">
        <f>INDEX('Commission''s asset beta 2016'!$B$11:$G$84,MATCH($A19,'Commission''s asset beta 2016'!$A$11:$A$84,0),MATCH(G$6,'Commission''s asset beta 2016'!$B$8:$G$8,0))</f>
        <v>1.8488238767446614E-2</v>
      </c>
      <c r="H19" s="23">
        <f t="shared" si="0"/>
        <v>9.9733067677310779E-3</v>
      </c>
      <c r="I19" s="23">
        <f t="shared" si="1"/>
        <v>1.980988777551743E-3</v>
      </c>
      <c r="J19" s="23">
        <f t="shared" si="2"/>
        <v>3.4181497272211587E-4</v>
      </c>
      <c r="K19" s="98">
        <v>4.066711629232507E-3</v>
      </c>
    </row>
    <row r="20" spans="1:11">
      <c r="A20" s="1" t="str">
        <f>'Oxera''s refined sample'!D18</f>
        <v>CMS US Equity</v>
      </c>
      <c r="B20" s="38">
        <f>INDEX('Commission''s asset beta 2016'!$B$11:$G$84,MATCH($A20,'Commission''s asset beta 2016'!$A$11:$A$84,0),MATCH(B$6,'Commission''s asset beta 2016'!$B$8:$G$8,0))</f>
        <v>0.17557429043935963</v>
      </c>
      <c r="C20" s="38">
        <f>INDEX('Commission''s asset beta 2016'!$B$11:$G$84,MATCH($A20,'Commission''s asset beta 2016'!$A$11:$A$84,0),MATCH(C$6,'Commission''s asset beta 2016'!$B$8:$G$8,0))</f>
        <v>6.572414495854248E-2</v>
      </c>
      <c r="D20" s="38">
        <f>INDEX('Commission''s asset beta 2016'!$B$11:$G$84,MATCH($A20,'Commission''s asset beta 2016'!$A$11:$A$84,0),MATCH(D$6,'Commission''s asset beta 2016'!$B$8:$G$8,0))</f>
        <v>0.24307723387221908</v>
      </c>
      <c r="E20" s="38">
        <f>INDEX('Commission''s asset beta 2016'!$B$11:$G$84,MATCH($A20,'Commission''s asset beta 2016'!$A$11:$A$84,0),MATCH(E$6,'Commission''s asset beta 2016'!$B$8:$G$8,0))</f>
        <v>2.8940483205815236E-2</v>
      </c>
      <c r="F20" s="38">
        <f>INDEX('Commission''s asset beta 2016'!$B$11:$G$84,MATCH($A20,'Commission''s asset beta 2016'!$A$11:$A$84,0),MATCH(F$6,'Commission''s asset beta 2016'!$B$8:$G$8,0))</f>
        <v>0.29816722553342889</v>
      </c>
      <c r="G20" s="38">
        <f>INDEX('Commission''s asset beta 2016'!$B$11:$G$84,MATCH($A20,'Commission''s asset beta 2016'!$A$11:$A$84,0),MATCH(G$6,'Commission''s asset beta 2016'!$B$8:$G$8,0))</f>
        <v>1.2614151705441085E-2</v>
      </c>
      <c r="H20" s="23">
        <f t="shared" si="0"/>
        <v>4.319663230531505E-3</v>
      </c>
      <c r="I20" s="23">
        <f t="shared" si="1"/>
        <v>8.3755156818607368E-4</v>
      </c>
      <c r="J20" s="23">
        <f t="shared" si="2"/>
        <v>1.5911682324788222E-4</v>
      </c>
      <c r="K20" s="98">
        <v>1.2911789226203724E-2</v>
      </c>
    </row>
    <row r="21" spans="1:11">
      <c r="A21" s="1" t="str">
        <f>'Oxera''s refined sample'!D19</f>
        <v>ED US Equity</v>
      </c>
      <c r="B21" s="38">
        <f>INDEX('Commission''s asset beta 2016'!$B$11:$G$84,MATCH($A21,'Commission''s asset beta 2016'!$A$11:$A$84,0),MATCH(B$6,'Commission''s asset beta 2016'!$B$8:$G$8,0))</f>
        <v>5.8341010908492405E-2</v>
      </c>
      <c r="C21" s="38">
        <f>INDEX('Commission''s asset beta 2016'!$B$11:$G$84,MATCH($A21,'Commission''s asset beta 2016'!$A$11:$A$84,0),MATCH(C$6,'Commission''s asset beta 2016'!$B$8:$G$8,0))</f>
        <v>8.8562067760306937E-2</v>
      </c>
      <c r="D21" s="38">
        <f>INDEX('Commission''s asset beta 2016'!$B$11:$G$84,MATCH($A21,'Commission''s asset beta 2016'!$A$11:$A$84,0),MATCH(D$6,'Commission''s asset beta 2016'!$B$8:$G$8,0))</f>
        <v>0.15576675523928352</v>
      </c>
      <c r="E21" s="38">
        <f>INDEX('Commission''s asset beta 2016'!$B$11:$G$84,MATCH($A21,'Commission''s asset beta 2016'!$A$11:$A$84,0),MATCH(E$6,'Commission''s asset beta 2016'!$B$8:$G$8,0))</f>
        <v>3.4458484480241774E-2</v>
      </c>
      <c r="F21" s="38">
        <f>INDEX('Commission''s asset beta 2016'!$B$11:$G$84,MATCH($A21,'Commission''s asset beta 2016'!$A$11:$A$84,0),MATCH(F$6,'Commission''s asset beta 2016'!$B$8:$G$8,0))</f>
        <v>0.24057219205701202</v>
      </c>
      <c r="G21" s="38">
        <f>INDEX('Commission''s asset beta 2016'!$B$11:$G$84,MATCH($A21,'Commission''s asset beta 2016'!$A$11:$A$84,0),MATCH(G$6,'Commission''s asset beta 2016'!$B$8:$G$8,0))</f>
        <v>1.4887513825850322E-2</v>
      </c>
      <c r="H21" s="23">
        <f t="shared" si="0"/>
        <v>7.8432398459811967E-3</v>
      </c>
      <c r="I21" s="23">
        <f t="shared" si="1"/>
        <v>1.1873871526750632E-3</v>
      </c>
      <c r="J21" s="23">
        <f t="shared" si="2"/>
        <v>2.2163806791488449E-4</v>
      </c>
      <c r="K21" s="98">
        <v>2.4267440541552891E-2</v>
      </c>
    </row>
    <row r="22" spans="1:11">
      <c r="A22" s="1" t="str">
        <f>'Oxera''s refined sample'!D20</f>
        <v>D US Equity</v>
      </c>
      <c r="B22" s="38">
        <f>INDEX('Commission''s asset beta 2016'!$B$11:$G$84,MATCH($A22,'Commission''s asset beta 2016'!$A$11:$A$84,0),MATCH(B$6,'Commission''s asset beta 2016'!$B$8:$G$8,0))</f>
        <v>0.17093732545064508</v>
      </c>
      <c r="C22" s="38">
        <f>INDEX('Commission''s asset beta 2016'!$B$11:$G$84,MATCH($A22,'Commission''s asset beta 2016'!$A$11:$A$84,0),MATCH(C$6,'Commission''s asset beta 2016'!$B$8:$G$8,0))</f>
        <v>7.7167808317822342E-2</v>
      </c>
      <c r="D22" s="38">
        <f>INDEX('Commission''s asset beta 2016'!$B$11:$G$84,MATCH($A22,'Commission''s asset beta 2016'!$A$11:$A$84,0),MATCH(D$6,'Commission''s asset beta 2016'!$B$8:$G$8,0))</f>
        <v>0.26742885260159971</v>
      </c>
      <c r="E22" s="38">
        <f>INDEX('Commission''s asset beta 2016'!$B$11:$G$84,MATCH($A22,'Commission''s asset beta 2016'!$A$11:$A$84,0),MATCH(E$6,'Commission''s asset beta 2016'!$B$8:$G$8,0))</f>
        <v>3.4083080869575379E-2</v>
      </c>
      <c r="F22" s="38">
        <f>INDEX('Commission''s asset beta 2016'!$B$11:$G$84,MATCH($A22,'Commission''s asset beta 2016'!$A$11:$A$84,0),MATCH(F$6,'Commission''s asset beta 2016'!$B$8:$G$8,0))</f>
        <v>0.32874528641631845</v>
      </c>
      <c r="G22" s="38">
        <f>INDEX('Commission''s asset beta 2016'!$B$11:$G$84,MATCH($A22,'Commission''s asset beta 2016'!$A$11:$A$84,0),MATCH(G$6,'Commission''s asset beta 2016'!$B$8:$G$8,0))</f>
        <v>1.4641515448440777E-2</v>
      </c>
      <c r="H22" s="23">
        <f t="shared" si="0"/>
        <v>5.9548706405761712E-3</v>
      </c>
      <c r="I22" s="23">
        <f t="shared" si="1"/>
        <v>1.1616564015620153E-3</v>
      </c>
      <c r="J22" s="23">
        <f t="shared" si="2"/>
        <v>2.143739746269299E-4</v>
      </c>
      <c r="K22" s="98">
        <v>5.1859363031627415E-2</v>
      </c>
    </row>
    <row r="23" spans="1:11">
      <c r="A23" s="1" t="str">
        <f>'Oxera''s refined sample'!D21</f>
        <v>DTE US Equity</v>
      </c>
      <c r="B23" s="38">
        <f>INDEX('Commission''s asset beta 2016'!$B$11:$G$84,MATCH($A23,'Commission''s asset beta 2016'!$A$11:$A$84,0),MATCH(B$6,'Commission''s asset beta 2016'!$B$8:$G$8,0))</f>
        <v>0.22999603738854707</v>
      </c>
      <c r="C23" s="38">
        <f>INDEX('Commission''s asset beta 2016'!$B$11:$G$84,MATCH($A23,'Commission''s asset beta 2016'!$A$11:$A$84,0),MATCH(C$6,'Commission''s asset beta 2016'!$B$8:$G$8,0))</f>
        <v>7.8015911586539782E-2</v>
      </c>
      <c r="D23" s="38">
        <f>INDEX('Commission''s asset beta 2016'!$B$11:$G$84,MATCH($A23,'Commission''s asset beta 2016'!$A$11:$A$84,0),MATCH(D$6,'Commission''s asset beta 2016'!$B$8:$G$8,0))</f>
        <v>0.2950032812588998</v>
      </c>
      <c r="E23" s="38">
        <f>INDEX('Commission''s asset beta 2016'!$B$11:$G$84,MATCH($A23,'Commission''s asset beta 2016'!$A$11:$A$84,0),MATCH(E$6,'Commission''s asset beta 2016'!$B$8:$G$8,0))</f>
        <v>3.2530015968542547E-2</v>
      </c>
      <c r="F23" s="38">
        <f>INDEX('Commission''s asset beta 2016'!$B$11:$G$84,MATCH($A23,'Commission''s asset beta 2016'!$A$11:$A$84,0),MATCH(F$6,'Commission''s asset beta 2016'!$B$8:$G$8,0))</f>
        <v>0.35664872046461937</v>
      </c>
      <c r="G23" s="38">
        <f>INDEX('Commission''s asset beta 2016'!$B$11:$G$84,MATCH($A23,'Commission''s asset beta 2016'!$A$11:$A$84,0),MATCH(G$6,'Commission''s asset beta 2016'!$B$8:$G$8,0))</f>
        <v>1.404981536334792E-2</v>
      </c>
      <c r="H23" s="23">
        <f t="shared" si="0"/>
        <v>6.0864824606787927E-3</v>
      </c>
      <c r="I23" s="23">
        <f t="shared" si="1"/>
        <v>1.0582019389136332E-3</v>
      </c>
      <c r="J23" s="23">
        <f t="shared" si="2"/>
        <v>1.9739731174416724E-4</v>
      </c>
      <c r="K23" s="98">
        <v>1.8534841472895806E-2</v>
      </c>
    </row>
    <row r="24" spans="1:11">
      <c r="A24" s="1" t="str">
        <f>'Oxera''s refined sample'!D22</f>
        <v>DUE AU Equity</v>
      </c>
      <c r="B24" s="38">
        <f>INDEX('Commission''s asset beta 2016'!$B$11:$G$84,MATCH($A24,'Commission''s asset beta 2016'!$A$11:$A$84,0),MATCH(B$6,'Commission''s asset beta 2016'!$B$8:$G$8,0))</f>
        <v>0.12796749764906659</v>
      </c>
      <c r="C24" s="38">
        <f>INDEX('Commission''s asset beta 2016'!$B$11:$G$84,MATCH($A24,'Commission''s asset beta 2016'!$A$11:$A$84,0),MATCH(C$6,'Commission''s asset beta 2016'!$B$8:$G$8,0))</f>
        <v>4.4542263526561245E-2</v>
      </c>
      <c r="D24" s="38">
        <f>INDEX('Commission''s asset beta 2016'!$B$11:$G$84,MATCH($A24,'Commission''s asset beta 2016'!$A$11:$A$84,0),MATCH(D$6,'Commission''s asset beta 2016'!$B$8:$G$8,0))</f>
        <v>0.12272750571413897</v>
      </c>
      <c r="E24" s="38">
        <f>INDEX('Commission''s asset beta 2016'!$B$11:$G$84,MATCH($A24,'Commission''s asset beta 2016'!$A$11:$A$84,0),MATCH(E$6,'Commission''s asset beta 2016'!$B$8:$G$8,0))</f>
        <v>2.2688257193754544E-2</v>
      </c>
      <c r="F24" s="38">
        <f>INDEX('Commission''s asset beta 2016'!$B$11:$G$84,MATCH($A24,'Commission''s asset beta 2016'!$A$11:$A$84,0),MATCH(F$6,'Commission''s asset beta 2016'!$B$8:$G$8,0))</f>
        <v>0.14209725881710633</v>
      </c>
      <c r="G24" s="38">
        <f>INDEX('Commission''s asset beta 2016'!$B$11:$G$84,MATCH($A24,'Commission''s asset beta 2016'!$A$11:$A$84,0),MATCH(G$6,'Commission''s asset beta 2016'!$B$8:$G$8,0))</f>
        <v>1.0488696262783048E-2</v>
      </c>
      <c r="H24" s="23">
        <f t="shared" si="0"/>
        <v>1.984013240069628E-3</v>
      </c>
      <c r="I24" s="23">
        <f t="shared" si="1"/>
        <v>5.1475701448995483E-4</v>
      </c>
      <c r="J24" s="23">
        <f t="shared" si="2"/>
        <v>1.1001274929291907E-4</v>
      </c>
      <c r="K24" s="98">
        <v>4.9686836447406018E-3</v>
      </c>
    </row>
    <row r="25" spans="1:11">
      <c r="A25" s="1" t="str">
        <f>'Oxera''s refined sample'!D23</f>
        <v>DUK US Equity</v>
      </c>
      <c r="B25" s="38">
        <f>INDEX('Commission''s asset beta 2016'!$B$11:$G$84,MATCH($A25,'Commission''s asset beta 2016'!$A$11:$A$84,0),MATCH(B$6,'Commission''s asset beta 2016'!$B$8:$G$8,0))</f>
        <v>0.13438076464115051</v>
      </c>
      <c r="C25" s="38">
        <f>INDEX('Commission''s asset beta 2016'!$B$11:$G$84,MATCH($A25,'Commission''s asset beta 2016'!$A$11:$A$84,0),MATCH(C$6,'Commission''s asset beta 2016'!$B$8:$G$8,0))</f>
        <v>8.225269708675384E-2</v>
      </c>
      <c r="D25" s="38">
        <f>INDEX('Commission''s asset beta 2016'!$B$11:$G$84,MATCH($A25,'Commission''s asset beta 2016'!$A$11:$A$84,0),MATCH(D$6,'Commission''s asset beta 2016'!$B$8:$G$8,0))</f>
        <v>0.19322547308227861</v>
      </c>
      <c r="E25" s="38">
        <f>INDEX('Commission''s asset beta 2016'!$B$11:$G$84,MATCH($A25,'Commission''s asset beta 2016'!$A$11:$A$84,0),MATCH(E$6,'Commission''s asset beta 2016'!$B$8:$G$8,0))</f>
        <v>3.1876764399770934E-2</v>
      </c>
      <c r="F25" s="38">
        <f>INDEX('Commission''s asset beta 2016'!$B$11:$G$84,MATCH($A25,'Commission''s asset beta 2016'!$A$11:$A$84,0),MATCH(F$6,'Commission''s asset beta 2016'!$B$8:$G$8,0))</f>
        <v>0.25534735516003793</v>
      </c>
      <c r="G25" s="38">
        <f>INDEX('Commission''s asset beta 2016'!$B$11:$G$84,MATCH($A25,'Commission''s asset beta 2016'!$A$11:$A$84,0),MATCH(G$6,'Commission''s asset beta 2016'!$B$8:$G$8,0))</f>
        <v>1.3838421294093465E-2</v>
      </c>
      <c r="H25" s="23">
        <f t="shared" si="0"/>
        <v>6.7655061780452835E-3</v>
      </c>
      <c r="I25" s="23">
        <f t="shared" si="1"/>
        <v>1.0161281085985035E-3</v>
      </c>
      <c r="J25" s="23">
        <f t="shared" si="2"/>
        <v>1.9150190391281944E-4</v>
      </c>
      <c r="K25" s="98">
        <v>6.328488527893289E-2</v>
      </c>
    </row>
    <row r="26" spans="1:11">
      <c r="A26" s="1" t="str">
        <f>'Oxera''s refined sample'!D24</f>
        <v>EIX US Equity</v>
      </c>
      <c r="B26" s="38">
        <f>INDEX('Commission''s asset beta 2016'!$B$11:$G$84,MATCH($A26,'Commission''s asset beta 2016'!$A$11:$A$84,0),MATCH(B$6,'Commission''s asset beta 2016'!$B$8:$G$8,0))</f>
        <v>0.2615958482779544</v>
      </c>
      <c r="C26" s="38">
        <f>INDEX('Commission''s asset beta 2016'!$B$11:$G$84,MATCH($A26,'Commission''s asset beta 2016'!$A$11:$A$84,0),MATCH(C$6,'Commission''s asset beta 2016'!$B$8:$G$8,0))</f>
        <v>8.8528437909863852E-2</v>
      </c>
      <c r="D26" s="38">
        <f>INDEX('Commission''s asset beta 2016'!$B$11:$G$84,MATCH($A26,'Commission''s asset beta 2016'!$A$11:$A$84,0),MATCH(D$6,'Commission''s asset beta 2016'!$B$8:$G$8,0))</f>
        <v>0.26869427316170319</v>
      </c>
      <c r="E26" s="38">
        <f>INDEX('Commission''s asset beta 2016'!$B$11:$G$84,MATCH($A26,'Commission''s asset beta 2016'!$A$11:$A$84,0),MATCH(E$6,'Commission''s asset beta 2016'!$B$8:$G$8,0))</f>
        <v>3.6232030686345278E-2</v>
      </c>
      <c r="F26" s="38">
        <f>INDEX('Commission''s asset beta 2016'!$B$11:$G$84,MATCH($A26,'Commission''s asset beta 2016'!$A$11:$A$84,0),MATCH(F$6,'Commission''s asset beta 2016'!$B$8:$G$8,0))</f>
        <v>0.32183820144367864</v>
      </c>
      <c r="G26" s="38">
        <f>INDEX('Commission''s asset beta 2016'!$B$11:$G$84,MATCH($A26,'Commission''s asset beta 2016'!$A$11:$A$84,0),MATCH(G$6,'Commission''s asset beta 2016'!$B$8:$G$8,0))</f>
        <v>1.6230272868404304E-2</v>
      </c>
      <c r="H26" s="23">
        <f t="shared" si="0"/>
        <v>7.8372843187606185E-3</v>
      </c>
      <c r="I26" s="23">
        <f t="shared" si="1"/>
        <v>1.3127600476562659E-3</v>
      </c>
      <c r="J26" s="23">
        <f t="shared" si="2"/>
        <v>2.6342175738286087E-4</v>
      </c>
      <c r="K26" s="98">
        <v>2.4844157059657892E-2</v>
      </c>
    </row>
    <row r="27" spans="1:11">
      <c r="A27" s="1" t="str">
        <f>'Oxera''s refined sample'!D25</f>
        <v>EE US Equity</v>
      </c>
      <c r="B27" s="38">
        <f>INDEX('Commission''s asset beta 2016'!$B$11:$G$84,MATCH($A27,'Commission''s asset beta 2016'!$A$11:$A$84,0),MATCH(B$6,'Commission''s asset beta 2016'!$B$8:$G$8,0))</f>
        <v>0.26669128840849032</v>
      </c>
      <c r="C27" s="38">
        <f>INDEX('Commission''s asset beta 2016'!$B$11:$G$84,MATCH($A27,'Commission''s asset beta 2016'!$A$11:$A$84,0),MATCH(C$6,'Commission''s asset beta 2016'!$B$8:$G$8,0))</f>
        <v>9.5487138247996733E-2</v>
      </c>
      <c r="D27" s="38">
        <f>INDEX('Commission''s asset beta 2016'!$B$11:$G$84,MATCH($A27,'Commission''s asset beta 2016'!$A$11:$A$84,0),MATCH(D$6,'Commission''s asset beta 2016'!$B$8:$G$8,0))</f>
        <v>0.30670994541036994</v>
      </c>
      <c r="E27" s="38">
        <f>INDEX('Commission''s asset beta 2016'!$B$11:$G$84,MATCH($A27,'Commission''s asset beta 2016'!$A$11:$A$84,0),MATCH(E$6,'Commission''s asset beta 2016'!$B$8:$G$8,0))</f>
        <v>4.0574114722337663E-2</v>
      </c>
      <c r="F27" s="38">
        <f>INDEX('Commission''s asset beta 2016'!$B$11:$G$84,MATCH($A27,'Commission''s asset beta 2016'!$A$11:$A$84,0),MATCH(F$6,'Commission''s asset beta 2016'!$B$8:$G$8,0))</f>
        <v>0.37421358800211763</v>
      </c>
      <c r="G27" s="38">
        <f>INDEX('Commission''s asset beta 2016'!$B$11:$G$84,MATCH($A27,'Commission''s asset beta 2016'!$A$11:$A$84,0),MATCH(G$6,'Commission''s asset beta 2016'!$B$8:$G$8,0))</f>
        <v>1.7906629682148376E-2</v>
      </c>
      <c r="H27" s="23">
        <f t="shared" si="0"/>
        <v>9.1177935707920411E-3</v>
      </c>
      <c r="I27" s="23">
        <f t="shared" si="1"/>
        <v>1.6462587855014179E-3</v>
      </c>
      <c r="J27" s="23">
        <f t="shared" si="2"/>
        <v>3.2064738657359727E-4</v>
      </c>
      <c r="K27" s="98">
        <v>2.0044343857374618E-3</v>
      </c>
    </row>
    <row r="28" spans="1:11">
      <c r="A28" s="1" t="str">
        <f>'Oxera''s refined sample'!D26</f>
        <v>EDE US Equity</v>
      </c>
      <c r="B28" s="38">
        <f>INDEX('Commission''s asset beta 2016'!$B$11:$G$84,MATCH($A28,'Commission''s asset beta 2016'!$A$11:$A$84,0),MATCH(B$6,'Commission''s asset beta 2016'!$B$8:$G$8,0))</f>
        <v>0.22165400390096152</v>
      </c>
      <c r="C28" s="38">
        <f>INDEX('Commission''s asset beta 2016'!$B$11:$G$84,MATCH($A28,'Commission''s asset beta 2016'!$A$11:$A$84,0),MATCH(C$6,'Commission''s asset beta 2016'!$B$8:$G$8,0))</f>
        <v>0.11704335101774969</v>
      </c>
      <c r="D28" s="38">
        <f>INDEX('Commission''s asset beta 2016'!$B$11:$G$84,MATCH($A28,'Commission''s asset beta 2016'!$A$11:$A$84,0),MATCH(D$6,'Commission''s asset beta 2016'!$B$8:$G$8,0))</f>
        <v>0.28239304527808584</v>
      </c>
      <c r="E28" s="38">
        <f>INDEX('Commission''s asset beta 2016'!$B$11:$G$84,MATCH($A28,'Commission''s asset beta 2016'!$A$11:$A$84,0),MATCH(E$6,'Commission''s asset beta 2016'!$B$8:$G$8,0))</f>
        <v>4.7342209732275514E-2</v>
      </c>
      <c r="F28" s="38">
        <f>INDEX('Commission''s asset beta 2016'!$B$11:$G$84,MATCH($A28,'Commission''s asset beta 2016'!$A$11:$A$84,0),MATCH(F$6,'Commission''s asset beta 2016'!$B$8:$G$8,0))</f>
        <v>0.38165148568879864</v>
      </c>
      <c r="G28" s="38">
        <f>INDEX('Commission''s asset beta 2016'!$B$11:$G$84,MATCH($A28,'Commission''s asset beta 2016'!$A$11:$A$84,0),MATCH(G$6,'Commission''s asset beta 2016'!$B$8:$G$8,0))</f>
        <v>1.9593972045352188E-2</v>
      </c>
      <c r="H28" s="23">
        <f t="shared" si="0"/>
        <v>1.3699146017464168E-2</v>
      </c>
      <c r="I28" s="23">
        <f t="shared" si="1"/>
        <v>2.2412848223347624E-3</v>
      </c>
      <c r="J28" s="23">
        <f t="shared" si="2"/>
        <v>3.8392374051404303E-4</v>
      </c>
      <c r="K28" s="98">
        <v>1.5828991750324243E-3</v>
      </c>
    </row>
    <row r="29" spans="1:11">
      <c r="A29" s="1" t="str">
        <f>'Oxera''s refined sample'!D27</f>
        <v>ETR US Equity</v>
      </c>
      <c r="B29" s="38">
        <f>INDEX('Commission''s asset beta 2016'!$B$11:$G$84,MATCH($A29,'Commission''s asset beta 2016'!$A$11:$A$84,0),MATCH(B$6,'Commission''s asset beta 2016'!$B$8:$G$8,0))</f>
        <v>0.22112431187305473</v>
      </c>
      <c r="C29" s="38">
        <f>INDEX('Commission''s asset beta 2016'!$B$11:$G$84,MATCH($A29,'Commission''s asset beta 2016'!$A$11:$A$84,0),MATCH(C$6,'Commission''s asset beta 2016'!$B$8:$G$8,0))</f>
        <v>8.053531992882583E-2</v>
      </c>
      <c r="D29" s="38">
        <f>INDEX('Commission''s asset beta 2016'!$B$11:$G$84,MATCH($A29,'Commission''s asset beta 2016'!$A$11:$A$84,0),MATCH(D$6,'Commission''s asset beta 2016'!$B$8:$G$8,0))</f>
        <v>0.2349013787419108</v>
      </c>
      <c r="E29" s="38">
        <f>INDEX('Commission''s asset beta 2016'!$B$11:$G$84,MATCH($A29,'Commission''s asset beta 2016'!$A$11:$A$84,0),MATCH(E$6,'Commission''s asset beta 2016'!$B$8:$G$8,0))</f>
        <v>3.1474971012742818E-2</v>
      </c>
      <c r="F29" s="38">
        <f>INDEX('Commission''s asset beta 2016'!$B$11:$G$84,MATCH($A29,'Commission''s asset beta 2016'!$A$11:$A$84,0),MATCH(F$6,'Commission''s asset beta 2016'!$B$8:$G$8,0))</f>
        <v>0.27892253029537306</v>
      </c>
      <c r="G29" s="38">
        <f>INDEX('Commission''s asset beta 2016'!$B$11:$G$84,MATCH($A29,'Commission''s asset beta 2016'!$A$11:$A$84,0),MATCH(G$6,'Commission''s asset beta 2016'!$B$8:$G$8,0))</f>
        <v>1.3987591225100965E-2</v>
      </c>
      <c r="H29" s="23">
        <f t="shared" si="0"/>
        <v>6.4859377560383307E-3</v>
      </c>
      <c r="I29" s="23">
        <f t="shared" si="1"/>
        <v>9.9067380025300066E-4</v>
      </c>
      <c r="J29" s="23">
        <f t="shared" si="2"/>
        <v>1.9565270828052149E-4</v>
      </c>
      <c r="K29" s="98">
        <v>1.570463794493367E-2</v>
      </c>
    </row>
    <row r="30" spans="1:11">
      <c r="A30" s="1" t="str">
        <f>'Oxera''s refined sample'!D28</f>
        <v>ES US Equity</v>
      </c>
      <c r="B30" s="38">
        <f>INDEX('Commission''s asset beta 2016'!$B$11:$G$84,MATCH($A30,'Commission''s asset beta 2016'!$A$11:$A$84,0),MATCH(B$6,'Commission''s asset beta 2016'!$B$8:$G$8,0))</f>
        <v>0.2544689956365408</v>
      </c>
      <c r="C30" s="38">
        <f>INDEX('Commission''s asset beta 2016'!$B$11:$G$84,MATCH($A30,'Commission''s asset beta 2016'!$A$11:$A$84,0),MATCH(C$6,'Commission''s asset beta 2016'!$B$8:$G$8,0))</f>
        <v>7.9750419908706627E-2</v>
      </c>
      <c r="D30" s="38">
        <f>INDEX('Commission''s asset beta 2016'!$B$11:$G$84,MATCH($A30,'Commission''s asset beta 2016'!$A$11:$A$84,0),MATCH(D$6,'Commission''s asset beta 2016'!$B$8:$G$8,0))</f>
        <v>0.2990850941846202</v>
      </c>
      <c r="E30" s="38">
        <f>INDEX('Commission''s asset beta 2016'!$B$11:$G$84,MATCH($A30,'Commission''s asset beta 2016'!$A$11:$A$84,0),MATCH(E$6,'Commission''s asset beta 2016'!$B$8:$G$8,0))</f>
        <v>3.442785796678282E-2</v>
      </c>
      <c r="F30" s="38">
        <f>INDEX('Commission''s asset beta 2016'!$B$11:$G$84,MATCH($A30,'Commission''s asset beta 2016'!$A$11:$A$84,0),MATCH(F$6,'Commission''s asset beta 2016'!$B$8:$G$8,0))</f>
        <v>0.36009533576603375</v>
      </c>
      <c r="G30" s="38">
        <f>INDEX('Commission''s asset beta 2016'!$B$11:$G$84,MATCH($A30,'Commission''s asset beta 2016'!$A$11:$A$84,0),MATCH(G$6,'Commission''s asset beta 2016'!$B$8:$G$8,0))</f>
        <v>1.5407403236260128E-2</v>
      </c>
      <c r="H30" s="23">
        <f t="shared" si="0"/>
        <v>6.36012947561503E-3</v>
      </c>
      <c r="I30" s="23">
        <f t="shared" si="1"/>
        <v>1.1852774041809712E-3</v>
      </c>
      <c r="J30" s="23">
        <f t="shared" si="2"/>
        <v>2.3738807448471906E-4</v>
      </c>
      <c r="K30" s="98">
        <v>2.0861725788444051E-2</v>
      </c>
    </row>
    <row r="31" spans="1:11">
      <c r="A31" s="1" t="str">
        <f>'Oxera''s refined sample'!D29</f>
        <v>EXC US Equity</v>
      </c>
      <c r="B31" s="38">
        <f>INDEX('Commission''s asset beta 2016'!$B$11:$G$84,MATCH($A31,'Commission''s asset beta 2016'!$A$11:$A$84,0),MATCH(B$6,'Commission''s asset beta 2016'!$B$8:$G$8,0))</f>
        <v>0.18385701109801245</v>
      </c>
      <c r="C31" s="38">
        <f>INDEX('Commission''s asset beta 2016'!$B$11:$G$84,MATCH($A31,'Commission''s asset beta 2016'!$A$11:$A$84,0),MATCH(C$6,'Commission''s asset beta 2016'!$B$8:$G$8,0))</f>
        <v>0.12251649961484713</v>
      </c>
      <c r="D31" s="38">
        <f>INDEX('Commission''s asset beta 2016'!$B$11:$G$84,MATCH($A31,'Commission''s asset beta 2016'!$A$11:$A$84,0),MATCH(D$6,'Commission''s asset beta 2016'!$B$8:$G$8,0))</f>
        <v>0.27288886552053671</v>
      </c>
      <c r="E31" s="38">
        <f>INDEX('Commission''s asset beta 2016'!$B$11:$G$84,MATCH($A31,'Commission''s asset beta 2016'!$A$11:$A$84,0),MATCH(E$6,'Commission''s asset beta 2016'!$B$8:$G$8,0))</f>
        <v>4.8685061203076439E-2</v>
      </c>
      <c r="F31" s="38">
        <f>INDEX('Commission''s asset beta 2016'!$B$11:$G$84,MATCH($A31,'Commission''s asset beta 2016'!$A$11:$A$84,0),MATCH(F$6,'Commission''s asset beta 2016'!$B$8:$G$8,0))</f>
        <v>0.345786301638983</v>
      </c>
      <c r="G31" s="38">
        <f>INDEX('Commission''s asset beta 2016'!$B$11:$G$84,MATCH($A31,'Commission''s asset beta 2016'!$A$11:$A$84,0),MATCH(G$6,'Commission''s asset beta 2016'!$B$8:$G$8,0))</f>
        <v>2.072912657109046E-2</v>
      </c>
      <c r="H31" s="23">
        <f t="shared" si="0"/>
        <v>1.5010292677874838E-2</v>
      </c>
      <c r="I31" s="23">
        <f t="shared" si="1"/>
        <v>2.3702351843472988E-3</v>
      </c>
      <c r="J31" s="23">
        <f t="shared" si="2"/>
        <v>4.2969668840028852E-4</v>
      </c>
      <c r="K31" s="98">
        <v>3.2886768274212705E-2</v>
      </c>
    </row>
    <row r="32" spans="1:11">
      <c r="A32" s="1" t="str">
        <f>'Oxera''s refined sample'!D30</f>
        <v>FE US Equity</v>
      </c>
      <c r="B32" s="38">
        <f>INDEX('Commission''s asset beta 2016'!$B$11:$G$84,MATCH($A32,'Commission''s asset beta 2016'!$A$11:$A$84,0),MATCH(B$6,'Commission''s asset beta 2016'!$B$8:$G$8,0))</f>
        <v>0.12317814529320517</v>
      </c>
      <c r="C32" s="38">
        <f>INDEX('Commission''s asset beta 2016'!$B$11:$G$84,MATCH($A32,'Commission''s asset beta 2016'!$A$11:$A$84,0),MATCH(C$6,'Commission''s asset beta 2016'!$B$8:$G$8,0))</f>
        <v>8.4952158589571516E-2</v>
      </c>
      <c r="D32" s="38">
        <f>INDEX('Commission''s asset beta 2016'!$B$11:$G$84,MATCH($A32,'Commission''s asset beta 2016'!$A$11:$A$84,0),MATCH(D$6,'Commission''s asset beta 2016'!$B$8:$G$8,0))</f>
        <v>0.20885210096467027</v>
      </c>
      <c r="E32" s="38">
        <f>INDEX('Commission''s asset beta 2016'!$B$11:$G$84,MATCH($A32,'Commission''s asset beta 2016'!$A$11:$A$84,0),MATCH(E$6,'Commission''s asset beta 2016'!$B$8:$G$8,0))</f>
        <v>3.3365850830701808E-2</v>
      </c>
      <c r="F32" s="38">
        <f>INDEX('Commission''s asset beta 2016'!$B$11:$G$84,MATCH($A32,'Commission''s asset beta 2016'!$A$11:$A$84,0),MATCH(F$6,'Commission''s asset beta 2016'!$B$8:$G$8,0))</f>
        <v>0.26699377950629588</v>
      </c>
      <c r="G32" s="38">
        <f>INDEX('Commission''s asset beta 2016'!$B$11:$G$84,MATCH($A32,'Commission''s asset beta 2016'!$A$11:$A$84,0),MATCH(G$6,'Commission''s asset beta 2016'!$B$8:$G$8,0))</f>
        <v>1.5108927679756967E-2</v>
      </c>
      <c r="H32" s="23">
        <f t="shared" si="0"/>
        <v>7.2168692490277098E-3</v>
      </c>
      <c r="I32" s="23">
        <f t="shared" si="1"/>
        <v>1.1132800016566446E-3</v>
      </c>
      <c r="J32" s="23">
        <f t="shared" si="2"/>
        <v>2.2827969563212624E-4</v>
      </c>
      <c r="K32" s="98">
        <v>1.7286875425851368E-2</v>
      </c>
    </row>
    <row r="33" spans="1:11">
      <c r="A33" s="1" t="str">
        <f>'Oxera''s refined sample'!D31</f>
        <v>GXP US Equity</v>
      </c>
      <c r="B33" s="38">
        <f>INDEX('Commission''s asset beta 2016'!$B$11:$G$84,MATCH($A33,'Commission''s asset beta 2016'!$A$11:$A$84,0),MATCH(B$6,'Commission''s asset beta 2016'!$B$8:$G$8,0))</f>
        <v>0.29657889971684953</v>
      </c>
      <c r="C33" s="38">
        <f>INDEX('Commission''s asset beta 2016'!$B$11:$G$84,MATCH($A33,'Commission''s asset beta 2016'!$A$11:$A$84,0),MATCH(C$6,'Commission''s asset beta 2016'!$B$8:$G$8,0))</f>
        <v>7.0099730467194268E-2</v>
      </c>
      <c r="D33" s="38">
        <f>INDEX('Commission''s asset beta 2016'!$B$11:$G$84,MATCH($A33,'Commission''s asset beta 2016'!$A$11:$A$84,0),MATCH(D$6,'Commission''s asset beta 2016'!$B$8:$G$8,0))</f>
        <v>0.29568809257283563</v>
      </c>
      <c r="E33" s="38">
        <f>INDEX('Commission''s asset beta 2016'!$B$11:$G$84,MATCH($A33,'Commission''s asset beta 2016'!$A$11:$A$84,0),MATCH(E$6,'Commission''s asset beta 2016'!$B$8:$G$8,0))</f>
        <v>2.7915357475348297E-2</v>
      </c>
      <c r="F33" s="38">
        <f>INDEX('Commission''s asset beta 2016'!$B$11:$G$84,MATCH($A33,'Commission''s asset beta 2016'!$A$11:$A$84,0),MATCH(F$6,'Commission''s asset beta 2016'!$B$8:$G$8,0))</f>
        <v>0.31911548231775544</v>
      </c>
      <c r="G33" s="38">
        <f>INDEX('Commission''s asset beta 2016'!$B$11:$G$84,MATCH($A33,'Commission''s asset beta 2016'!$A$11:$A$84,0),MATCH(G$6,'Commission''s asset beta 2016'!$B$8:$G$8,0))</f>
        <v>1.2545686561845269E-2</v>
      </c>
      <c r="H33" s="23">
        <f t="shared" si="0"/>
        <v>4.913972211573284E-3</v>
      </c>
      <c r="I33" s="23">
        <f t="shared" si="1"/>
        <v>7.7926718297648405E-4</v>
      </c>
      <c r="J33" s="23">
        <f t="shared" si="2"/>
        <v>1.5739425130806495E-4</v>
      </c>
      <c r="K33" s="98">
        <v>5.4293265487952921E-3</v>
      </c>
    </row>
    <row r="34" spans="1:11">
      <c r="A34" s="1" t="str">
        <f>'Oxera''s refined sample'!D32</f>
        <v>HE US Equity</v>
      </c>
      <c r="B34" s="38">
        <f>INDEX('Commission''s asset beta 2016'!$B$11:$G$84,MATCH($A34,'Commission''s asset beta 2016'!$A$11:$A$84,0),MATCH(B$6,'Commission''s asset beta 2016'!$B$8:$G$8,0))</f>
        <v>0.36970871040766284</v>
      </c>
      <c r="C34" s="38">
        <f>INDEX('Commission''s asset beta 2016'!$B$11:$G$84,MATCH($A34,'Commission''s asset beta 2016'!$A$11:$A$84,0),MATCH(C$6,'Commission''s asset beta 2016'!$B$8:$G$8,0))</f>
        <v>0.1193954089285765</v>
      </c>
      <c r="D34" s="38">
        <f>INDEX('Commission''s asset beta 2016'!$B$11:$G$84,MATCH($A34,'Commission''s asset beta 2016'!$A$11:$A$84,0),MATCH(D$6,'Commission''s asset beta 2016'!$B$8:$G$8,0))</f>
        <v>0.42930964755369205</v>
      </c>
      <c r="E34" s="38">
        <f>INDEX('Commission''s asset beta 2016'!$B$11:$G$84,MATCH($A34,'Commission''s asset beta 2016'!$A$11:$A$84,0),MATCH(E$6,'Commission''s asset beta 2016'!$B$8:$G$8,0))</f>
        <v>4.9373974795154214E-2</v>
      </c>
      <c r="F34" s="38">
        <f>INDEX('Commission''s asset beta 2016'!$B$11:$G$84,MATCH($A34,'Commission''s asset beta 2016'!$A$11:$A$84,0),MATCH(F$6,'Commission''s asset beta 2016'!$B$8:$G$8,0))</f>
        <v>0.50108644898499211</v>
      </c>
      <c r="G34" s="38">
        <f>INDEX('Commission''s asset beta 2016'!$B$11:$G$84,MATCH($A34,'Commission''s asset beta 2016'!$A$11:$A$84,0),MATCH(G$6,'Commission''s asset beta 2016'!$B$8:$G$8,0))</f>
        <v>2.1649260281310055E-2</v>
      </c>
      <c r="H34" s="23">
        <f t="shared" si="0"/>
        <v>1.4255263673222005E-2</v>
      </c>
      <c r="I34" s="23">
        <f t="shared" si="1"/>
        <v>2.4377893870725234E-3</v>
      </c>
      <c r="J34" s="23">
        <f t="shared" si="2"/>
        <v>4.6869047072790914E-4</v>
      </c>
      <c r="K34" s="98">
        <v>4.0063887707806316E-3</v>
      </c>
    </row>
    <row r="35" spans="1:11">
      <c r="A35" s="1" t="str">
        <f>'Oxera''s refined sample'!D33</f>
        <v>IDA US Equity</v>
      </c>
      <c r="B35" s="38">
        <f>INDEX('Commission''s asset beta 2016'!$B$11:$G$84,MATCH($A35,'Commission''s asset beta 2016'!$A$11:$A$84,0),MATCH(B$6,'Commission''s asset beta 2016'!$B$8:$G$8,0))</f>
        <v>0.37642051891772338</v>
      </c>
      <c r="C35" s="38">
        <f>INDEX('Commission''s asset beta 2016'!$B$11:$G$84,MATCH($A35,'Commission''s asset beta 2016'!$A$11:$A$84,0),MATCH(C$6,'Commission''s asset beta 2016'!$B$8:$G$8,0))</f>
        <v>8.8767572434304054E-2</v>
      </c>
      <c r="D35" s="38">
        <f>INDEX('Commission''s asset beta 2016'!$B$11:$G$84,MATCH($A35,'Commission''s asset beta 2016'!$A$11:$A$84,0),MATCH(D$6,'Commission''s asset beta 2016'!$B$8:$G$8,0))</f>
        <v>0.36515869162771242</v>
      </c>
      <c r="E35" s="38">
        <f>INDEX('Commission''s asset beta 2016'!$B$11:$G$84,MATCH($A35,'Commission''s asset beta 2016'!$A$11:$A$84,0),MATCH(E$6,'Commission''s asset beta 2016'!$B$8:$G$8,0))</f>
        <v>3.6568132046751196E-2</v>
      </c>
      <c r="F35" s="38">
        <f>INDEX('Commission''s asset beta 2016'!$B$11:$G$84,MATCH($A35,'Commission''s asset beta 2016'!$A$11:$A$84,0),MATCH(F$6,'Commission''s asset beta 2016'!$B$8:$G$8,0))</f>
        <v>0.45313411858336122</v>
      </c>
      <c r="G35" s="38">
        <f>INDEX('Commission''s asset beta 2016'!$B$11:$G$84,MATCH($A35,'Commission''s asset beta 2016'!$A$11:$A$84,0),MATCH(G$6,'Commission''s asset beta 2016'!$B$8:$G$8,0))</f>
        <v>1.5602771500808497E-2</v>
      </c>
      <c r="H35" s="23">
        <f t="shared" si="0"/>
        <v>7.8796819158794169E-3</v>
      </c>
      <c r="I35" s="23">
        <f t="shared" si="1"/>
        <v>1.3372282813886318E-3</v>
      </c>
      <c r="J35" s="23">
        <f t="shared" si="2"/>
        <v>2.4344647850644183E-4</v>
      </c>
      <c r="K35" s="98">
        <v>4.4085038129912796E-3</v>
      </c>
    </row>
    <row r="36" spans="1:11">
      <c r="A36" s="1" t="str">
        <f>'Oxera''s refined sample'!D34</f>
        <v>ITC US Equity</v>
      </c>
      <c r="B36" s="38">
        <f>INDEX('Commission''s asset beta 2016'!$B$11:$G$84,MATCH($A36,'Commission''s asset beta 2016'!$A$11:$A$84,0),MATCH(B$6,'Commission''s asset beta 2016'!$B$8:$G$8,0))</f>
        <v>0.19006562801526988</v>
      </c>
      <c r="C36" s="38">
        <f>INDEX('Commission''s asset beta 2016'!$B$11:$G$84,MATCH($A36,'Commission''s asset beta 2016'!$A$11:$A$84,0),MATCH(C$6,'Commission''s asset beta 2016'!$B$8:$G$8,0))</f>
        <v>9.9803402220334556E-2</v>
      </c>
      <c r="D36" s="38">
        <f>INDEX('Commission''s asset beta 2016'!$B$11:$G$84,MATCH($A36,'Commission''s asset beta 2016'!$A$11:$A$84,0),MATCH(D$6,'Commission''s asset beta 2016'!$B$8:$G$8,0))</f>
        <v>0.26164577615279611</v>
      </c>
      <c r="E36" s="38">
        <f>INDEX('Commission''s asset beta 2016'!$B$11:$G$84,MATCH($A36,'Commission''s asset beta 2016'!$A$11:$A$84,0),MATCH(E$6,'Commission''s asset beta 2016'!$B$8:$G$8,0))</f>
        <v>4.1912425454948533E-2</v>
      </c>
      <c r="F36" s="38">
        <f>INDEX('Commission''s asset beta 2016'!$B$11:$G$84,MATCH($A36,'Commission''s asset beta 2016'!$A$11:$A$84,0),MATCH(F$6,'Commission''s asset beta 2016'!$B$8:$G$8,0))</f>
        <v>0.31913584740795564</v>
      </c>
      <c r="G36" s="38">
        <f>INDEX('Commission''s asset beta 2016'!$B$11:$G$84,MATCH($A36,'Commission''s asset beta 2016'!$A$11:$A$84,0),MATCH(G$6,'Commission''s asset beta 2016'!$B$8:$G$8,0))</f>
        <v>1.8422890109902376E-2</v>
      </c>
      <c r="H36" s="23">
        <f t="shared" si="0"/>
        <v>9.9607190947538799E-3</v>
      </c>
      <c r="I36" s="23">
        <f t="shared" si="1"/>
        <v>1.7566514075166178E-3</v>
      </c>
      <c r="J36" s="23">
        <f t="shared" si="2"/>
        <v>3.394028800015388E-4</v>
      </c>
      <c r="K36" s="98">
        <v>7.7550027381290097E-3</v>
      </c>
    </row>
    <row r="37" spans="1:11">
      <c r="A37" s="1" t="str">
        <f>'Oxera''s refined sample'!D35</f>
        <v>SR US Equity</v>
      </c>
      <c r="B37" s="38">
        <f>INDEX('Commission''s asset beta 2016'!$B$11:$G$84,MATCH($A37,'Commission''s asset beta 2016'!$A$11:$A$84,0),MATCH(B$6,'Commission''s asset beta 2016'!$B$8:$G$8,0))</f>
        <v>0.29919917543746355</v>
      </c>
      <c r="C37" s="38">
        <f>INDEX('Commission''s asset beta 2016'!$B$11:$G$84,MATCH($A37,'Commission''s asset beta 2016'!$A$11:$A$84,0),MATCH(C$6,'Commission''s asset beta 2016'!$B$8:$G$8,0))</f>
        <v>8.4295444490293109E-2</v>
      </c>
      <c r="D37" s="38">
        <f>INDEX('Commission''s asset beta 2016'!$B$11:$G$84,MATCH($A37,'Commission''s asset beta 2016'!$A$11:$A$84,0),MATCH(D$6,'Commission''s asset beta 2016'!$B$8:$G$8,0))</f>
        <v>0.32222602104888787</v>
      </c>
      <c r="E37" s="38">
        <f>INDEX('Commission''s asset beta 2016'!$B$11:$G$84,MATCH($A37,'Commission''s asset beta 2016'!$A$11:$A$84,0),MATCH(E$6,'Commission''s asset beta 2016'!$B$8:$G$8,0))</f>
        <v>3.5781362487072844E-2</v>
      </c>
      <c r="F37" s="38">
        <f>INDEX('Commission''s asset beta 2016'!$B$11:$G$84,MATCH($A37,'Commission''s asset beta 2016'!$A$11:$A$84,0),MATCH(F$6,'Commission''s asset beta 2016'!$B$8:$G$8,0))</f>
        <v>0.43812978766798027</v>
      </c>
      <c r="G37" s="38">
        <f>INDEX('Commission''s asset beta 2016'!$B$11:$G$84,MATCH($A37,'Commission''s asset beta 2016'!$A$11:$A$84,0),MATCH(G$6,'Commission''s asset beta 2016'!$B$8:$G$8,0))</f>
        <v>1.63562255882235E-2</v>
      </c>
      <c r="H37" s="23">
        <f t="shared" si="0"/>
        <v>7.1057219618160866E-3</v>
      </c>
      <c r="I37" s="23">
        <f t="shared" si="1"/>
        <v>1.2803059014313038E-3</v>
      </c>
      <c r="J37" s="23">
        <f t="shared" si="2"/>
        <v>2.6752611549285717E-4</v>
      </c>
      <c r="K37" s="98">
        <v>3.3167744612935105E-3</v>
      </c>
    </row>
    <row r="38" spans="1:11">
      <c r="A38" s="1" t="str">
        <f>'Oxera''s refined sample'!D36</f>
        <v>MGEE US Equity</v>
      </c>
      <c r="B38" s="38">
        <f>INDEX('Commission''s asset beta 2016'!$B$11:$G$84,MATCH($A38,'Commission''s asset beta 2016'!$A$11:$A$84,0),MATCH(B$6,'Commission''s asset beta 2016'!$B$8:$G$8,0))</f>
        <v>0.31332872960858199</v>
      </c>
      <c r="C38" s="38">
        <f>INDEX('Commission''s asset beta 2016'!$B$11:$G$84,MATCH($A38,'Commission''s asset beta 2016'!$A$11:$A$84,0),MATCH(C$6,'Commission''s asset beta 2016'!$B$8:$G$8,0))</f>
        <v>0.11604137004051671</v>
      </c>
      <c r="D38" s="38">
        <f>INDEX('Commission''s asset beta 2016'!$B$11:$G$84,MATCH($A38,'Commission''s asset beta 2016'!$A$11:$A$84,0),MATCH(D$6,'Commission''s asset beta 2016'!$B$8:$G$8,0))</f>
        <v>0.3697392115201853</v>
      </c>
      <c r="E38" s="38">
        <f>INDEX('Commission''s asset beta 2016'!$B$11:$G$84,MATCH($A38,'Commission''s asset beta 2016'!$A$11:$A$84,0),MATCH(E$6,'Commission''s asset beta 2016'!$B$8:$G$8,0))</f>
        <v>5.0801315157698132E-2</v>
      </c>
      <c r="F38" s="38">
        <f>INDEX('Commission''s asset beta 2016'!$B$11:$G$84,MATCH($A38,'Commission''s asset beta 2016'!$A$11:$A$84,0),MATCH(F$6,'Commission''s asset beta 2016'!$B$8:$G$8,0))</f>
        <v>0.59008679528687036</v>
      </c>
      <c r="G38" s="38">
        <f>INDEX('Commission''s asset beta 2016'!$B$11:$G$84,MATCH($A38,'Commission''s asset beta 2016'!$A$11:$A$84,0),MATCH(G$6,'Commission''s asset beta 2016'!$B$8:$G$8,0))</f>
        <v>2.3131642392372642E-2</v>
      </c>
      <c r="H38" s="23">
        <f t="shared" si="0"/>
        <v>1.3465599560880129E-2</v>
      </c>
      <c r="I38" s="23">
        <f t="shared" si="1"/>
        <v>2.58077362175177E-3</v>
      </c>
      <c r="J38" s="23">
        <f t="shared" si="2"/>
        <v>5.3507287976861109E-4</v>
      </c>
      <c r="K38" s="98">
        <v>2.0716412841287196E-3</v>
      </c>
    </row>
    <row r="39" spans="1:11">
      <c r="A39" s="1" t="str">
        <f>'Oxera''s refined sample'!D37</f>
        <v>NG/ LN Equity</v>
      </c>
      <c r="B39" s="38">
        <f>INDEX('Commission''s asset beta 2016'!$B$11:$G$84,MATCH($A39,'Commission''s asset beta 2016'!$A$11:$A$84,0),MATCH(B$6,'Commission''s asset beta 2016'!$B$8:$G$8,0))</f>
        <v>0.25561143497402383</v>
      </c>
      <c r="C39" s="38">
        <f>INDEX('Commission''s asset beta 2016'!$B$11:$G$84,MATCH($A39,'Commission''s asset beta 2016'!$A$11:$A$84,0),MATCH(C$6,'Commission''s asset beta 2016'!$B$8:$G$8,0))</f>
        <v>6.3406258725917111E-2</v>
      </c>
      <c r="D39" s="38">
        <f>INDEX('Commission''s asset beta 2016'!$B$11:$G$84,MATCH($A39,'Commission''s asset beta 2016'!$A$11:$A$84,0),MATCH(D$6,'Commission''s asset beta 2016'!$B$8:$G$8,0))</f>
        <v>0.27022044413813551</v>
      </c>
      <c r="E39" s="38">
        <f>INDEX('Commission''s asset beta 2016'!$B$11:$G$84,MATCH($A39,'Commission''s asset beta 2016'!$A$11:$A$84,0),MATCH(E$6,'Commission''s asset beta 2016'!$B$8:$G$8,0))</f>
        <v>2.9094744244264496E-2</v>
      </c>
      <c r="F39" s="38">
        <f>INDEX('Commission''s asset beta 2016'!$B$11:$G$84,MATCH($A39,'Commission''s asset beta 2016'!$A$11:$A$84,0),MATCH(F$6,'Commission''s asset beta 2016'!$B$8:$G$8,0))</f>
        <v>0.30597478027780289</v>
      </c>
      <c r="G39" s="38">
        <f>INDEX('Commission''s asset beta 2016'!$B$11:$G$84,MATCH($A39,'Commission''s asset beta 2016'!$A$11:$A$84,0),MATCH(G$6,'Commission''s asset beta 2016'!$B$8:$G$8,0))</f>
        <v>1.3477716102999802E-2</v>
      </c>
      <c r="H39" s="23">
        <f t="shared" si="0"/>
        <v>4.0203536456179401E-3</v>
      </c>
      <c r="I39" s="23">
        <f t="shared" si="1"/>
        <v>8.4650414263916208E-4</v>
      </c>
      <c r="J39" s="23">
        <f t="shared" si="2"/>
        <v>1.8164883135306017E-4</v>
      </c>
      <c r="K39" s="98">
        <v>6.6598204455466159E-2</v>
      </c>
    </row>
    <row r="40" spans="1:11">
      <c r="A40" s="1" t="str">
        <f>'Oxera''s refined sample'!D38</f>
        <v>NFG US Equity</v>
      </c>
      <c r="B40" s="38">
        <f>INDEX('Commission''s asset beta 2016'!$B$11:$G$84,MATCH($A40,'Commission''s asset beta 2016'!$A$11:$A$84,0),MATCH(B$6,'Commission''s asset beta 2016'!$B$8:$G$8,0))</f>
        <v>0.78986221408167789</v>
      </c>
      <c r="C40" s="38">
        <f>INDEX('Commission''s asset beta 2016'!$B$11:$G$84,MATCH($A40,'Commission''s asset beta 2016'!$A$11:$A$84,0),MATCH(C$6,'Commission''s asset beta 2016'!$B$8:$G$8,0))</f>
        <v>0.15384119095271337</v>
      </c>
      <c r="D40" s="38">
        <f>INDEX('Commission''s asset beta 2016'!$B$11:$G$84,MATCH($A40,'Commission''s asset beta 2016'!$A$11:$A$84,0),MATCH(D$6,'Commission''s asset beta 2016'!$B$8:$G$8,0))</f>
        <v>0.81258305210991399</v>
      </c>
      <c r="E40" s="38">
        <f>INDEX('Commission''s asset beta 2016'!$B$11:$G$84,MATCH($A40,'Commission''s asset beta 2016'!$A$11:$A$84,0),MATCH(E$6,'Commission''s asset beta 2016'!$B$8:$G$8,0))</f>
        <v>6.1653148423620296E-2</v>
      </c>
      <c r="F40" s="38">
        <f>INDEX('Commission''s asset beta 2016'!$B$11:$G$84,MATCH($A40,'Commission''s asset beta 2016'!$A$11:$A$84,0),MATCH(F$6,'Commission''s asset beta 2016'!$B$8:$G$8,0))</f>
        <v>0.80377334606451989</v>
      </c>
      <c r="G40" s="38">
        <f>INDEX('Commission''s asset beta 2016'!$B$11:$G$84,MATCH($A40,'Commission''s asset beta 2016'!$A$11:$A$84,0),MATCH(G$6,'Commission''s asset beta 2016'!$B$8:$G$8,0))</f>
        <v>2.6820336134590724E-2</v>
      </c>
      <c r="H40" s="23">
        <f t="shared" si="0"/>
        <v>2.3667112033749219E-2</v>
      </c>
      <c r="I40" s="23">
        <f t="shared" si="1"/>
        <v>3.8011107105449539E-3</v>
      </c>
      <c r="J40" s="23">
        <f t="shared" si="2"/>
        <v>7.1933043037243291E-4</v>
      </c>
      <c r="K40" s="98">
        <v>4.6595516934206946E-3</v>
      </c>
    </row>
    <row r="41" spans="1:11">
      <c r="A41" s="1" t="str">
        <f>'Oxera''s refined sample'!D39</f>
        <v>NJR US Equity</v>
      </c>
      <c r="B41" s="38">
        <f>INDEX('Commission''s asset beta 2016'!$B$11:$G$84,MATCH($A41,'Commission''s asset beta 2016'!$A$11:$A$84,0),MATCH(B$6,'Commission''s asset beta 2016'!$B$8:$G$8,0))</f>
        <v>0.35110701582167331</v>
      </c>
      <c r="C41" s="38">
        <f>INDEX('Commission''s asset beta 2016'!$B$11:$G$84,MATCH($A41,'Commission''s asset beta 2016'!$A$11:$A$84,0),MATCH(C$6,'Commission''s asset beta 2016'!$B$8:$G$8,0))</f>
        <v>0.12846302336217227</v>
      </c>
      <c r="D41" s="38">
        <f>INDEX('Commission''s asset beta 2016'!$B$11:$G$84,MATCH($A41,'Commission''s asset beta 2016'!$A$11:$A$84,0),MATCH(D$6,'Commission''s asset beta 2016'!$B$8:$G$8,0))</f>
        <v>0.42854157312479851</v>
      </c>
      <c r="E41" s="38">
        <f>INDEX('Commission''s asset beta 2016'!$B$11:$G$84,MATCH($A41,'Commission''s asset beta 2016'!$A$11:$A$84,0),MATCH(E$6,'Commission''s asset beta 2016'!$B$8:$G$8,0))</f>
        <v>5.0285357001280964E-2</v>
      </c>
      <c r="F41" s="38">
        <f>INDEX('Commission''s asset beta 2016'!$B$11:$G$84,MATCH($A41,'Commission''s asset beta 2016'!$A$11:$A$84,0),MATCH(F$6,'Commission''s asset beta 2016'!$B$8:$G$8,0))</f>
        <v>0.58689612853577278</v>
      </c>
      <c r="G41" s="38">
        <f>INDEX('Commission''s asset beta 2016'!$B$11:$G$84,MATCH($A41,'Commission''s asset beta 2016'!$A$11:$A$84,0),MATCH(G$6,'Commission''s asset beta 2016'!$B$8:$G$8,0))</f>
        <v>2.2524996782067701E-2</v>
      </c>
      <c r="H41" s="23">
        <f t="shared" si="0"/>
        <v>1.6502748371350018E-2</v>
      </c>
      <c r="I41" s="23">
        <f t="shared" si="1"/>
        <v>2.5286171287462766E-3</v>
      </c>
      <c r="J41" s="23">
        <f t="shared" si="2"/>
        <v>5.073754800321603E-4</v>
      </c>
      <c r="K41" s="98">
        <v>3.6415803724462155E-3</v>
      </c>
    </row>
    <row r="42" spans="1:11">
      <c r="A42" s="1" t="str">
        <f>'Oxera''s refined sample'!D40</f>
        <v>NEE US Equity</v>
      </c>
      <c r="B42" s="38">
        <f>INDEX('Commission''s asset beta 2016'!$B$11:$G$84,MATCH($A42,'Commission''s asset beta 2016'!$A$11:$A$84,0),MATCH(B$6,'Commission''s asset beta 2016'!$B$8:$G$8,0))</f>
        <v>0.254981772934674</v>
      </c>
      <c r="C42" s="38">
        <f>INDEX('Commission''s asset beta 2016'!$B$11:$G$84,MATCH($A42,'Commission''s asset beta 2016'!$A$11:$A$84,0),MATCH(C$6,'Commission''s asset beta 2016'!$B$8:$G$8,0))</f>
        <v>7.3995352459144167E-2</v>
      </c>
      <c r="D42" s="38">
        <f>INDEX('Commission''s asset beta 2016'!$B$11:$G$84,MATCH($A42,'Commission''s asset beta 2016'!$A$11:$A$84,0),MATCH(D$6,'Commission''s asset beta 2016'!$B$8:$G$8,0))</f>
        <v>0.29222955616689933</v>
      </c>
      <c r="E42" s="38">
        <f>INDEX('Commission''s asset beta 2016'!$B$11:$G$84,MATCH($A42,'Commission''s asset beta 2016'!$A$11:$A$84,0),MATCH(E$6,'Commission''s asset beta 2016'!$B$8:$G$8,0))</f>
        <v>3.170612971902919E-2</v>
      </c>
      <c r="F42" s="38">
        <f>INDEX('Commission''s asset beta 2016'!$B$11:$G$84,MATCH($A42,'Commission''s asset beta 2016'!$A$11:$A$84,0),MATCH(F$6,'Commission''s asset beta 2016'!$B$8:$G$8,0))</f>
        <v>0.33010807480136983</v>
      </c>
      <c r="G42" s="38">
        <f>INDEX('Commission''s asset beta 2016'!$B$11:$G$84,MATCH($A42,'Commission''s asset beta 2016'!$A$11:$A$84,0),MATCH(G$6,'Commission''s asset beta 2016'!$B$8:$G$8,0))</f>
        <v>1.3690362198317931E-2</v>
      </c>
      <c r="H42" s="23">
        <f t="shared" si="0"/>
        <v>5.4753121855529727E-3</v>
      </c>
      <c r="I42" s="23">
        <f t="shared" si="1"/>
        <v>1.0052786617599061E-3</v>
      </c>
      <c r="J42" s="23">
        <f t="shared" si="2"/>
        <v>1.8742601712113256E-4</v>
      </c>
      <c r="K42" s="98">
        <v>6.1616982492836196E-2</v>
      </c>
    </row>
    <row r="43" spans="1:11">
      <c r="A43" s="1" t="str">
        <f>'Oxera''s refined sample'!D41</f>
        <v>NI US Equity</v>
      </c>
      <c r="B43" s="38">
        <f>INDEX('Commission''s asset beta 2016'!$B$11:$G$84,MATCH($A43,'Commission''s asset beta 2016'!$A$11:$A$84,0),MATCH(B$6,'Commission''s asset beta 2016'!$B$8:$G$8,0))</f>
        <v>0.21925240662338735</v>
      </c>
      <c r="C43" s="38">
        <f>INDEX('Commission''s asset beta 2016'!$B$11:$G$84,MATCH($A43,'Commission''s asset beta 2016'!$A$11:$A$84,0),MATCH(C$6,'Commission''s asset beta 2016'!$B$8:$G$8,0))</f>
        <v>6.8985512297978793E-2</v>
      </c>
      <c r="D43" s="38">
        <f>INDEX('Commission''s asset beta 2016'!$B$11:$G$84,MATCH($A43,'Commission''s asset beta 2016'!$A$11:$A$84,0),MATCH(D$6,'Commission''s asset beta 2016'!$B$8:$G$8,0))</f>
        <v>0.33400398549161964</v>
      </c>
      <c r="E43" s="38">
        <f>INDEX('Commission''s asset beta 2016'!$B$11:$G$84,MATCH($A43,'Commission''s asset beta 2016'!$A$11:$A$84,0),MATCH(E$6,'Commission''s asset beta 2016'!$B$8:$G$8,0))</f>
        <v>3.1583109437369757E-2</v>
      </c>
      <c r="F43" s="38">
        <f>INDEX('Commission''s asset beta 2016'!$B$11:$G$84,MATCH($A43,'Commission''s asset beta 2016'!$A$11:$A$84,0),MATCH(F$6,'Commission''s asset beta 2016'!$B$8:$G$8,0))</f>
        <v>0.37422757356973407</v>
      </c>
      <c r="G43" s="38">
        <f>INDEX('Commission''s asset beta 2016'!$B$11:$G$84,MATCH($A43,'Commission''s asset beta 2016'!$A$11:$A$84,0),MATCH(G$6,'Commission''s asset beta 2016'!$B$8:$G$8,0))</f>
        <v>1.4549807876581743E-2</v>
      </c>
      <c r="H43" s="23">
        <f t="shared" si="0"/>
        <v>4.7590009070145834E-3</v>
      </c>
      <c r="I43" s="23">
        <f t="shared" si="1"/>
        <v>9.9749280173287453E-4</v>
      </c>
      <c r="J43" s="23">
        <f t="shared" si="2"/>
        <v>2.1169690924544013E-4</v>
      </c>
      <c r="K43" s="98">
        <v>8.0068812777721234E-3</v>
      </c>
    </row>
    <row r="44" spans="1:11">
      <c r="A44" s="1" t="str">
        <f>'Oxera''s refined sample'!D42</f>
        <v>NWN US Equity</v>
      </c>
      <c r="B44" s="38">
        <f>INDEX('Commission''s asset beta 2016'!$B$11:$G$84,MATCH($A44,'Commission''s asset beta 2016'!$A$11:$A$84,0),MATCH(B$6,'Commission''s asset beta 2016'!$B$8:$G$8,0))</f>
        <v>0.24154040211269687</v>
      </c>
      <c r="C44" s="38">
        <f>INDEX('Commission''s asset beta 2016'!$B$11:$G$84,MATCH($A44,'Commission''s asset beta 2016'!$A$11:$A$84,0),MATCH(C$6,'Commission''s asset beta 2016'!$B$8:$G$8,0))</f>
        <v>8.3148571953459205E-2</v>
      </c>
      <c r="D44" s="38">
        <f>INDEX('Commission''s asset beta 2016'!$B$11:$G$84,MATCH($A44,'Commission''s asset beta 2016'!$A$11:$A$84,0),MATCH(D$6,'Commission''s asset beta 2016'!$B$8:$G$8,0))</f>
        <v>0.2771545846343787</v>
      </c>
      <c r="E44" s="38">
        <f>INDEX('Commission''s asset beta 2016'!$B$11:$G$84,MATCH($A44,'Commission''s asset beta 2016'!$A$11:$A$84,0),MATCH(E$6,'Commission''s asset beta 2016'!$B$8:$G$8,0))</f>
        <v>3.4410143313576592E-2</v>
      </c>
      <c r="F44" s="38">
        <f>INDEX('Commission''s asset beta 2016'!$B$11:$G$84,MATCH($A44,'Commission''s asset beta 2016'!$A$11:$A$84,0),MATCH(F$6,'Commission''s asset beta 2016'!$B$8:$G$8,0))</f>
        <v>0.3853327678611842</v>
      </c>
      <c r="G44" s="38">
        <f>INDEX('Commission''s asset beta 2016'!$B$11:$G$84,MATCH($A44,'Commission''s asset beta 2016'!$A$11:$A$84,0),MATCH(G$6,'Commission''s asset beta 2016'!$B$8:$G$8,0))</f>
        <v>1.5374065336420216E-2</v>
      </c>
      <c r="H44" s="23">
        <f t="shared" si="0"/>
        <v>6.913685017899583E-3</v>
      </c>
      <c r="I44" s="23">
        <f t="shared" si="1"/>
        <v>1.1840579628608799E-3</v>
      </c>
      <c r="J44" s="23">
        <f t="shared" si="2"/>
        <v>2.3636188496851764E-4</v>
      </c>
      <c r="K44" s="98">
        <v>1.7840226337373474E-3</v>
      </c>
    </row>
    <row r="45" spans="1:11">
      <c r="A45" s="1" t="str">
        <f>'Oxera''s refined sample'!D43</f>
        <v>NWE US Equity</v>
      </c>
      <c r="B45" s="38">
        <f>INDEX('Commission''s asset beta 2016'!$B$11:$G$84,MATCH($A45,'Commission''s asset beta 2016'!$A$11:$A$84,0),MATCH(B$6,'Commission''s asset beta 2016'!$B$8:$G$8,0))</f>
        <v>0.30280958334242825</v>
      </c>
      <c r="C45" s="38">
        <f>INDEX('Commission''s asset beta 2016'!$B$11:$G$84,MATCH($A45,'Commission''s asset beta 2016'!$A$11:$A$84,0),MATCH(C$6,'Commission''s asset beta 2016'!$B$8:$G$8,0))</f>
        <v>8.5222920090754051E-2</v>
      </c>
      <c r="D45" s="38">
        <f>INDEX('Commission''s asset beta 2016'!$B$11:$G$84,MATCH($A45,'Commission''s asset beta 2016'!$A$11:$A$84,0),MATCH(D$6,'Commission''s asset beta 2016'!$B$8:$G$8,0))</f>
        <v>0.30638760802948839</v>
      </c>
      <c r="E45" s="38">
        <f>INDEX('Commission''s asset beta 2016'!$B$11:$G$84,MATCH($A45,'Commission''s asset beta 2016'!$A$11:$A$84,0),MATCH(E$6,'Commission''s asset beta 2016'!$B$8:$G$8,0))</f>
        <v>3.4447418348702401E-2</v>
      </c>
      <c r="F45" s="38">
        <f>INDEX('Commission''s asset beta 2016'!$B$11:$G$84,MATCH($A45,'Commission''s asset beta 2016'!$A$11:$A$84,0),MATCH(F$6,'Commission''s asset beta 2016'!$B$8:$G$8,0))</f>
        <v>0.40240955343516438</v>
      </c>
      <c r="G45" s="38">
        <f>INDEX('Commission''s asset beta 2016'!$B$11:$G$84,MATCH($A45,'Commission''s asset beta 2016'!$A$11:$A$84,0),MATCH(G$6,'Commission''s asset beta 2016'!$B$8:$G$8,0))</f>
        <v>1.5028511100154514E-2</v>
      </c>
      <c r="H45" s="23">
        <f t="shared" si="0"/>
        <v>7.2629461087950504E-3</v>
      </c>
      <c r="I45" s="23">
        <f t="shared" si="1"/>
        <v>1.1866246308905189E-3</v>
      </c>
      <c r="J45" s="23">
        <f t="shared" si="2"/>
        <v>2.2585614588746744E-4</v>
      </c>
      <c r="K45" s="98">
        <v>3.3652800655672565E-3</v>
      </c>
    </row>
    <row r="46" spans="1:11">
      <c r="A46" s="1" t="str">
        <f>'Oxera''s refined sample'!D44</f>
        <v>OGE US Equity</v>
      </c>
      <c r="B46" s="38">
        <f>INDEX('Commission''s asset beta 2016'!$B$11:$G$84,MATCH($A46,'Commission''s asset beta 2016'!$A$11:$A$84,0),MATCH(B$6,'Commission''s asset beta 2016'!$B$8:$G$8,0))</f>
        <v>0.46376586045823148</v>
      </c>
      <c r="C46" s="38">
        <f>INDEX('Commission''s asset beta 2016'!$B$11:$G$84,MATCH($A46,'Commission''s asset beta 2016'!$A$11:$A$84,0),MATCH(C$6,'Commission''s asset beta 2016'!$B$8:$G$8,0))</f>
        <v>0.10753318403360383</v>
      </c>
      <c r="D46" s="38">
        <f>INDEX('Commission''s asset beta 2016'!$B$11:$G$84,MATCH($A46,'Commission''s asset beta 2016'!$A$11:$A$84,0),MATCH(D$6,'Commission''s asset beta 2016'!$B$8:$G$8,0))</f>
        <v>0.51181037467306778</v>
      </c>
      <c r="E46" s="38">
        <f>INDEX('Commission''s asset beta 2016'!$B$11:$G$84,MATCH($A46,'Commission''s asset beta 2016'!$A$11:$A$84,0),MATCH(E$6,'Commission''s asset beta 2016'!$B$8:$G$8,0))</f>
        <v>4.3121800679330177E-2</v>
      </c>
      <c r="F46" s="38">
        <f>INDEX('Commission''s asset beta 2016'!$B$11:$G$84,MATCH($A46,'Commission''s asset beta 2016'!$A$11:$A$84,0),MATCH(F$6,'Commission''s asset beta 2016'!$B$8:$G$8,0))</f>
        <v>0.53804810023747596</v>
      </c>
      <c r="G46" s="38">
        <f>INDEX('Commission''s asset beta 2016'!$B$11:$G$84,MATCH($A46,'Commission''s asset beta 2016'!$A$11:$A$84,0),MATCH(G$6,'Commission''s asset beta 2016'!$B$8:$G$8,0))</f>
        <v>1.8729616413574953E-2</v>
      </c>
      <c r="H46" s="23">
        <f t="shared" si="0"/>
        <v>1.156338566840491E-2</v>
      </c>
      <c r="I46" s="23">
        <f t="shared" si="1"/>
        <v>1.8594896938278805E-3</v>
      </c>
      <c r="J46" s="23">
        <f t="shared" si="2"/>
        <v>3.5079853099965628E-4</v>
      </c>
      <c r="K46" s="98">
        <v>6.76141235974375E-3</v>
      </c>
    </row>
    <row r="47" spans="1:11">
      <c r="A47" s="1" t="str">
        <f>'Oxera''s refined sample'!D45</f>
        <v>POM US Equity</v>
      </c>
      <c r="B47" s="38">
        <f>INDEX('Commission''s asset beta 2016'!$B$11:$G$84,MATCH($A47,'Commission''s asset beta 2016'!$A$11:$A$84,0),MATCH(B$6,'Commission''s asset beta 2016'!$B$8:$G$8,0))</f>
        <v>0.19116105983409265</v>
      </c>
      <c r="C47" s="38">
        <f>INDEX('Commission''s asset beta 2016'!$B$11:$G$84,MATCH($A47,'Commission''s asset beta 2016'!$A$11:$A$84,0),MATCH(C$6,'Commission''s asset beta 2016'!$B$8:$G$8,0))</f>
        <v>9.661151399786666E-2</v>
      </c>
      <c r="D47" s="38">
        <f>INDEX('Commission''s asset beta 2016'!$B$11:$G$84,MATCH($A47,'Commission''s asset beta 2016'!$A$11:$A$84,0),MATCH(D$6,'Commission''s asset beta 2016'!$B$8:$G$8,0))</f>
        <v>0.20935666798736804</v>
      </c>
      <c r="E47" s="38">
        <f>INDEX('Commission''s asset beta 2016'!$B$11:$G$84,MATCH($A47,'Commission''s asset beta 2016'!$A$11:$A$84,0),MATCH(E$6,'Commission''s asset beta 2016'!$B$8:$G$8,0))</f>
        <v>4.2012648437252602E-2</v>
      </c>
      <c r="F47" s="38">
        <f>INDEX('Commission''s asset beta 2016'!$B$11:$G$84,MATCH($A47,'Commission''s asset beta 2016'!$A$11:$A$84,0),MATCH(F$6,'Commission''s asset beta 2016'!$B$8:$G$8,0))</f>
        <v>0.23718428158703922</v>
      </c>
      <c r="G47" s="38">
        <f>INDEX('Commission''s asset beta 2016'!$B$11:$G$84,MATCH($A47,'Commission''s asset beta 2016'!$A$11:$A$84,0),MATCH(G$6,'Commission''s asset beta 2016'!$B$8:$G$8,0))</f>
        <v>1.97638211294647E-2</v>
      </c>
      <c r="H47" s="23">
        <f t="shared" si="0"/>
        <v>9.333784636959986E-3</v>
      </c>
      <c r="I47" s="23">
        <f t="shared" si="1"/>
        <v>1.7650626287121834E-3</v>
      </c>
      <c r="J47" s="23">
        <f t="shared" si="2"/>
        <v>3.9060862563747534E-4</v>
      </c>
      <c r="K47" s="98">
        <v>8.4953681362387214E-3</v>
      </c>
    </row>
    <row r="48" spans="1:11">
      <c r="A48" s="1" t="str">
        <f>'Oxera''s refined sample'!D46</f>
        <v>PCG US Equity</v>
      </c>
      <c r="B48" s="38">
        <f>INDEX('Commission''s asset beta 2016'!$B$11:$G$84,MATCH($A48,'Commission''s asset beta 2016'!$A$11:$A$84,0),MATCH(B$6,'Commission''s asset beta 2016'!$B$8:$G$8,0))</f>
        <v>0.27118397761301766</v>
      </c>
      <c r="C48" s="38">
        <f>INDEX('Commission''s asset beta 2016'!$B$11:$G$84,MATCH($A48,'Commission''s asset beta 2016'!$A$11:$A$84,0),MATCH(C$6,'Commission''s asset beta 2016'!$B$8:$G$8,0))</f>
        <v>8.7462037317317373E-2</v>
      </c>
      <c r="D48" s="38">
        <f>INDEX('Commission''s asset beta 2016'!$B$11:$G$84,MATCH($A48,'Commission''s asset beta 2016'!$A$11:$A$84,0),MATCH(D$6,'Commission''s asset beta 2016'!$B$8:$G$8,0))</f>
        <v>0.23487941979773849</v>
      </c>
      <c r="E48" s="38">
        <f>INDEX('Commission''s asset beta 2016'!$B$11:$G$84,MATCH($A48,'Commission''s asset beta 2016'!$A$11:$A$84,0),MATCH(E$6,'Commission''s asset beta 2016'!$B$8:$G$8,0))</f>
        <v>3.6703699315830833E-2</v>
      </c>
      <c r="F48" s="38">
        <f>INDEX('Commission''s asset beta 2016'!$B$11:$G$84,MATCH($A48,'Commission''s asset beta 2016'!$A$11:$A$84,0),MATCH(F$6,'Commission''s asset beta 2016'!$B$8:$G$8,0))</f>
        <v>0.30365742222207365</v>
      </c>
      <c r="G48" s="38">
        <f>INDEX('Commission''s asset beta 2016'!$B$11:$G$84,MATCH($A48,'Commission''s asset beta 2016'!$A$11:$A$84,0),MATCH(G$6,'Commission''s asset beta 2016'!$B$8:$G$8,0))</f>
        <v>1.6443425126528417E-2</v>
      </c>
      <c r="H48" s="23">
        <f t="shared" si="0"/>
        <v>7.6496079716958168E-3</v>
      </c>
      <c r="I48" s="23">
        <f t="shared" si="1"/>
        <v>1.3471615434669207E-3</v>
      </c>
      <c r="J48" s="23">
        <f t="shared" si="2"/>
        <v>2.7038622989174611E-4</v>
      </c>
      <c r="K48" s="98">
        <v>3.3596289685913133E-2</v>
      </c>
    </row>
    <row r="49" spans="1:11">
      <c r="A49" s="1" t="str">
        <f>'Oxera''s refined sample'!D47</f>
        <v>PNY US Equity</v>
      </c>
      <c r="B49" s="38">
        <f>INDEX('Commission''s asset beta 2016'!$B$11:$G$84,MATCH($A49,'Commission''s asset beta 2016'!$A$11:$A$84,0),MATCH(B$6,'Commission''s asset beta 2016'!$B$8:$G$8,0))</f>
        <v>0.45371966318169815</v>
      </c>
      <c r="C49" s="38">
        <f>INDEX('Commission''s asset beta 2016'!$B$11:$G$84,MATCH($A49,'Commission''s asset beta 2016'!$A$11:$A$84,0),MATCH(C$6,'Commission''s asset beta 2016'!$B$8:$G$8,0))</f>
        <v>0.13825051831480295</v>
      </c>
      <c r="D49" s="38">
        <f>INDEX('Commission''s asset beta 2016'!$B$11:$G$84,MATCH($A49,'Commission''s asset beta 2016'!$A$11:$A$84,0),MATCH(D$6,'Commission''s asset beta 2016'!$B$8:$G$8,0))</f>
        <v>0.41498005009334549</v>
      </c>
      <c r="E49" s="38">
        <f>INDEX('Commission''s asset beta 2016'!$B$11:$G$84,MATCH($A49,'Commission''s asset beta 2016'!$A$11:$A$84,0),MATCH(E$6,'Commission''s asset beta 2016'!$B$8:$G$8,0))</f>
        <v>5.6577973214172218E-2</v>
      </c>
      <c r="F49" s="38">
        <f>INDEX('Commission''s asset beta 2016'!$B$11:$G$84,MATCH($A49,'Commission''s asset beta 2016'!$A$11:$A$84,0),MATCH(F$6,'Commission''s asset beta 2016'!$B$8:$G$8,0))</f>
        <v>0.50102776618925526</v>
      </c>
      <c r="G49" s="38">
        <f>INDEX('Commission''s asset beta 2016'!$B$11:$G$84,MATCH($A49,'Commission''s asset beta 2016'!$A$11:$A$84,0),MATCH(G$6,'Commission''s asset beta 2016'!$B$8:$G$8,0))</f>
        <v>2.5628438074410596E-2</v>
      </c>
      <c r="H49" s="23">
        <f t="shared" si="0"/>
        <v>1.9113205814311664E-2</v>
      </c>
      <c r="I49" s="23">
        <f t="shared" si="1"/>
        <v>3.2010670530235891E-3</v>
      </c>
      <c r="J49" s="23">
        <f t="shared" si="2"/>
        <v>6.5681683813389872E-4</v>
      </c>
      <c r="K49" s="98">
        <v>5.9469801059813775E-3</v>
      </c>
    </row>
    <row r="50" spans="1:11">
      <c r="A50" s="1" t="str">
        <f>'Oxera''s refined sample'!D48</f>
        <v>PNW US Equity</v>
      </c>
      <c r="B50" s="38">
        <f>INDEX('Commission''s asset beta 2016'!$B$11:$G$84,MATCH($A50,'Commission''s asset beta 2016'!$A$11:$A$84,0),MATCH(B$6,'Commission''s asset beta 2016'!$B$8:$G$8,0))</f>
        <v>0.29048351500385511</v>
      </c>
      <c r="C50" s="38">
        <f>INDEX('Commission''s asset beta 2016'!$B$11:$G$84,MATCH($A50,'Commission''s asset beta 2016'!$A$11:$A$84,0),MATCH(C$6,'Commission''s asset beta 2016'!$B$8:$G$8,0))</f>
        <v>9.0517299560950962E-2</v>
      </c>
      <c r="D50" s="38">
        <f>INDEX('Commission''s asset beta 2016'!$B$11:$G$84,MATCH($A50,'Commission''s asset beta 2016'!$A$11:$A$84,0),MATCH(D$6,'Commission''s asset beta 2016'!$B$8:$G$8,0))</f>
        <v>0.33281724112928057</v>
      </c>
      <c r="E50" s="38">
        <f>INDEX('Commission''s asset beta 2016'!$B$11:$G$84,MATCH($A50,'Commission''s asset beta 2016'!$A$11:$A$84,0),MATCH(E$6,'Commission''s asset beta 2016'!$B$8:$G$8,0))</f>
        <v>3.7077326137534693E-2</v>
      </c>
      <c r="F50" s="38">
        <f>INDEX('Commission''s asset beta 2016'!$B$11:$G$84,MATCH($A50,'Commission''s asset beta 2016'!$A$11:$A$84,0),MATCH(F$6,'Commission''s asset beta 2016'!$B$8:$G$8,0))</f>
        <v>0.38536565071922579</v>
      </c>
      <c r="G50" s="38">
        <f>INDEX('Commission''s asset beta 2016'!$B$11:$G$84,MATCH($A50,'Commission''s asset beta 2016'!$A$11:$A$84,0),MATCH(G$6,'Commission''s asset beta 2016'!$B$8:$G$8,0))</f>
        <v>1.5825764833722895E-2</v>
      </c>
      <c r="H50" s="23">
        <f t="shared" si="0"/>
        <v>8.1933815198069332E-3</v>
      </c>
      <c r="I50" s="23">
        <f t="shared" si="1"/>
        <v>1.3747281135091133E-3</v>
      </c>
      <c r="J50" s="23">
        <f t="shared" si="2"/>
        <v>2.5045483257230027E-4</v>
      </c>
      <c r="K50" s="98">
        <v>9.2049818863354591E-3</v>
      </c>
    </row>
    <row r="51" spans="1:11">
      <c r="A51" s="1" t="str">
        <f>'Oxera''s refined sample'!D49</f>
        <v>PNM US Equity</v>
      </c>
      <c r="B51" s="38">
        <f>INDEX('Commission''s asset beta 2016'!$B$11:$G$84,MATCH($A51,'Commission''s asset beta 2016'!$A$11:$A$84,0),MATCH(B$6,'Commission''s asset beta 2016'!$B$8:$G$8,0))</f>
        <v>0.28282676631805825</v>
      </c>
      <c r="C51" s="38">
        <f>INDEX('Commission''s asset beta 2016'!$B$11:$G$84,MATCH($A51,'Commission''s asset beta 2016'!$A$11:$A$84,0),MATCH(C$6,'Commission''s asset beta 2016'!$B$8:$G$8,0))</f>
        <v>8.3342498080654748E-2</v>
      </c>
      <c r="D51" s="38">
        <f>INDEX('Commission''s asset beta 2016'!$B$11:$G$84,MATCH($A51,'Commission''s asset beta 2016'!$A$11:$A$84,0),MATCH(D$6,'Commission''s asset beta 2016'!$B$8:$G$8,0))</f>
        <v>0.29108539250859267</v>
      </c>
      <c r="E51" s="38">
        <f>INDEX('Commission''s asset beta 2016'!$B$11:$G$84,MATCH($A51,'Commission''s asset beta 2016'!$A$11:$A$84,0),MATCH(E$6,'Commission''s asset beta 2016'!$B$8:$G$8,0))</f>
        <v>3.4858778174391002E-2</v>
      </c>
      <c r="F51" s="38">
        <f>INDEX('Commission''s asset beta 2016'!$B$11:$G$84,MATCH($A51,'Commission''s asset beta 2016'!$A$11:$A$84,0),MATCH(F$6,'Commission''s asset beta 2016'!$B$8:$G$8,0))</f>
        <v>0.38327442111911131</v>
      </c>
      <c r="G51" s="38">
        <f>INDEX('Commission''s asset beta 2016'!$B$11:$G$84,MATCH($A51,'Commission''s asset beta 2016'!$A$11:$A$84,0),MATCH(G$6,'Commission''s asset beta 2016'!$B$8:$G$8,0))</f>
        <v>1.6304237289806379E-2</v>
      </c>
      <c r="H51" s="23">
        <f t="shared" si="0"/>
        <v>6.9459719863239405E-3</v>
      </c>
      <c r="I51" s="23">
        <f t="shared" si="1"/>
        <v>1.2151344158113984E-3</v>
      </c>
      <c r="J51" s="23">
        <f t="shared" si="2"/>
        <v>2.6582815360231285E-4</v>
      </c>
      <c r="K51" s="98">
        <v>3.135914064812226E-3</v>
      </c>
    </row>
    <row r="52" spans="1:11">
      <c r="A52" s="1" t="str">
        <f>'Oxera''s refined sample'!D50</f>
        <v>PPL US Equity</v>
      </c>
      <c r="B52" s="38">
        <f>INDEX('Commission''s asset beta 2016'!$B$11:$G$84,MATCH($A52,'Commission''s asset beta 2016'!$A$11:$A$84,0),MATCH(B$6,'Commission''s asset beta 2016'!$B$8:$G$8,0))</f>
        <v>0.19474993865121612</v>
      </c>
      <c r="C52" s="38">
        <f>INDEX('Commission''s asset beta 2016'!$B$11:$G$84,MATCH($A52,'Commission''s asset beta 2016'!$A$11:$A$84,0),MATCH(C$6,'Commission''s asset beta 2016'!$B$8:$G$8,0))</f>
        <v>6.5978252960071482E-2</v>
      </c>
      <c r="D52" s="38">
        <f>INDEX('Commission''s asset beta 2016'!$B$11:$G$84,MATCH($A52,'Commission''s asset beta 2016'!$A$11:$A$84,0),MATCH(D$6,'Commission''s asset beta 2016'!$B$8:$G$8,0))</f>
        <v>0.22823348692514797</v>
      </c>
      <c r="E52" s="38">
        <f>INDEX('Commission''s asset beta 2016'!$B$11:$G$84,MATCH($A52,'Commission''s asset beta 2016'!$A$11:$A$84,0),MATCH(E$6,'Commission''s asset beta 2016'!$B$8:$G$8,0))</f>
        <v>2.9131023121471276E-2</v>
      </c>
      <c r="F52" s="38">
        <f>INDEX('Commission''s asset beta 2016'!$B$11:$G$84,MATCH($A52,'Commission''s asset beta 2016'!$A$11:$A$84,0),MATCH(F$6,'Commission''s asset beta 2016'!$B$8:$G$8,0))</f>
        <v>0.25543679280049125</v>
      </c>
      <c r="G52" s="38">
        <f>INDEX('Commission''s asset beta 2016'!$B$11:$G$84,MATCH($A52,'Commission''s asset beta 2016'!$A$11:$A$84,0),MATCH(G$6,'Commission''s asset beta 2016'!$B$8:$G$8,0))</f>
        <v>1.3230887902375931E-2</v>
      </c>
      <c r="H52" s="23">
        <f t="shared" si="0"/>
        <v>4.3531298636631816E-3</v>
      </c>
      <c r="I52" s="23">
        <f t="shared" si="1"/>
        <v>8.4861650810369416E-4</v>
      </c>
      <c r="J52" s="23">
        <f t="shared" si="2"/>
        <v>1.7505639468523777E-4</v>
      </c>
      <c r="K52" s="98">
        <v>2.9574326634405349E-2</v>
      </c>
    </row>
    <row r="53" spans="1:11">
      <c r="A53" s="1" t="str">
        <f>'Oxera''s refined sample'!D51</f>
        <v>PEG US Equity</v>
      </c>
      <c r="B53" s="38">
        <f>INDEX('Commission''s asset beta 2016'!$B$11:$G$84,MATCH($A53,'Commission''s asset beta 2016'!$A$11:$A$84,0),MATCH(B$6,'Commission''s asset beta 2016'!$B$8:$G$8,0))</f>
        <v>0.22676436591670082</v>
      </c>
      <c r="C53" s="38">
        <f>INDEX('Commission''s asset beta 2016'!$B$11:$G$84,MATCH($A53,'Commission''s asset beta 2016'!$A$11:$A$84,0),MATCH(C$6,'Commission''s asset beta 2016'!$B$8:$G$8,0))</f>
        <v>0.10921193011775014</v>
      </c>
      <c r="D53" s="38">
        <f>INDEX('Commission''s asset beta 2016'!$B$11:$G$84,MATCH($A53,'Commission''s asset beta 2016'!$A$11:$A$84,0),MATCH(D$6,'Commission''s asset beta 2016'!$B$8:$G$8,0))</f>
        <v>0.36433293821585527</v>
      </c>
      <c r="E53" s="38">
        <f>INDEX('Commission''s asset beta 2016'!$B$11:$G$84,MATCH($A53,'Commission''s asset beta 2016'!$A$11:$A$84,0),MATCH(E$6,'Commission''s asset beta 2016'!$B$8:$G$8,0))</f>
        <v>4.6366106341917214E-2</v>
      </c>
      <c r="F53" s="38">
        <f>INDEX('Commission''s asset beta 2016'!$B$11:$G$84,MATCH($A53,'Commission''s asset beta 2016'!$A$11:$A$84,0),MATCH(F$6,'Commission''s asset beta 2016'!$B$8:$G$8,0))</f>
        <v>0.43857279582487418</v>
      </c>
      <c r="G53" s="38">
        <f>INDEX('Commission''s asset beta 2016'!$B$11:$G$84,MATCH($A53,'Commission''s asset beta 2016'!$A$11:$A$84,0),MATCH(G$6,'Commission''s asset beta 2016'!$B$8:$G$8,0))</f>
        <v>2.0100196877323104E-2</v>
      </c>
      <c r="H53" s="23">
        <f t="shared" si="0"/>
        <v>1.192724568004434E-2</v>
      </c>
      <c r="I53" s="23">
        <f t="shared" si="1"/>
        <v>2.1498158173099756E-3</v>
      </c>
      <c r="J53" s="23">
        <f t="shared" si="2"/>
        <v>4.0401791450714943E-4</v>
      </c>
      <c r="K53" s="98">
        <v>2.5210396509958603E-2</v>
      </c>
    </row>
    <row r="54" spans="1:11">
      <c r="A54" s="1" t="str">
        <f>'Oxera''s refined sample'!D52</f>
        <v>STR US Equity</v>
      </c>
      <c r="B54" s="38">
        <f>INDEX('Commission''s asset beta 2016'!$B$11:$G$84,MATCH($A54,'Commission''s asset beta 2016'!$A$11:$A$84,0),MATCH(B$6,'Commission''s asset beta 2016'!$B$8:$G$8,0))</f>
        <v>0.32293064941477029</v>
      </c>
      <c r="C54" s="38">
        <f>INDEX('Commission''s asset beta 2016'!$B$11:$G$84,MATCH($A54,'Commission''s asset beta 2016'!$A$11:$A$84,0),MATCH(C$6,'Commission''s asset beta 2016'!$B$8:$G$8,0))</f>
        <v>0.14314267034687209</v>
      </c>
      <c r="D54" s="38">
        <f>INDEX('Commission''s asset beta 2016'!$B$11:$G$84,MATCH($A54,'Commission''s asset beta 2016'!$A$11:$A$84,0),MATCH(D$6,'Commission''s asset beta 2016'!$B$8:$G$8,0))</f>
        <v>0.46196222120560326</v>
      </c>
      <c r="E54" s="38">
        <f>INDEX('Commission''s asset beta 2016'!$B$11:$G$84,MATCH($A54,'Commission''s asset beta 2016'!$A$11:$A$84,0),MATCH(E$6,'Commission''s asset beta 2016'!$B$8:$G$8,0))</f>
        <v>5.6106448272859828E-2</v>
      </c>
      <c r="F54" s="38">
        <f>INDEX('Commission''s asset beta 2016'!$B$11:$G$84,MATCH($A54,'Commission''s asset beta 2016'!$A$11:$A$84,0),MATCH(F$6,'Commission''s asset beta 2016'!$B$8:$G$8,0))</f>
        <v>0.5172507717894711</v>
      </c>
      <c r="G54" s="38">
        <f>INDEX('Commission''s asset beta 2016'!$B$11:$G$84,MATCH($A54,'Commission''s asset beta 2016'!$A$11:$A$84,0),MATCH(G$6,'Commission''s asset beta 2016'!$B$8:$G$8,0))</f>
        <v>2.3577025950123617E-2</v>
      </c>
      <c r="H54" s="23">
        <f t="shared" si="0"/>
        <v>2.0489824074033294E-2</v>
      </c>
      <c r="I54" s="23">
        <f t="shared" si="1"/>
        <v>3.1479335377950957E-3</v>
      </c>
      <c r="J54" s="23">
        <f t="shared" si="2"/>
        <v>5.5587615265280247E-4</v>
      </c>
      <c r="K54" s="98">
        <v>4.3864037704538133E-3</v>
      </c>
    </row>
    <row r="55" spans="1:11">
      <c r="A55" s="1" t="str">
        <f>'Oxera''s refined sample'!D53</f>
        <v>SCG US Equity</v>
      </c>
      <c r="B55" s="38">
        <f>INDEX('Commission''s asset beta 2016'!$B$11:$G$84,MATCH($A55,'Commission''s asset beta 2016'!$A$11:$A$84,0),MATCH(B$6,'Commission''s asset beta 2016'!$B$8:$G$8,0))</f>
        <v>0.24810536059958546</v>
      </c>
      <c r="C55" s="38">
        <f>INDEX('Commission''s asset beta 2016'!$B$11:$G$84,MATCH($A55,'Commission''s asset beta 2016'!$A$11:$A$84,0),MATCH(C$6,'Commission''s asset beta 2016'!$B$8:$G$8,0))</f>
        <v>7.7246954916690563E-2</v>
      </c>
      <c r="D55" s="38">
        <f>INDEX('Commission''s asset beta 2016'!$B$11:$G$84,MATCH($A55,'Commission''s asset beta 2016'!$A$11:$A$84,0),MATCH(D$6,'Commission''s asset beta 2016'!$B$8:$G$8,0))</f>
        <v>0.26424178851575597</v>
      </c>
      <c r="E55" s="38">
        <f>INDEX('Commission''s asset beta 2016'!$B$11:$G$84,MATCH($A55,'Commission''s asset beta 2016'!$A$11:$A$84,0),MATCH(E$6,'Commission''s asset beta 2016'!$B$8:$G$8,0))</f>
        <v>3.1042295535258561E-2</v>
      </c>
      <c r="F55" s="38">
        <f>INDEX('Commission''s asset beta 2016'!$B$11:$G$84,MATCH($A55,'Commission''s asset beta 2016'!$A$11:$A$84,0),MATCH(F$6,'Commission''s asset beta 2016'!$B$8:$G$8,0))</f>
        <v>0.3225638689053163</v>
      </c>
      <c r="G55" s="38">
        <f>INDEX('Commission''s asset beta 2016'!$B$11:$G$84,MATCH($A55,'Commission''s asset beta 2016'!$A$11:$A$84,0),MATCH(G$6,'Commission''s asset beta 2016'!$B$8:$G$8,0))</f>
        <v>1.348151535398376E-2</v>
      </c>
      <c r="H55" s="23">
        <f t="shared" si="0"/>
        <v>5.967092043901224E-3</v>
      </c>
      <c r="I55" s="23">
        <f t="shared" si="1"/>
        <v>9.636241120983336E-4</v>
      </c>
      <c r="J55" s="23">
        <f t="shared" si="2"/>
        <v>1.8175125623969988E-4</v>
      </c>
      <c r="K55" s="98">
        <v>1.1133466073731713E-2</v>
      </c>
    </row>
    <row r="56" spans="1:11">
      <c r="A56" s="1" t="str">
        <f>'Oxera''s refined sample'!D54</f>
        <v>SRE US Equity</v>
      </c>
      <c r="B56" s="38">
        <f>INDEX('Commission''s asset beta 2016'!$B$11:$G$84,MATCH($A56,'Commission''s asset beta 2016'!$A$11:$A$84,0),MATCH(B$6,'Commission''s asset beta 2016'!$B$8:$G$8,0))</f>
        <v>0.38230918407862602</v>
      </c>
      <c r="C56" s="38">
        <f>INDEX('Commission''s asset beta 2016'!$B$11:$G$84,MATCH($A56,'Commission''s asset beta 2016'!$A$11:$A$84,0),MATCH(C$6,'Commission''s asset beta 2016'!$B$8:$G$8,0))</f>
        <v>7.3631487866583259E-2</v>
      </c>
      <c r="D56" s="38">
        <f>INDEX('Commission''s asset beta 2016'!$B$11:$G$84,MATCH($A56,'Commission''s asset beta 2016'!$A$11:$A$84,0),MATCH(D$6,'Commission''s asset beta 2016'!$B$8:$G$8,0))</f>
        <v>0.38347941277801412</v>
      </c>
      <c r="E56" s="38">
        <f>INDEX('Commission''s asset beta 2016'!$B$11:$G$84,MATCH($A56,'Commission''s asset beta 2016'!$A$11:$A$84,0),MATCH(E$6,'Commission''s asset beta 2016'!$B$8:$G$8,0))</f>
        <v>3.3174158565472629E-2</v>
      </c>
      <c r="F56" s="38">
        <f>INDEX('Commission''s asset beta 2016'!$B$11:$G$84,MATCH($A56,'Commission''s asset beta 2016'!$A$11:$A$84,0),MATCH(F$6,'Commission''s asset beta 2016'!$B$8:$G$8,0))</f>
        <v>0.43070895019117977</v>
      </c>
      <c r="G56" s="38">
        <f>INDEX('Commission''s asset beta 2016'!$B$11:$G$84,MATCH($A56,'Commission''s asset beta 2016'!$A$11:$A$84,0),MATCH(G$6,'Commission''s asset beta 2016'!$B$8:$G$8,0))</f>
        <v>1.5104954016686944E-2</v>
      </c>
      <c r="H56" s="23">
        <f t="shared" si="0"/>
        <v>5.4215960054467974E-3</v>
      </c>
      <c r="I56" s="23">
        <f t="shared" si="1"/>
        <v>1.100524796527121E-3</v>
      </c>
      <c r="J56" s="23">
        <f t="shared" si="2"/>
        <v>2.2815963584622704E-4</v>
      </c>
      <c r="K56" s="98">
        <v>3.0050886256838234E-2</v>
      </c>
    </row>
    <row r="57" spans="1:11">
      <c r="A57" s="1" t="str">
        <f>'Oxera''s refined sample'!D55</f>
        <v>SJI US Equity</v>
      </c>
      <c r="B57" s="38">
        <f>INDEX('Commission''s asset beta 2016'!$B$11:$G$84,MATCH($A57,'Commission''s asset beta 2016'!$A$11:$A$84,0),MATCH(B$6,'Commission''s asset beta 2016'!$B$8:$G$8,0))</f>
        <v>0.43178751108248281</v>
      </c>
      <c r="C57" s="38">
        <f>INDEX('Commission''s asset beta 2016'!$B$11:$G$84,MATCH($A57,'Commission''s asset beta 2016'!$A$11:$A$84,0),MATCH(C$6,'Commission''s asset beta 2016'!$B$8:$G$8,0))</f>
        <v>0.10475548931986352</v>
      </c>
      <c r="D57" s="38">
        <f>INDEX('Commission''s asset beta 2016'!$B$11:$G$84,MATCH($A57,'Commission''s asset beta 2016'!$A$11:$A$84,0),MATCH(D$6,'Commission''s asset beta 2016'!$B$8:$G$8,0))</f>
        <v>0.41187437468476285</v>
      </c>
      <c r="E57" s="38">
        <f>INDEX('Commission''s asset beta 2016'!$B$11:$G$84,MATCH($A57,'Commission''s asset beta 2016'!$A$11:$A$84,0),MATCH(E$6,'Commission''s asset beta 2016'!$B$8:$G$8,0))</f>
        <v>4.1608369782385732E-2</v>
      </c>
      <c r="F57" s="38">
        <f>INDEX('Commission''s asset beta 2016'!$B$11:$G$84,MATCH($A57,'Commission''s asset beta 2016'!$A$11:$A$84,0),MATCH(F$6,'Commission''s asset beta 2016'!$B$8:$G$8,0))</f>
        <v>0.52825473945100831</v>
      </c>
      <c r="G57" s="38">
        <f>INDEX('Commission''s asset beta 2016'!$B$11:$G$84,MATCH($A57,'Commission''s asset beta 2016'!$A$11:$A$84,0),MATCH(G$6,'Commission''s asset beta 2016'!$B$8:$G$8,0))</f>
        <v>1.8233910725982228E-2</v>
      </c>
      <c r="H57" s="23">
        <f t="shared" si="0"/>
        <v>1.0973712542644039E-2</v>
      </c>
      <c r="I57" s="23">
        <f t="shared" si="1"/>
        <v>1.7312564359477501E-3</v>
      </c>
      <c r="J57" s="23">
        <f t="shared" si="2"/>
        <v>3.3247550036308977E-4</v>
      </c>
      <c r="K57" s="98">
        <v>2.0989346853408503E-3</v>
      </c>
    </row>
    <row r="58" spans="1:11">
      <c r="A58" s="1" t="str">
        <f>'Oxera''s refined sample'!D56</f>
        <v>SO US Equity</v>
      </c>
      <c r="B58" s="38">
        <f>INDEX('Commission''s asset beta 2016'!$B$11:$G$84,MATCH($A58,'Commission''s asset beta 2016'!$A$11:$A$84,0),MATCH(B$6,'Commission''s asset beta 2016'!$B$8:$G$8,0))</f>
        <v>9.451780950406749E-2</v>
      </c>
      <c r="C58" s="38">
        <f>INDEX('Commission''s asset beta 2016'!$B$11:$G$84,MATCH($A58,'Commission''s asset beta 2016'!$A$11:$A$84,0),MATCH(C$6,'Commission''s asset beta 2016'!$B$8:$G$8,0))</f>
        <v>7.8734936461900967E-2</v>
      </c>
      <c r="D58" s="38">
        <f>INDEX('Commission''s asset beta 2016'!$B$11:$G$84,MATCH($A58,'Commission''s asset beta 2016'!$A$11:$A$84,0),MATCH(D$6,'Commission''s asset beta 2016'!$B$8:$G$8,0))</f>
        <v>0.17507228112619533</v>
      </c>
      <c r="E58" s="38">
        <f>INDEX('Commission''s asset beta 2016'!$B$11:$G$84,MATCH($A58,'Commission''s asset beta 2016'!$A$11:$A$84,0),MATCH(E$6,'Commission''s asset beta 2016'!$B$8:$G$8,0))</f>
        <v>3.2604411526105888E-2</v>
      </c>
      <c r="F58" s="38">
        <f>INDEX('Commission''s asset beta 2016'!$B$11:$G$84,MATCH($A58,'Commission''s asset beta 2016'!$A$11:$A$84,0),MATCH(F$6,'Commission''s asset beta 2016'!$B$8:$G$8,0))</f>
        <v>0.23332340613330466</v>
      </c>
      <c r="G58" s="38">
        <f>INDEX('Commission''s asset beta 2016'!$B$11:$G$84,MATCH($A58,'Commission''s asset beta 2016'!$A$11:$A$84,0),MATCH(G$6,'Commission''s asset beta 2016'!$B$8:$G$8,0))</f>
        <v>1.4587058432377054E-2</v>
      </c>
      <c r="H58" s="23">
        <f t="shared" si="0"/>
        <v>6.1991902196595824E-3</v>
      </c>
      <c r="I58" s="23">
        <f t="shared" si="1"/>
        <v>1.0630476509636666E-3</v>
      </c>
      <c r="J58" s="23">
        <f t="shared" si="2"/>
        <v>2.1278227370958252E-4</v>
      </c>
      <c r="K58" s="98">
        <v>5.4771030145775355E-2</v>
      </c>
    </row>
    <row r="59" spans="1:11">
      <c r="A59" s="1" t="str">
        <f>'Oxera''s refined sample'!D57</f>
        <v>SWX US Equity</v>
      </c>
      <c r="B59" s="38">
        <f>INDEX('Commission''s asset beta 2016'!$B$11:$G$84,MATCH($A59,'Commission''s asset beta 2016'!$A$11:$A$84,0),MATCH(B$6,'Commission''s asset beta 2016'!$B$8:$G$8,0))</f>
        <v>0.37795293860044238</v>
      </c>
      <c r="C59" s="38">
        <f>INDEX('Commission''s asset beta 2016'!$B$11:$G$84,MATCH($A59,'Commission''s asset beta 2016'!$A$11:$A$84,0),MATCH(C$6,'Commission''s asset beta 2016'!$B$8:$G$8,0))</f>
        <v>0.10234539797761766</v>
      </c>
      <c r="D59" s="38">
        <f>INDEX('Commission''s asset beta 2016'!$B$11:$G$84,MATCH($A59,'Commission''s asset beta 2016'!$A$11:$A$84,0),MATCH(D$6,'Commission''s asset beta 2016'!$B$8:$G$8,0))</f>
        <v>0.36924075756602398</v>
      </c>
      <c r="E59" s="38">
        <f>INDEX('Commission''s asset beta 2016'!$B$11:$G$84,MATCH($A59,'Commission''s asset beta 2016'!$A$11:$A$84,0),MATCH(E$6,'Commission''s asset beta 2016'!$B$8:$G$8,0))</f>
        <v>4.1194301493856382E-2</v>
      </c>
      <c r="F59" s="38">
        <f>INDEX('Commission''s asset beta 2016'!$B$11:$G$84,MATCH($A59,'Commission''s asset beta 2016'!$A$11:$A$84,0),MATCH(F$6,'Commission''s asset beta 2016'!$B$8:$G$8,0))</f>
        <v>0.50110484672421085</v>
      </c>
      <c r="G59" s="38">
        <f>INDEX('Commission''s asset beta 2016'!$B$11:$G$84,MATCH($A59,'Commission''s asset beta 2016'!$A$11:$A$84,0),MATCH(G$6,'Commission''s asset beta 2016'!$B$8:$G$8,0))</f>
        <v>1.7653271118054144E-2</v>
      </c>
      <c r="H59" s="23">
        <f t="shared" si="0"/>
        <v>1.0474580487196945E-2</v>
      </c>
      <c r="I59" s="23">
        <f t="shared" si="1"/>
        <v>1.6969704755667382E-3</v>
      </c>
      <c r="J59" s="23">
        <f t="shared" si="2"/>
        <v>3.1163798116752464E-4</v>
      </c>
      <c r="K59" s="98">
        <v>3.3654279100288577E-3</v>
      </c>
    </row>
    <row r="60" spans="1:11">
      <c r="A60" s="1" t="str">
        <f>'Oxera''s refined sample'!D58</f>
        <v>SKI AU Equity</v>
      </c>
      <c r="B60" s="38">
        <f>INDEX('Commission''s asset beta 2016'!$B$11:$G$84,MATCH($A60,'Commission''s asset beta 2016'!$A$11:$A$84,0),MATCH(B$6,'Commission''s asset beta 2016'!$B$8:$G$8,0))</f>
        <v>0.19494935570934546</v>
      </c>
      <c r="C60" s="38">
        <f>INDEX('Commission''s asset beta 2016'!$B$11:$G$84,MATCH($A60,'Commission''s asset beta 2016'!$A$11:$A$84,0),MATCH(C$6,'Commission''s asset beta 2016'!$B$8:$G$8,0))</f>
        <v>0.10817902945622837</v>
      </c>
      <c r="D60" s="38">
        <f>INDEX('Commission''s asset beta 2016'!$B$11:$G$84,MATCH($A60,'Commission''s asset beta 2016'!$A$11:$A$84,0),MATCH(D$6,'Commission''s asset beta 2016'!$B$8:$G$8,0))</f>
        <v>0.30416329862043168</v>
      </c>
      <c r="E60" s="38">
        <f>INDEX('Commission''s asset beta 2016'!$B$11:$G$84,MATCH($A60,'Commission''s asset beta 2016'!$A$11:$A$84,0),MATCH(E$6,'Commission''s asset beta 2016'!$B$8:$G$8,0))</f>
        <v>5.4702076055512638E-2</v>
      </c>
      <c r="F60" s="38">
        <f>INDEX('Commission''s asset beta 2016'!$B$11:$G$84,MATCH($A60,'Commission''s asset beta 2016'!$A$11:$A$84,0),MATCH(F$6,'Commission''s asset beta 2016'!$B$8:$G$8,0))</f>
        <v>0.38826357978857529</v>
      </c>
      <c r="G60" s="38">
        <f>INDEX('Commission''s asset beta 2016'!$B$11:$G$84,MATCH($A60,'Commission''s asset beta 2016'!$A$11:$A$84,0),MATCH(G$6,'Commission''s asset beta 2016'!$B$8:$G$8,0))</f>
        <v>2.4966159882111493E-2</v>
      </c>
      <c r="H60" s="23">
        <f t="shared" si="0"/>
        <v>1.1702702414091526E-2</v>
      </c>
      <c r="I60" s="23">
        <f t="shared" si="1"/>
        <v>2.9923171247830892E-3</v>
      </c>
      <c r="J60" s="23">
        <f t="shared" si="2"/>
        <v>6.2330913925915331E-4</v>
      </c>
      <c r="K60" s="98">
        <v>3.0319410305633234E-3</v>
      </c>
    </row>
    <row r="61" spans="1:11">
      <c r="A61" s="1" t="str">
        <f>'Oxera''s refined sample'!D59</f>
        <v>SSE LN Equity</v>
      </c>
      <c r="B61" s="38">
        <f>INDEX('Commission''s asset beta 2016'!$B$11:$G$84,MATCH($A61,'Commission''s asset beta 2016'!$A$11:$A$84,0),MATCH(B$6,'Commission''s asset beta 2016'!$B$8:$G$8,0))</f>
        <v>0.4223108870704671</v>
      </c>
      <c r="C61" s="38">
        <f>INDEX('Commission''s asset beta 2016'!$B$11:$G$84,MATCH($A61,'Commission''s asset beta 2016'!$A$11:$A$84,0),MATCH(C$6,'Commission''s asset beta 2016'!$B$8:$G$8,0))</f>
        <v>9.3901602486648694E-2</v>
      </c>
      <c r="D61" s="38">
        <f>INDEX('Commission''s asset beta 2016'!$B$11:$G$84,MATCH($A61,'Commission''s asset beta 2016'!$A$11:$A$84,0),MATCH(D$6,'Commission''s asset beta 2016'!$B$8:$G$8,0))</f>
        <v>0.43167895704981118</v>
      </c>
      <c r="E61" s="38">
        <f>INDEX('Commission''s asset beta 2016'!$B$11:$G$84,MATCH($A61,'Commission''s asset beta 2016'!$A$11:$A$84,0),MATCH(E$6,'Commission''s asset beta 2016'!$B$8:$G$8,0))</f>
        <v>4.0429848806719071E-2</v>
      </c>
      <c r="F61" s="38">
        <f>INDEX('Commission''s asset beta 2016'!$B$11:$G$84,MATCH($A61,'Commission''s asset beta 2016'!$A$11:$A$84,0),MATCH(F$6,'Commission''s asset beta 2016'!$B$8:$G$8,0))</f>
        <v>0.44739262624823289</v>
      </c>
      <c r="G61" s="38">
        <f>INDEX('Commission''s asset beta 2016'!$B$11:$G$84,MATCH($A61,'Commission''s asset beta 2016'!$A$11:$A$84,0),MATCH(G$6,'Commission''s asset beta 2016'!$B$8:$G$8,0))</f>
        <v>1.8893381355842797E-2</v>
      </c>
      <c r="H61" s="23">
        <f t="shared" si="0"/>
        <v>8.8175109495605888E-3</v>
      </c>
      <c r="I61" s="23">
        <f t="shared" si="1"/>
        <v>1.6345726745341635E-3</v>
      </c>
      <c r="J61" s="23">
        <f t="shared" si="2"/>
        <v>3.5695985905730821E-4</v>
      </c>
      <c r="K61" s="98">
        <v>2.9170249047116011E-2</v>
      </c>
    </row>
    <row r="62" spans="1:11">
      <c r="A62" s="1" t="str">
        <f>'Oxera''s refined sample'!D60</f>
        <v>TE US Equity</v>
      </c>
      <c r="B62" s="38">
        <f>INDEX('Commission''s asset beta 2016'!$B$11:$G$84,MATCH($A62,'Commission''s asset beta 2016'!$A$11:$A$84,0),MATCH(B$6,'Commission''s asset beta 2016'!$B$8:$G$8,0))</f>
        <v>0.20872573459757171</v>
      </c>
      <c r="C62" s="38">
        <f>INDEX('Commission''s asset beta 2016'!$B$11:$G$84,MATCH($A62,'Commission''s asset beta 2016'!$A$11:$A$84,0),MATCH(C$6,'Commission''s asset beta 2016'!$B$8:$G$8,0))</f>
        <v>0.10487133835682029</v>
      </c>
      <c r="D62" s="38">
        <f>INDEX('Commission''s asset beta 2016'!$B$11:$G$84,MATCH($A62,'Commission''s asset beta 2016'!$A$11:$A$84,0),MATCH(D$6,'Commission''s asset beta 2016'!$B$8:$G$8,0))</f>
        <v>0.34618693170574699</v>
      </c>
      <c r="E62" s="38">
        <f>INDEX('Commission''s asset beta 2016'!$B$11:$G$84,MATCH($A62,'Commission''s asset beta 2016'!$A$11:$A$84,0),MATCH(E$6,'Commission''s asset beta 2016'!$B$8:$G$8,0))</f>
        <v>4.2154645916998634E-2</v>
      </c>
      <c r="F62" s="38">
        <f>INDEX('Commission''s asset beta 2016'!$B$11:$G$84,MATCH($A62,'Commission''s asset beta 2016'!$A$11:$A$84,0),MATCH(F$6,'Commission''s asset beta 2016'!$B$8:$G$8,0))</f>
        <v>0.39027577233013822</v>
      </c>
      <c r="G62" s="38">
        <f>INDEX('Commission''s asset beta 2016'!$B$11:$G$84,MATCH($A62,'Commission''s asset beta 2016'!$A$11:$A$84,0),MATCH(G$6,'Commission''s asset beta 2016'!$B$8:$G$8,0))</f>
        <v>1.8615824946810904E-2</v>
      </c>
      <c r="H62" s="23">
        <f t="shared" si="0"/>
        <v>1.0997997608750686E-2</v>
      </c>
      <c r="I62" s="23">
        <f t="shared" si="1"/>
        <v>1.7770141723875295E-3</v>
      </c>
      <c r="J62" s="23">
        <f t="shared" si="2"/>
        <v>3.4654893845030717E-4</v>
      </c>
      <c r="K62" s="98">
        <v>8.0733632489209152E-3</v>
      </c>
    </row>
    <row r="63" spans="1:11">
      <c r="A63" s="1" t="str">
        <f>'Oxera''s refined sample'!D61</f>
        <v>UGI US Equity</v>
      </c>
      <c r="B63" s="38">
        <f>INDEX('Commission''s asset beta 2016'!$B$11:$G$84,MATCH($A63,'Commission''s asset beta 2016'!$A$11:$A$84,0),MATCH(B$6,'Commission''s asset beta 2016'!$B$8:$G$8,0))</f>
        <v>0.43689940328370314</v>
      </c>
      <c r="C63" s="38">
        <f>INDEX('Commission''s asset beta 2016'!$B$11:$G$84,MATCH($A63,'Commission''s asset beta 2016'!$A$11:$A$84,0),MATCH(C$6,'Commission''s asset beta 2016'!$B$8:$G$8,0))</f>
        <v>8.8757771885606948E-2</v>
      </c>
      <c r="D63" s="38">
        <f>INDEX('Commission''s asset beta 2016'!$B$11:$G$84,MATCH($A63,'Commission''s asset beta 2016'!$A$11:$A$84,0),MATCH(D$6,'Commission''s asset beta 2016'!$B$8:$G$8,0))</f>
        <v>0.45295124193825609</v>
      </c>
      <c r="E63" s="38">
        <f>INDEX('Commission''s asset beta 2016'!$B$11:$G$84,MATCH($A63,'Commission''s asset beta 2016'!$A$11:$A$84,0),MATCH(E$6,'Commission''s asset beta 2016'!$B$8:$G$8,0))</f>
        <v>3.6206144078612043E-2</v>
      </c>
      <c r="F63" s="38">
        <f>INDEX('Commission''s asset beta 2016'!$B$11:$G$84,MATCH($A63,'Commission''s asset beta 2016'!$A$11:$A$84,0),MATCH(F$6,'Commission''s asset beta 2016'!$B$8:$G$8,0))</f>
        <v>0.46876042083506625</v>
      </c>
      <c r="G63" s="38">
        <f>INDEX('Commission''s asset beta 2016'!$B$11:$G$84,MATCH($A63,'Commission''s asset beta 2016'!$A$11:$A$84,0),MATCH(G$6,'Commission''s asset beta 2016'!$B$8:$G$8,0))</f>
        <v>1.6223463611393346E-2</v>
      </c>
      <c r="H63" s="23">
        <f t="shared" si="0"/>
        <v>7.8779420700974389E-3</v>
      </c>
      <c r="I63" s="23">
        <f t="shared" si="1"/>
        <v>1.310884869041214E-3</v>
      </c>
      <c r="J63" s="23">
        <f t="shared" si="2"/>
        <v>2.6320077155020404E-4</v>
      </c>
      <c r="K63" s="98">
        <v>7.4974262626330513E-3</v>
      </c>
    </row>
    <row r="64" spans="1:11">
      <c r="A64" s="1" t="str">
        <f>'Oxera''s refined sample'!D62</f>
        <v>UTL US Equity</v>
      </c>
      <c r="B64" s="38">
        <f>INDEX('Commission''s asset beta 2016'!$B$11:$G$84,MATCH($A64,'Commission''s asset beta 2016'!$A$11:$A$84,0),MATCH(B$6,'Commission''s asset beta 2016'!$B$8:$G$8,0))</f>
        <v>0.15334171143604944</v>
      </c>
      <c r="C64" s="38">
        <f>INDEX('Commission''s asset beta 2016'!$B$11:$G$84,MATCH($A64,'Commission''s asset beta 2016'!$A$11:$A$84,0),MATCH(C$6,'Commission''s asset beta 2016'!$B$8:$G$8,0))</f>
        <v>7.4066605605934879E-2</v>
      </c>
      <c r="D64" s="38">
        <f>INDEX('Commission''s asset beta 2016'!$B$11:$G$84,MATCH($A64,'Commission''s asset beta 2016'!$A$11:$A$84,0),MATCH(D$6,'Commission''s asset beta 2016'!$B$8:$G$8,0))</f>
        <v>0.19568882352163558</v>
      </c>
      <c r="E64" s="38">
        <f>INDEX('Commission''s asset beta 2016'!$B$11:$G$84,MATCH($A64,'Commission''s asset beta 2016'!$A$11:$A$84,0),MATCH(E$6,'Commission''s asset beta 2016'!$B$8:$G$8,0))</f>
        <v>3.2363986837992978E-2</v>
      </c>
      <c r="F64" s="38">
        <f>INDEX('Commission''s asset beta 2016'!$B$11:$G$84,MATCH($A64,'Commission''s asset beta 2016'!$A$11:$A$84,0),MATCH(F$6,'Commission''s asset beta 2016'!$B$8:$G$8,0))</f>
        <v>0.33564969577288767</v>
      </c>
      <c r="G64" s="38">
        <f>INDEX('Commission''s asset beta 2016'!$B$11:$G$84,MATCH($A64,'Commission''s asset beta 2016'!$A$11:$A$84,0),MATCH(G$6,'Commission''s asset beta 2016'!$B$8:$G$8,0))</f>
        <v>1.5177676746457824E-2</v>
      </c>
      <c r="H64" s="23">
        <f t="shared" si="0"/>
        <v>5.4858620659851039E-3</v>
      </c>
      <c r="I64" s="23">
        <f t="shared" si="1"/>
        <v>1.0474276440497828E-3</v>
      </c>
      <c r="J64" s="23">
        <f t="shared" si="2"/>
        <v>2.3036187141996654E-4</v>
      </c>
      <c r="K64" s="98">
        <v>6.4614275761713357E-4</v>
      </c>
    </row>
    <row r="65" spans="1:16">
      <c r="A65" s="1" t="str">
        <f>'Oxera''s refined sample'!D63</f>
        <v>VVC US Equity</v>
      </c>
      <c r="B65" s="38">
        <f>INDEX('Commission''s asset beta 2016'!$B$11:$G$84,MATCH($A65,'Commission''s asset beta 2016'!$A$11:$A$84,0),MATCH(B$6,'Commission''s asset beta 2016'!$B$8:$G$8,0))</f>
        <v>0.39087780614422263</v>
      </c>
      <c r="C65" s="38">
        <f>INDEX('Commission''s asset beta 2016'!$B$11:$G$84,MATCH($A65,'Commission''s asset beta 2016'!$A$11:$A$84,0),MATCH(C$6,'Commission''s asset beta 2016'!$B$8:$G$8,0))</f>
        <v>9.3705175338775717E-2</v>
      </c>
      <c r="D65" s="38">
        <f>INDEX('Commission''s asset beta 2016'!$B$11:$G$84,MATCH($A65,'Commission''s asset beta 2016'!$A$11:$A$84,0),MATCH(D$6,'Commission''s asset beta 2016'!$B$8:$G$8,0))</f>
        <v>0.36758541078712204</v>
      </c>
      <c r="E65" s="38">
        <f>INDEX('Commission''s asset beta 2016'!$B$11:$G$84,MATCH($A65,'Commission''s asset beta 2016'!$A$11:$A$84,0),MATCH(E$6,'Commission''s asset beta 2016'!$B$8:$G$8,0))</f>
        <v>3.6394583036291173E-2</v>
      </c>
      <c r="F65" s="38">
        <f>INDEX('Commission''s asset beta 2016'!$B$11:$G$84,MATCH($A65,'Commission''s asset beta 2016'!$A$11:$A$84,0),MATCH(F$6,'Commission''s asset beta 2016'!$B$8:$G$8,0))</f>
        <v>0.42553998380227731</v>
      </c>
      <c r="G65" s="38">
        <f>INDEX('Commission''s asset beta 2016'!$B$11:$G$84,MATCH($A65,'Commission''s asset beta 2016'!$A$11:$A$84,0),MATCH(G$6,'Commission''s asset beta 2016'!$B$8:$G$8,0))</f>
        <v>1.5956843738869211E-2</v>
      </c>
      <c r="H65" s="23">
        <f t="shared" si="0"/>
        <v>8.7806598852707002E-3</v>
      </c>
      <c r="I65" s="23">
        <f t="shared" si="1"/>
        <v>1.3245656743854932E-3</v>
      </c>
      <c r="J65" s="23">
        <f t="shared" si="2"/>
        <v>2.5462086210668953E-4</v>
      </c>
      <c r="K65" s="98">
        <v>4.5181346023682716E-3</v>
      </c>
    </row>
    <row r="66" spans="1:16">
      <c r="A66" s="1" t="str">
        <f>'Oxera''s refined sample'!D64</f>
        <v>WEC US Equity</v>
      </c>
      <c r="B66" s="38">
        <f>INDEX('Commission''s asset beta 2016'!$B$11:$G$84,MATCH($A66,'Commission''s asset beta 2016'!$A$11:$A$84,0),MATCH(B$6,'Commission''s asset beta 2016'!$B$8:$G$8,0))</f>
        <v>0.15179301120903849</v>
      </c>
      <c r="C66" s="38">
        <f>INDEX('Commission''s asset beta 2016'!$B$11:$G$84,MATCH($A66,'Commission''s asset beta 2016'!$A$11:$A$84,0),MATCH(C$6,'Commission''s asset beta 2016'!$B$8:$G$8,0))</f>
        <v>9.6196539199906075E-2</v>
      </c>
      <c r="D66" s="38">
        <f>INDEX('Commission''s asset beta 2016'!$B$11:$G$84,MATCH($A66,'Commission''s asset beta 2016'!$A$11:$A$84,0),MATCH(D$6,'Commission''s asset beta 2016'!$B$8:$G$8,0))</f>
        <v>0.25742554885680868</v>
      </c>
      <c r="E66" s="38">
        <f>INDEX('Commission''s asset beta 2016'!$B$11:$G$84,MATCH($A66,'Commission''s asset beta 2016'!$A$11:$A$84,0),MATCH(E$6,'Commission''s asset beta 2016'!$B$8:$G$8,0))</f>
        <v>3.769382748993097E-2</v>
      </c>
      <c r="F66" s="38">
        <f>INDEX('Commission''s asset beta 2016'!$B$11:$G$84,MATCH($A66,'Commission''s asset beta 2016'!$A$11:$A$84,0),MATCH(F$6,'Commission''s asset beta 2016'!$B$8:$G$8,0))</f>
        <v>0.35394418590499044</v>
      </c>
      <c r="G66" s="38">
        <f>INDEX('Commission''s asset beta 2016'!$B$11:$G$84,MATCH($A66,'Commission''s asset beta 2016'!$A$11:$A$84,0),MATCH(G$6,'Commission''s asset beta 2016'!$B$8:$G$8,0))</f>
        <v>1.6423177695891484E-2</v>
      </c>
      <c r="H66" s="23">
        <f t="shared" si="0"/>
        <v>9.2537741540390656E-3</v>
      </c>
      <c r="I66" s="23">
        <f t="shared" si="1"/>
        <v>1.4208246308406757E-3</v>
      </c>
      <c r="J66" s="23">
        <f t="shared" si="2"/>
        <v>2.6972076563082749E-4</v>
      </c>
      <c r="K66" s="98">
        <v>2.0860195443725235E-2</v>
      </c>
    </row>
    <row r="67" spans="1:16">
      <c r="A67" s="1" t="str">
        <f>'Oxera''s refined sample'!D65</f>
        <v>WR US Equity</v>
      </c>
      <c r="B67" s="38">
        <f>INDEX('Commission''s asset beta 2016'!$B$11:$G$84,MATCH($A67,'Commission''s asset beta 2016'!$A$11:$A$84,0),MATCH(B$6,'Commission''s asset beta 2016'!$B$8:$G$8,0))</f>
        <v>0.26228750795971773</v>
      </c>
      <c r="C67" s="38">
        <f>INDEX('Commission''s asset beta 2016'!$B$11:$G$84,MATCH($A67,'Commission''s asset beta 2016'!$A$11:$A$84,0),MATCH(C$6,'Commission''s asset beta 2016'!$B$8:$G$8,0))</f>
        <v>7.8230147572473305E-2</v>
      </c>
      <c r="D67" s="38">
        <f>INDEX('Commission''s asset beta 2016'!$B$11:$G$84,MATCH($A67,'Commission''s asset beta 2016'!$A$11:$A$84,0),MATCH(D$6,'Commission''s asset beta 2016'!$B$8:$G$8,0))</f>
        <v>0.28301952518647139</v>
      </c>
      <c r="E67" s="38">
        <f>INDEX('Commission''s asset beta 2016'!$B$11:$G$84,MATCH($A67,'Commission''s asset beta 2016'!$A$11:$A$84,0),MATCH(E$6,'Commission''s asset beta 2016'!$B$8:$G$8,0))</f>
        <v>3.325634303596469E-2</v>
      </c>
      <c r="F67" s="38">
        <f>INDEX('Commission''s asset beta 2016'!$B$11:$G$84,MATCH($A67,'Commission''s asset beta 2016'!$A$11:$A$84,0),MATCH(F$6,'Commission''s asset beta 2016'!$B$8:$G$8,0))</f>
        <v>0.32813915864432752</v>
      </c>
      <c r="G67" s="38">
        <f>INDEX('Commission''s asset beta 2016'!$B$11:$G$84,MATCH($A67,'Commission''s asset beta 2016'!$A$11:$A$84,0),MATCH(G$6,'Commission''s asset beta 2016'!$B$8:$G$8,0))</f>
        <v>1.4066293528000441E-2</v>
      </c>
      <c r="H67" s="23">
        <f t="shared" si="0"/>
        <v>6.1199559892109508E-3</v>
      </c>
      <c r="I67" s="23">
        <f t="shared" si="1"/>
        <v>1.1059843521257571E-3</v>
      </c>
      <c r="J67" s="23">
        <f t="shared" si="2"/>
        <v>1.9786061361586708E-4</v>
      </c>
      <c r="K67" s="98">
        <v>7.7194964998043292E-3</v>
      </c>
    </row>
    <row r="68" spans="1:16">
      <c r="A68" s="1" t="str">
        <f>'Oxera''s refined sample'!D66</f>
        <v>WGL US Equity</v>
      </c>
      <c r="B68" s="38">
        <f>INDEX('Commission''s asset beta 2016'!$B$11:$G$84,MATCH($A68,'Commission''s asset beta 2016'!$A$11:$A$84,0),MATCH(B$6,'Commission''s asset beta 2016'!$B$8:$G$8,0))</f>
        <v>0.38807699479496205</v>
      </c>
      <c r="C68" s="38">
        <f>INDEX('Commission''s asset beta 2016'!$B$11:$G$84,MATCH($A68,'Commission''s asset beta 2016'!$A$11:$A$84,0),MATCH(C$6,'Commission''s asset beta 2016'!$B$8:$G$8,0))</f>
        <v>0.11464819357666496</v>
      </c>
      <c r="D68" s="38">
        <f>INDEX('Commission''s asset beta 2016'!$B$11:$G$84,MATCH($A68,'Commission''s asset beta 2016'!$A$11:$A$84,0),MATCH(D$6,'Commission''s asset beta 2016'!$B$8:$G$8,0))</f>
        <v>0.42390915001180973</v>
      </c>
      <c r="E68" s="38">
        <f>INDEX('Commission''s asset beta 2016'!$B$11:$G$84,MATCH($A68,'Commission''s asset beta 2016'!$A$11:$A$84,0),MATCH(E$6,'Commission''s asset beta 2016'!$B$8:$G$8,0))</f>
        <v>4.7055768557672344E-2</v>
      </c>
      <c r="F68" s="38">
        <f>INDEX('Commission''s asset beta 2016'!$B$11:$G$84,MATCH($A68,'Commission''s asset beta 2016'!$A$11:$A$84,0),MATCH(F$6,'Commission''s asset beta 2016'!$B$8:$G$8,0))</f>
        <v>0.56467276044727543</v>
      </c>
      <c r="G68" s="38">
        <f>INDEX('Commission''s asset beta 2016'!$B$11:$G$84,MATCH($A68,'Commission''s asset beta 2016'!$A$11:$A$84,0),MATCH(G$6,'Commission''s asset beta 2016'!$B$8:$G$8,0))</f>
        <v>2.0769308970863418E-2</v>
      </c>
      <c r="H68" s="23">
        <f t="shared" si="0"/>
        <v>1.314420829039244E-2</v>
      </c>
      <c r="I68" s="23">
        <f t="shared" si="1"/>
        <v>2.214245354553225E-3</v>
      </c>
      <c r="J68" s="23">
        <f t="shared" si="2"/>
        <v>4.3136419512718763E-4</v>
      </c>
      <c r="K68" s="98">
        <v>4.0424172297427617E-3</v>
      </c>
    </row>
    <row r="69" spans="1:16">
      <c r="A69" s="1" t="str">
        <f>'Oxera''s refined sample'!D67</f>
        <v>XEL US Equity</v>
      </c>
      <c r="B69" s="38">
        <f>INDEX('Commission''s asset beta 2016'!$B$11:$G$84,MATCH($A69,'Commission''s asset beta 2016'!$A$11:$A$84,0),MATCH(B$6,'Commission''s asset beta 2016'!$B$8:$G$8,0))</f>
        <v>0.16719136955412503</v>
      </c>
      <c r="C69" s="38">
        <f>INDEX('Commission''s asset beta 2016'!$B$11:$G$84,MATCH($A69,'Commission''s asset beta 2016'!$A$11:$A$84,0),MATCH(C$6,'Commission''s asset beta 2016'!$B$8:$G$8,0))</f>
        <v>7.1211732736277095E-2</v>
      </c>
      <c r="D69" s="38">
        <f>INDEX('Commission''s asset beta 2016'!$B$11:$G$84,MATCH($A69,'Commission''s asset beta 2016'!$A$11:$A$84,0),MATCH(D$6,'Commission''s asset beta 2016'!$B$8:$G$8,0))</f>
        <v>0.22863287274152441</v>
      </c>
      <c r="E69" s="38">
        <f>INDEX('Commission''s asset beta 2016'!$B$11:$G$84,MATCH($A69,'Commission''s asset beta 2016'!$A$11:$A$84,0),MATCH(E$6,'Commission''s asset beta 2016'!$B$8:$G$8,0))</f>
        <v>3.0013403957255415E-2</v>
      </c>
      <c r="F69" s="38">
        <f>INDEX('Commission''s asset beta 2016'!$B$11:$G$84,MATCH($A69,'Commission''s asset beta 2016'!$A$11:$A$84,0),MATCH(F$6,'Commission''s asset beta 2016'!$B$8:$G$8,0))</f>
        <v>0.29564968352496507</v>
      </c>
      <c r="G69" s="38">
        <f>INDEX('Commission''s asset beta 2016'!$B$11:$G$84,MATCH($A69,'Commission''s asset beta 2016'!$A$11:$A$84,0),MATCH(G$6,'Commission''s asset beta 2016'!$B$8:$G$8,0))</f>
        <v>1.3559296172704162E-2</v>
      </c>
      <c r="H69" s="23">
        <f t="shared" si="0"/>
        <v>5.0711108793029588E-3</v>
      </c>
      <c r="I69" s="23">
        <f t="shared" si="1"/>
        <v>9.0080441710139504E-4</v>
      </c>
      <c r="J69" s="23">
        <f t="shared" si="2"/>
        <v>1.8385451269910973E-4</v>
      </c>
      <c r="K69" s="98">
        <v>2.346994317543127E-2</v>
      </c>
    </row>
    <row r="70" spans="1:16">
      <c r="A70" s="1" t="str">
        <f>'Oxera''s refined sample'!D68</f>
        <v>TCP US Equity</v>
      </c>
      <c r="B70" s="38">
        <f>INDEX('Commission''s asset beta 2016'!$B$11:$G$84,MATCH($A70,'Commission''s asset beta 2016'!$A$11:$A$84,0),MATCH(B$6,'Commission''s asset beta 2016'!$B$8:$G$8,0))</f>
        <v>0.59548729984520832</v>
      </c>
      <c r="C70" s="38">
        <f>INDEX('Commission''s asset beta 2016'!$B$11:$G$84,MATCH($A70,'Commission''s asset beta 2016'!$A$11:$A$84,0),MATCH(C$6,'Commission''s asset beta 2016'!$B$8:$G$8,0))</f>
        <v>0.16275811597520506</v>
      </c>
      <c r="D70" s="38">
        <f>INDEX('Commission''s asset beta 2016'!$B$11:$G$84,MATCH($A70,'Commission''s asset beta 2016'!$A$11:$A$84,0),MATCH(D$6,'Commission''s asset beta 2016'!$B$8:$G$8,0))</f>
        <v>0.53906066881553749</v>
      </c>
      <c r="E70" s="38">
        <f>INDEX('Commission''s asset beta 2016'!$B$11:$G$84,MATCH($A70,'Commission''s asset beta 2016'!$A$11:$A$84,0),MATCH(E$6,'Commission''s asset beta 2016'!$B$8:$G$8,0))</f>
        <v>8.2099270018853809E-2</v>
      </c>
      <c r="F70" s="38">
        <f>INDEX('Commission''s asset beta 2016'!$B$11:$G$84,MATCH($A70,'Commission''s asset beta 2016'!$A$11:$A$84,0),MATCH(F$6,'Commission''s asset beta 2016'!$B$8:$G$8,0))</f>
        <v>0.45269186121677479</v>
      </c>
      <c r="G70" s="38">
        <f>INDEX('Commission''s asset beta 2016'!$B$11:$G$84,MATCH($A70,'Commission''s asset beta 2016'!$A$11:$A$84,0),MATCH(G$6,'Commission''s asset beta 2016'!$B$8:$G$8,0))</f>
        <v>4.0464339297888501E-2</v>
      </c>
      <c r="H70" s="23">
        <f t="shared" si="0"/>
        <v>2.6490204315798301E-2</v>
      </c>
      <c r="I70" s="23">
        <f t="shared" si="1"/>
        <v>6.7402901376286684E-3</v>
      </c>
      <c r="J70" s="23">
        <f t="shared" si="2"/>
        <v>1.6373627548146436E-3</v>
      </c>
      <c r="K70" s="98">
        <v>4.1086686768617058E-3</v>
      </c>
    </row>
    <row r="71" spans="1:16">
      <c r="A71" s="1" t="str">
        <f>'Oxera''s refined sample'!D69</f>
        <v>KMI US EQUITY</v>
      </c>
      <c r="B71" s="38">
        <f>INDEX('Commission''s asset beta 2016'!$B$11:$G$84,MATCH($A71,'Commission''s asset beta 2016'!$A$11:$A$84,0),MATCH(B$6,'Commission''s asset beta 2016'!$B$8:$G$8,0))</f>
        <v>0.55580005743065963</v>
      </c>
      <c r="C71" s="38">
        <f>INDEX('Commission''s asset beta 2016'!$B$11:$G$84,MATCH($A71,'Commission''s asset beta 2016'!$A$11:$A$84,0),MATCH(C$6,'Commission''s asset beta 2016'!$B$8:$G$8,0))</f>
        <v>0.15078416268636607</v>
      </c>
      <c r="D71" s="38">
        <f>INDEX('Commission''s asset beta 2016'!$B$11:$G$84,MATCH($A71,'Commission''s asset beta 2016'!$A$11:$A$84,0),MATCH(D$6,'Commission''s asset beta 2016'!$B$8:$G$8,0))</f>
        <v>0.55016819820167862</v>
      </c>
      <c r="E71" s="38">
        <f>INDEX('Commission''s asset beta 2016'!$B$11:$G$84,MATCH($A71,'Commission''s asset beta 2016'!$A$11:$A$84,0),MATCH(E$6,'Commission''s asset beta 2016'!$B$8:$G$8,0))</f>
        <v>6.0968668633996616E-2</v>
      </c>
      <c r="F71" s="38">
        <f>INDEX('Commission''s asset beta 2016'!$B$11:$G$84,MATCH($A71,'Commission''s asset beta 2016'!$A$11:$A$84,0),MATCH(F$6,'Commission''s asset beta 2016'!$B$8:$G$8,0))</f>
        <v>0.52906597778392628</v>
      </c>
      <c r="G71" s="38">
        <f>INDEX('Commission''s asset beta 2016'!$B$11:$G$84,MATCH($A71,'Commission''s asset beta 2016'!$A$11:$A$84,0),MATCH(G$6,'Commission''s asset beta 2016'!$B$8:$G$8,0))</f>
        <v>2.7633235432322819E-2</v>
      </c>
      <c r="H71" s="23">
        <f t="shared" si="0"/>
        <v>2.2735863717028511E-2</v>
      </c>
      <c r="I71" s="23">
        <f t="shared" si="1"/>
        <v>3.7171785550020827E-3</v>
      </c>
      <c r="J71" s="23">
        <f t="shared" si="2"/>
        <v>7.6359570045818131E-4</v>
      </c>
      <c r="K71" s="98">
        <v>4.2877725317492989E-2</v>
      </c>
    </row>
    <row r="72" spans="1:16">
      <c r="A72" s="1" t="str">
        <f>'Oxera''s refined sample'!D70</f>
        <v>EEP US Equity</v>
      </c>
      <c r="B72" s="38">
        <f>INDEX('Commission''s asset beta 2016'!$B$11:$G$84,MATCH($A72,'Commission''s asset beta 2016'!$A$11:$A$84,0),MATCH(B$6,'Commission''s asset beta 2016'!$B$8:$G$8,0))</f>
        <v>0.62011551161080236</v>
      </c>
      <c r="C72" s="38">
        <f>INDEX('Commission''s asset beta 2016'!$B$11:$G$84,MATCH($A72,'Commission''s asset beta 2016'!$A$11:$A$84,0),MATCH(C$6,'Commission''s asset beta 2016'!$B$8:$G$8,0))</f>
        <v>0.12874988948507099</v>
      </c>
      <c r="D72" s="38">
        <f>INDEX('Commission''s asset beta 2016'!$B$11:$G$84,MATCH($A72,'Commission''s asset beta 2016'!$A$11:$A$84,0),MATCH(D$6,'Commission''s asset beta 2016'!$B$8:$G$8,0))</f>
        <v>0.51983258301427249</v>
      </c>
      <c r="E72" s="38">
        <f>INDEX('Commission''s asset beta 2016'!$B$11:$G$84,MATCH($A72,'Commission''s asset beta 2016'!$A$11:$A$84,0),MATCH(E$6,'Commission''s asset beta 2016'!$B$8:$G$8,0))</f>
        <v>6.3824245352657391E-2</v>
      </c>
      <c r="F72" s="38">
        <f>INDEX('Commission''s asset beta 2016'!$B$11:$G$84,MATCH($A72,'Commission''s asset beta 2016'!$A$11:$A$84,0),MATCH(F$6,'Commission''s asset beta 2016'!$B$8:$G$8,0))</f>
        <v>0.48581078928566912</v>
      </c>
      <c r="G72" s="38">
        <f>INDEX('Commission''s asset beta 2016'!$B$11:$G$84,MATCH($A72,'Commission''s asset beta 2016'!$A$11:$A$84,0),MATCH(G$6,'Commission''s asset beta 2016'!$B$8:$G$8,0))</f>
        <v>3.0205666727176891E-2</v>
      </c>
      <c r="H72" s="23">
        <f t="shared" si="0"/>
        <v>1.6576534042417993E-2</v>
      </c>
      <c r="I72" s="23">
        <f t="shared" si="1"/>
        <v>4.0735342948362086E-3</v>
      </c>
      <c r="J72" s="23">
        <f t="shared" si="2"/>
        <v>9.123823024332811E-4</v>
      </c>
      <c r="K72" s="98">
        <v>1.0083093763263667E-2</v>
      </c>
    </row>
    <row r="73" spans="1:16">
      <c r="A73" s="1" t="str">
        <f>'Oxera''s refined sample'!D71</f>
        <v>OKE US Equity</v>
      </c>
      <c r="B73" s="38">
        <f>INDEX('Commission''s asset beta 2016'!$B$11:$G$84,MATCH($A73,'Commission''s asset beta 2016'!$A$11:$A$84,0),MATCH(B$6,'Commission''s asset beta 2016'!$B$8:$G$8,0))</f>
        <v>0.57537007158449982</v>
      </c>
      <c r="C73" s="38">
        <f>INDEX('Commission''s asset beta 2016'!$B$11:$G$84,MATCH($A73,'Commission''s asset beta 2016'!$A$11:$A$84,0),MATCH(C$6,'Commission''s asset beta 2016'!$B$8:$G$8,0))</f>
        <v>0.16515257672153535</v>
      </c>
      <c r="D73" s="38">
        <f>INDEX('Commission''s asset beta 2016'!$B$11:$G$84,MATCH($A73,'Commission''s asset beta 2016'!$A$11:$A$84,0),MATCH(D$6,'Commission''s asset beta 2016'!$B$8:$G$8,0))</f>
        <v>0.65672386758125989</v>
      </c>
      <c r="E73" s="38">
        <f>INDEX('Commission''s asset beta 2016'!$B$11:$G$84,MATCH($A73,'Commission''s asset beta 2016'!$A$11:$A$84,0),MATCH(E$6,'Commission''s asset beta 2016'!$B$8:$G$8,0))</f>
        <v>6.9917009477080794E-2</v>
      </c>
      <c r="F73" s="38">
        <f>INDEX('Commission''s asset beta 2016'!$B$11:$G$84,MATCH($A73,'Commission''s asset beta 2016'!$A$11:$A$84,0),MATCH(F$6,'Commission''s asset beta 2016'!$B$8:$G$8,0))</f>
        <v>0.65700616884767815</v>
      </c>
      <c r="G73" s="38">
        <f>INDEX('Commission''s asset beta 2016'!$B$11:$G$84,MATCH($A73,'Commission''s asset beta 2016'!$A$11:$A$84,0),MATCH(G$6,'Commission''s asset beta 2016'!$B$8:$G$8,0))</f>
        <v>3.0948427402597962E-2</v>
      </c>
      <c r="H73" s="23">
        <f t="shared" ref="H73:H74" si="5">$C73^2</f>
        <v>2.7275373597762623E-2</v>
      </c>
      <c r="I73" s="23">
        <f t="shared" ref="I73:I74" si="6">$E73^2</f>
        <v>4.8883882142182053E-3</v>
      </c>
      <c r="J73" s="23">
        <f t="shared" ref="J73:J74" si="7">$G73^2</f>
        <v>9.5780515869387645E-4</v>
      </c>
      <c r="K73" s="98">
        <v>6.6462850532751864E-3</v>
      </c>
    </row>
    <row r="74" spans="1:16">
      <c r="A74" s="1" t="str">
        <f>'Oxera''s refined sample'!D72</f>
        <v>SE US Equity</v>
      </c>
      <c r="B74" s="38">
        <f>INDEX('Commission''s asset beta 2016'!$B$11:$G$84,MATCH($A74,'Commission''s asset beta 2016'!$A$11:$A$84,0),MATCH(B$6,'Commission''s asset beta 2016'!$B$8:$G$8,0))</f>
        <v>0.44961588423682147</v>
      </c>
      <c r="C74" s="38">
        <f>INDEX('Commission''s asset beta 2016'!$B$11:$G$84,MATCH($A74,'Commission''s asset beta 2016'!$A$11:$A$84,0),MATCH(C$6,'Commission''s asset beta 2016'!$B$8:$G$8,0))</f>
        <v>0.11209555894156741</v>
      </c>
      <c r="D74" s="38">
        <f>INDEX('Commission''s asset beta 2016'!$B$11:$G$84,MATCH($A74,'Commission''s asset beta 2016'!$A$11:$A$84,0),MATCH(D$6,'Commission''s asset beta 2016'!$B$8:$G$8,0))</f>
        <v>0.5128130435335696</v>
      </c>
      <c r="E74" s="38">
        <f>INDEX('Commission''s asset beta 2016'!$B$11:$G$84,MATCH($A74,'Commission''s asset beta 2016'!$A$11:$A$84,0),MATCH(E$6,'Commission''s asset beta 2016'!$B$8:$G$8,0))</f>
        <v>4.473278829786248E-2</v>
      </c>
      <c r="F74" s="38">
        <f>INDEX('Commission''s asset beta 2016'!$B$11:$G$84,MATCH($A74,'Commission''s asset beta 2016'!$A$11:$A$84,0),MATCH(F$6,'Commission''s asset beta 2016'!$B$8:$G$8,0))</f>
        <v>0.56063421541590086</v>
      </c>
      <c r="G74" s="38">
        <f>INDEX('Commission''s asset beta 2016'!$B$11:$G$84,MATCH($A74,'Commission''s asset beta 2016'!$A$11:$A$84,0),MATCH(G$6,'Commission''s asset beta 2016'!$B$8:$G$8,0))</f>
        <v>1.9703704996715515E-2</v>
      </c>
      <c r="H74" s="23">
        <f t="shared" si="5"/>
        <v>1.2565414334422412E-2</v>
      </c>
      <c r="I74" s="23">
        <f t="shared" si="6"/>
        <v>2.0010223489013825E-3</v>
      </c>
      <c r="J74" s="23">
        <f t="shared" si="7"/>
        <v>3.8823599059759192E-4</v>
      </c>
      <c r="K74" s="98">
        <v>2.0700251432597988E-2</v>
      </c>
    </row>
    <row r="75" spans="1:16">
      <c r="A75" s="3" t="str">
        <f>"Simple average ("&amp;A$7&amp;")"</f>
        <v>Simple average (Energy)</v>
      </c>
      <c r="B75" s="8">
        <f>AVERAGE(B8:B74)</f>
        <v>0.29925286832868331</v>
      </c>
      <c r="C75" s="7"/>
      <c r="D75" s="8">
        <f>AVERAGE(D8:D74)</f>
        <v>0.33737782101348518</v>
      </c>
      <c r="E75" s="7"/>
      <c r="F75" s="8">
        <f>AVERAGE(F8:F74)</f>
        <v>0.40191300917167605</v>
      </c>
      <c r="G75" s="7"/>
      <c r="H75" s="21">
        <f>AVERAGE(H8:H74)</f>
        <v>9.8615658548124006E-3</v>
      </c>
      <c r="I75" s="21">
        <f>AVERAGE(I8:I74)</f>
        <v>1.7586604952728882E-3</v>
      </c>
      <c r="J75" s="21">
        <f>AVERAGE(J8:J74)</f>
        <v>3.5385517359658701E-4</v>
      </c>
      <c r="K75" s="28">
        <f>SUM(K8:K74)</f>
        <v>0.99999999999999967</v>
      </c>
    </row>
    <row r="76" spans="1:16">
      <c r="A76" s="3" t="str">
        <f>"Weighted average ("&amp;A$7&amp;")"</f>
        <v>Weighted average (Energy)</v>
      </c>
      <c r="B76" s="13">
        <f>SUMPRODUCT(B8:B74,$K$8:$K$74)</f>
        <v>0.25853295293829792</v>
      </c>
      <c r="C76" s="29"/>
      <c r="D76" s="13">
        <f>SUMPRODUCT(D8:D74,$K$8:$K$74)</f>
        <v>0.30376723455462767</v>
      </c>
      <c r="E76" s="29"/>
      <c r="F76" s="13">
        <f>SUMPRODUCT(F8:F74,$K$8:$K$74)</f>
        <v>0.35505515241485086</v>
      </c>
      <c r="G76" s="7"/>
      <c r="H76" s="7"/>
      <c r="I76" s="7"/>
      <c r="J76" s="7"/>
      <c r="K76" s="7"/>
    </row>
    <row r="77" spans="1:16">
      <c r="B77" s="7"/>
      <c r="C77" s="7"/>
      <c r="D77" s="7"/>
      <c r="E77" s="7"/>
      <c r="F77" s="7"/>
      <c r="G77" s="7"/>
      <c r="H77" s="7"/>
      <c r="I77" s="7"/>
      <c r="J77" s="7"/>
      <c r="K77" s="7"/>
    </row>
    <row r="78" spans="1:16">
      <c r="A78" s="9" t="s">
        <v>21</v>
      </c>
      <c r="B78" s="12"/>
      <c r="C78" s="12"/>
      <c r="D78" s="12"/>
      <c r="E78" s="12"/>
      <c r="F78" s="12"/>
      <c r="G78" s="12"/>
      <c r="H78" s="12"/>
      <c r="I78" s="12"/>
      <c r="J78" s="12"/>
      <c r="K78" s="12"/>
      <c r="M78" s="9" t="str">
        <f>A78&amp;" sample standard error"</f>
        <v>Gas sample standard error</v>
      </c>
      <c r="N78" s="9"/>
      <c r="O78" s="9"/>
      <c r="P78" s="9"/>
    </row>
    <row r="79" spans="1:16">
      <c r="A79" s="1" t="str">
        <f>'Oxera''s refined sample'!A6</f>
        <v>GAS US Equity</v>
      </c>
      <c r="B79" s="38">
        <f>INDEX('Commission''s asset beta 2016'!$B$11:$G$84,MATCH($A79,'Commission''s asset beta 2016'!$A$11:$A$84,0),MATCH(B$6,'Commission''s asset beta 2016'!$B$8:$G$8,0))</f>
        <v>0.11833541312631332</v>
      </c>
      <c r="C79" s="38">
        <f>INDEX('Commission''s asset beta 2016'!$B$11:$G$84,MATCH($A79,'Commission''s asset beta 2016'!$A$11:$A$84,0),MATCH(C$6,'Commission''s asset beta 2016'!$B$8:$G$8,0))</f>
        <v>9.7068051249424289E-2</v>
      </c>
      <c r="D79" s="38">
        <f>INDEX('Commission''s asset beta 2016'!$B$11:$G$84,MATCH($A79,'Commission''s asset beta 2016'!$A$11:$A$84,0),MATCH(D$6,'Commission''s asset beta 2016'!$B$8:$G$8,0))</f>
        <v>0.23939082954769014</v>
      </c>
      <c r="E79" s="38">
        <f>INDEX('Commission''s asset beta 2016'!$B$11:$G$84,MATCH($A79,'Commission''s asset beta 2016'!$A$11:$A$84,0),MATCH(E$6,'Commission''s asset beta 2016'!$B$8:$G$8,0))</f>
        <v>4.1651408225441666E-2</v>
      </c>
      <c r="F79" s="38">
        <f>INDEX('Commission''s asset beta 2016'!$B$11:$G$84,MATCH($A79,'Commission''s asset beta 2016'!$A$11:$A$84,0),MATCH(F$6,'Commission''s asset beta 2016'!$B$8:$G$8,0))</f>
        <v>0.31323188272585456</v>
      </c>
      <c r="G79" s="38">
        <f>INDEX('Commission''s asset beta 2016'!$B$11:$G$84,MATCH($A79,'Commission''s asset beta 2016'!$A$11:$A$84,0),MATCH(G$6,'Commission''s asset beta 2016'!$B$8:$G$8,0))</f>
        <v>1.9764405450153264E-2</v>
      </c>
      <c r="H79" s="23">
        <f t="shared" ref="H79:H93" si="8">$C79^2</f>
        <v>9.4222065733608595E-3</v>
      </c>
      <c r="I79" s="23">
        <f t="shared" ref="I79:I93" si="9">$E79^2</f>
        <v>1.7348398071623896E-3</v>
      </c>
      <c r="J79" s="23">
        <f t="shared" ref="J79:J93" si="10">$G79^2</f>
        <v>3.9063172279804804E-4</v>
      </c>
      <c r="K79" s="98">
        <v>7.5543502319880454E-2</v>
      </c>
      <c r="M79" s="1" t="s">
        <v>46</v>
      </c>
      <c r="N79" s="1">
        <f>COUNT($B79:$B93)</f>
        <v>15</v>
      </c>
      <c r="O79" s="1">
        <f>COUNT($D79:$D93)</f>
        <v>15</v>
      </c>
      <c r="P79" s="1">
        <f>COUNT($F79:$F93)</f>
        <v>15</v>
      </c>
    </row>
    <row r="80" spans="1:16">
      <c r="A80" s="1" t="str">
        <f>'Oxera''s refined sample'!A7</f>
        <v>ATO US Equity</v>
      </c>
      <c r="B80" s="38">
        <f>INDEX('Commission''s asset beta 2016'!$B$11:$G$84,MATCH($A80,'Commission''s asset beta 2016'!$A$11:$A$84,0),MATCH(B$6,'Commission''s asset beta 2016'!$B$8:$G$8,0))</f>
        <v>0.31182391230008305</v>
      </c>
      <c r="C80" s="38">
        <f>INDEX('Commission''s asset beta 2016'!$B$11:$G$84,MATCH($A80,'Commission''s asset beta 2016'!$A$11:$A$84,0),MATCH(C$6,'Commission''s asset beta 2016'!$B$8:$G$8,0))</f>
        <v>9.584168959352557E-2</v>
      </c>
      <c r="D80" s="38">
        <f>INDEX('Commission''s asset beta 2016'!$B$11:$G$84,MATCH($A80,'Commission''s asset beta 2016'!$A$11:$A$84,0),MATCH(D$6,'Commission''s asset beta 2016'!$B$8:$G$8,0))</f>
        <v>0.36309843941993736</v>
      </c>
      <c r="E80" s="38">
        <f>INDEX('Commission''s asset beta 2016'!$B$11:$G$84,MATCH($A80,'Commission''s asset beta 2016'!$A$11:$A$84,0),MATCH(E$6,'Commission''s asset beta 2016'!$B$8:$G$8,0))</f>
        <v>3.7679425728774661E-2</v>
      </c>
      <c r="F80" s="38">
        <f>INDEX('Commission''s asset beta 2016'!$B$11:$G$84,MATCH($A80,'Commission''s asset beta 2016'!$A$11:$A$84,0),MATCH(F$6,'Commission''s asset beta 2016'!$B$8:$G$8,0))</f>
        <v>0.43564871274253963</v>
      </c>
      <c r="G80" s="38">
        <f>INDEX('Commission''s asset beta 2016'!$B$11:$G$84,MATCH($A80,'Commission''s asset beta 2016'!$A$11:$A$84,0),MATCH(G$6,'Commission''s asset beta 2016'!$B$8:$G$8,0))</f>
        <v>1.6656962191843604E-2</v>
      </c>
      <c r="H80" s="23">
        <f t="shared" si="8"/>
        <v>9.1856294641417067E-3</v>
      </c>
      <c r="I80" s="23">
        <f t="shared" si="9"/>
        <v>1.4197391232502459E-3</v>
      </c>
      <c r="J80" s="23">
        <f t="shared" si="10"/>
        <v>2.774543894605073E-4</v>
      </c>
      <c r="K80" s="98">
        <v>6.3342351677667677E-2</v>
      </c>
      <c r="M80" s="1" t="s">
        <v>47</v>
      </c>
      <c r="N80" s="19">
        <f>(N79/(N79-1))*_xlfn.VAR.S($B79:$B93)</f>
        <v>3.3763277379981811E-2</v>
      </c>
      <c r="O80" s="19">
        <f>(O79/(O79-1))*_xlfn.VAR.S($D79:$D93)</f>
        <v>2.5083158336444044E-2</v>
      </c>
      <c r="P80" s="19">
        <f>(P79/(P79-1))*_xlfn.VAR.S($F79:$F93)</f>
        <v>1.4268855128929232E-2</v>
      </c>
    </row>
    <row r="81" spans="1:16">
      <c r="A81" s="1" t="str">
        <f>'Oxera''s refined sample'!A8</f>
        <v>CPK US Equity</v>
      </c>
      <c r="B81" s="38">
        <f>INDEX('Commission''s asset beta 2016'!$B$11:$G$84,MATCH($A81,'Commission''s asset beta 2016'!$A$11:$A$84,0),MATCH(B$6,'Commission''s asset beta 2016'!$B$8:$G$8,0))</f>
        <v>0.2653713694310339</v>
      </c>
      <c r="C81" s="38">
        <f>INDEX('Commission''s asset beta 2016'!$B$11:$G$84,MATCH($A81,'Commission''s asset beta 2016'!$A$11:$A$84,0),MATCH(C$6,'Commission''s asset beta 2016'!$B$8:$G$8,0))</f>
        <v>0.1342347360660002</v>
      </c>
      <c r="D81" s="38">
        <f>INDEX('Commission''s asset beta 2016'!$B$11:$G$84,MATCH($A81,'Commission''s asset beta 2016'!$A$11:$A$84,0),MATCH(D$6,'Commission''s asset beta 2016'!$B$8:$G$8,0))</f>
        <v>0.30736480838863467</v>
      </c>
      <c r="E81" s="38">
        <f>INDEX('Commission''s asset beta 2016'!$B$11:$G$84,MATCH($A81,'Commission''s asset beta 2016'!$A$11:$A$84,0),MATCH(E$6,'Commission''s asset beta 2016'!$B$8:$G$8,0))</f>
        <v>5.8360747816883683E-2</v>
      </c>
      <c r="F81" s="38">
        <f>INDEX('Commission''s asset beta 2016'!$B$11:$G$84,MATCH($A81,'Commission''s asset beta 2016'!$A$11:$A$84,0),MATCH(F$6,'Commission''s asset beta 2016'!$B$8:$G$8,0))</f>
        <v>0.53959691813832833</v>
      </c>
      <c r="G81" s="38">
        <f>INDEX('Commission''s asset beta 2016'!$B$11:$G$84,MATCH($A81,'Commission''s asset beta 2016'!$A$11:$A$84,0),MATCH(G$6,'Commission''s asset beta 2016'!$B$8:$G$8,0))</f>
        <v>2.7624502789417492E-2</v>
      </c>
      <c r="H81" s="23">
        <f t="shared" si="8"/>
        <v>1.8018964366708735E-2</v>
      </c>
      <c r="I81" s="23">
        <f t="shared" si="9"/>
        <v>3.4059768857458935E-3</v>
      </c>
      <c r="J81" s="23">
        <f t="shared" si="10"/>
        <v>7.6311315436253474E-4</v>
      </c>
      <c r="K81" s="98">
        <v>8.531239966530664E-3</v>
      </c>
      <c r="M81" s="1" t="s">
        <v>48</v>
      </c>
      <c r="N81" s="22">
        <f>H94</f>
        <v>1.643580454479986E-2</v>
      </c>
      <c r="O81" s="22">
        <f>I94</f>
        <v>2.9880688091142608E-3</v>
      </c>
      <c r="P81" s="22">
        <f>J94</f>
        <v>6.2303373709592395E-4</v>
      </c>
    </row>
    <row r="82" spans="1:16">
      <c r="A82" s="1" t="str">
        <f>'Oxera''s refined sample'!A9</f>
        <v>SR US Equity</v>
      </c>
      <c r="B82" s="38">
        <f>INDEX('Commission''s asset beta 2016'!$B$11:$G$84,MATCH($A82,'Commission''s asset beta 2016'!$A$11:$A$84,0),MATCH(B$6,'Commission''s asset beta 2016'!$B$8:$G$8,0))</f>
        <v>0.29919917543746355</v>
      </c>
      <c r="C82" s="38">
        <f>INDEX('Commission''s asset beta 2016'!$B$11:$G$84,MATCH($A82,'Commission''s asset beta 2016'!$A$11:$A$84,0),MATCH(C$6,'Commission''s asset beta 2016'!$B$8:$G$8,0))</f>
        <v>8.4295444490293109E-2</v>
      </c>
      <c r="D82" s="38">
        <f>INDEX('Commission''s asset beta 2016'!$B$11:$G$84,MATCH($A82,'Commission''s asset beta 2016'!$A$11:$A$84,0),MATCH(D$6,'Commission''s asset beta 2016'!$B$8:$G$8,0))</f>
        <v>0.32222602104888787</v>
      </c>
      <c r="E82" s="38">
        <f>INDEX('Commission''s asset beta 2016'!$B$11:$G$84,MATCH($A82,'Commission''s asset beta 2016'!$A$11:$A$84,0),MATCH(E$6,'Commission''s asset beta 2016'!$B$8:$G$8,0))</f>
        <v>3.5781362487072844E-2</v>
      </c>
      <c r="F82" s="38">
        <f>INDEX('Commission''s asset beta 2016'!$B$11:$G$84,MATCH($A82,'Commission''s asset beta 2016'!$A$11:$A$84,0),MATCH(F$6,'Commission''s asset beta 2016'!$B$8:$G$8,0))</f>
        <v>0.43812978766798027</v>
      </c>
      <c r="G82" s="38">
        <f>INDEX('Commission''s asset beta 2016'!$B$11:$G$84,MATCH($A82,'Commission''s asset beta 2016'!$A$11:$A$84,0),MATCH(G$6,'Commission''s asset beta 2016'!$B$8:$G$8,0))</f>
        <v>1.63562255882235E-2</v>
      </c>
      <c r="H82" s="23">
        <f t="shared" si="8"/>
        <v>7.1057219618160866E-3</v>
      </c>
      <c r="I82" s="23">
        <f t="shared" si="9"/>
        <v>1.2803059014313038E-3</v>
      </c>
      <c r="J82" s="23">
        <f t="shared" si="10"/>
        <v>2.6752611549285717E-4</v>
      </c>
      <c r="K82" s="98">
        <v>2.5357848248518666E-2</v>
      </c>
      <c r="M82" s="1" t="s">
        <v>49</v>
      </c>
      <c r="N82" s="7">
        <v>0.2</v>
      </c>
      <c r="O82" s="7">
        <v>0.2</v>
      </c>
      <c r="P82" s="7">
        <v>0.2</v>
      </c>
    </row>
    <row r="83" spans="1:16">
      <c r="A83" s="1" t="str">
        <f>'Oxera''s refined sample'!A10</f>
        <v>NFG US Equity</v>
      </c>
      <c r="B83" s="38">
        <f>INDEX('Commission''s asset beta 2016'!$B$11:$G$84,MATCH($A83,'Commission''s asset beta 2016'!$A$11:$A$84,0),MATCH(B$6,'Commission''s asset beta 2016'!$B$8:$G$8,0))</f>
        <v>0.78986221408167789</v>
      </c>
      <c r="C83" s="38">
        <f>INDEX('Commission''s asset beta 2016'!$B$11:$G$84,MATCH($A83,'Commission''s asset beta 2016'!$A$11:$A$84,0),MATCH(C$6,'Commission''s asset beta 2016'!$B$8:$G$8,0))</f>
        <v>0.15384119095271337</v>
      </c>
      <c r="D83" s="38">
        <f>INDEX('Commission''s asset beta 2016'!$B$11:$G$84,MATCH($A83,'Commission''s asset beta 2016'!$A$11:$A$84,0),MATCH(D$6,'Commission''s asset beta 2016'!$B$8:$G$8,0))</f>
        <v>0.81258305210991399</v>
      </c>
      <c r="E83" s="38">
        <f>INDEX('Commission''s asset beta 2016'!$B$11:$G$84,MATCH($A83,'Commission''s asset beta 2016'!$A$11:$A$84,0),MATCH(E$6,'Commission''s asset beta 2016'!$B$8:$G$8,0))</f>
        <v>6.1653148423620296E-2</v>
      </c>
      <c r="F83" s="38">
        <f>INDEX('Commission''s asset beta 2016'!$B$11:$G$84,MATCH($A83,'Commission''s asset beta 2016'!$A$11:$A$84,0),MATCH(F$6,'Commission''s asset beta 2016'!$B$8:$G$8,0))</f>
        <v>0.80377334606451989</v>
      </c>
      <c r="G83" s="38">
        <f>INDEX('Commission''s asset beta 2016'!$B$11:$G$84,MATCH($A83,'Commission''s asset beta 2016'!$A$11:$A$84,0),MATCH(G$6,'Commission''s asset beta 2016'!$B$8:$G$8,0))</f>
        <v>2.6820336134590724E-2</v>
      </c>
      <c r="H83" s="23">
        <f t="shared" si="8"/>
        <v>2.3667112033749219E-2</v>
      </c>
      <c r="I83" s="23">
        <f t="shared" si="9"/>
        <v>3.8011107105449539E-3</v>
      </c>
      <c r="J83" s="23">
        <f t="shared" si="10"/>
        <v>7.1933043037243291E-4</v>
      </c>
      <c r="K83" s="98">
        <v>3.5623828549925088E-2</v>
      </c>
      <c r="M83" s="1" t="s">
        <v>50</v>
      </c>
      <c r="N83" s="19">
        <f t="shared" ref="N83" si="11">N80*((N79+1)/N79)-N81*(1-2*N82)</f>
        <v>2.6152679811767353E-2</v>
      </c>
      <c r="O83" s="19">
        <f t="shared" ref="O83" si="12">O80*((O79+1)/O79)-O81*(1-2*O82)</f>
        <v>2.4962527606738425E-2</v>
      </c>
      <c r="P83" s="19">
        <f>P80*((P79+1)/P79)-P81*(1-2*P82)</f>
        <v>1.4846291895266959E-2</v>
      </c>
    </row>
    <row r="84" spans="1:16">
      <c r="A84" s="1" t="str">
        <f>'Oxera''s refined sample'!A11</f>
        <v>NJR US Equity</v>
      </c>
      <c r="B84" s="38">
        <f>INDEX('Commission''s asset beta 2016'!$B$11:$G$84,MATCH($A84,'Commission''s asset beta 2016'!$A$11:$A$84,0),MATCH(B$6,'Commission''s asset beta 2016'!$B$8:$G$8,0))</f>
        <v>0.35110701582167331</v>
      </c>
      <c r="C84" s="38">
        <f>INDEX('Commission''s asset beta 2016'!$B$11:$G$84,MATCH($A84,'Commission''s asset beta 2016'!$A$11:$A$84,0),MATCH(C$6,'Commission''s asset beta 2016'!$B$8:$G$8,0))</f>
        <v>0.12846302336217227</v>
      </c>
      <c r="D84" s="38">
        <f>INDEX('Commission''s asset beta 2016'!$B$11:$G$84,MATCH($A84,'Commission''s asset beta 2016'!$A$11:$A$84,0),MATCH(D$6,'Commission''s asset beta 2016'!$B$8:$G$8,0))</f>
        <v>0.42854157312479851</v>
      </c>
      <c r="E84" s="38">
        <f>INDEX('Commission''s asset beta 2016'!$B$11:$G$84,MATCH($A84,'Commission''s asset beta 2016'!$A$11:$A$84,0),MATCH(E$6,'Commission''s asset beta 2016'!$B$8:$G$8,0))</f>
        <v>5.0285357001280964E-2</v>
      </c>
      <c r="F84" s="38">
        <f>INDEX('Commission''s asset beta 2016'!$B$11:$G$84,MATCH($A84,'Commission''s asset beta 2016'!$A$11:$A$84,0),MATCH(F$6,'Commission''s asset beta 2016'!$B$8:$G$8,0))</f>
        <v>0.58689612853577278</v>
      </c>
      <c r="G84" s="38">
        <f>INDEX('Commission''s asset beta 2016'!$B$11:$G$84,MATCH($A84,'Commission''s asset beta 2016'!$A$11:$A$84,0),MATCH(G$6,'Commission''s asset beta 2016'!$B$8:$G$8,0))</f>
        <v>2.2524996782067701E-2</v>
      </c>
      <c r="H84" s="23">
        <f t="shared" si="8"/>
        <v>1.6502748371350018E-2</v>
      </c>
      <c r="I84" s="23">
        <f t="shared" si="9"/>
        <v>2.5286171287462766E-3</v>
      </c>
      <c r="J84" s="23">
        <f t="shared" si="10"/>
        <v>5.073754800321603E-4</v>
      </c>
      <c r="K84" s="98">
        <v>2.7841097894025169E-2</v>
      </c>
      <c r="M84" s="24" t="str">
        <f>"Standard error of asset beta ("&amp;A$78&amp;")"</f>
        <v>Standard error of asset beta (Gas)</v>
      </c>
      <c r="N84" s="25">
        <f t="shared" ref="N84" si="13">SQRT(N83)</f>
        <v>0.16171790195203298</v>
      </c>
      <c r="O84" s="25">
        <f t="shared" ref="O84" si="14">SQRT(O83)</f>
        <v>0.15799534045894653</v>
      </c>
      <c r="P84" s="25">
        <f>SQRT(P83)</f>
        <v>0.12184536058162805</v>
      </c>
    </row>
    <row r="85" spans="1:16">
      <c r="A85" s="1" t="str">
        <f>'Oxera''s refined sample'!A12</f>
        <v>NWN US Equity</v>
      </c>
      <c r="B85" s="38">
        <f>INDEX('Commission''s asset beta 2016'!$B$11:$G$84,MATCH($A85,'Commission''s asset beta 2016'!$A$11:$A$84,0),MATCH(B$6,'Commission''s asset beta 2016'!$B$8:$G$8,0))</f>
        <v>0.24154040211269687</v>
      </c>
      <c r="C85" s="38">
        <f>INDEX('Commission''s asset beta 2016'!$B$11:$G$84,MATCH($A85,'Commission''s asset beta 2016'!$A$11:$A$84,0),MATCH(C$6,'Commission''s asset beta 2016'!$B$8:$G$8,0))</f>
        <v>8.3148571953459205E-2</v>
      </c>
      <c r="D85" s="38">
        <f>INDEX('Commission''s asset beta 2016'!$B$11:$G$84,MATCH($A85,'Commission''s asset beta 2016'!$A$11:$A$84,0),MATCH(D$6,'Commission''s asset beta 2016'!$B$8:$G$8,0))</f>
        <v>0.2771545846343787</v>
      </c>
      <c r="E85" s="38">
        <f>INDEX('Commission''s asset beta 2016'!$B$11:$G$84,MATCH($A85,'Commission''s asset beta 2016'!$A$11:$A$84,0),MATCH(E$6,'Commission''s asset beta 2016'!$B$8:$G$8,0))</f>
        <v>3.4410143313576592E-2</v>
      </c>
      <c r="F85" s="38">
        <f>INDEX('Commission''s asset beta 2016'!$B$11:$G$84,MATCH($A85,'Commission''s asset beta 2016'!$A$11:$A$84,0),MATCH(F$6,'Commission''s asset beta 2016'!$B$8:$G$8,0))</f>
        <v>0.3853327678611842</v>
      </c>
      <c r="G85" s="38">
        <f>INDEX('Commission''s asset beta 2016'!$B$11:$G$84,MATCH($A85,'Commission''s asset beta 2016'!$A$11:$A$84,0),MATCH(G$6,'Commission''s asset beta 2016'!$B$8:$G$8,0))</f>
        <v>1.5374065336420216E-2</v>
      </c>
      <c r="H85" s="23">
        <f t="shared" si="8"/>
        <v>6.913685017899583E-3</v>
      </c>
      <c r="I85" s="23">
        <f t="shared" si="9"/>
        <v>1.1840579628608799E-3</v>
      </c>
      <c r="J85" s="23">
        <f t="shared" si="10"/>
        <v>2.3636188496851764E-4</v>
      </c>
      <c r="K85" s="98">
        <v>1.3639448731341076E-2</v>
      </c>
    </row>
    <row r="86" spans="1:16">
      <c r="A86" s="1" t="str">
        <f>'Oxera''s refined sample'!A13</f>
        <v>PNY US Equity</v>
      </c>
      <c r="B86" s="38">
        <f>INDEX('Commission''s asset beta 2016'!$B$11:$G$84,MATCH($A86,'Commission''s asset beta 2016'!$A$11:$A$84,0),MATCH(B$6,'Commission''s asset beta 2016'!$B$8:$G$8,0))</f>
        <v>0.45371966318169815</v>
      </c>
      <c r="C86" s="38">
        <f>INDEX('Commission''s asset beta 2016'!$B$11:$G$84,MATCH($A86,'Commission''s asset beta 2016'!$A$11:$A$84,0),MATCH(C$6,'Commission''s asset beta 2016'!$B$8:$G$8,0))</f>
        <v>0.13825051831480295</v>
      </c>
      <c r="D86" s="38">
        <f>INDEX('Commission''s asset beta 2016'!$B$11:$G$84,MATCH($A86,'Commission''s asset beta 2016'!$A$11:$A$84,0),MATCH(D$6,'Commission''s asset beta 2016'!$B$8:$G$8,0))</f>
        <v>0.41498005009334549</v>
      </c>
      <c r="E86" s="38">
        <f>INDEX('Commission''s asset beta 2016'!$B$11:$G$84,MATCH($A86,'Commission''s asset beta 2016'!$A$11:$A$84,0),MATCH(E$6,'Commission''s asset beta 2016'!$B$8:$G$8,0))</f>
        <v>5.6577973214172218E-2</v>
      </c>
      <c r="F86" s="38">
        <f>INDEX('Commission''s asset beta 2016'!$B$11:$G$84,MATCH($A86,'Commission''s asset beta 2016'!$A$11:$A$84,0),MATCH(F$6,'Commission''s asset beta 2016'!$B$8:$G$8,0))</f>
        <v>0.50102776618925526</v>
      </c>
      <c r="G86" s="38">
        <f>INDEX('Commission''s asset beta 2016'!$B$11:$G$84,MATCH($A86,'Commission''s asset beta 2016'!$A$11:$A$84,0),MATCH(G$6,'Commission''s asset beta 2016'!$B$8:$G$8,0))</f>
        <v>2.5628438074410596E-2</v>
      </c>
      <c r="H86" s="23">
        <f t="shared" si="8"/>
        <v>1.9113205814311664E-2</v>
      </c>
      <c r="I86" s="23">
        <f t="shared" si="9"/>
        <v>3.2010670530235891E-3</v>
      </c>
      <c r="J86" s="23">
        <f t="shared" si="10"/>
        <v>6.5681683813389872E-4</v>
      </c>
      <c r="K86" s="98">
        <v>4.5466648644425352E-2</v>
      </c>
    </row>
    <row r="87" spans="1:16">
      <c r="A87" s="1" t="str">
        <f>'Oxera''s refined sample'!A14</f>
        <v>STR US Equity</v>
      </c>
      <c r="B87" s="38">
        <f>INDEX('Commission''s asset beta 2016'!$B$11:$G$84,MATCH($A87,'Commission''s asset beta 2016'!$A$11:$A$84,0),MATCH(B$6,'Commission''s asset beta 2016'!$B$8:$G$8,0))</f>
        <v>0.32293064941477029</v>
      </c>
      <c r="C87" s="38">
        <f>INDEX('Commission''s asset beta 2016'!$B$11:$G$84,MATCH($A87,'Commission''s asset beta 2016'!$A$11:$A$84,0),MATCH(C$6,'Commission''s asset beta 2016'!$B$8:$G$8,0))</f>
        <v>0.14314267034687209</v>
      </c>
      <c r="D87" s="38">
        <f>INDEX('Commission''s asset beta 2016'!$B$11:$G$84,MATCH($A87,'Commission''s asset beta 2016'!$A$11:$A$84,0),MATCH(D$6,'Commission''s asset beta 2016'!$B$8:$G$8,0))</f>
        <v>0.46196222120560326</v>
      </c>
      <c r="E87" s="38">
        <f>INDEX('Commission''s asset beta 2016'!$B$11:$G$84,MATCH($A87,'Commission''s asset beta 2016'!$A$11:$A$84,0),MATCH(E$6,'Commission''s asset beta 2016'!$B$8:$G$8,0))</f>
        <v>5.6106448272859828E-2</v>
      </c>
      <c r="F87" s="38">
        <f>INDEX('Commission''s asset beta 2016'!$B$11:$G$84,MATCH($A87,'Commission''s asset beta 2016'!$A$11:$A$84,0),MATCH(F$6,'Commission''s asset beta 2016'!$B$8:$G$8,0))</f>
        <v>0.5172507717894711</v>
      </c>
      <c r="G87" s="38">
        <f>INDEX('Commission''s asset beta 2016'!$B$11:$G$84,MATCH($A87,'Commission''s asset beta 2016'!$A$11:$A$84,0),MATCH(G$6,'Commission''s asset beta 2016'!$B$8:$G$8,0))</f>
        <v>2.3577025950123617E-2</v>
      </c>
      <c r="H87" s="23">
        <f t="shared" si="8"/>
        <v>2.0489824074033294E-2</v>
      </c>
      <c r="I87" s="23">
        <f t="shared" si="9"/>
        <v>3.1479335377950957E-3</v>
      </c>
      <c r="J87" s="23">
        <f t="shared" si="10"/>
        <v>5.5587615265280247E-4</v>
      </c>
      <c r="K87" s="98">
        <v>3.3535521473027546E-2</v>
      </c>
    </row>
    <row r="88" spans="1:16">
      <c r="A88" s="1" t="str">
        <f>'Oxera''s refined sample'!A15</f>
        <v>SWX US Equity</v>
      </c>
      <c r="B88" s="38">
        <f>INDEX('Commission''s asset beta 2016'!$B$11:$G$84,MATCH($A88,'Commission''s asset beta 2016'!$A$11:$A$84,0),MATCH(B$6,'Commission''s asset beta 2016'!$B$8:$G$8,0))</f>
        <v>0.37795293860044238</v>
      </c>
      <c r="C88" s="38">
        <f>INDEX('Commission''s asset beta 2016'!$B$11:$G$84,MATCH($A88,'Commission''s asset beta 2016'!$A$11:$A$84,0),MATCH(C$6,'Commission''s asset beta 2016'!$B$8:$G$8,0))</f>
        <v>0.10234539797761766</v>
      </c>
      <c r="D88" s="38">
        <f>INDEX('Commission''s asset beta 2016'!$B$11:$G$84,MATCH($A88,'Commission''s asset beta 2016'!$A$11:$A$84,0),MATCH(D$6,'Commission''s asset beta 2016'!$B$8:$G$8,0))</f>
        <v>0.36924075756602398</v>
      </c>
      <c r="E88" s="38">
        <f>INDEX('Commission''s asset beta 2016'!$B$11:$G$84,MATCH($A88,'Commission''s asset beta 2016'!$A$11:$A$84,0),MATCH(E$6,'Commission''s asset beta 2016'!$B$8:$G$8,0))</f>
        <v>4.1194301493856382E-2</v>
      </c>
      <c r="F88" s="38">
        <f>INDEX('Commission''s asset beta 2016'!$B$11:$G$84,MATCH($A88,'Commission''s asset beta 2016'!$A$11:$A$84,0),MATCH(F$6,'Commission''s asset beta 2016'!$B$8:$G$8,0))</f>
        <v>0.50110484672421085</v>
      </c>
      <c r="G88" s="38">
        <f>INDEX('Commission''s asset beta 2016'!$B$11:$G$84,MATCH($A88,'Commission''s asset beta 2016'!$A$11:$A$84,0),MATCH(G$6,'Commission''s asset beta 2016'!$B$8:$G$8,0))</f>
        <v>1.7653271118054144E-2</v>
      </c>
      <c r="H88" s="23">
        <f t="shared" si="8"/>
        <v>1.0474580487196945E-2</v>
      </c>
      <c r="I88" s="23">
        <f t="shared" si="9"/>
        <v>1.6969704755667382E-3</v>
      </c>
      <c r="J88" s="23">
        <f t="shared" si="10"/>
        <v>3.1163798116752464E-4</v>
      </c>
      <c r="K88" s="98">
        <v>2.5729820109794053E-2</v>
      </c>
    </row>
    <row r="89" spans="1:16">
      <c r="A89" s="1" t="str">
        <f>'Oxera''s refined sample'!A16</f>
        <v>TCP US Equity</v>
      </c>
      <c r="B89" s="38">
        <f>INDEX('Commission''s asset beta 2016'!$B$11:$G$84,MATCH($A89,'Commission''s asset beta 2016'!$A$11:$A$84,0),MATCH(B$6,'Commission''s asset beta 2016'!$B$8:$G$8,0))</f>
        <v>0.59548729984520832</v>
      </c>
      <c r="C89" s="38">
        <f>INDEX('Commission''s asset beta 2016'!$B$11:$G$84,MATCH($A89,'Commission''s asset beta 2016'!$A$11:$A$84,0),MATCH(C$6,'Commission''s asset beta 2016'!$B$8:$G$8,0))</f>
        <v>0.16275811597520506</v>
      </c>
      <c r="D89" s="38">
        <f>INDEX('Commission''s asset beta 2016'!$B$11:$G$84,MATCH($A89,'Commission''s asset beta 2016'!$A$11:$A$84,0),MATCH(D$6,'Commission''s asset beta 2016'!$B$8:$G$8,0))</f>
        <v>0.53906066881553749</v>
      </c>
      <c r="E89" s="38">
        <f>INDEX('Commission''s asset beta 2016'!$B$11:$G$84,MATCH($A89,'Commission''s asset beta 2016'!$A$11:$A$84,0),MATCH(E$6,'Commission''s asset beta 2016'!$B$8:$G$8,0))</f>
        <v>8.2099270018853809E-2</v>
      </c>
      <c r="F89" s="38">
        <f>INDEX('Commission''s asset beta 2016'!$B$11:$G$84,MATCH($A89,'Commission''s asset beta 2016'!$A$11:$A$84,0),MATCH(F$6,'Commission''s asset beta 2016'!$B$8:$G$8,0))</f>
        <v>0.45269186121677479</v>
      </c>
      <c r="G89" s="38">
        <f>INDEX('Commission''s asset beta 2016'!$B$11:$G$84,MATCH($A89,'Commission''s asset beta 2016'!$A$11:$A$84,0),MATCH(G$6,'Commission''s asset beta 2016'!$B$8:$G$8,0))</f>
        <v>4.0464339297888501E-2</v>
      </c>
      <c r="H89" s="23">
        <f t="shared" si="8"/>
        <v>2.6490204315798301E-2</v>
      </c>
      <c r="I89" s="23">
        <f t="shared" si="9"/>
        <v>6.7402901376286684E-3</v>
      </c>
      <c r="J89" s="23">
        <f t="shared" si="10"/>
        <v>1.6373627548146436E-3</v>
      </c>
      <c r="K89" s="98">
        <v>3.1412143945014938E-2</v>
      </c>
    </row>
    <row r="90" spans="1:16">
      <c r="A90" s="1" t="str">
        <f>'Oxera''s refined sample'!A17</f>
        <v>KMI US EQUITY</v>
      </c>
      <c r="B90" s="38">
        <f>INDEX('Commission''s asset beta 2016'!$B$11:$G$84,MATCH($A90,'Commission''s asset beta 2016'!$A$11:$A$84,0),MATCH(B$6,'Commission''s asset beta 2016'!$B$8:$G$8,0))</f>
        <v>0.55580005743065963</v>
      </c>
      <c r="C90" s="38">
        <f>INDEX('Commission''s asset beta 2016'!$B$11:$G$84,MATCH($A90,'Commission''s asset beta 2016'!$A$11:$A$84,0),MATCH(C$6,'Commission''s asset beta 2016'!$B$8:$G$8,0))</f>
        <v>0.15078416268636607</v>
      </c>
      <c r="D90" s="38">
        <f>INDEX('Commission''s asset beta 2016'!$B$11:$G$84,MATCH($A90,'Commission''s asset beta 2016'!$A$11:$A$84,0),MATCH(D$6,'Commission''s asset beta 2016'!$B$8:$G$8,0))</f>
        <v>0.55016819820167862</v>
      </c>
      <c r="E90" s="38">
        <f>INDEX('Commission''s asset beta 2016'!$B$11:$G$84,MATCH($A90,'Commission''s asset beta 2016'!$A$11:$A$84,0),MATCH(E$6,'Commission''s asset beta 2016'!$B$8:$G$8,0))</f>
        <v>6.0968668633996616E-2</v>
      </c>
      <c r="F90" s="38">
        <f>INDEX('Commission''s asset beta 2016'!$B$11:$G$84,MATCH($A90,'Commission''s asset beta 2016'!$A$11:$A$84,0),MATCH(F$6,'Commission''s asset beta 2016'!$B$8:$G$8,0))</f>
        <v>0.52906597778392628</v>
      </c>
      <c r="G90" s="38">
        <f>INDEX('Commission''s asset beta 2016'!$B$11:$G$84,MATCH($A90,'Commission''s asset beta 2016'!$A$11:$A$84,0),MATCH(G$6,'Commission''s asset beta 2016'!$B$8:$G$8,0))</f>
        <v>2.7633235432322819E-2</v>
      </c>
      <c r="H90" s="23">
        <f t="shared" si="8"/>
        <v>2.2735863717028511E-2</v>
      </c>
      <c r="I90" s="23">
        <f t="shared" si="9"/>
        <v>3.7171785550020827E-3</v>
      </c>
      <c r="J90" s="23">
        <f t="shared" si="10"/>
        <v>7.6359570045818131E-4</v>
      </c>
      <c r="K90" s="98">
        <v>0.32781452719538323</v>
      </c>
    </row>
    <row r="91" spans="1:16">
      <c r="A91" s="1" t="str">
        <f>'Oxera''s refined sample'!A18</f>
        <v>EEP US Equity</v>
      </c>
      <c r="B91" s="38">
        <f>INDEX('Commission''s asset beta 2016'!$B$11:$G$84,MATCH($A91,'Commission''s asset beta 2016'!$A$11:$A$84,0),MATCH(B$6,'Commission''s asset beta 2016'!$B$8:$G$8,0))</f>
        <v>0.62011551161080236</v>
      </c>
      <c r="C91" s="38">
        <f>INDEX('Commission''s asset beta 2016'!$B$11:$G$84,MATCH($A91,'Commission''s asset beta 2016'!$A$11:$A$84,0),MATCH(C$6,'Commission''s asset beta 2016'!$B$8:$G$8,0))</f>
        <v>0.12874988948507099</v>
      </c>
      <c r="D91" s="38">
        <f>INDEX('Commission''s asset beta 2016'!$B$11:$G$84,MATCH($A91,'Commission''s asset beta 2016'!$A$11:$A$84,0),MATCH(D$6,'Commission''s asset beta 2016'!$B$8:$G$8,0))</f>
        <v>0.51983258301427249</v>
      </c>
      <c r="E91" s="38">
        <f>INDEX('Commission''s asset beta 2016'!$B$11:$G$84,MATCH($A91,'Commission''s asset beta 2016'!$A$11:$A$84,0),MATCH(E$6,'Commission''s asset beta 2016'!$B$8:$G$8,0))</f>
        <v>6.3824245352657391E-2</v>
      </c>
      <c r="F91" s="38">
        <f>INDEX('Commission''s asset beta 2016'!$B$11:$G$84,MATCH($A91,'Commission''s asset beta 2016'!$A$11:$A$84,0),MATCH(F$6,'Commission''s asset beta 2016'!$B$8:$G$8,0))</f>
        <v>0.48581078928566912</v>
      </c>
      <c r="G91" s="38">
        <f>INDEX('Commission''s asset beta 2016'!$B$11:$G$84,MATCH($A91,'Commission''s asset beta 2016'!$A$11:$A$84,0),MATCH(G$6,'Commission''s asset beta 2016'!$B$8:$G$8,0))</f>
        <v>3.0205666727176891E-2</v>
      </c>
      <c r="H91" s="23">
        <f t="shared" si="8"/>
        <v>1.6576534042417993E-2</v>
      </c>
      <c r="I91" s="23">
        <f t="shared" si="9"/>
        <v>4.0735342948362086E-3</v>
      </c>
      <c r="J91" s="23">
        <f t="shared" si="10"/>
        <v>9.123823024332811E-4</v>
      </c>
      <c r="K91" s="98">
        <v>7.7088618628807851E-2</v>
      </c>
    </row>
    <row r="92" spans="1:16">
      <c r="A92" s="1" t="str">
        <f>'Oxera''s refined sample'!A19</f>
        <v>OKE US Equity</v>
      </c>
      <c r="B92" s="38">
        <f>INDEX('Commission''s asset beta 2016'!$B$11:$G$84,MATCH($A92,'Commission''s asset beta 2016'!$A$11:$A$84,0),MATCH(B$6,'Commission''s asset beta 2016'!$B$8:$G$8,0))</f>
        <v>0.57537007158449982</v>
      </c>
      <c r="C92" s="38">
        <f>INDEX('Commission''s asset beta 2016'!$B$11:$G$84,MATCH($A92,'Commission''s asset beta 2016'!$A$11:$A$84,0),MATCH(C$6,'Commission''s asset beta 2016'!$B$8:$G$8,0))</f>
        <v>0.16515257672153535</v>
      </c>
      <c r="D92" s="38">
        <f>INDEX('Commission''s asset beta 2016'!$B$11:$G$84,MATCH($A92,'Commission''s asset beta 2016'!$A$11:$A$84,0),MATCH(D$6,'Commission''s asset beta 2016'!$B$8:$G$8,0))</f>
        <v>0.65672386758125989</v>
      </c>
      <c r="E92" s="38">
        <f>INDEX('Commission''s asset beta 2016'!$B$11:$G$84,MATCH($A92,'Commission''s asset beta 2016'!$A$11:$A$84,0),MATCH(E$6,'Commission''s asset beta 2016'!$B$8:$G$8,0))</f>
        <v>6.9917009477080794E-2</v>
      </c>
      <c r="F92" s="38">
        <f>INDEX('Commission''s asset beta 2016'!$B$11:$G$84,MATCH($A92,'Commission''s asset beta 2016'!$A$11:$A$84,0),MATCH(F$6,'Commission''s asset beta 2016'!$B$8:$G$8,0))</f>
        <v>0.65700616884767815</v>
      </c>
      <c r="G92" s="38">
        <f>INDEX('Commission''s asset beta 2016'!$B$11:$G$84,MATCH($A92,'Commission''s asset beta 2016'!$A$11:$A$84,0),MATCH(G$6,'Commission''s asset beta 2016'!$B$8:$G$8,0))</f>
        <v>3.0948427402597962E-2</v>
      </c>
      <c r="H92" s="23">
        <f t="shared" si="8"/>
        <v>2.7275373597762623E-2</v>
      </c>
      <c r="I92" s="23">
        <f t="shared" si="9"/>
        <v>4.8883882142182053E-3</v>
      </c>
      <c r="J92" s="23">
        <f t="shared" si="10"/>
        <v>9.5780515869387645E-4</v>
      </c>
      <c r="K92" s="98">
        <v>5.0813068468822782E-2</v>
      </c>
    </row>
    <row r="93" spans="1:16">
      <c r="A93" s="1" t="str">
        <f>'Oxera''s refined sample'!A20</f>
        <v>SE US Equity</v>
      </c>
      <c r="B93" s="38">
        <f>INDEX('Commission''s asset beta 2016'!$B$11:$G$84,MATCH($A93,'Commission''s asset beta 2016'!$A$11:$A$84,0),MATCH(B$6,'Commission''s asset beta 2016'!$B$8:$G$8,0))</f>
        <v>0.44961588423682147</v>
      </c>
      <c r="C93" s="38">
        <f>INDEX('Commission''s asset beta 2016'!$B$11:$G$84,MATCH($A93,'Commission''s asset beta 2016'!$A$11:$A$84,0),MATCH(C$6,'Commission''s asset beta 2016'!$B$8:$G$8,0))</f>
        <v>0.11209555894156741</v>
      </c>
      <c r="D93" s="38">
        <f>INDEX('Commission''s asset beta 2016'!$B$11:$G$84,MATCH($A93,'Commission''s asset beta 2016'!$A$11:$A$84,0),MATCH(D$6,'Commission''s asset beta 2016'!$B$8:$G$8,0))</f>
        <v>0.5128130435335696</v>
      </c>
      <c r="E93" s="38">
        <f>INDEX('Commission''s asset beta 2016'!$B$11:$G$84,MATCH($A93,'Commission''s asset beta 2016'!$A$11:$A$84,0),MATCH(E$6,'Commission''s asset beta 2016'!$B$8:$G$8,0))</f>
        <v>4.473278829786248E-2</v>
      </c>
      <c r="F93" s="38">
        <f>INDEX('Commission''s asset beta 2016'!$B$11:$G$84,MATCH($A93,'Commission''s asset beta 2016'!$A$11:$A$84,0),MATCH(F$6,'Commission''s asset beta 2016'!$B$8:$G$8,0))</f>
        <v>0.56063421541590086</v>
      </c>
      <c r="G93" s="38">
        <f>INDEX('Commission''s asset beta 2016'!$B$11:$G$84,MATCH($A93,'Commission''s asset beta 2016'!$A$11:$A$84,0),MATCH(G$6,'Commission''s asset beta 2016'!$B$8:$G$8,0))</f>
        <v>1.9703704996715515E-2</v>
      </c>
      <c r="H93" s="23">
        <f t="shared" si="8"/>
        <v>1.2565414334422412E-2</v>
      </c>
      <c r="I93" s="23">
        <f t="shared" si="9"/>
        <v>2.0010223489013825E-3</v>
      </c>
      <c r="J93" s="23">
        <f t="shared" si="10"/>
        <v>3.8823599059759192E-4</v>
      </c>
      <c r="K93" s="98">
        <v>0.15826033414683538</v>
      </c>
    </row>
    <row r="94" spans="1:16">
      <c r="A94" s="3" t="str">
        <f>"Simple average ("&amp;A$78&amp;")"</f>
        <v>Simple average (Gas)</v>
      </c>
      <c r="B94" s="8">
        <f>AVERAGE(B79:B93)</f>
        <v>0.42188210521438962</v>
      </c>
      <c r="C94" s="7"/>
      <c r="D94" s="8">
        <f>AVERAGE(D79:D93)</f>
        <v>0.45167604655236876</v>
      </c>
      <c r="E94" s="7"/>
      <c r="F94" s="8">
        <f>AVERAGE(F79:F93)</f>
        <v>0.51381346273260431</v>
      </c>
      <c r="G94" s="16"/>
      <c r="H94" s="8">
        <f>AVERAGE(H79:H93)</f>
        <v>1.643580454479986E-2</v>
      </c>
      <c r="I94" s="8">
        <f>AVERAGE(I79:I93)</f>
        <v>2.9880688091142608E-3</v>
      </c>
      <c r="J94" s="8">
        <f>AVERAGE(J79:J93)</f>
        <v>6.2303373709592395E-4</v>
      </c>
      <c r="K94" s="30">
        <f>SUM(K79:K93)</f>
        <v>1</v>
      </c>
    </row>
    <row r="95" spans="1:16">
      <c r="A95" s="1" t="str">
        <f>"Weighted average ("&amp;A$78&amp;")"</f>
        <v>Weighted average (Gas)</v>
      </c>
      <c r="B95" s="13">
        <f>SUMPRODUCT(B79:B93,$K$79:$K$93)</f>
        <v>0.47003453869115264</v>
      </c>
      <c r="C95" s="7"/>
      <c r="D95" s="13">
        <f>SUMPRODUCT(D79:D93,$K$79:$K$93)</f>
        <v>0.49228358288104335</v>
      </c>
      <c r="E95" s="7"/>
      <c r="F95" s="13">
        <f>SUMPRODUCT(F79:F93,$K$79:$K$93)</f>
        <v>0.51743649083736176</v>
      </c>
      <c r="G95" s="16"/>
      <c r="H95" s="8"/>
      <c r="I95" s="8"/>
      <c r="J95" s="8"/>
      <c r="K95" s="30"/>
    </row>
    <row r="96" spans="1:16">
      <c r="B96" s="7"/>
      <c r="E96" s="7"/>
    </row>
    <row r="97" spans="1:16">
      <c r="A97" s="9" t="s">
        <v>22</v>
      </c>
      <c r="B97" s="12"/>
      <c r="C97" s="11"/>
      <c r="D97" s="11"/>
      <c r="E97" s="12"/>
      <c r="F97" s="11"/>
      <c r="G97" s="11"/>
      <c r="H97" s="11"/>
      <c r="I97" s="11"/>
      <c r="J97" s="11"/>
      <c r="K97" s="11"/>
      <c r="M97" s="9" t="str">
        <f>A97&amp;" sample standard error"</f>
        <v>Electricity sample standard error</v>
      </c>
      <c r="N97" s="9"/>
      <c r="O97" s="9"/>
      <c r="P97" s="9"/>
    </row>
    <row r="98" spans="1:16">
      <c r="A98" s="1" t="str">
        <f>'Oxera''s refined sample'!B6</f>
        <v>ALE US Equity</v>
      </c>
      <c r="B98" s="38">
        <f>INDEX('Commission''s asset beta 2016'!$B$11:$G$84,MATCH($A98,'Commission''s asset beta 2016'!$A$11:$A$84,0),MATCH(B$6,'Commission''s asset beta 2016'!$B$8:$G$8,0))</f>
        <v>0.40389058872344463</v>
      </c>
      <c r="C98" s="38">
        <f>INDEX('Commission''s asset beta 2016'!$B$11:$G$84,MATCH($A98,'Commission''s asset beta 2016'!$A$11:$A$84,0),MATCH(C$6,'Commission''s asset beta 2016'!$B$8:$G$8,0))</f>
        <v>9.3013388909573405E-2</v>
      </c>
      <c r="D98" s="38">
        <f>INDEX('Commission''s asset beta 2016'!$B$11:$G$84,MATCH($A98,'Commission''s asset beta 2016'!$A$11:$A$84,0),MATCH(D$6,'Commission''s asset beta 2016'!$B$8:$G$8,0))</f>
        <v>0.37136874686682164</v>
      </c>
      <c r="E98" s="38">
        <f>INDEX('Commission''s asset beta 2016'!$B$11:$G$84,MATCH($A98,'Commission''s asset beta 2016'!$A$11:$A$84,0),MATCH(E$6,'Commission''s asset beta 2016'!$B$8:$G$8,0))</f>
        <v>3.8685677901638592E-2</v>
      </c>
      <c r="F98" s="38">
        <f>INDEX('Commission''s asset beta 2016'!$B$11:$G$84,MATCH($A98,'Commission''s asset beta 2016'!$A$11:$A$84,0),MATCH(F$6,'Commission''s asset beta 2016'!$B$8:$G$8,0))</f>
        <v>0.43136261172471224</v>
      </c>
      <c r="G98" s="38">
        <f>INDEX('Commission''s asset beta 2016'!$B$11:$G$84,MATCH($A98,'Commission''s asset beta 2016'!$A$11:$A$84,0),MATCH(G$6,'Commission''s asset beta 2016'!$B$8:$G$8,0))</f>
        <v>1.6728904265309388E-2</v>
      </c>
      <c r="H98" s="23">
        <f t="shared" ref="H98:H111" si="15">$C98^2</f>
        <v>8.6514905164435524E-3</v>
      </c>
      <c r="I98" s="23">
        <f t="shared" ref="I98:I111" si="16">$E98^2</f>
        <v>1.4965816747093284E-3</v>
      </c>
      <c r="J98" s="23">
        <f t="shared" ref="J98:J111" si="17">$G98^2</f>
        <v>2.7985623791788666E-4</v>
      </c>
      <c r="K98" s="98">
        <v>1.3320147170626441E-2</v>
      </c>
      <c r="M98" s="1" t="s">
        <v>46</v>
      </c>
      <c r="N98" s="1">
        <f>COUNT($B98:$B111)</f>
        <v>14</v>
      </c>
      <c r="O98" s="1">
        <f>COUNT($D98:$D111)</f>
        <v>14</v>
      </c>
      <c r="P98" s="1">
        <f>COUNT(F98:F111)</f>
        <v>14</v>
      </c>
    </row>
    <row r="99" spans="1:16">
      <c r="A99" s="1" t="str">
        <f>'Oxera''s refined sample'!B7</f>
        <v>AEP US Equity</v>
      </c>
      <c r="B99" s="38">
        <f>INDEX('Commission''s asset beta 2016'!$B$11:$G$84,MATCH($A99,'Commission''s asset beta 2016'!$A$11:$A$84,0),MATCH(B$6,'Commission''s asset beta 2016'!$B$8:$G$8,0))</f>
        <v>0.20591611771024093</v>
      </c>
      <c r="C99" s="38">
        <f>INDEX('Commission''s asset beta 2016'!$B$11:$G$84,MATCH($A99,'Commission''s asset beta 2016'!$A$11:$A$84,0),MATCH(C$6,'Commission''s asset beta 2016'!$B$8:$G$8,0))</f>
        <v>7.7542739299441055E-2</v>
      </c>
      <c r="D99" s="38">
        <f>INDEX('Commission''s asset beta 2016'!$B$11:$G$84,MATCH($A99,'Commission''s asset beta 2016'!$A$11:$A$84,0),MATCH(D$6,'Commission''s asset beta 2016'!$B$8:$G$8,0))</f>
        <v>0.26793738470261463</v>
      </c>
      <c r="E99" s="38">
        <f>INDEX('Commission''s asset beta 2016'!$B$11:$G$84,MATCH($A99,'Commission''s asset beta 2016'!$A$11:$A$84,0),MATCH(E$6,'Commission''s asset beta 2016'!$B$8:$G$8,0))</f>
        <v>3.271765172729571E-2</v>
      </c>
      <c r="F99" s="38">
        <f>INDEX('Commission''s asset beta 2016'!$B$11:$G$84,MATCH($A99,'Commission''s asset beta 2016'!$A$11:$A$84,0),MATCH(F$6,'Commission''s asset beta 2016'!$B$8:$G$8,0))</f>
        <v>0.31532813103775792</v>
      </c>
      <c r="G99" s="38">
        <f>INDEX('Commission''s asset beta 2016'!$B$11:$G$84,MATCH($A99,'Commission''s asset beta 2016'!$A$11:$A$84,0),MATCH(G$6,'Commission''s asset beta 2016'!$B$8:$G$8,0))</f>
        <v>1.4408327599023949E-2</v>
      </c>
      <c r="H99" s="23">
        <f t="shared" si="15"/>
        <v>6.01287641806108E-3</v>
      </c>
      <c r="I99" s="23">
        <f t="shared" si="16"/>
        <v>1.070444734548616E-3</v>
      </c>
      <c r="J99" s="23">
        <f t="shared" si="17"/>
        <v>2.0759990420079523E-4</v>
      </c>
      <c r="K99" s="98">
        <v>0.15306050918630246</v>
      </c>
      <c r="M99" s="1" t="s">
        <v>47</v>
      </c>
      <c r="N99" s="19">
        <f>(N98/(N98-1))*_xlfn.VAR.S($B98:$B111)</f>
        <v>7.0024407614117943E-3</v>
      </c>
      <c r="O99" s="19">
        <f>(O98/(O98-1))*_xlfn.VAR.S($D98:$D111)</f>
        <v>4.2174287582464349E-3</v>
      </c>
      <c r="P99" s="19">
        <f>(P98/(P98-1))*_xlfn.VAR.S($F98:$F111)</f>
        <v>5.4735623934961909E-3</v>
      </c>
    </row>
    <row r="100" spans="1:16">
      <c r="A100" s="1" t="str">
        <f>'Oxera''s refined sample'!B8</f>
        <v>EIX US Equity</v>
      </c>
      <c r="B100" s="38">
        <f>INDEX('Commission''s asset beta 2016'!$B$11:$G$84,MATCH($A100,'Commission''s asset beta 2016'!$A$11:$A$84,0),MATCH(B$6,'Commission''s asset beta 2016'!$B$8:$G$8,0))</f>
        <v>0.2615958482779544</v>
      </c>
      <c r="C100" s="38">
        <f>INDEX('Commission''s asset beta 2016'!$B$11:$G$84,MATCH($A100,'Commission''s asset beta 2016'!$A$11:$A$84,0),MATCH(C$6,'Commission''s asset beta 2016'!$B$8:$G$8,0))</f>
        <v>8.8528437909863852E-2</v>
      </c>
      <c r="D100" s="38">
        <f>INDEX('Commission''s asset beta 2016'!$B$11:$G$84,MATCH($A100,'Commission''s asset beta 2016'!$A$11:$A$84,0),MATCH(D$6,'Commission''s asset beta 2016'!$B$8:$G$8,0))</f>
        <v>0.26869427316170319</v>
      </c>
      <c r="E100" s="38">
        <f>INDEX('Commission''s asset beta 2016'!$B$11:$G$84,MATCH($A100,'Commission''s asset beta 2016'!$A$11:$A$84,0),MATCH(E$6,'Commission''s asset beta 2016'!$B$8:$G$8,0))</f>
        <v>3.6232030686345278E-2</v>
      </c>
      <c r="F100" s="38">
        <f>INDEX('Commission''s asset beta 2016'!$B$11:$G$84,MATCH($A100,'Commission''s asset beta 2016'!$A$11:$A$84,0),MATCH(F$6,'Commission''s asset beta 2016'!$B$8:$G$8,0))</f>
        <v>0.32183820144367864</v>
      </c>
      <c r="G100" s="38">
        <f>INDEX('Commission''s asset beta 2016'!$B$11:$G$84,MATCH($A100,'Commission''s asset beta 2016'!$A$11:$A$84,0),MATCH(G$6,'Commission''s asset beta 2016'!$B$8:$G$8,0))</f>
        <v>1.6230272868404304E-2</v>
      </c>
      <c r="H100" s="23">
        <f t="shared" si="15"/>
        <v>7.8372843187606185E-3</v>
      </c>
      <c r="I100" s="23">
        <f t="shared" si="16"/>
        <v>1.3127600476562659E-3</v>
      </c>
      <c r="J100" s="23">
        <f t="shared" si="17"/>
        <v>2.6342175738286087E-4</v>
      </c>
      <c r="K100" s="98">
        <v>0.10324267940931245</v>
      </c>
      <c r="M100" s="1" t="s">
        <v>48</v>
      </c>
      <c r="N100" s="22">
        <f>H112</f>
        <v>7.7177736697198974E-3</v>
      </c>
      <c r="O100" s="22">
        <f>I112</f>
        <v>1.3279877496994803E-3</v>
      </c>
      <c r="P100" s="22">
        <f>J112</f>
        <v>2.564617118229151E-4</v>
      </c>
    </row>
    <row r="101" spans="1:16">
      <c r="A101" s="1" t="str">
        <f>'Oxera''s refined sample'!B9</f>
        <v>EE US Equity</v>
      </c>
      <c r="B101" s="38">
        <f>INDEX('Commission''s asset beta 2016'!$B$11:$G$84,MATCH($A101,'Commission''s asset beta 2016'!$A$11:$A$84,0),MATCH(B$6,'Commission''s asset beta 2016'!$B$8:$G$8,0))</f>
        <v>0.26669128840849032</v>
      </c>
      <c r="C101" s="38">
        <f>INDEX('Commission''s asset beta 2016'!$B$11:$G$84,MATCH($A101,'Commission''s asset beta 2016'!$A$11:$A$84,0),MATCH(C$6,'Commission''s asset beta 2016'!$B$8:$G$8,0))</f>
        <v>9.5487138247996733E-2</v>
      </c>
      <c r="D101" s="38">
        <f>INDEX('Commission''s asset beta 2016'!$B$11:$G$84,MATCH($A101,'Commission''s asset beta 2016'!$A$11:$A$84,0),MATCH(D$6,'Commission''s asset beta 2016'!$B$8:$G$8,0))</f>
        <v>0.30670994541036994</v>
      </c>
      <c r="E101" s="38">
        <f>INDEX('Commission''s asset beta 2016'!$B$11:$G$84,MATCH($A101,'Commission''s asset beta 2016'!$A$11:$A$84,0),MATCH(E$6,'Commission''s asset beta 2016'!$B$8:$G$8,0))</f>
        <v>4.0574114722337663E-2</v>
      </c>
      <c r="F101" s="38">
        <f>INDEX('Commission''s asset beta 2016'!$B$11:$G$84,MATCH($A101,'Commission''s asset beta 2016'!$A$11:$A$84,0),MATCH(F$6,'Commission''s asset beta 2016'!$B$8:$G$8,0))</f>
        <v>0.37421358800211763</v>
      </c>
      <c r="G101" s="38">
        <f>INDEX('Commission''s asset beta 2016'!$B$11:$G$84,MATCH($A101,'Commission''s asset beta 2016'!$A$11:$A$84,0),MATCH(G$6,'Commission''s asset beta 2016'!$B$8:$G$8,0))</f>
        <v>1.7906629682148376E-2</v>
      </c>
      <c r="H101" s="23">
        <f t="shared" si="15"/>
        <v>9.1177935707920411E-3</v>
      </c>
      <c r="I101" s="23">
        <f t="shared" si="16"/>
        <v>1.6462587855014179E-3</v>
      </c>
      <c r="J101" s="23">
        <f t="shared" si="17"/>
        <v>3.2064738657359727E-4</v>
      </c>
      <c r="K101" s="98">
        <v>8.3296517642665619E-3</v>
      </c>
      <c r="M101" s="1" t="s">
        <v>49</v>
      </c>
      <c r="N101" s="7">
        <v>0.2</v>
      </c>
      <c r="O101" s="7">
        <v>0.2</v>
      </c>
      <c r="P101" s="7">
        <v>0.2</v>
      </c>
    </row>
    <row r="102" spans="1:16">
      <c r="A102" s="1" t="str">
        <f>'Oxera''s refined sample'!B10</f>
        <v>ETR US Equity</v>
      </c>
      <c r="B102" s="38">
        <f>INDEX('Commission''s asset beta 2016'!$B$11:$G$84,MATCH($A102,'Commission''s asset beta 2016'!$A$11:$A$84,0),MATCH(B$6,'Commission''s asset beta 2016'!$B$8:$G$8,0))</f>
        <v>0.22112431187305473</v>
      </c>
      <c r="C102" s="38">
        <f>INDEX('Commission''s asset beta 2016'!$B$11:$G$84,MATCH($A102,'Commission''s asset beta 2016'!$A$11:$A$84,0),MATCH(C$6,'Commission''s asset beta 2016'!$B$8:$G$8,0))</f>
        <v>8.053531992882583E-2</v>
      </c>
      <c r="D102" s="38">
        <f>INDEX('Commission''s asset beta 2016'!$B$11:$G$84,MATCH($A102,'Commission''s asset beta 2016'!$A$11:$A$84,0),MATCH(D$6,'Commission''s asset beta 2016'!$B$8:$G$8,0))</f>
        <v>0.2349013787419108</v>
      </c>
      <c r="E102" s="38">
        <f>INDEX('Commission''s asset beta 2016'!$B$11:$G$84,MATCH($A102,'Commission''s asset beta 2016'!$A$11:$A$84,0),MATCH(E$6,'Commission''s asset beta 2016'!$B$8:$G$8,0))</f>
        <v>3.1474971012742818E-2</v>
      </c>
      <c r="F102" s="38">
        <f>INDEX('Commission''s asset beta 2016'!$B$11:$G$84,MATCH($A102,'Commission''s asset beta 2016'!$A$11:$A$84,0),MATCH(F$6,'Commission''s asset beta 2016'!$B$8:$G$8,0))</f>
        <v>0.27892253029537306</v>
      </c>
      <c r="G102" s="38">
        <f>INDEX('Commission''s asset beta 2016'!$B$11:$G$84,MATCH($A102,'Commission''s asset beta 2016'!$A$11:$A$84,0),MATCH(G$6,'Commission''s asset beta 2016'!$B$8:$G$8,0))</f>
        <v>1.3987591225100965E-2</v>
      </c>
      <c r="H102" s="23">
        <f t="shared" si="15"/>
        <v>6.4859377560383307E-3</v>
      </c>
      <c r="I102" s="23">
        <f t="shared" si="16"/>
        <v>9.9067380025300066E-4</v>
      </c>
      <c r="J102" s="23">
        <f t="shared" si="17"/>
        <v>1.9565270828052149E-4</v>
      </c>
      <c r="K102" s="98">
        <v>6.5262383291761289E-2</v>
      </c>
      <c r="M102" s="1" t="s">
        <v>50</v>
      </c>
      <c r="N102" s="19">
        <f t="shared" ref="N102" si="18">N99*((N98+1)/N98)-N100*(1-2*N101)</f>
        <v>2.8719508996806987E-3</v>
      </c>
      <c r="O102" s="19">
        <f t="shared" ref="O102" si="19">O99*((O98+1)/O98)-O100*(1-2*O101)</f>
        <v>3.7218810197300633E-3</v>
      </c>
      <c r="P102" s="19">
        <f>P99*((P98+1)/P98)-P100*(1-2*P101)</f>
        <v>5.7106541087950267E-3</v>
      </c>
    </row>
    <row r="103" spans="1:16">
      <c r="A103" s="1" t="str">
        <f>'Oxera''s refined sample'!B11</f>
        <v>GXP US Equity</v>
      </c>
      <c r="B103" s="38">
        <f>INDEX('Commission''s asset beta 2016'!$B$11:$G$84,MATCH($A103,'Commission''s asset beta 2016'!$A$11:$A$84,0),MATCH(B$6,'Commission''s asset beta 2016'!$B$8:$G$8,0))</f>
        <v>0.29657889971684953</v>
      </c>
      <c r="C103" s="38">
        <f>INDEX('Commission''s asset beta 2016'!$B$11:$G$84,MATCH($A103,'Commission''s asset beta 2016'!$A$11:$A$84,0),MATCH(C$6,'Commission''s asset beta 2016'!$B$8:$G$8,0))</f>
        <v>7.0099730467194268E-2</v>
      </c>
      <c r="D103" s="38">
        <f>INDEX('Commission''s asset beta 2016'!$B$11:$G$84,MATCH($A103,'Commission''s asset beta 2016'!$A$11:$A$84,0),MATCH(D$6,'Commission''s asset beta 2016'!$B$8:$G$8,0))</f>
        <v>0.29568809257283563</v>
      </c>
      <c r="E103" s="38">
        <f>INDEX('Commission''s asset beta 2016'!$B$11:$G$84,MATCH($A103,'Commission''s asset beta 2016'!$A$11:$A$84,0),MATCH(E$6,'Commission''s asset beta 2016'!$B$8:$G$8,0))</f>
        <v>2.7915357475348297E-2</v>
      </c>
      <c r="F103" s="38">
        <f>INDEX('Commission''s asset beta 2016'!$B$11:$G$84,MATCH($A103,'Commission''s asset beta 2016'!$A$11:$A$84,0),MATCH(F$6,'Commission''s asset beta 2016'!$B$8:$G$8,0))</f>
        <v>0.31911548231775544</v>
      </c>
      <c r="G103" s="38">
        <f>INDEX('Commission''s asset beta 2016'!$B$11:$G$84,MATCH($A103,'Commission''s asset beta 2016'!$A$11:$A$84,0),MATCH(G$6,'Commission''s asset beta 2016'!$B$8:$G$8,0))</f>
        <v>1.2545686561845269E-2</v>
      </c>
      <c r="H103" s="23">
        <f t="shared" si="15"/>
        <v>4.913972211573284E-3</v>
      </c>
      <c r="I103" s="23">
        <f t="shared" si="16"/>
        <v>7.7926718297648405E-4</v>
      </c>
      <c r="J103" s="23">
        <f t="shared" si="17"/>
        <v>1.5739425130806495E-4</v>
      </c>
      <c r="K103" s="98">
        <v>2.2562175039375632E-2</v>
      </c>
      <c r="M103" s="24" t="str">
        <f>"Standard error of asset beta ("&amp;A$97&amp;")"</f>
        <v>Standard error of asset beta (Electricity)</v>
      </c>
      <c r="N103" s="25">
        <f t="shared" ref="N103" si="20">SQRT(N102)</f>
        <v>5.3590585924028662E-2</v>
      </c>
      <c r="O103" s="25">
        <f t="shared" ref="O103" si="21">SQRT(O102)</f>
        <v>6.1007221045791482E-2</v>
      </c>
      <c r="P103" s="25">
        <f>SQRT(P102)</f>
        <v>7.5568869971669062E-2</v>
      </c>
    </row>
    <row r="104" spans="1:16">
      <c r="A104" s="1" t="str">
        <f>'Oxera''s refined sample'!B12</f>
        <v>HE US Equity</v>
      </c>
      <c r="B104" s="38">
        <f>INDEX('Commission''s asset beta 2016'!$B$11:$G$84,MATCH($A104,'Commission''s asset beta 2016'!$A$11:$A$84,0),MATCH(B$6,'Commission''s asset beta 2016'!$B$8:$G$8,0))</f>
        <v>0.36970871040766284</v>
      </c>
      <c r="C104" s="38">
        <f>INDEX('Commission''s asset beta 2016'!$B$11:$G$84,MATCH($A104,'Commission''s asset beta 2016'!$A$11:$A$84,0),MATCH(C$6,'Commission''s asset beta 2016'!$B$8:$G$8,0))</f>
        <v>0.1193954089285765</v>
      </c>
      <c r="D104" s="38">
        <f>INDEX('Commission''s asset beta 2016'!$B$11:$G$84,MATCH($A104,'Commission''s asset beta 2016'!$A$11:$A$84,0),MATCH(D$6,'Commission''s asset beta 2016'!$B$8:$G$8,0))</f>
        <v>0.42930964755369205</v>
      </c>
      <c r="E104" s="38">
        <f>INDEX('Commission''s asset beta 2016'!$B$11:$G$84,MATCH($A104,'Commission''s asset beta 2016'!$A$11:$A$84,0),MATCH(E$6,'Commission''s asset beta 2016'!$B$8:$G$8,0))</f>
        <v>4.9373974795154214E-2</v>
      </c>
      <c r="F104" s="38">
        <f>INDEX('Commission''s asset beta 2016'!$B$11:$G$84,MATCH($A104,'Commission''s asset beta 2016'!$A$11:$A$84,0),MATCH(F$6,'Commission''s asset beta 2016'!$B$8:$G$8,0))</f>
        <v>0.50108644898499211</v>
      </c>
      <c r="G104" s="38">
        <f>INDEX('Commission''s asset beta 2016'!$B$11:$G$84,MATCH($A104,'Commission''s asset beta 2016'!$A$11:$A$84,0),MATCH(G$6,'Commission''s asset beta 2016'!$B$8:$G$8,0))</f>
        <v>2.1649260281310055E-2</v>
      </c>
      <c r="H104" s="23">
        <f t="shared" si="15"/>
        <v>1.4255263673222005E-2</v>
      </c>
      <c r="I104" s="23">
        <f t="shared" si="16"/>
        <v>2.4377893870725234E-3</v>
      </c>
      <c r="J104" s="23">
        <f t="shared" si="17"/>
        <v>4.6869047072790914E-4</v>
      </c>
      <c r="K104" s="98">
        <v>1.6648997607668074E-2</v>
      </c>
    </row>
    <row r="105" spans="1:16">
      <c r="A105" s="1" t="str">
        <f>'Oxera''s refined sample'!B13</f>
        <v>IDA US Equity</v>
      </c>
      <c r="B105" s="38">
        <f>INDEX('Commission''s asset beta 2016'!$B$11:$G$84,MATCH($A105,'Commission''s asset beta 2016'!$A$11:$A$84,0),MATCH(B$6,'Commission''s asset beta 2016'!$B$8:$G$8,0))</f>
        <v>0.37642051891772338</v>
      </c>
      <c r="C105" s="38">
        <f>INDEX('Commission''s asset beta 2016'!$B$11:$G$84,MATCH($A105,'Commission''s asset beta 2016'!$A$11:$A$84,0),MATCH(C$6,'Commission''s asset beta 2016'!$B$8:$G$8,0))</f>
        <v>8.8767572434304054E-2</v>
      </c>
      <c r="D105" s="38">
        <f>INDEX('Commission''s asset beta 2016'!$B$11:$G$84,MATCH($A105,'Commission''s asset beta 2016'!$A$11:$A$84,0),MATCH(D$6,'Commission''s asset beta 2016'!$B$8:$G$8,0))</f>
        <v>0.36515869162771242</v>
      </c>
      <c r="E105" s="38">
        <f>INDEX('Commission''s asset beta 2016'!$B$11:$G$84,MATCH($A105,'Commission''s asset beta 2016'!$A$11:$A$84,0),MATCH(E$6,'Commission''s asset beta 2016'!$B$8:$G$8,0))</f>
        <v>3.6568132046751196E-2</v>
      </c>
      <c r="F105" s="38">
        <f>INDEX('Commission''s asset beta 2016'!$B$11:$G$84,MATCH($A105,'Commission''s asset beta 2016'!$A$11:$A$84,0),MATCH(F$6,'Commission''s asset beta 2016'!$B$8:$G$8,0))</f>
        <v>0.45313411858336122</v>
      </c>
      <c r="G105" s="38">
        <f>INDEX('Commission''s asset beta 2016'!$B$11:$G$84,MATCH($A105,'Commission''s asset beta 2016'!$A$11:$A$84,0),MATCH(G$6,'Commission''s asset beta 2016'!$B$8:$G$8,0))</f>
        <v>1.5602771500808497E-2</v>
      </c>
      <c r="H105" s="23">
        <f t="shared" si="15"/>
        <v>7.8796819158794169E-3</v>
      </c>
      <c r="I105" s="23">
        <f t="shared" si="16"/>
        <v>1.3372282813886318E-3</v>
      </c>
      <c r="J105" s="23">
        <f t="shared" si="17"/>
        <v>2.4344647850644183E-4</v>
      </c>
      <c r="K105" s="98">
        <v>1.8320031738104689E-2</v>
      </c>
    </row>
    <row r="106" spans="1:16">
      <c r="A106" s="1" t="str">
        <f>'Oxera''s refined sample'!B14</f>
        <v>ITC US Equity</v>
      </c>
      <c r="B106" s="38">
        <f>INDEX('Commission''s asset beta 2016'!$B$11:$G$84,MATCH($A106,'Commission''s asset beta 2016'!$A$11:$A$84,0),MATCH(B$6,'Commission''s asset beta 2016'!$B$8:$G$8,0))</f>
        <v>0.19006562801526988</v>
      </c>
      <c r="C106" s="38">
        <f>INDEX('Commission''s asset beta 2016'!$B$11:$G$84,MATCH($A106,'Commission''s asset beta 2016'!$A$11:$A$84,0),MATCH(C$6,'Commission''s asset beta 2016'!$B$8:$G$8,0))</f>
        <v>9.9803402220334556E-2</v>
      </c>
      <c r="D106" s="38">
        <f>INDEX('Commission''s asset beta 2016'!$B$11:$G$84,MATCH($A106,'Commission''s asset beta 2016'!$A$11:$A$84,0),MATCH(D$6,'Commission''s asset beta 2016'!$B$8:$G$8,0))</f>
        <v>0.26164577615279611</v>
      </c>
      <c r="E106" s="38">
        <f>INDEX('Commission''s asset beta 2016'!$B$11:$G$84,MATCH($A106,'Commission''s asset beta 2016'!$A$11:$A$84,0),MATCH(E$6,'Commission''s asset beta 2016'!$B$8:$G$8,0))</f>
        <v>4.1912425454948533E-2</v>
      </c>
      <c r="F106" s="38">
        <f>INDEX('Commission''s asset beta 2016'!$B$11:$G$84,MATCH($A106,'Commission''s asset beta 2016'!$A$11:$A$84,0),MATCH(F$6,'Commission''s asset beta 2016'!$B$8:$G$8,0))</f>
        <v>0.31913584740795564</v>
      </c>
      <c r="G106" s="38">
        <f>INDEX('Commission''s asset beta 2016'!$B$11:$G$84,MATCH($A106,'Commission''s asset beta 2016'!$A$11:$A$84,0),MATCH(G$6,'Commission''s asset beta 2016'!$B$8:$G$8,0))</f>
        <v>1.8422890109902376E-2</v>
      </c>
      <c r="H106" s="23">
        <f t="shared" si="15"/>
        <v>9.9607190947538799E-3</v>
      </c>
      <c r="I106" s="23">
        <f t="shared" si="16"/>
        <v>1.7566514075166178E-3</v>
      </c>
      <c r="J106" s="23">
        <f t="shared" si="17"/>
        <v>3.394028800015388E-4</v>
      </c>
      <c r="K106" s="98">
        <v>3.2226783126044954E-2</v>
      </c>
    </row>
    <row r="107" spans="1:16">
      <c r="A107" s="1" t="str">
        <f>'Oxera''s refined sample'!B15</f>
        <v>NEE US Equity</v>
      </c>
      <c r="B107" s="38">
        <f>INDEX('Commission''s asset beta 2016'!$B$11:$G$84,MATCH($A107,'Commission''s asset beta 2016'!$A$11:$A$84,0),MATCH(B$6,'Commission''s asset beta 2016'!$B$8:$G$8,0))</f>
        <v>0.254981772934674</v>
      </c>
      <c r="C107" s="38">
        <f>INDEX('Commission''s asset beta 2016'!$B$11:$G$84,MATCH($A107,'Commission''s asset beta 2016'!$A$11:$A$84,0),MATCH(C$6,'Commission''s asset beta 2016'!$B$8:$G$8,0))</f>
        <v>7.3995352459144167E-2</v>
      </c>
      <c r="D107" s="38">
        <f>INDEX('Commission''s asset beta 2016'!$B$11:$G$84,MATCH($A107,'Commission''s asset beta 2016'!$A$11:$A$84,0),MATCH(D$6,'Commission''s asset beta 2016'!$B$8:$G$8,0))</f>
        <v>0.29222955616689933</v>
      </c>
      <c r="E107" s="38">
        <f>INDEX('Commission''s asset beta 2016'!$B$11:$G$84,MATCH($A107,'Commission''s asset beta 2016'!$A$11:$A$84,0),MATCH(E$6,'Commission''s asset beta 2016'!$B$8:$G$8,0))</f>
        <v>3.170612971902919E-2</v>
      </c>
      <c r="F107" s="38">
        <f>INDEX('Commission''s asset beta 2016'!$B$11:$G$84,MATCH($A107,'Commission''s asset beta 2016'!$A$11:$A$84,0),MATCH(F$6,'Commission''s asset beta 2016'!$B$8:$G$8,0))</f>
        <v>0.33010807480136983</v>
      </c>
      <c r="G107" s="38">
        <f>INDEX('Commission''s asset beta 2016'!$B$11:$G$84,MATCH($A107,'Commission''s asset beta 2016'!$A$11:$A$84,0),MATCH(G$6,'Commission''s asset beta 2016'!$B$8:$G$8,0))</f>
        <v>1.3690362198317931E-2</v>
      </c>
      <c r="H107" s="23">
        <f t="shared" si="15"/>
        <v>5.4753121855529727E-3</v>
      </c>
      <c r="I107" s="23">
        <f t="shared" si="16"/>
        <v>1.0052786617599061E-3</v>
      </c>
      <c r="J107" s="23">
        <f t="shared" si="17"/>
        <v>1.8742601712113256E-4</v>
      </c>
      <c r="K107" s="98">
        <v>0.25605627731306507</v>
      </c>
    </row>
    <row r="108" spans="1:16">
      <c r="A108" s="1" t="str">
        <f>'Oxera''s refined sample'!B16</f>
        <v>PNW US Equity</v>
      </c>
      <c r="B108" s="38">
        <f>INDEX('Commission''s asset beta 2016'!$B$11:$G$84,MATCH($A108,'Commission''s asset beta 2016'!$A$11:$A$84,0),MATCH(B$6,'Commission''s asset beta 2016'!$B$8:$G$8,0))</f>
        <v>0.29048351500385511</v>
      </c>
      <c r="C108" s="38">
        <f>INDEX('Commission''s asset beta 2016'!$B$11:$G$84,MATCH($A108,'Commission''s asset beta 2016'!$A$11:$A$84,0),MATCH(C$6,'Commission''s asset beta 2016'!$B$8:$G$8,0))</f>
        <v>9.0517299560950962E-2</v>
      </c>
      <c r="D108" s="38">
        <f>INDEX('Commission''s asset beta 2016'!$B$11:$G$84,MATCH($A108,'Commission''s asset beta 2016'!$A$11:$A$84,0),MATCH(D$6,'Commission''s asset beta 2016'!$B$8:$G$8,0))</f>
        <v>0.33281724112928057</v>
      </c>
      <c r="E108" s="38">
        <f>INDEX('Commission''s asset beta 2016'!$B$11:$G$84,MATCH($A108,'Commission''s asset beta 2016'!$A$11:$A$84,0),MATCH(E$6,'Commission''s asset beta 2016'!$B$8:$G$8,0))</f>
        <v>3.7077326137534693E-2</v>
      </c>
      <c r="F108" s="38">
        <f>INDEX('Commission''s asset beta 2016'!$B$11:$G$84,MATCH($A108,'Commission''s asset beta 2016'!$A$11:$A$84,0),MATCH(F$6,'Commission''s asset beta 2016'!$B$8:$G$8,0))</f>
        <v>0.38536565071922579</v>
      </c>
      <c r="G108" s="38">
        <f>INDEX('Commission''s asset beta 2016'!$B$11:$G$84,MATCH($A108,'Commission''s asset beta 2016'!$A$11:$A$84,0),MATCH(G$6,'Commission''s asset beta 2016'!$B$8:$G$8,0))</f>
        <v>1.5825764833722895E-2</v>
      </c>
      <c r="H108" s="23">
        <f t="shared" si="15"/>
        <v>8.1933815198069332E-3</v>
      </c>
      <c r="I108" s="23">
        <f t="shared" si="16"/>
        <v>1.3747281135091133E-3</v>
      </c>
      <c r="J108" s="23">
        <f t="shared" si="17"/>
        <v>2.5045483257230027E-4</v>
      </c>
      <c r="K108" s="98">
        <v>3.8252334002615039E-2</v>
      </c>
    </row>
    <row r="109" spans="1:16">
      <c r="A109" s="1" t="str">
        <f>'Oxera''s refined sample'!B17</f>
        <v>PNM US Equity</v>
      </c>
      <c r="B109" s="38">
        <f>INDEX('Commission''s asset beta 2016'!$B$11:$G$84,MATCH($A109,'Commission''s asset beta 2016'!$A$11:$A$84,0),MATCH(B$6,'Commission''s asset beta 2016'!$B$8:$G$8,0))</f>
        <v>0.28282676631805825</v>
      </c>
      <c r="C109" s="38">
        <f>INDEX('Commission''s asset beta 2016'!$B$11:$G$84,MATCH($A109,'Commission''s asset beta 2016'!$A$11:$A$84,0),MATCH(C$6,'Commission''s asset beta 2016'!$B$8:$G$8,0))</f>
        <v>8.3342498080654748E-2</v>
      </c>
      <c r="D109" s="38">
        <f>INDEX('Commission''s asset beta 2016'!$B$11:$G$84,MATCH($A109,'Commission''s asset beta 2016'!$A$11:$A$84,0),MATCH(D$6,'Commission''s asset beta 2016'!$B$8:$G$8,0))</f>
        <v>0.29108539250859267</v>
      </c>
      <c r="E109" s="38">
        <f>INDEX('Commission''s asset beta 2016'!$B$11:$G$84,MATCH($A109,'Commission''s asset beta 2016'!$A$11:$A$84,0),MATCH(E$6,'Commission''s asset beta 2016'!$B$8:$G$8,0))</f>
        <v>3.4858778174391002E-2</v>
      </c>
      <c r="F109" s="38">
        <f>INDEX('Commission''s asset beta 2016'!$B$11:$G$84,MATCH($A109,'Commission''s asset beta 2016'!$A$11:$A$84,0),MATCH(F$6,'Commission''s asset beta 2016'!$B$8:$G$8,0))</f>
        <v>0.38327442111911131</v>
      </c>
      <c r="G109" s="38">
        <f>INDEX('Commission''s asset beta 2016'!$B$11:$G$84,MATCH($A109,'Commission''s asset beta 2016'!$A$11:$A$84,0),MATCH(G$6,'Commission''s asset beta 2016'!$B$8:$G$8,0))</f>
        <v>1.6304237289806379E-2</v>
      </c>
      <c r="H109" s="23">
        <f t="shared" si="15"/>
        <v>6.9459719863239405E-3</v>
      </c>
      <c r="I109" s="23">
        <f t="shared" si="16"/>
        <v>1.2151344158113984E-3</v>
      </c>
      <c r="J109" s="23">
        <f t="shared" si="17"/>
        <v>2.6582815360231285E-4</v>
      </c>
      <c r="K109" s="98">
        <v>1.3031642396685956E-2</v>
      </c>
    </row>
    <row r="110" spans="1:16">
      <c r="A110" s="1" t="str">
        <f>'Oxera''s refined sample'!B18</f>
        <v>SO US Equity</v>
      </c>
      <c r="B110" s="38">
        <f>INDEX('Commission''s asset beta 2016'!$B$11:$G$84,MATCH($A110,'Commission''s asset beta 2016'!$A$11:$A$84,0),MATCH(B$6,'Commission''s asset beta 2016'!$B$8:$G$8,0))</f>
        <v>9.451780950406749E-2</v>
      </c>
      <c r="C110" s="38">
        <f>INDEX('Commission''s asset beta 2016'!$B$11:$G$84,MATCH($A110,'Commission''s asset beta 2016'!$A$11:$A$84,0),MATCH(C$6,'Commission''s asset beta 2016'!$B$8:$G$8,0))</f>
        <v>7.8734936461900967E-2</v>
      </c>
      <c r="D110" s="38">
        <f>INDEX('Commission''s asset beta 2016'!$B$11:$G$84,MATCH($A110,'Commission''s asset beta 2016'!$A$11:$A$84,0),MATCH(D$6,'Commission''s asset beta 2016'!$B$8:$G$8,0))</f>
        <v>0.17507228112619533</v>
      </c>
      <c r="E110" s="38">
        <f>INDEX('Commission''s asset beta 2016'!$B$11:$G$84,MATCH($A110,'Commission''s asset beta 2016'!$A$11:$A$84,0),MATCH(E$6,'Commission''s asset beta 2016'!$B$8:$G$8,0))</f>
        <v>3.2604411526105888E-2</v>
      </c>
      <c r="F110" s="38">
        <f>INDEX('Commission''s asset beta 2016'!$B$11:$G$84,MATCH($A110,'Commission''s asset beta 2016'!$A$11:$A$84,0),MATCH(F$6,'Commission''s asset beta 2016'!$B$8:$G$8,0))</f>
        <v>0.23332340613330466</v>
      </c>
      <c r="G110" s="38">
        <f>INDEX('Commission''s asset beta 2016'!$B$11:$G$84,MATCH($A110,'Commission''s asset beta 2016'!$A$11:$A$84,0),MATCH(G$6,'Commission''s asset beta 2016'!$B$8:$G$8,0))</f>
        <v>1.4587058432377054E-2</v>
      </c>
      <c r="H110" s="23">
        <f t="shared" si="15"/>
        <v>6.1991902196595824E-3</v>
      </c>
      <c r="I110" s="23">
        <f t="shared" si="16"/>
        <v>1.0630476509636666E-3</v>
      </c>
      <c r="J110" s="23">
        <f t="shared" si="17"/>
        <v>2.1278227370958252E-4</v>
      </c>
      <c r="K110" s="98">
        <v>0.22760715498133063</v>
      </c>
    </row>
    <row r="111" spans="1:16">
      <c r="A111" s="1" t="str">
        <f>'Oxera''s refined sample'!B19</f>
        <v>WR US Equity</v>
      </c>
      <c r="B111" s="38">
        <f>INDEX('Commission''s asset beta 2016'!$B$11:$G$84,MATCH($A111,'Commission''s asset beta 2016'!$A$11:$A$84,0),MATCH(B$6,'Commission''s asset beta 2016'!$B$8:$G$8,0))</f>
        <v>0.26228750795971773</v>
      </c>
      <c r="C111" s="38">
        <f>INDEX('Commission''s asset beta 2016'!$B$11:$G$84,MATCH($A111,'Commission''s asset beta 2016'!$A$11:$A$84,0),MATCH(C$6,'Commission''s asset beta 2016'!$B$8:$G$8,0))</f>
        <v>7.8230147572473305E-2</v>
      </c>
      <c r="D111" s="38">
        <f>INDEX('Commission''s asset beta 2016'!$B$11:$G$84,MATCH($A111,'Commission''s asset beta 2016'!$A$11:$A$84,0),MATCH(D$6,'Commission''s asset beta 2016'!$B$8:$G$8,0))</f>
        <v>0.28301952518647139</v>
      </c>
      <c r="E111" s="38">
        <f>INDEX('Commission''s asset beta 2016'!$B$11:$G$84,MATCH($A111,'Commission''s asset beta 2016'!$A$11:$A$84,0),MATCH(E$6,'Commission''s asset beta 2016'!$B$8:$G$8,0))</f>
        <v>3.325634303596469E-2</v>
      </c>
      <c r="F111" s="38">
        <f>INDEX('Commission''s asset beta 2016'!$B$11:$G$84,MATCH($A111,'Commission''s asset beta 2016'!$A$11:$A$84,0),MATCH(F$6,'Commission''s asset beta 2016'!$B$8:$G$8,0))</f>
        <v>0.32813915864432752</v>
      </c>
      <c r="G111" s="38">
        <f>INDEX('Commission''s asset beta 2016'!$B$11:$G$84,MATCH($A111,'Commission''s asset beta 2016'!$A$11:$A$84,0),MATCH(G$6,'Commission''s asset beta 2016'!$B$8:$G$8,0))</f>
        <v>1.4066293528000441E-2</v>
      </c>
      <c r="H111" s="23">
        <f t="shared" si="15"/>
        <v>6.1199559892109508E-3</v>
      </c>
      <c r="I111" s="23">
        <f t="shared" si="16"/>
        <v>1.1059843521257571E-3</v>
      </c>
      <c r="J111" s="23">
        <f t="shared" si="17"/>
        <v>1.9786061361586708E-4</v>
      </c>
      <c r="K111" s="98">
        <v>3.2079232972840599E-2</v>
      </c>
    </row>
    <row r="112" spans="1:16">
      <c r="A112" s="3" t="str">
        <f>"Simple average ("&amp;A$97&amp;")"</f>
        <v>Simple average (Electricity)</v>
      </c>
      <c r="B112" s="8">
        <f>AVERAGE(B98:B111)</f>
        <v>0.26979209169793306</v>
      </c>
      <c r="C112" s="7"/>
      <c r="D112" s="8">
        <f>AVERAGE(D98:D111)</f>
        <v>0.2982598523505639</v>
      </c>
      <c r="E112" s="7"/>
      <c r="F112" s="8">
        <f>AVERAGE(F98:F111)</f>
        <v>0.35531054794393163</v>
      </c>
      <c r="G112" s="16"/>
      <c r="H112" s="8">
        <f>AVERAGE(H98:H111)</f>
        <v>7.7177736697198974E-3</v>
      </c>
      <c r="I112" s="8">
        <f>AVERAGE(I98:I111)</f>
        <v>1.3279877496994803E-3</v>
      </c>
      <c r="J112" s="8">
        <f>AVERAGE(J98:J111)</f>
        <v>2.564617118229151E-4</v>
      </c>
      <c r="K112" s="31">
        <f>SUM(K98:K111)</f>
        <v>0.99999999999999978</v>
      </c>
    </row>
    <row r="113" spans="1:16">
      <c r="A113" s="1" t="str">
        <f>"Weighted average ("&amp;A$97&amp;")"</f>
        <v>Weighted average (Electricity)</v>
      </c>
      <c r="B113" s="13">
        <f>SUMPRODUCT(B98:B111,$K$98:$K$111)</f>
        <v>0.21643985854328293</v>
      </c>
      <c r="C113" s="7"/>
      <c r="D113" s="13">
        <f>SUMPRODUCT(D98:D111,$K$98:$K$111)</f>
        <v>0.26080203114455203</v>
      </c>
      <c r="E113" s="7"/>
      <c r="F113" s="13">
        <f>SUMPRODUCT(F98:F111,$K$98:$K$111)</f>
        <v>0.31058103831671152</v>
      </c>
      <c r="G113" s="16"/>
      <c r="H113" s="8"/>
      <c r="I113" s="8"/>
      <c r="J113" s="8"/>
      <c r="K113" s="27"/>
    </row>
    <row r="114" spans="1:16">
      <c r="B114" s="7"/>
      <c r="E114" s="7"/>
    </row>
    <row r="115" spans="1:16">
      <c r="A115" s="9" t="s">
        <v>23</v>
      </c>
      <c r="B115" s="12"/>
      <c r="C115" s="11"/>
      <c r="D115" s="11"/>
      <c r="E115" s="12"/>
      <c r="F115" s="11"/>
      <c r="G115" s="11"/>
      <c r="H115" s="11"/>
      <c r="I115" s="11"/>
      <c r="J115" s="11"/>
      <c r="K115" s="11"/>
      <c r="M115" s="9" t="str">
        <f>A115&amp;" sample standard error"</f>
        <v>Integrated sample standard error</v>
      </c>
      <c r="N115" s="9"/>
      <c r="O115" s="9"/>
      <c r="P115" s="9"/>
    </row>
    <row r="116" spans="1:16">
      <c r="A116" s="1" t="str">
        <f>'Oxera''s refined sample'!C6</f>
        <v>LNT US Equity</v>
      </c>
      <c r="B116" s="38">
        <f>INDEX('Commission''s asset beta 2016'!$B$11:$G$84,MATCH($A116,'Commission''s asset beta 2016'!$A$11:$A$84,0),MATCH(B$6,'Commission''s asset beta 2016'!$B$8:$G$8,0))</f>
        <v>0.30844555089591252</v>
      </c>
      <c r="C116" s="38">
        <f>INDEX('Commission''s asset beta 2016'!$B$11:$G$84,MATCH($A116,'Commission''s asset beta 2016'!$A$11:$A$84,0),MATCH(C$6,'Commission''s asset beta 2016'!$B$8:$G$8,0))</f>
        <v>8.3369316189870313E-2</v>
      </c>
      <c r="D116" s="38">
        <f>INDEX('Commission''s asset beta 2016'!$B$11:$G$84,MATCH($A116,'Commission''s asset beta 2016'!$A$11:$A$84,0),MATCH(D$6,'Commission''s asset beta 2016'!$B$8:$G$8,0))</f>
        <v>0.35451470841304039</v>
      </c>
      <c r="E116" s="38">
        <f>INDEX('Commission''s asset beta 2016'!$B$11:$G$84,MATCH($A116,'Commission''s asset beta 2016'!$A$11:$A$84,0),MATCH(E$6,'Commission''s asset beta 2016'!$B$8:$G$8,0))</f>
        <v>3.4756966326572471E-2</v>
      </c>
      <c r="F116" s="38">
        <f>INDEX('Commission''s asset beta 2016'!$B$11:$G$84,MATCH($A116,'Commission''s asset beta 2016'!$A$11:$A$84,0),MATCH(F$6,'Commission''s asset beta 2016'!$B$8:$G$8,0))</f>
        <v>0.41676191139537444</v>
      </c>
      <c r="G116" s="38">
        <f>INDEX('Commission''s asset beta 2016'!$B$11:$G$84,MATCH($A116,'Commission''s asset beta 2016'!$A$11:$A$84,0),MATCH(G$6,'Commission''s asset beta 2016'!$B$8:$G$8,0))</f>
        <v>1.5508956067509396E-2</v>
      </c>
      <c r="H116" s="23">
        <f t="shared" ref="H116:H153" si="22">$C116^2</f>
        <v>6.9504428819665721E-3</v>
      </c>
      <c r="I116" s="23">
        <f t="shared" ref="I116:I153" si="23">$E116^2</f>
        <v>1.2080467082264926E-3</v>
      </c>
      <c r="J116" s="23">
        <f t="shared" ref="J116:J153" si="24">$G116^2</f>
        <v>2.4052771830393652E-4</v>
      </c>
      <c r="K116" s="98">
        <v>1.4504688147485926E-2</v>
      </c>
      <c r="M116" s="1" t="s">
        <v>46</v>
      </c>
      <c r="N116" s="1">
        <f>COUNT($B116:$B153)</f>
        <v>38</v>
      </c>
      <c r="O116" s="1">
        <f>COUNT($D116:$D153)</f>
        <v>38</v>
      </c>
      <c r="P116" s="1">
        <f>COUNT(F116:F153)</f>
        <v>38</v>
      </c>
    </row>
    <row r="117" spans="1:16">
      <c r="A117" s="1" t="str">
        <f>'Oxera''s refined sample'!C7</f>
        <v>AEE US Equity</v>
      </c>
      <c r="B117" s="38">
        <f>INDEX('Commission''s asset beta 2016'!$B$11:$G$84,MATCH($A117,'Commission''s asset beta 2016'!$A$11:$A$84,0),MATCH(B$6,'Commission''s asset beta 2016'!$B$8:$G$8,0))</f>
        <v>0.26154486242045538</v>
      </c>
      <c r="C117" s="38">
        <f>INDEX('Commission''s asset beta 2016'!$B$11:$G$84,MATCH($A117,'Commission''s asset beta 2016'!$A$11:$A$84,0),MATCH(C$6,'Commission''s asset beta 2016'!$B$8:$G$8,0))</f>
        <v>8.0920136781261212E-2</v>
      </c>
      <c r="D117" s="38">
        <f>INDEX('Commission''s asset beta 2016'!$B$11:$G$84,MATCH($A117,'Commission''s asset beta 2016'!$A$11:$A$84,0),MATCH(D$6,'Commission''s asset beta 2016'!$B$8:$G$8,0))</f>
        <v>0.2984516873157701</v>
      </c>
      <c r="E117" s="38">
        <f>INDEX('Commission''s asset beta 2016'!$B$11:$G$84,MATCH($A117,'Commission''s asset beta 2016'!$A$11:$A$84,0),MATCH(E$6,'Commission''s asset beta 2016'!$B$8:$G$8,0))</f>
        <v>3.4604062723559835E-2</v>
      </c>
      <c r="F117" s="38">
        <f>INDEX('Commission''s asset beta 2016'!$B$11:$G$84,MATCH($A117,'Commission''s asset beta 2016'!$A$11:$A$84,0),MATCH(F$6,'Commission''s asset beta 2016'!$B$8:$G$8,0))</f>
        <v>0.35611057591843431</v>
      </c>
      <c r="G117" s="38">
        <f>INDEX('Commission''s asset beta 2016'!$B$11:$G$84,MATCH($A117,'Commission''s asset beta 2016'!$A$11:$A$84,0),MATCH(G$6,'Commission''s asset beta 2016'!$B$8:$G$8,0))</f>
        <v>1.550516196263612E-2</v>
      </c>
      <c r="H117" s="23">
        <f t="shared" si="22"/>
        <v>6.5480685366980235E-3</v>
      </c>
      <c r="I117" s="23">
        <f t="shared" si="23"/>
        <v>1.1974411569760633E-3</v>
      </c>
      <c r="J117" s="23">
        <f t="shared" si="24"/>
        <v>2.4041004748757798E-4</v>
      </c>
      <c r="K117" s="98">
        <v>2.1490810510577541E-2</v>
      </c>
      <c r="M117" s="1" t="s">
        <v>47</v>
      </c>
      <c r="N117" s="19">
        <f>(N116/(N116-1))*_xlfn.VAR.S($B116:$B153)</f>
        <v>1.1133228313102622E-2</v>
      </c>
      <c r="O117" s="19">
        <f>(O116/(O116-1))*_xlfn.VAR.S($D116:$D153)</f>
        <v>7.5553430646174598E-3</v>
      </c>
      <c r="P117" s="19">
        <f>(P116/(P116-1))*_xlfn.VAR.S($F116:$F153)</f>
        <v>9.4034672180302644E-3</v>
      </c>
    </row>
    <row r="118" spans="1:16">
      <c r="A118" s="1" t="str">
        <f>'Oxera''s refined sample'!C8</f>
        <v>APA AU Equity</v>
      </c>
      <c r="B118" s="38">
        <f>INDEX('Commission''s asset beta 2016'!$B$11:$G$84,MATCH($A118,'Commission''s asset beta 2016'!$A$11:$A$84,0),MATCH(B$6,'Commission''s asset beta 2016'!$B$8:$G$8,0))</f>
        <v>0.333621744294612</v>
      </c>
      <c r="C118" s="38">
        <f>INDEX('Commission''s asset beta 2016'!$B$11:$G$84,MATCH($A118,'Commission''s asset beta 2016'!$A$11:$A$84,0),MATCH(C$6,'Commission''s asset beta 2016'!$B$8:$G$8,0))</f>
        <v>7.3321039191746012E-2</v>
      </c>
      <c r="D118" s="38">
        <f>INDEX('Commission''s asset beta 2016'!$B$11:$G$84,MATCH($A118,'Commission''s asset beta 2016'!$A$11:$A$84,0),MATCH(D$6,'Commission''s asset beta 2016'!$B$8:$G$8,0))</f>
        <v>0.31661285690725172</v>
      </c>
      <c r="E118" s="38">
        <f>INDEX('Commission''s asset beta 2016'!$B$11:$G$84,MATCH($A118,'Commission''s asset beta 2016'!$A$11:$A$84,0),MATCH(E$6,'Commission''s asset beta 2016'!$B$8:$G$8,0))</f>
        <v>3.7513475456522845E-2</v>
      </c>
      <c r="F118" s="38">
        <f>INDEX('Commission''s asset beta 2016'!$B$11:$G$84,MATCH($A118,'Commission''s asset beta 2016'!$A$11:$A$84,0),MATCH(F$6,'Commission''s asset beta 2016'!$B$8:$G$8,0))</f>
        <v>0.38858673679292038</v>
      </c>
      <c r="G118" s="38">
        <f>INDEX('Commission''s asset beta 2016'!$B$11:$G$84,MATCH($A118,'Commission''s asset beta 2016'!$A$11:$A$84,0),MATCH(G$6,'Commission''s asset beta 2016'!$B$8:$G$8,0))</f>
        <v>1.8638743093326193E-2</v>
      </c>
      <c r="H118" s="23">
        <f t="shared" si="22"/>
        <v>5.3759747881575544E-3</v>
      </c>
      <c r="I118" s="23">
        <f t="shared" si="23"/>
        <v>1.4072608408271419E-3</v>
      </c>
      <c r="J118" s="23">
        <f t="shared" si="24"/>
        <v>3.4740274409901485E-4</v>
      </c>
      <c r="K118" s="98">
        <v>1.4446636274496978E-2</v>
      </c>
      <c r="M118" s="1" t="s">
        <v>48</v>
      </c>
      <c r="N118" s="22">
        <f>H154</f>
        <v>8.0562898085356355E-3</v>
      </c>
      <c r="O118" s="22">
        <f>I154</f>
        <v>1.4320366460730748E-3</v>
      </c>
      <c r="P118" s="22">
        <f>J154</f>
        <v>2.8348227918451757E-4</v>
      </c>
    </row>
    <row r="119" spans="1:16">
      <c r="A119" s="1" t="str">
        <f>'Oxera''s refined sample'!C9</f>
        <v>AVA US Equity</v>
      </c>
      <c r="B119" s="38">
        <f>INDEX('Commission''s asset beta 2016'!$B$11:$G$84,MATCH($A119,'Commission''s asset beta 2016'!$A$11:$A$84,0),MATCH(B$6,'Commission''s asset beta 2016'!$B$8:$G$8,0))</f>
        <v>0.29866218775514586</v>
      </c>
      <c r="C119" s="38">
        <f>INDEX('Commission''s asset beta 2016'!$B$11:$G$84,MATCH($A119,'Commission''s asset beta 2016'!$A$11:$A$84,0),MATCH(C$6,'Commission''s asset beta 2016'!$B$8:$G$8,0))</f>
        <v>8.2599455122351798E-2</v>
      </c>
      <c r="D119" s="38">
        <f>INDEX('Commission''s asset beta 2016'!$B$11:$G$84,MATCH($A119,'Commission''s asset beta 2016'!$A$11:$A$84,0),MATCH(D$6,'Commission''s asset beta 2016'!$B$8:$G$8,0))</f>
        <v>0.32230999079549905</v>
      </c>
      <c r="E119" s="38">
        <f>INDEX('Commission''s asset beta 2016'!$B$11:$G$84,MATCH($A119,'Commission''s asset beta 2016'!$A$11:$A$84,0),MATCH(E$6,'Commission''s asset beta 2016'!$B$8:$G$8,0))</f>
        <v>3.3883337232642065E-2</v>
      </c>
      <c r="F119" s="38">
        <f>INDEX('Commission''s asset beta 2016'!$B$11:$G$84,MATCH($A119,'Commission''s asset beta 2016'!$A$11:$A$84,0),MATCH(F$6,'Commission''s asset beta 2016'!$B$8:$G$8,0))</f>
        <v>0.39430714927600552</v>
      </c>
      <c r="G119" s="38">
        <f>INDEX('Commission''s asset beta 2016'!$B$11:$G$84,MATCH($A119,'Commission''s asset beta 2016'!$A$11:$A$84,0),MATCH(G$6,'Commission''s asset beta 2016'!$B$8:$G$8,0))</f>
        <v>1.4833712180103183E-2</v>
      </c>
      <c r="H119" s="23">
        <f t="shared" si="22"/>
        <v>6.8226699865094088E-3</v>
      </c>
      <c r="I119" s="23">
        <f t="shared" si="23"/>
        <v>1.148080542020948E-3</v>
      </c>
      <c r="J119" s="23">
        <f t="shared" si="24"/>
        <v>2.2003901704214151E-4</v>
      </c>
      <c r="K119" s="98">
        <v>4.5152900312170835E-3</v>
      </c>
      <c r="M119" s="1" t="s">
        <v>49</v>
      </c>
      <c r="N119" s="7">
        <v>0.2</v>
      </c>
      <c r="O119" s="7">
        <v>0.2</v>
      </c>
      <c r="P119" s="7">
        <v>0.2</v>
      </c>
    </row>
    <row r="120" spans="1:16">
      <c r="A120" s="1" t="str">
        <f>'Oxera''s refined sample'!C10</f>
        <v>BKH US Equity</v>
      </c>
      <c r="B120" s="38">
        <f>INDEX('Commission''s asset beta 2016'!$B$11:$G$84,MATCH($A120,'Commission''s asset beta 2016'!$A$11:$A$84,0),MATCH(B$6,'Commission''s asset beta 2016'!$B$8:$G$8,0))</f>
        <v>0.46380156888821589</v>
      </c>
      <c r="C120" s="38">
        <f>INDEX('Commission''s asset beta 2016'!$B$11:$G$84,MATCH($A120,'Commission''s asset beta 2016'!$A$11:$A$84,0),MATCH(C$6,'Commission''s asset beta 2016'!$B$8:$G$8,0))</f>
        <v>0.10384909542118308</v>
      </c>
      <c r="D120" s="38">
        <f>INDEX('Commission''s asset beta 2016'!$B$11:$G$84,MATCH($A120,'Commission''s asset beta 2016'!$A$11:$A$84,0),MATCH(D$6,'Commission''s asset beta 2016'!$B$8:$G$8,0))</f>
        <v>0.40190954441062338</v>
      </c>
      <c r="E120" s="38">
        <f>INDEX('Commission''s asset beta 2016'!$B$11:$G$84,MATCH($A120,'Commission''s asset beta 2016'!$A$11:$A$84,0),MATCH(E$6,'Commission''s asset beta 2016'!$B$8:$G$8,0))</f>
        <v>4.0881053503650781E-2</v>
      </c>
      <c r="F120" s="38">
        <f>INDEX('Commission''s asset beta 2016'!$B$11:$G$84,MATCH($A120,'Commission''s asset beta 2016'!$A$11:$A$84,0),MATCH(F$6,'Commission''s asset beta 2016'!$B$8:$G$8,0))</f>
        <v>0.49444259596689688</v>
      </c>
      <c r="G120" s="38">
        <f>INDEX('Commission''s asset beta 2016'!$B$11:$G$84,MATCH($A120,'Commission''s asset beta 2016'!$A$11:$A$84,0),MATCH(G$6,'Commission''s asset beta 2016'!$B$8:$G$8,0))</f>
        <v>1.7817357462466571E-2</v>
      </c>
      <c r="H120" s="23">
        <f t="shared" si="22"/>
        <v>1.0784634619797989E-2</v>
      </c>
      <c r="I120" s="23">
        <f t="shared" si="23"/>
        <v>1.6712605355683578E-3</v>
      </c>
      <c r="J120" s="23">
        <f t="shared" si="24"/>
        <v>3.1745822694531319E-4</v>
      </c>
      <c r="K120" s="98">
        <v>4.8686968097147523E-3</v>
      </c>
      <c r="M120" s="1" t="s">
        <v>50</v>
      </c>
      <c r="N120" s="19">
        <f t="shared" ref="N120" si="25">N117*((N116+1)/N116)-N118*(1-2*N119)</f>
        <v>6.5924341204313111E-3</v>
      </c>
      <c r="O120" s="19">
        <f t="shared" ref="O120" si="26">O117*((O116+1)/O116)-O118*(1-2*O119)</f>
        <v>6.8949458944635488E-3</v>
      </c>
      <c r="P120" s="19">
        <f>P117*((P116+1)/P116)-P118*(1-2*P119)</f>
        <v>9.48083751415193E-3</v>
      </c>
    </row>
    <row r="121" spans="1:16">
      <c r="A121" s="1" t="str">
        <f>'Oxera''s refined sample'!C11</f>
        <v>CNP US Equity</v>
      </c>
      <c r="B121" s="38">
        <f>INDEX('Commission''s asset beta 2016'!$B$11:$G$84,MATCH($A121,'Commission''s asset beta 2016'!$A$11:$A$84,0),MATCH(B$6,'Commission''s asset beta 2016'!$B$8:$G$8,0))</f>
        <v>0.29867514987908433</v>
      </c>
      <c r="C121" s="38">
        <f>INDEX('Commission''s asset beta 2016'!$B$11:$G$84,MATCH($A121,'Commission''s asset beta 2016'!$A$11:$A$84,0),MATCH(C$6,'Commission''s asset beta 2016'!$B$8:$G$8,0))</f>
        <v>8.1329448387842118E-2</v>
      </c>
      <c r="D121" s="38">
        <f>INDEX('Commission''s asset beta 2016'!$B$11:$G$84,MATCH($A121,'Commission''s asset beta 2016'!$A$11:$A$84,0),MATCH(D$6,'Commission''s asset beta 2016'!$B$8:$G$8,0))</f>
        <v>0.36468012457611659</v>
      </c>
      <c r="E121" s="38">
        <f>INDEX('Commission''s asset beta 2016'!$B$11:$G$84,MATCH($A121,'Commission''s asset beta 2016'!$A$11:$A$84,0),MATCH(E$6,'Commission''s asset beta 2016'!$B$8:$G$8,0))</f>
        <v>3.3450726419263763E-2</v>
      </c>
      <c r="F121" s="38">
        <f>INDEX('Commission''s asset beta 2016'!$B$11:$G$84,MATCH($A121,'Commission''s asset beta 2016'!$A$11:$A$84,0),MATCH(F$6,'Commission''s asset beta 2016'!$B$8:$G$8,0))</f>
        <v>0.41043506533061025</v>
      </c>
      <c r="G121" s="38">
        <f>INDEX('Commission''s asset beta 2016'!$B$11:$G$84,MATCH($A121,'Commission''s asset beta 2016'!$A$11:$A$84,0),MATCH(G$6,'Commission''s asset beta 2016'!$B$8:$G$8,0))</f>
        <v>1.5616500341471428E-2</v>
      </c>
      <c r="H121" s="23">
        <f t="shared" si="22"/>
        <v>6.6144791750706753E-3</v>
      </c>
      <c r="I121" s="23">
        <f t="shared" si="23"/>
        <v>1.1189510979764308E-3</v>
      </c>
      <c r="J121" s="23">
        <f t="shared" si="24"/>
        <v>2.4387508291517723E-4</v>
      </c>
      <c r="K121" s="98">
        <v>1.6185284092701594E-2</v>
      </c>
      <c r="M121" s="24" t="str">
        <f>"Standard error of asset beta ("&amp;A$115&amp;")"</f>
        <v>Standard error of asset beta (Integrated)</v>
      </c>
      <c r="N121" s="25">
        <f t="shared" ref="N121" si="27">SQRT(N120)</f>
        <v>8.1193805924043932E-2</v>
      </c>
      <c r="O121" s="25">
        <f t="shared" ref="O121" si="28">SQRT(O120)</f>
        <v>8.3035810915914762E-2</v>
      </c>
      <c r="P121" s="25">
        <f>SQRT(P120)</f>
        <v>9.7369592348699546E-2</v>
      </c>
    </row>
    <row r="122" spans="1:16">
      <c r="A122" s="1" t="str">
        <f>'Oxera''s refined sample'!C12</f>
        <v>CNL US Equity</v>
      </c>
      <c r="B122" s="38">
        <f>INDEX('Commission''s asset beta 2016'!$B$11:$G$84,MATCH($A122,'Commission''s asset beta 2016'!$A$11:$A$84,0),MATCH(B$6,'Commission''s asset beta 2016'!$B$8:$G$8,0))</f>
        <v>0.28451948291361512</v>
      </c>
      <c r="C122" s="38">
        <f>INDEX('Commission''s asset beta 2016'!$B$11:$G$84,MATCH($A122,'Commission''s asset beta 2016'!$A$11:$A$84,0),MATCH(C$6,'Commission''s asset beta 2016'!$B$8:$G$8,0))</f>
        <v>9.9866444653502501E-2</v>
      </c>
      <c r="D122" s="38">
        <f>INDEX('Commission''s asset beta 2016'!$B$11:$G$84,MATCH($A122,'Commission''s asset beta 2016'!$A$11:$A$84,0),MATCH(D$6,'Commission''s asset beta 2016'!$B$8:$G$8,0))</f>
        <v>0.35782630858515774</v>
      </c>
      <c r="E122" s="38">
        <f>INDEX('Commission''s asset beta 2016'!$B$11:$G$84,MATCH($A122,'Commission''s asset beta 2016'!$A$11:$A$84,0),MATCH(E$6,'Commission''s asset beta 2016'!$B$8:$G$8,0))</f>
        <v>4.4508300097304804E-2</v>
      </c>
      <c r="F122" s="38">
        <f>INDEX('Commission''s asset beta 2016'!$B$11:$G$84,MATCH($A122,'Commission''s asset beta 2016'!$A$11:$A$84,0),MATCH(F$6,'Commission''s asset beta 2016'!$B$8:$G$8,0))</f>
        <v>0.41259866412587604</v>
      </c>
      <c r="G122" s="38">
        <f>INDEX('Commission''s asset beta 2016'!$B$11:$G$84,MATCH($A122,'Commission''s asset beta 2016'!$A$11:$A$84,0),MATCH(G$6,'Commission''s asset beta 2016'!$B$8:$G$8,0))</f>
        <v>1.8488238767446614E-2</v>
      </c>
      <c r="H122" s="23">
        <f t="shared" si="22"/>
        <v>9.9733067677310779E-3</v>
      </c>
      <c r="I122" s="23">
        <f t="shared" si="23"/>
        <v>1.980988777551743E-3</v>
      </c>
      <c r="J122" s="23">
        <f t="shared" si="24"/>
        <v>3.4181497272211587E-4</v>
      </c>
      <c r="K122" s="98">
        <v>6.469857026970751E-3</v>
      </c>
    </row>
    <row r="123" spans="1:16">
      <c r="A123" s="1" t="str">
        <f>'Oxera''s refined sample'!C13</f>
        <v>CMS US Equity</v>
      </c>
      <c r="B123" s="38">
        <f>INDEX('Commission''s asset beta 2016'!$B$11:$G$84,MATCH($A123,'Commission''s asset beta 2016'!$A$11:$A$84,0),MATCH(B$6,'Commission''s asset beta 2016'!$B$8:$G$8,0))</f>
        <v>0.17557429043935963</v>
      </c>
      <c r="C123" s="38">
        <f>INDEX('Commission''s asset beta 2016'!$B$11:$G$84,MATCH($A123,'Commission''s asset beta 2016'!$A$11:$A$84,0),MATCH(C$6,'Commission''s asset beta 2016'!$B$8:$G$8,0))</f>
        <v>6.572414495854248E-2</v>
      </c>
      <c r="D123" s="38">
        <f>INDEX('Commission''s asset beta 2016'!$B$11:$G$84,MATCH($A123,'Commission''s asset beta 2016'!$A$11:$A$84,0),MATCH(D$6,'Commission''s asset beta 2016'!$B$8:$G$8,0))</f>
        <v>0.24307723387221908</v>
      </c>
      <c r="E123" s="38">
        <f>INDEX('Commission''s asset beta 2016'!$B$11:$G$84,MATCH($A123,'Commission''s asset beta 2016'!$A$11:$A$84,0),MATCH(E$6,'Commission''s asset beta 2016'!$B$8:$G$8,0))</f>
        <v>2.8940483205815236E-2</v>
      </c>
      <c r="F123" s="38">
        <f>INDEX('Commission''s asset beta 2016'!$B$11:$G$84,MATCH($A123,'Commission''s asset beta 2016'!$A$11:$A$84,0),MATCH(F$6,'Commission''s asset beta 2016'!$B$8:$G$8,0))</f>
        <v>0.29816722553342889</v>
      </c>
      <c r="G123" s="38">
        <f>INDEX('Commission''s asset beta 2016'!$B$11:$G$84,MATCH($A123,'Commission''s asset beta 2016'!$A$11:$A$84,0),MATCH(G$6,'Commission''s asset beta 2016'!$B$8:$G$8,0))</f>
        <v>1.2614151705441085E-2</v>
      </c>
      <c r="H123" s="23">
        <f t="shared" si="22"/>
        <v>4.319663230531505E-3</v>
      </c>
      <c r="I123" s="23">
        <f t="shared" si="23"/>
        <v>8.3755156818607368E-4</v>
      </c>
      <c r="J123" s="23">
        <f t="shared" si="24"/>
        <v>1.5911682324788222E-4</v>
      </c>
      <c r="K123" s="98">
        <v>2.0541763929222849E-2</v>
      </c>
    </row>
    <row r="124" spans="1:16">
      <c r="A124" s="1" t="str">
        <f>'Oxera''s refined sample'!C14</f>
        <v>ED US Equity</v>
      </c>
      <c r="B124" s="38">
        <f>INDEX('Commission''s asset beta 2016'!$B$11:$G$84,MATCH($A124,'Commission''s asset beta 2016'!$A$11:$A$84,0),MATCH(B$6,'Commission''s asset beta 2016'!$B$8:$G$8,0))</f>
        <v>5.8341010908492405E-2</v>
      </c>
      <c r="C124" s="38">
        <f>INDEX('Commission''s asset beta 2016'!$B$11:$G$84,MATCH($A124,'Commission''s asset beta 2016'!$A$11:$A$84,0),MATCH(C$6,'Commission''s asset beta 2016'!$B$8:$G$8,0))</f>
        <v>8.8562067760306937E-2</v>
      </c>
      <c r="D124" s="38">
        <f>INDEX('Commission''s asset beta 2016'!$B$11:$G$84,MATCH($A124,'Commission''s asset beta 2016'!$A$11:$A$84,0),MATCH(D$6,'Commission''s asset beta 2016'!$B$8:$G$8,0))</f>
        <v>0.15576675523928352</v>
      </c>
      <c r="E124" s="38">
        <f>INDEX('Commission''s asset beta 2016'!$B$11:$G$84,MATCH($A124,'Commission''s asset beta 2016'!$A$11:$A$84,0),MATCH(E$6,'Commission''s asset beta 2016'!$B$8:$G$8,0))</f>
        <v>3.4458484480241774E-2</v>
      </c>
      <c r="F124" s="38">
        <f>INDEX('Commission''s asset beta 2016'!$B$11:$G$84,MATCH($A124,'Commission''s asset beta 2016'!$A$11:$A$84,0),MATCH(F$6,'Commission''s asset beta 2016'!$B$8:$G$8,0))</f>
        <v>0.24057219205701202</v>
      </c>
      <c r="G124" s="38">
        <f>INDEX('Commission''s asset beta 2016'!$B$11:$G$84,MATCH($A124,'Commission''s asset beta 2016'!$A$11:$A$84,0),MATCH(G$6,'Commission''s asset beta 2016'!$B$8:$G$8,0))</f>
        <v>1.4887513825850322E-2</v>
      </c>
      <c r="H124" s="23">
        <f t="shared" si="22"/>
        <v>7.8432398459811967E-3</v>
      </c>
      <c r="I124" s="23">
        <f t="shared" si="23"/>
        <v>1.1873871526750632E-3</v>
      </c>
      <c r="J124" s="23">
        <f t="shared" si="24"/>
        <v>2.2163806791488449E-4</v>
      </c>
      <c r="K124" s="98">
        <v>3.8607820034682931E-2</v>
      </c>
    </row>
    <row r="125" spans="1:16">
      <c r="A125" s="1" t="str">
        <f>'Oxera''s refined sample'!C15</f>
        <v>D US Equity</v>
      </c>
      <c r="B125" s="38">
        <f>INDEX('Commission''s asset beta 2016'!$B$11:$G$84,MATCH($A125,'Commission''s asset beta 2016'!$A$11:$A$84,0),MATCH(B$6,'Commission''s asset beta 2016'!$B$8:$G$8,0))</f>
        <v>0.17093732545064508</v>
      </c>
      <c r="C125" s="38">
        <f>INDEX('Commission''s asset beta 2016'!$B$11:$G$84,MATCH($A125,'Commission''s asset beta 2016'!$A$11:$A$84,0),MATCH(C$6,'Commission''s asset beta 2016'!$B$8:$G$8,0))</f>
        <v>7.7167808317822342E-2</v>
      </c>
      <c r="D125" s="38">
        <f>INDEX('Commission''s asset beta 2016'!$B$11:$G$84,MATCH($A125,'Commission''s asset beta 2016'!$A$11:$A$84,0),MATCH(D$6,'Commission''s asset beta 2016'!$B$8:$G$8,0))</f>
        <v>0.26742885260159971</v>
      </c>
      <c r="E125" s="38">
        <f>INDEX('Commission''s asset beta 2016'!$B$11:$G$84,MATCH($A125,'Commission''s asset beta 2016'!$A$11:$A$84,0),MATCH(E$6,'Commission''s asset beta 2016'!$B$8:$G$8,0))</f>
        <v>3.4083080869575379E-2</v>
      </c>
      <c r="F125" s="38">
        <f>INDEX('Commission''s asset beta 2016'!$B$11:$G$84,MATCH($A125,'Commission''s asset beta 2016'!$A$11:$A$84,0),MATCH(F$6,'Commission''s asset beta 2016'!$B$8:$G$8,0))</f>
        <v>0.32874528641631845</v>
      </c>
      <c r="G125" s="38">
        <f>INDEX('Commission''s asset beta 2016'!$B$11:$G$84,MATCH($A125,'Commission''s asset beta 2016'!$A$11:$A$84,0),MATCH(G$6,'Commission''s asset beta 2016'!$B$8:$G$8,0))</f>
        <v>1.4641515448440777E-2</v>
      </c>
      <c r="H125" s="23">
        <f t="shared" si="22"/>
        <v>5.9548706405761712E-3</v>
      </c>
      <c r="I125" s="23">
        <f t="shared" si="23"/>
        <v>1.1616564015620153E-3</v>
      </c>
      <c r="J125" s="23">
        <f t="shared" si="24"/>
        <v>2.143739746269299E-4</v>
      </c>
      <c r="K125" s="98">
        <v>8.2504660992577819E-2</v>
      </c>
    </row>
    <row r="126" spans="1:16">
      <c r="A126" s="1" t="str">
        <f>'Oxera''s refined sample'!C16</f>
        <v>DTE US Equity</v>
      </c>
      <c r="B126" s="38">
        <f>INDEX('Commission''s asset beta 2016'!$B$11:$G$84,MATCH($A126,'Commission''s asset beta 2016'!$A$11:$A$84,0),MATCH(B$6,'Commission''s asset beta 2016'!$B$8:$G$8,0))</f>
        <v>0.22999603738854707</v>
      </c>
      <c r="C126" s="38">
        <f>INDEX('Commission''s asset beta 2016'!$B$11:$G$84,MATCH($A126,'Commission''s asset beta 2016'!$A$11:$A$84,0),MATCH(C$6,'Commission''s asset beta 2016'!$B$8:$G$8,0))</f>
        <v>7.8015911586539782E-2</v>
      </c>
      <c r="D126" s="38">
        <f>INDEX('Commission''s asset beta 2016'!$B$11:$G$84,MATCH($A126,'Commission''s asset beta 2016'!$A$11:$A$84,0),MATCH(D$6,'Commission''s asset beta 2016'!$B$8:$G$8,0))</f>
        <v>0.2950032812588998</v>
      </c>
      <c r="E126" s="38">
        <f>INDEX('Commission''s asset beta 2016'!$B$11:$G$84,MATCH($A126,'Commission''s asset beta 2016'!$A$11:$A$84,0),MATCH(E$6,'Commission''s asset beta 2016'!$B$8:$G$8,0))</f>
        <v>3.2530015968542547E-2</v>
      </c>
      <c r="F126" s="38">
        <f>INDEX('Commission''s asset beta 2016'!$B$11:$G$84,MATCH($A126,'Commission''s asset beta 2016'!$A$11:$A$84,0),MATCH(F$6,'Commission''s asset beta 2016'!$B$8:$G$8,0))</f>
        <v>0.35664872046461937</v>
      </c>
      <c r="G126" s="38">
        <f>INDEX('Commission''s asset beta 2016'!$B$11:$G$84,MATCH($A126,'Commission''s asset beta 2016'!$A$11:$A$84,0),MATCH(G$6,'Commission''s asset beta 2016'!$B$8:$G$8,0))</f>
        <v>1.404981536334792E-2</v>
      </c>
      <c r="H126" s="23">
        <f t="shared" si="22"/>
        <v>6.0864824606787927E-3</v>
      </c>
      <c r="I126" s="23">
        <f t="shared" si="23"/>
        <v>1.0582019389136332E-3</v>
      </c>
      <c r="J126" s="23">
        <f t="shared" si="24"/>
        <v>1.9739731174416724E-4</v>
      </c>
      <c r="K126" s="98">
        <v>2.9487651272149681E-2</v>
      </c>
    </row>
    <row r="127" spans="1:16">
      <c r="A127" s="1" t="str">
        <f>'Oxera''s refined sample'!C17</f>
        <v>DUE AU Equity</v>
      </c>
      <c r="B127" s="38">
        <f>INDEX('Commission''s asset beta 2016'!$B$11:$G$84,MATCH($A127,'Commission''s asset beta 2016'!$A$11:$A$84,0),MATCH(B$6,'Commission''s asset beta 2016'!$B$8:$G$8,0))</f>
        <v>0.12796749764906659</v>
      </c>
      <c r="C127" s="38">
        <f>INDEX('Commission''s asset beta 2016'!$B$11:$G$84,MATCH($A127,'Commission''s asset beta 2016'!$A$11:$A$84,0),MATCH(C$6,'Commission''s asset beta 2016'!$B$8:$G$8,0))</f>
        <v>4.4542263526561245E-2</v>
      </c>
      <c r="D127" s="38">
        <f>INDEX('Commission''s asset beta 2016'!$B$11:$G$84,MATCH($A127,'Commission''s asset beta 2016'!$A$11:$A$84,0),MATCH(D$6,'Commission''s asset beta 2016'!$B$8:$G$8,0))</f>
        <v>0.12272750571413897</v>
      </c>
      <c r="E127" s="38">
        <f>INDEX('Commission''s asset beta 2016'!$B$11:$G$84,MATCH($A127,'Commission''s asset beta 2016'!$A$11:$A$84,0),MATCH(E$6,'Commission''s asset beta 2016'!$B$8:$G$8,0))</f>
        <v>2.2688257193754544E-2</v>
      </c>
      <c r="F127" s="38">
        <f>INDEX('Commission''s asset beta 2016'!$B$11:$G$84,MATCH($A127,'Commission''s asset beta 2016'!$A$11:$A$84,0),MATCH(F$6,'Commission''s asset beta 2016'!$B$8:$G$8,0))</f>
        <v>0.14209725881710633</v>
      </c>
      <c r="G127" s="38">
        <f>INDEX('Commission''s asset beta 2016'!$B$11:$G$84,MATCH($A127,'Commission''s asset beta 2016'!$A$11:$A$84,0),MATCH(G$6,'Commission''s asset beta 2016'!$B$8:$G$8,0))</f>
        <v>1.0488696262783048E-2</v>
      </c>
      <c r="H127" s="23">
        <f t="shared" si="22"/>
        <v>1.984013240069628E-3</v>
      </c>
      <c r="I127" s="23">
        <f t="shared" si="23"/>
        <v>5.1475701448995483E-4</v>
      </c>
      <c r="J127" s="23">
        <f t="shared" si="24"/>
        <v>1.1001274929291907E-4</v>
      </c>
      <c r="K127" s="98">
        <v>7.9048321407009948E-3</v>
      </c>
    </row>
    <row r="128" spans="1:16">
      <c r="A128" s="1" t="str">
        <f>'Oxera''s refined sample'!C18</f>
        <v>DUK US Equity</v>
      </c>
      <c r="B128" s="38">
        <f>INDEX('Commission''s asset beta 2016'!$B$11:$G$84,MATCH($A128,'Commission''s asset beta 2016'!$A$11:$A$84,0),MATCH(B$6,'Commission''s asset beta 2016'!$B$8:$G$8,0))</f>
        <v>0.13438076464115051</v>
      </c>
      <c r="C128" s="38">
        <f>INDEX('Commission''s asset beta 2016'!$B$11:$G$84,MATCH($A128,'Commission''s asset beta 2016'!$A$11:$A$84,0),MATCH(C$6,'Commission''s asset beta 2016'!$B$8:$G$8,0))</f>
        <v>8.225269708675384E-2</v>
      </c>
      <c r="D128" s="38">
        <f>INDEX('Commission''s asset beta 2016'!$B$11:$G$84,MATCH($A128,'Commission''s asset beta 2016'!$A$11:$A$84,0),MATCH(D$6,'Commission''s asset beta 2016'!$B$8:$G$8,0))</f>
        <v>0.19322547308227861</v>
      </c>
      <c r="E128" s="38">
        <f>INDEX('Commission''s asset beta 2016'!$B$11:$G$84,MATCH($A128,'Commission''s asset beta 2016'!$A$11:$A$84,0),MATCH(E$6,'Commission''s asset beta 2016'!$B$8:$G$8,0))</f>
        <v>3.1876764399770934E-2</v>
      </c>
      <c r="F128" s="38">
        <f>INDEX('Commission''s asset beta 2016'!$B$11:$G$84,MATCH($A128,'Commission''s asset beta 2016'!$A$11:$A$84,0),MATCH(F$6,'Commission''s asset beta 2016'!$B$8:$G$8,0))</f>
        <v>0.25534735516003793</v>
      </c>
      <c r="G128" s="38">
        <f>INDEX('Commission''s asset beta 2016'!$B$11:$G$84,MATCH($A128,'Commission''s asset beta 2016'!$A$11:$A$84,0),MATCH(G$6,'Commission''s asset beta 2016'!$B$8:$G$8,0))</f>
        <v>1.3838421294093465E-2</v>
      </c>
      <c r="H128" s="23">
        <f t="shared" si="22"/>
        <v>6.7655061780452835E-3</v>
      </c>
      <c r="I128" s="23">
        <f t="shared" si="23"/>
        <v>1.0161281085985035E-3</v>
      </c>
      <c r="J128" s="23">
        <f t="shared" si="24"/>
        <v>1.9150190391281944E-4</v>
      </c>
      <c r="K128" s="98">
        <v>0.10068187691985783</v>
      </c>
    </row>
    <row r="129" spans="1:11">
      <c r="A129" s="1" t="str">
        <f>'Oxera''s refined sample'!C19</f>
        <v>EDE US Equity</v>
      </c>
      <c r="B129" s="38">
        <f>INDEX('Commission''s asset beta 2016'!$B$11:$G$84,MATCH($A129,'Commission''s asset beta 2016'!$A$11:$A$84,0),MATCH(B$6,'Commission''s asset beta 2016'!$B$8:$G$8,0))</f>
        <v>0.22165400390096152</v>
      </c>
      <c r="C129" s="38">
        <f>INDEX('Commission''s asset beta 2016'!$B$11:$G$84,MATCH($A129,'Commission''s asset beta 2016'!$A$11:$A$84,0),MATCH(C$6,'Commission''s asset beta 2016'!$B$8:$G$8,0))</f>
        <v>0.11704335101774969</v>
      </c>
      <c r="D129" s="38">
        <f>INDEX('Commission''s asset beta 2016'!$B$11:$G$84,MATCH($A129,'Commission''s asset beta 2016'!$A$11:$A$84,0),MATCH(D$6,'Commission''s asset beta 2016'!$B$8:$G$8,0))</f>
        <v>0.28239304527808584</v>
      </c>
      <c r="E129" s="38">
        <f>INDEX('Commission''s asset beta 2016'!$B$11:$G$84,MATCH($A129,'Commission''s asset beta 2016'!$A$11:$A$84,0),MATCH(E$6,'Commission''s asset beta 2016'!$B$8:$G$8,0))</f>
        <v>4.7342209732275514E-2</v>
      </c>
      <c r="F129" s="38">
        <f>INDEX('Commission''s asset beta 2016'!$B$11:$G$84,MATCH($A129,'Commission''s asset beta 2016'!$A$11:$A$84,0),MATCH(F$6,'Commission''s asset beta 2016'!$B$8:$G$8,0))</f>
        <v>0.38165148568879864</v>
      </c>
      <c r="G129" s="38">
        <f>INDEX('Commission''s asset beta 2016'!$B$11:$G$84,MATCH($A129,'Commission''s asset beta 2016'!$A$11:$A$84,0),MATCH(G$6,'Commission''s asset beta 2016'!$B$8:$G$8,0))</f>
        <v>1.9593972045352188E-2</v>
      </c>
      <c r="H129" s="23">
        <f t="shared" si="22"/>
        <v>1.3699146017464168E-2</v>
      </c>
      <c r="I129" s="23">
        <f t="shared" si="23"/>
        <v>2.2412848223347624E-3</v>
      </c>
      <c r="J129" s="23">
        <f t="shared" si="24"/>
        <v>3.8392374051404303E-4</v>
      </c>
      <c r="K129" s="98">
        <v>2.5182831447782051E-3</v>
      </c>
    </row>
    <row r="130" spans="1:11">
      <c r="A130" s="1" t="str">
        <f>'Oxera''s refined sample'!C20</f>
        <v>ES US Equity</v>
      </c>
      <c r="B130" s="38">
        <f>INDEX('Commission''s asset beta 2016'!$B$11:$G$84,MATCH($A130,'Commission''s asset beta 2016'!$A$11:$A$84,0),MATCH(B$6,'Commission''s asset beta 2016'!$B$8:$G$8,0))</f>
        <v>0.2544689956365408</v>
      </c>
      <c r="C130" s="38">
        <f>INDEX('Commission''s asset beta 2016'!$B$11:$G$84,MATCH($A130,'Commission''s asset beta 2016'!$A$11:$A$84,0),MATCH(C$6,'Commission''s asset beta 2016'!$B$8:$G$8,0))</f>
        <v>7.9750419908706627E-2</v>
      </c>
      <c r="D130" s="38">
        <f>INDEX('Commission''s asset beta 2016'!$B$11:$G$84,MATCH($A130,'Commission''s asset beta 2016'!$A$11:$A$84,0),MATCH(D$6,'Commission''s asset beta 2016'!$B$8:$G$8,0))</f>
        <v>0.2990850941846202</v>
      </c>
      <c r="E130" s="38">
        <f>INDEX('Commission''s asset beta 2016'!$B$11:$G$84,MATCH($A130,'Commission''s asset beta 2016'!$A$11:$A$84,0),MATCH(E$6,'Commission''s asset beta 2016'!$B$8:$G$8,0))</f>
        <v>3.442785796678282E-2</v>
      </c>
      <c r="F130" s="38">
        <f>INDEX('Commission''s asset beta 2016'!$B$11:$G$84,MATCH($A130,'Commission''s asset beta 2016'!$A$11:$A$84,0),MATCH(F$6,'Commission''s asset beta 2016'!$B$8:$G$8,0))</f>
        <v>0.36009533576603375</v>
      </c>
      <c r="G130" s="38">
        <f>INDEX('Commission''s asset beta 2016'!$B$11:$G$84,MATCH($A130,'Commission''s asset beta 2016'!$A$11:$A$84,0),MATCH(G$6,'Commission''s asset beta 2016'!$B$8:$G$8,0))</f>
        <v>1.5407403236260128E-2</v>
      </c>
      <c r="H130" s="23">
        <f t="shared" si="22"/>
        <v>6.36012947561503E-3</v>
      </c>
      <c r="I130" s="23">
        <f t="shared" si="23"/>
        <v>1.1852774041809712E-3</v>
      </c>
      <c r="J130" s="23">
        <f t="shared" si="24"/>
        <v>2.3738807448471906E-4</v>
      </c>
      <c r="K130" s="98">
        <v>3.3189563335862697E-2</v>
      </c>
    </row>
    <row r="131" spans="1:11">
      <c r="A131" s="1" t="str">
        <f>'Oxera''s refined sample'!C21</f>
        <v>EXC US Equity</v>
      </c>
      <c r="B131" s="38">
        <f>INDEX('Commission''s asset beta 2016'!$B$11:$G$84,MATCH($A131,'Commission''s asset beta 2016'!$A$11:$A$84,0),MATCH(B$6,'Commission''s asset beta 2016'!$B$8:$G$8,0))</f>
        <v>0.18385701109801245</v>
      </c>
      <c r="C131" s="38">
        <f>INDEX('Commission''s asset beta 2016'!$B$11:$G$84,MATCH($A131,'Commission''s asset beta 2016'!$A$11:$A$84,0),MATCH(C$6,'Commission''s asset beta 2016'!$B$8:$G$8,0))</f>
        <v>0.12251649961484713</v>
      </c>
      <c r="D131" s="38">
        <f>INDEX('Commission''s asset beta 2016'!$B$11:$G$84,MATCH($A131,'Commission''s asset beta 2016'!$A$11:$A$84,0),MATCH(D$6,'Commission''s asset beta 2016'!$B$8:$G$8,0))</f>
        <v>0.27288886552053671</v>
      </c>
      <c r="E131" s="38">
        <f>INDEX('Commission''s asset beta 2016'!$B$11:$G$84,MATCH($A131,'Commission''s asset beta 2016'!$A$11:$A$84,0),MATCH(E$6,'Commission''s asset beta 2016'!$B$8:$G$8,0))</f>
        <v>4.8685061203076439E-2</v>
      </c>
      <c r="F131" s="38">
        <f>INDEX('Commission''s asset beta 2016'!$B$11:$G$84,MATCH($A131,'Commission''s asset beta 2016'!$A$11:$A$84,0),MATCH(F$6,'Commission''s asset beta 2016'!$B$8:$G$8,0))</f>
        <v>0.345786301638983</v>
      </c>
      <c r="G131" s="38">
        <f>INDEX('Commission''s asset beta 2016'!$B$11:$G$84,MATCH($A131,'Commission''s asset beta 2016'!$A$11:$A$84,0),MATCH(G$6,'Commission''s asset beta 2016'!$B$8:$G$8,0))</f>
        <v>2.072912657109046E-2</v>
      </c>
      <c r="H131" s="23">
        <f t="shared" si="22"/>
        <v>1.5010292677874838E-2</v>
      </c>
      <c r="I131" s="23">
        <f t="shared" si="23"/>
        <v>2.3702351843472988E-3</v>
      </c>
      <c r="J131" s="23">
        <f t="shared" si="24"/>
        <v>4.2969668840028852E-4</v>
      </c>
      <c r="K131" s="98">
        <v>5.2320574511310877E-2</v>
      </c>
    </row>
    <row r="132" spans="1:11">
      <c r="A132" s="1" t="str">
        <f>'Oxera''s refined sample'!C22</f>
        <v>FE US Equity</v>
      </c>
      <c r="B132" s="38">
        <f>INDEX('Commission''s asset beta 2016'!$B$11:$G$84,MATCH($A132,'Commission''s asset beta 2016'!$A$11:$A$84,0),MATCH(B$6,'Commission''s asset beta 2016'!$B$8:$G$8,0))</f>
        <v>0.12317814529320517</v>
      </c>
      <c r="C132" s="38">
        <f>INDEX('Commission''s asset beta 2016'!$B$11:$G$84,MATCH($A132,'Commission''s asset beta 2016'!$A$11:$A$84,0),MATCH(C$6,'Commission''s asset beta 2016'!$B$8:$G$8,0))</f>
        <v>8.4952158589571516E-2</v>
      </c>
      <c r="D132" s="38">
        <f>INDEX('Commission''s asset beta 2016'!$B$11:$G$84,MATCH($A132,'Commission''s asset beta 2016'!$A$11:$A$84,0),MATCH(D$6,'Commission''s asset beta 2016'!$B$8:$G$8,0))</f>
        <v>0.20885210096467027</v>
      </c>
      <c r="E132" s="38">
        <f>INDEX('Commission''s asset beta 2016'!$B$11:$G$84,MATCH($A132,'Commission''s asset beta 2016'!$A$11:$A$84,0),MATCH(E$6,'Commission''s asset beta 2016'!$B$8:$G$8,0))</f>
        <v>3.3365850830701808E-2</v>
      </c>
      <c r="F132" s="38">
        <f>INDEX('Commission''s asset beta 2016'!$B$11:$G$84,MATCH($A132,'Commission''s asset beta 2016'!$A$11:$A$84,0),MATCH(F$6,'Commission''s asset beta 2016'!$B$8:$G$8,0))</f>
        <v>0.26699377950629588</v>
      </c>
      <c r="G132" s="38">
        <f>INDEX('Commission''s asset beta 2016'!$B$11:$G$84,MATCH($A132,'Commission''s asset beta 2016'!$A$11:$A$84,0),MATCH(G$6,'Commission''s asset beta 2016'!$B$8:$G$8,0))</f>
        <v>1.5108927679756967E-2</v>
      </c>
      <c r="H132" s="23">
        <f t="shared" si="22"/>
        <v>7.2168692490277098E-3</v>
      </c>
      <c r="I132" s="23">
        <f t="shared" si="23"/>
        <v>1.1132800016566446E-3</v>
      </c>
      <c r="J132" s="23">
        <f t="shared" si="24"/>
        <v>2.2827969563212624E-4</v>
      </c>
      <c r="K132" s="98">
        <v>2.7502223576501842E-2</v>
      </c>
    </row>
    <row r="133" spans="1:11">
      <c r="A133" s="1" t="str">
        <f>'Oxera''s refined sample'!C23</f>
        <v>MGEE US Equity</v>
      </c>
      <c r="B133" s="38">
        <f>INDEX('Commission''s asset beta 2016'!$B$11:$G$84,MATCH($A133,'Commission''s asset beta 2016'!$A$11:$A$84,0),MATCH(B$6,'Commission''s asset beta 2016'!$B$8:$G$8,0))</f>
        <v>0.31332872960858199</v>
      </c>
      <c r="C133" s="38">
        <f>INDEX('Commission''s asset beta 2016'!$B$11:$G$84,MATCH($A133,'Commission''s asset beta 2016'!$A$11:$A$84,0),MATCH(C$6,'Commission''s asset beta 2016'!$B$8:$G$8,0))</f>
        <v>0.11604137004051671</v>
      </c>
      <c r="D133" s="38">
        <f>INDEX('Commission''s asset beta 2016'!$B$11:$G$84,MATCH($A133,'Commission''s asset beta 2016'!$A$11:$A$84,0),MATCH(D$6,'Commission''s asset beta 2016'!$B$8:$G$8,0))</f>
        <v>0.3697392115201853</v>
      </c>
      <c r="E133" s="38">
        <f>INDEX('Commission''s asset beta 2016'!$B$11:$G$84,MATCH($A133,'Commission''s asset beta 2016'!$A$11:$A$84,0),MATCH(E$6,'Commission''s asset beta 2016'!$B$8:$G$8,0))</f>
        <v>5.0801315157698132E-2</v>
      </c>
      <c r="F133" s="38">
        <f>INDEX('Commission''s asset beta 2016'!$B$11:$G$84,MATCH($A133,'Commission''s asset beta 2016'!$A$11:$A$84,0),MATCH(F$6,'Commission''s asset beta 2016'!$B$8:$G$8,0))</f>
        <v>0.59008679528687036</v>
      </c>
      <c r="G133" s="38">
        <f>INDEX('Commission''s asset beta 2016'!$B$11:$G$84,MATCH($A133,'Commission''s asset beta 2016'!$A$11:$A$84,0),MATCH(G$6,'Commission''s asset beta 2016'!$B$8:$G$8,0))</f>
        <v>2.3131642392372642E-2</v>
      </c>
      <c r="H133" s="23">
        <f t="shared" si="22"/>
        <v>1.3465599560880129E-2</v>
      </c>
      <c r="I133" s="23">
        <f t="shared" si="23"/>
        <v>2.58077362175177E-3</v>
      </c>
      <c r="J133" s="23">
        <f t="shared" si="24"/>
        <v>5.3507287976861109E-4</v>
      </c>
      <c r="K133" s="98">
        <v>3.295838048396965E-3</v>
      </c>
    </row>
    <row r="134" spans="1:11">
      <c r="A134" s="1" t="str">
        <f>'Oxera''s refined sample'!C24</f>
        <v>NG/ LN Equity</v>
      </c>
      <c r="B134" s="38">
        <f>INDEX('Commission''s asset beta 2016'!$B$11:$G$84,MATCH($A134,'Commission''s asset beta 2016'!$A$11:$A$84,0),MATCH(B$6,'Commission''s asset beta 2016'!$B$8:$G$8,0))</f>
        <v>0.25561143497402383</v>
      </c>
      <c r="C134" s="38">
        <f>INDEX('Commission''s asset beta 2016'!$B$11:$G$84,MATCH($A134,'Commission''s asset beta 2016'!$A$11:$A$84,0),MATCH(C$6,'Commission''s asset beta 2016'!$B$8:$G$8,0))</f>
        <v>6.3406258725917111E-2</v>
      </c>
      <c r="D134" s="38">
        <f>INDEX('Commission''s asset beta 2016'!$B$11:$G$84,MATCH($A134,'Commission''s asset beta 2016'!$A$11:$A$84,0),MATCH(D$6,'Commission''s asset beta 2016'!$B$8:$G$8,0))</f>
        <v>0.27022044413813551</v>
      </c>
      <c r="E134" s="38">
        <f>INDEX('Commission''s asset beta 2016'!$B$11:$G$84,MATCH($A134,'Commission''s asset beta 2016'!$A$11:$A$84,0),MATCH(E$6,'Commission''s asset beta 2016'!$B$8:$G$8,0))</f>
        <v>2.9094744244264496E-2</v>
      </c>
      <c r="F134" s="38">
        <f>INDEX('Commission''s asset beta 2016'!$B$11:$G$84,MATCH($A134,'Commission''s asset beta 2016'!$A$11:$A$84,0),MATCH(F$6,'Commission''s asset beta 2016'!$B$8:$G$8,0))</f>
        <v>0.30597478027780289</v>
      </c>
      <c r="G134" s="38">
        <f>INDEX('Commission''s asset beta 2016'!$B$11:$G$84,MATCH($A134,'Commission''s asset beta 2016'!$A$11:$A$84,0),MATCH(G$6,'Commission''s asset beta 2016'!$B$8:$G$8,0))</f>
        <v>1.3477716102999802E-2</v>
      </c>
      <c r="H134" s="23">
        <f t="shared" si="22"/>
        <v>4.0203536456179401E-3</v>
      </c>
      <c r="I134" s="23">
        <f t="shared" si="23"/>
        <v>8.4650414263916208E-4</v>
      </c>
      <c r="J134" s="23">
        <f t="shared" si="24"/>
        <v>1.8164883135306017E-4</v>
      </c>
      <c r="K134" s="98">
        <v>0.10595313864463776</v>
      </c>
    </row>
    <row r="135" spans="1:11">
      <c r="A135" s="1" t="str">
        <f>'Oxera''s refined sample'!C25</f>
        <v>NI US Equity</v>
      </c>
      <c r="B135" s="38">
        <f>INDEX('Commission''s asset beta 2016'!$B$11:$G$84,MATCH($A135,'Commission''s asset beta 2016'!$A$11:$A$84,0),MATCH(B$6,'Commission''s asset beta 2016'!$B$8:$G$8,0))</f>
        <v>0.21925240662338735</v>
      </c>
      <c r="C135" s="38">
        <f>INDEX('Commission''s asset beta 2016'!$B$11:$G$84,MATCH($A135,'Commission''s asset beta 2016'!$A$11:$A$84,0),MATCH(C$6,'Commission''s asset beta 2016'!$B$8:$G$8,0))</f>
        <v>6.8985512297978793E-2</v>
      </c>
      <c r="D135" s="38">
        <f>INDEX('Commission''s asset beta 2016'!$B$11:$G$84,MATCH($A135,'Commission''s asset beta 2016'!$A$11:$A$84,0),MATCH(D$6,'Commission''s asset beta 2016'!$B$8:$G$8,0))</f>
        <v>0.33400398549161964</v>
      </c>
      <c r="E135" s="38">
        <f>INDEX('Commission''s asset beta 2016'!$B$11:$G$84,MATCH($A135,'Commission''s asset beta 2016'!$A$11:$A$84,0),MATCH(E$6,'Commission''s asset beta 2016'!$B$8:$G$8,0))</f>
        <v>3.1583109437369757E-2</v>
      </c>
      <c r="F135" s="38">
        <f>INDEX('Commission''s asset beta 2016'!$B$11:$G$84,MATCH($A135,'Commission''s asset beta 2016'!$A$11:$A$84,0),MATCH(F$6,'Commission''s asset beta 2016'!$B$8:$G$8,0))</f>
        <v>0.37422757356973407</v>
      </c>
      <c r="G135" s="38">
        <f>INDEX('Commission''s asset beta 2016'!$B$11:$G$84,MATCH($A135,'Commission''s asset beta 2016'!$A$11:$A$84,0),MATCH(G$6,'Commission''s asset beta 2016'!$B$8:$G$8,0))</f>
        <v>1.4549807876581743E-2</v>
      </c>
      <c r="H135" s="23">
        <f t="shared" si="22"/>
        <v>4.7590009070145834E-3</v>
      </c>
      <c r="I135" s="23">
        <f t="shared" si="23"/>
        <v>9.9749280173287453E-4</v>
      </c>
      <c r="J135" s="23">
        <f t="shared" si="24"/>
        <v>2.1169690924544013E-4</v>
      </c>
      <c r="K135" s="98">
        <v>1.2738394511855553E-2</v>
      </c>
    </row>
    <row r="136" spans="1:11">
      <c r="A136" s="1" t="str">
        <f>'Oxera''s refined sample'!C26</f>
        <v>NWE US Equity</v>
      </c>
      <c r="B136" s="38">
        <f>INDEX('Commission''s asset beta 2016'!$B$11:$G$84,MATCH($A136,'Commission''s asset beta 2016'!$A$11:$A$84,0),MATCH(B$6,'Commission''s asset beta 2016'!$B$8:$G$8,0))</f>
        <v>0.30280958334242825</v>
      </c>
      <c r="C136" s="38">
        <f>INDEX('Commission''s asset beta 2016'!$B$11:$G$84,MATCH($A136,'Commission''s asset beta 2016'!$A$11:$A$84,0),MATCH(C$6,'Commission''s asset beta 2016'!$B$8:$G$8,0))</f>
        <v>8.5222920090754051E-2</v>
      </c>
      <c r="D136" s="38">
        <f>INDEX('Commission''s asset beta 2016'!$B$11:$G$84,MATCH($A136,'Commission''s asset beta 2016'!$A$11:$A$84,0),MATCH(D$6,'Commission''s asset beta 2016'!$B$8:$G$8,0))</f>
        <v>0.30638760802948839</v>
      </c>
      <c r="E136" s="38">
        <f>INDEX('Commission''s asset beta 2016'!$B$11:$G$84,MATCH($A136,'Commission''s asset beta 2016'!$A$11:$A$84,0),MATCH(E$6,'Commission''s asset beta 2016'!$B$8:$G$8,0))</f>
        <v>3.4447418348702401E-2</v>
      </c>
      <c r="F136" s="38">
        <f>INDEX('Commission''s asset beta 2016'!$B$11:$G$84,MATCH($A136,'Commission''s asset beta 2016'!$A$11:$A$84,0),MATCH(F$6,'Commission''s asset beta 2016'!$B$8:$G$8,0))</f>
        <v>0.40240955343516438</v>
      </c>
      <c r="G136" s="38">
        <f>INDEX('Commission''s asset beta 2016'!$B$11:$G$84,MATCH($A136,'Commission''s asset beta 2016'!$A$11:$A$84,0),MATCH(G$6,'Commission''s asset beta 2016'!$B$8:$G$8,0))</f>
        <v>1.5028511100154514E-2</v>
      </c>
      <c r="H136" s="23">
        <f t="shared" si="22"/>
        <v>7.2629461087950504E-3</v>
      </c>
      <c r="I136" s="23">
        <f t="shared" si="23"/>
        <v>1.1866246308905189E-3</v>
      </c>
      <c r="J136" s="23">
        <f t="shared" si="24"/>
        <v>2.2585614588746744E-4</v>
      </c>
      <c r="K136" s="98">
        <v>5.3539279066226802E-3</v>
      </c>
    </row>
    <row r="137" spans="1:11">
      <c r="A137" s="1" t="str">
        <f>'Oxera''s refined sample'!C27</f>
        <v>OGE US Equity</v>
      </c>
      <c r="B137" s="38">
        <f>INDEX('Commission''s asset beta 2016'!$B$11:$G$84,MATCH($A137,'Commission''s asset beta 2016'!$A$11:$A$84,0),MATCH(B$6,'Commission''s asset beta 2016'!$B$8:$G$8,0))</f>
        <v>0.46376586045823148</v>
      </c>
      <c r="C137" s="38">
        <f>INDEX('Commission''s asset beta 2016'!$B$11:$G$84,MATCH($A137,'Commission''s asset beta 2016'!$A$11:$A$84,0),MATCH(C$6,'Commission''s asset beta 2016'!$B$8:$G$8,0))</f>
        <v>0.10753318403360383</v>
      </c>
      <c r="D137" s="38">
        <f>INDEX('Commission''s asset beta 2016'!$B$11:$G$84,MATCH($A137,'Commission''s asset beta 2016'!$A$11:$A$84,0),MATCH(D$6,'Commission''s asset beta 2016'!$B$8:$G$8,0))</f>
        <v>0.51181037467306778</v>
      </c>
      <c r="E137" s="38">
        <f>INDEX('Commission''s asset beta 2016'!$B$11:$G$84,MATCH($A137,'Commission''s asset beta 2016'!$A$11:$A$84,0),MATCH(E$6,'Commission''s asset beta 2016'!$B$8:$G$8,0))</f>
        <v>4.3121800679330177E-2</v>
      </c>
      <c r="F137" s="38">
        <f>INDEX('Commission''s asset beta 2016'!$B$11:$G$84,MATCH($A137,'Commission''s asset beta 2016'!$A$11:$A$84,0),MATCH(F$6,'Commission''s asset beta 2016'!$B$8:$G$8,0))</f>
        <v>0.53804810023747596</v>
      </c>
      <c r="G137" s="38">
        <f>INDEX('Commission''s asset beta 2016'!$B$11:$G$84,MATCH($A137,'Commission''s asset beta 2016'!$A$11:$A$84,0),MATCH(G$6,'Commission''s asset beta 2016'!$B$8:$G$8,0))</f>
        <v>1.8729616413574953E-2</v>
      </c>
      <c r="H137" s="23">
        <f t="shared" si="22"/>
        <v>1.156338566840491E-2</v>
      </c>
      <c r="I137" s="23">
        <f t="shared" si="23"/>
        <v>1.8594896938278805E-3</v>
      </c>
      <c r="J137" s="23">
        <f t="shared" si="24"/>
        <v>3.5079853099965628E-4</v>
      </c>
      <c r="K137" s="98">
        <v>1.0756939575819115E-2</v>
      </c>
    </row>
    <row r="138" spans="1:11">
      <c r="A138" s="1" t="str">
        <f>'Oxera''s refined sample'!C28</f>
        <v>POM US Equity</v>
      </c>
      <c r="B138" s="38">
        <f>INDEX('Commission''s asset beta 2016'!$B$11:$G$84,MATCH($A138,'Commission''s asset beta 2016'!$A$11:$A$84,0),MATCH(B$6,'Commission''s asset beta 2016'!$B$8:$G$8,0))</f>
        <v>0.19116105983409265</v>
      </c>
      <c r="C138" s="38">
        <f>INDEX('Commission''s asset beta 2016'!$B$11:$G$84,MATCH($A138,'Commission''s asset beta 2016'!$A$11:$A$84,0),MATCH(C$6,'Commission''s asset beta 2016'!$B$8:$G$8,0))</f>
        <v>9.661151399786666E-2</v>
      </c>
      <c r="D138" s="38">
        <f>INDEX('Commission''s asset beta 2016'!$B$11:$G$84,MATCH($A138,'Commission''s asset beta 2016'!$A$11:$A$84,0),MATCH(D$6,'Commission''s asset beta 2016'!$B$8:$G$8,0))</f>
        <v>0.20935666798736804</v>
      </c>
      <c r="E138" s="38">
        <f>INDEX('Commission''s asset beta 2016'!$B$11:$G$84,MATCH($A138,'Commission''s asset beta 2016'!$A$11:$A$84,0),MATCH(E$6,'Commission''s asset beta 2016'!$B$8:$G$8,0))</f>
        <v>4.2012648437252602E-2</v>
      </c>
      <c r="F138" s="38">
        <f>INDEX('Commission''s asset beta 2016'!$B$11:$G$84,MATCH($A138,'Commission''s asset beta 2016'!$A$11:$A$84,0),MATCH(F$6,'Commission''s asset beta 2016'!$B$8:$G$8,0))</f>
        <v>0.23718428158703922</v>
      </c>
      <c r="G138" s="38">
        <f>INDEX('Commission''s asset beta 2016'!$B$11:$G$84,MATCH($A138,'Commission''s asset beta 2016'!$A$11:$A$84,0),MATCH(G$6,'Commission''s asset beta 2016'!$B$8:$G$8,0))</f>
        <v>1.97638211294647E-2</v>
      </c>
      <c r="H138" s="23">
        <f t="shared" si="22"/>
        <v>9.333784636959986E-3</v>
      </c>
      <c r="I138" s="23">
        <f t="shared" si="23"/>
        <v>1.7650626287121834E-3</v>
      </c>
      <c r="J138" s="23">
        <f t="shared" si="24"/>
        <v>3.9060862563747534E-4</v>
      </c>
      <c r="K138" s="98">
        <v>1.3515543329370661E-2</v>
      </c>
    </row>
    <row r="139" spans="1:11">
      <c r="A139" s="1" t="str">
        <f>'Oxera''s refined sample'!C29</f>
        <v>PCG US Equity</v>
      </c>
      <c r="B139" s="38">
        <f>INDEX('Commission''s asset beta 2016'!$B$11:$G$84,MATCH($A139,'Commission''s asset beta 2016'!$A$11:$A$84,0),MATCH(B$6,'Commission''s asset beta 2016'!$B$8:$G$8,0))</f>
        <v>0.27118397761301766</v>
      </c>
      <c r="C139" s="38">
        <f>INDEX('Commission''s asset beta 2016'!$B$11:$G$84,MATCH($A139,'Commission''s asset beta 2016'!$A$11:$A$84,0),MATCH(C$6,'Commission''s asset beta 2016'!$B$8:$G$8,0))</f>
        <v>8.7462037317317373E-2</v>
      </c>
      <c r="D139" s="38">
        <f>INDEX('Commission''s asset beta 2016'!$B$11:$G$84,MATCH($A139,'Commission''s asset beta 2016'!$A$11:$A$84,0),MATCH(D$6,'Commission''s asset beta 2016'!$B$8:$G$8,0))</f>
        <v>0.23487941979773849</v>
      </c>
      <c r="E139" s="38">
        <f>INDEX('Commission''s asset beta 2016'!$B$11:$G$84,MATCH($A139,'Commission''s asset beta 2016'!$A$11:$A$84,0),MATCH(E$6,'Commission''s asset beta 2016'!$B$8:$G$8,0))</f>
        <v>3.6703699315830833E-2</v>
      </c>
      <c r="F139" s="38">
        <f>INDEX('Commission''s asset beta 2016'!$B$11:$G$84,MATCH($A139,'Commission''s asset beta 2016'!$A$11:$A$84,0),MATCH(F$6,'Commission''s asset beta 2016'!$B$8:$G$8,0))</f>
        <v>0.30365742222207365</v>
      </c>
      <c r="G139" s="38">
        <f>INDEX('Commission''s asset beta 2016'!$B$11:$G$84,MATCH($A139,'Commission''s asset beta 2016'!$A$11:$A$84,0),MATCH(G$6,'Commission''s asset beta 2016'!$B$8:$G$8,0))</f>
        <v>1.6443425126528417E-2</v>
      </c>
      <c r="H139" s="23">
        <f t="shared" si="22"/>
        <v>7.6496079716958168E-3</v>
      </c>
      <c r="I139" s="23">
        <f t="shared" si="23"/>
        <v>1.3471615434669207E-3</v>
      </c>
      <c r="J139" s="23">
        <f t="shared" si="24"/>
        <v>2.7038622989174611E-4</v>
      </c>
      <c r="K139" s="98">
        <v>5.3449374020545455E-2</v>
      </c>
    </row>
    <row r="140" spans="1:11">
      <c r="A140" s="1" t="str">
        <f>'Oxera''s refined sample'!C30</f>
        <v>PPL US Equity</v>
      </c>
      <c r="B140" s="38">
        <f>INDEX('Commission''s asset beta 2016'!$B$11:$G$84,MATCH($A140,'Commission''s asset beta 2016'!$A$11:$A$84,0),MATCH(B$6,'Commission''s asset beta 2016'!$B$8:$G$8,0))</f>
        <v>0.19474993865121612</v>
      </c>
      <c r="C140" s="38">
        <f>INDEX('Commission''s asset beta 2016'!$B$11:$G$84,MATCH($A140,'Commission''s asset beta 2016'!$A$11:$A$84,0),MATCH(C$6,'Commission''s asset beta 2016'!$B$8:$G$8,0))</f>
        <v>6.5978252960071482E-2</v>
      </c>
      <c r="D140" s="38">
        <f>INDEX('Commission''s asset beta 2016'!$B$11:$G$84,MATCH($A140,'Commission''s asset beta 2016'!$A$11:$A$84,0),MATCH(D$6,'Commission''s asset beta 2016'!$B$8:$G$8,0))</f>
        <v>0.22823348692514797</v>
      </c>
      <c r="E140" s="38">
        <f>INDEX('Commission''s asset beta 2016'!$B$11:$G$84,MATCH($A140,'Commission''s asset beta 2016'!$A$11:$A$84,0),MATCH(E$6,'Commission''s asset beta 2016'!$B$8:$G$8,0))</f>
        <v>2.9131023121471276E-2</v>
      </c>
      <c r="F140" s="38">
        <f>INDEX('Commission''s asset beta 2016'!$B$11:$G$84,MATCH($A140,'Commission''s asset beta 2016'!$A$11:$A$84,0),MATCH(F$6,'Commission''s asset beta 2016'!$B$8:$G$8,0))</f>
        <v>0.25543679280049125</v>
      </c>
      <c r="G140" s="38">
        <f>INDEX('Commission''s asset beta 2016'!$B$11:$G$84,MATCH($A140,'Commission''s asset beta 2016'!$A$11:$A$84,0),MATCH(G$6,'Commission''s asset beta 2016'!$B$8:$G$8,0))</f>
        <v>1.3230887902375931E-2</v>
      </c>
      <c r="H140" s="23">
        <f t="shared" si="22"/>
        <v>4.3531298636631816E-3</v>
      </c>
      <c r="I140" s="23">
        <f t="shared" si="23"/>
        <v>8.4861650810369416E-4</v>
      </c>
      <c r="J140" s="23">
        <f t="shared" si="24"/>
        <v>1.7505639468523777E-4</v>
      </c>
      <c r="K140" s="98">
        <v>4.705070888678841E-2</v>
      </c>
    </row>
    <row r="141" spans="1:11">
      <c r="A141" s="1" t="str">
        <f>'Oxera''s refined sample'!C31</f>
        <v>PEG US Equity</v>
      </c>
      <c r="B141" s="38">
        <f>INDEX('Commission''s asset beta 2016'!$B$11:$G$84,MATCH($A141,'Commission''s asset beta 2016'!$A$11:$A$84,0),MATCH(B$6,'Commission''s asset beta 2016'!$B$8:$G$8,0))</f>
        <v>0.22676436591670082</v>
      </c>
      <c r="C141" s="38">
        <f>INDEX('Commission''s asset beta 2016'!$B$11:$G$84,MATCH($A141,'Commission''s asset beta 2016'!$A$11:$A$84,0),MATCH(C$6,'Commission''s asset beta 2016'!$B$8:$G$8,0))</f>
        <v>0.10921193011775014</v>
      </c>
      <c r="D141" s="38">
        <f>INDEX('Commission''s asset beta 2016'!$B$11:$G$84,MATCH($A141,'Commission''s asset beta 2016'!$A$11:$A$84,0),MATCH(D$6,'Commission''s asset beta 2016'!$B$8:$G$8,0))</f>
        <v>0.36433293821585527</v>
      </c>
      <c r="E141" s="38">
        <f>INDEX('Commission''s asset beta 2016'!$B$11:$G$84,MATCH($A141,'Commission''s asset beta 2016'!$A$11:$A$84,0),MATCH(E$6,'Commission''s asset beta 2016'!$B$8:$G$8,0))</f>
        <v>4.6366106341917214E-2</v>
      </c>
      <c r="F141" s="38">
        <f>INDEX('Commission''s asset beta 2016'!$B$11:$G$84,MATCH($A141,'Commission''s asset beta 2016'!$A$11:$A$84,0),MATCH(F$6,'Commission''s asset beta 2016'!$B$8:$G$8,0))</f>
        <v>0.43857279582487418</v>
      </c>
      <c r="G141" s="38">
        <f>INDEX('Commission''s asset beta 2016'!$B$11:$G$84,MATCH($A141,'Commission''s asset beta 2016'!$A$11:$A$84,0),MATCH(G$6,'Commission''s asset beta 2016'!$B$8:$G$8,0))</f>
        <v>2.0100196877323104E-2</v>
      </c>
      <c r="H141" s="23">
        <f t="shared" si="22"/>
        <v>1.192724568004434E-2</v>
      </c>
      <c r="I141" s="23">
        <f t="shared" si="23"/>
        <v>2.1498158173099756E-3</v>
      </c>
      <c r="J141" s="23">
        <f t="shared" si="24"/>
        <v>4.0401791450714943E-4</v>
      </c>
      <c r="K141" s="98">
        <v>4.0107997783815616E-2</v>
      </c>
    </row>
    <row r="142" spans="1:11">
      <c r="A142" s="1" t="str">
        <f>'Oxera''s refined sample'!C32</f>
        <v>SCG US Equity</v>
      </c>
      <c r="B142" s="38">
        <f>INDEX('Commission''s asset beta 2016'!$B$11:$G$84,MATCH($A142,'Commission''s asset beta 2016'!$A$11:$A$84,0),MATCH(B$6,'Commission''s asset beta 2016'!$B$8:$G$8,0))</f>
        <v>0.24810536059958546</v>
      </c>
      <c r="C142" s="38">
        <f>INDEX('Commission''s asset beta 2016'!$B$11:$G$84,MATCH($A142,'Commission''s asset beta 2016'!$A$11:$A$84,0),MATCH(C$6,'Commission''s asset beta 2016'!$B$8:$G$8,0))</f>
        <v>7.7246954916690563E-2</v>
      </c>
      <c r="D142" s="38">
        <f>INDEX('Commission''s asset beta 2016'!$B$11:$G$84,MATCH($A142,'Commission''s asset beta 2016'!$A$11:$A$84,0),MATCH(D$6,'Commission''s asset beta 2016'!$B$8:$G$8,0))</f>
        <v>0.26424178851575597</v>
      </c>
      <c r="E142" s="38">
        <f>INDEX('Commission''s asset beta 2016'!$B$11:$G$84,MATCH($A142,'Commission''s asset beta 2016'!$A$11:$A$84,0),MATCH(E$6,'Commission''s asset beta 2016'!$B$8:$G$8,0))</f>
        <v>3.1042295535258561E-2</v>
      </c>
      <c r="F142" s="38">
        <f>INDEX('Commission''s asset beta 2016'!$B$11:$G$84,MATCH($A142,'Commission''s asset beta 2016'!$A$11:$A$84,0),MATCH(F$6,'Commission''s asset beta 2016'!$B$8:$G$8,0))</f>
        <v>0.3225638689053163</v>
      </c>
      <c r="G142" s="38">
        <f>INDEX('Commission''s asset beta 2016'!$B$11:$G$84,MATCH($A142,'Commission''s asset beta 2016'!$A$11:$A$84,0),MATCH(G$6,'Commission''s asset beta 2016'!$B$8:$G$8,0))</f>
        <v>1.348151535398376E-2</v>
      </c>
      <c r="H142" s="23">
        <f t="shared" si="22"/>
        <v>5.967092043901224E-3</v>
      </c>
      <c r="I142" s="23">
        <f t="shared" si="23"/>
        <v>9.636241120983336E-4</v>
      </c>
      <c r="J142" s="23">
        <f t="shared" si="24"/>
        <v>1.8175125623969988E-4</v>
      </c>
      <c r="K142" s="98">
        <v>1.7712574748081626E-2</v>
      </c>
    </row>
    <row r="143" spans="1:11">
      <c r="A143" s="1" t="str">
        <f>'Oxera''s refined sample'!C33</f>
        <v>SRE US Equity</v>
      </c>
      <c r="B143" s="38">
        <f>INDEX('Commission''s asset beta 2016'!$B$11:$G$84,MATCH($A143,'Commission''s asset beta 2016'!$A$11:$A$84,0),MATCH(B$6,'Commission''s asset beta 2016'!$B$8:$G$8,0))</f>
        <v>0.38230918407862602</v>
      </c>
      <c r="C143" s="38">
        <f>INDEX('Commission''s asset beta 2016'!$B$11:$G$84,MATCH($A143,'Commission''s asset beta 2016'!$A$11:$A$84,0),MATCH(C$6,'Commission''s asset beta 2016'!$B$8:$G$8,0))</f>
        <v>7.3631487866583259E-2</v>
      </c>
      <c r="D143" s="38">
        <f>INDEX('Commission''s asset beta 2016'!$B$11:$G$84,MATCH($A143,'Commission''s asset beta 2016'!$A$11:$A$84,0),MATCH(D$6,'Commission''s asset beta 2016'!$B$8:$G$8,0))</f>
        <v>0.38347941277801412</v>
      </c>
      <c r="E143" s="38">
        <f>INDEX('Commission''s asset beta 2016'!$B$11:$G$84,MATCH($A143,'Commission''s asset beta 2016'!$A$11:$A$84,0),MATCH(E$6,'Commission''s asset beta 2016'!$B$8:$G$8,0))</f>
        <v>3.3174158565472629E-2</v>
      </c>
      <c r="F143" s="38">
        <f>INDEX('Commission''s asset beta 2016'!$B$11:$G$84,MATCH($A143,'Commission''s asset beta 2016'!$A$11:$A$84,0),MATCH(F$6,'Commission''s asset beta 2016'!$B$8:$G$8,0))</f>
        <v>0.43070895019117977</v>
      </c>
      <c r="G143" s="38">
        <f>INDEX('Commission''s asset beta 2016'!$B$11:$G$84,MATCH($A143,'Commission''s asset beta 2016'!$A$11:$A$84,0),MATCH(G$6,'Commission''s asset beta 2016'!$B$8:$G$8,0))</f>
        <v>1.5104954016686944E-2</v>
      </c>
      <c r="H143" s="23">
        <f t="shared" si="22"/>
        <v>5.4215960054467974E-3</v>
      </c>
      <c r="I143" s="23">
        <f t="shared" si="23"/>
        <v>1.100524796527121E-3</v>
      </c>
      <c r="J143" s="23">
        <f t="shared" si="24"/>
        <v>2.2815963584622704E-4</v>
      </c>
      <c r="K143" s="98">
        <v>4.7808882296430884E-2</v>
      </c>
    </row>
    <row r="144" spans="1:11">
      <c r="A144" s="1" t="str">
        <f>'Oxera''s refined sample'!C34</f>
        <v>SJI US Equity</v>
      </c>
      <c r="B144" s="38">
        <f>INDEX('Commission''s asset beta 2016'!$B$11:$G$84,MATCH($A144,'Commission''s asset beta 2016'!$A$11:$A$84,0),MATCH(B$6,'Commission''s asset beta 2016'!$B$8:$G$8,0))</f>
        <v>0.43178751108248281</v>
      </c>
      <c r="C144" s="38">
        <f>INDEX('Commission''s asset beta 2016'!$B$11:$G$84,MATCH($A144,'Commission''s asset beta 2016'!$A$11:$A$84,0),MATCH(C$6,'Commission''s asset beta 2016'!$B$8:$G$8,0))</f>
        <v>0.10475548931986352</v>
      </c>
      <c r="D144" s="38">
        <f>INDEX('Commission''s asset beta 2016'!$B$11:$G$84,MATCH($A144,'Commission''s asset beta 2016'!$A$11:$A$84,0),MATCH(D$6,'Commission''s asset beta 2016'!$B$8:$G$8,0))</f>
        <v>0.41187437468476285</v>
      </c>
      <c r="E144" s="38">
        <f>INDEX('Commission''s asset beta 2016'!$B$11:$G$84,MATCH($A144,'Commission''s asset beta 2016'!$A$11:$A$84,0),MATCH(E$6,'Commission''s asset beta 2016'!$B$8:$G$8,0))</f>
        <v>4.1608369782385732E-2</v>
      </c>
      <c r="F144" s="38">
        <f>INDEX('Commission''s asset beta 2016'!$B$11:$G$84,MATCH($A144,'Commission''s asset beta 2016'!$A$11:$A$84,0),MATCH(F$6,'Commission''s asset beta 2016'!$B$8:$G$8,0))</f>
        <v>0.52825473945100831</v>
      </c>
      <c r="G144" s="38">
        <f>INDEX('Commission''s asset beta 2016'!$B$11:$G$84,MATCH($A144,'Commission''s asset beta 2016'!$A$11:$A$84,0),MATCH(G$6,'Commission''s asset beta 2016'!$B$8:$G$8,0))</f>
        <v>1.8233910725982228E-2</v>
      </c>
      <c r="H144" s="23">
        <f t="shared" si="22"/>
        <v>1.0973712542644039E-2</v>
      </c>
      <c r="I144" s="23">
        <f t="shared" si="23"/>
        <v>1.7312564359477501E-3</v>
      </c>
      <c r="J144" s="23">
        <f t="shared" si="24"/>
        <v>3.3247550036308977E-4</v>
      </c>
      <c r="K144" s="98">
        <v>3.3392599626416103E-3</v>
      </c>
    </row>
    <row r="145" spans="1:11">
      <c r="A145" s="1" t="str">
        <f>'Oxera''s refined sample'!C35</f>
        <v>SKI AU Equity</v>
      </c>
      <c r="B145" s="38">
        <f>INDEX('Commission''s asset beta 2016'!$B$11:$G$84,MATCH($A145,'Commission''s asset beta 2016'!$A$11:$A$84,0),MATCH(B$6,'Commission''s asset beta 2016'!$B$8:$G$8,0))</f>
        <v>0.19494935570934546</v>
      </c>
      <c r="C145" s="38">
        <f>INDEX('Commission''s asset beta 2016'!$B$11:$G$84,MATCH($A145,'Commission''s asset beta 2016'!$A$11:$A$84,0),MATCH(C$6,'Commission''s asset beta 2016'!$B$8:$G$8,0))</f>
        <v>0.10817902945622837</v>
      </c>
      <c r="D145" s="38">
        <f>INDEX('Commission''s asset beta 2016'!$B$11:$G$84,MATCH($A145,'Commission''s asset beta 2016'!$A$11:$A$84,0),MATCH(D$6,'Commission''s asset beta 2016'!$B$8:$G$8,0))</f>
        <v>0.30416329862043168</v>
      </c>
      <c r="E145" s="38">
        <f>INDEX('Commission''s asset beta 2016'!$B$11:$G$84,MATCH($A145,'Commission''s asset beta 2016'!$A$11:$A$84,0),MATCH(E$6,'Commission''s asset beta 2016'!$B$8:$G$8,0))</f>
        <v>5.4702076055512638E-2</v>
      </c>
      <c r="F145" s="38">
        <f>INDEX('Commission''s asset beta 2016'!$B$11:$G$84,MATCH($A145,'Commission''s asset beta 2016'!$A$11:$A$84,0),MATCH(F$6,'Commission''s asset beta 2016'!$B$8:$G$8,0))</f>
        <v>0.38826357978857529</v>
      </c>
      <c r="G145" s="38">
        <f>INDEX('Commission''s asset beta 2016'!$B$11:$G$84,MATCH($A145,'Commission''s asset beta 2016'!$A$11:$A$84,0),MATCH(G$6,'Commission''s asset beta 2016'!$B$8:$G$8,0))</f>
        <v>2.4966159882111493E-2</v>
      </c>
      <c r="H145" s="23">
        <f t="shared" si="22"/>
        <v>1.1702702414091526E-2</v>
      </c>
      <c r="I145" s="23">
        <f t="shared" si="23"/>
        <v>2.9923171247830892E-3</v>
      </c>
      <c r="J145" s="23">
        <f t="shared" si="24"/>
        <v>6.2330913925915331E-4</v>
      </c>
      <c r="K145" s="98">
        <v>4.8236085492132973E-3</v>
      </c>
    </row>
    <row r="146" spans="1:11">
      <c r="A146" s="1" t="str">
        <f>'Oxera''s refined sample'!C36</f>
        <v>SSE LN Equity</v>
      </c>
      <c r="B146" s="38">
        <f>INDEX('Commission''s asset beta 2016'!$B$11:$G$84,MATCH($A146,'Commission''s asset beta 2016'!$A$11:$A$84,0),MATCH(B$6,'Commission''s asset beta 2016'!$B$8:$G$8,0))</f>
        <v>0.4223108870704671</v>
      </c>
      <c r="C146" s="38">
        <f>INDEX('Commission''s asset beta 2016'!$B$11:$G$84,MATCH($A146,'Commission''s asset beta 2016'!$A$11:$A$84,0),MATCH(C$6,'Commission''s asset beta 2016'!$B$8:$G$8,0))</f>
        <v>9.3901602486648694E-2</v>
      </c>
      <c r="D146" s="38">
        <f>INDEX('Commission''s asset beta 2016'!$B$11:$G$84,MATCH($A146,'Commission''s asset beta 2016'!$A$11:$A$84,0),MATCH(D$6,'Commission''s asset beta 2016'!$B$8:$G$8,0))</f>
        <v>0.43167895704981118</v>
      </c>
      <c r="E146" s="38">
        <f>INDEX('Commission''s asset beta 2016'!$B$11:$G$84,MATCH($A146,'Commission''s asset beta 2016'!$A$11:$A$84,0),MATCH(E$6,'Commission''s asset beta 2016'!$B$8:$G$8,0))</f>
        <v>4.0429848806719071E-2</v>
      </c>
      <c r="F146" s="38">
        <f>INDEX('Commission''s asset beta 2016'!$B$11:$G$84,MATCH($A146,'Commission''s asset beta 2016'!$A$11:$A$84,0),MATCH(F$6,'Commission''s asset beta 2016'!$B$8:$G$8,0))</f>
        <v>0.44739262624823289</v>
      </c>
      <c r="G146" s="38">
        <f>INDEX('Commission''s asset beta 2016'!$B$11:$G$84,MATCH($A146,'Commission''s asset beta 2016'!$A$11:$A$84,0),MATCH(G$6,'Commission''s asset beta 2016'!$B$8:$G$8,0))</f>
        <v>1.8893381355842797E-2</v>
      </c>
      <c r="H146" s="23">
        <f t="shared" si="22"/>
        <v>8.8175109495605888E-3</v>
      </c>
      <c r="I146" s="23">
        <f t="shared" si="23"/>
        <v>1.6345726745341635E-3</v>
      </c>
      <c r="J146" s="23">
        <f t="shared" si="24"/>
        <v>3.5695985905730821E-4</v>
      </c>
      <c r="K146" s="98">
        <v>4.6407849383603351E-2</v>
      </c>
    </row>
    <row r="147" spans="1:11">
      <c r="A147" s="1" t="str">
        <f>'Oxera''s refined sample'!C37</f>
        <v>TE US Equity</v>
      </c>
      <c r="B147" s="38">
        <f>INDEX('Commission''s asset beta 2016'!$B$11:$G$84,MATCH($A147,'Commission''s asset beta 2016'!$A$11:$A$84,0),MATCH(B$6,'Commission''s asset beta 2016'!$B$8:$G$8,0))</f>
        <v>0.20872573459757171</v>
      </c>
      <c r="C147" s="38">
        <f>INDEX('Commission''s asset beta 2016'!$B$11:$G$84,MATCH($A147,'Commission''s asset beta 2016'!$A$11:$A$84,0),MATCH(C$6,'Commission''s asset beta 2016'!$B$8:$G$8,0))</f>
        <v>0.10487133835682029</v>
      </c>
      <c r="D147" s="38">
        <f>INDEX('Commission''s asset beta 2016'!$B$11:$G$84,MATCH($A147,'Commission''s asset beta 2016'!$A$11:$A$84,0),MATCH(D$6,'Commission''s asset beta 2016'!$B$8:$G$8,0))</f>
        <v>0.34618693170574699</v>
      </c>
      <c r="E147" s="38">
        <f>INDEX('Commission''s asset beta 2016'!$B$11:$G$84,MATCH($A147,'Commission''s asset beta 2016'!$A$11:$A$84,0),MATCH(E$6,'Commission''s asset beta 2016'!$B$8:$G$8,0))</f>
        <v>4.2154645916998634E-2</v>
      </c>
      <c r="F147" s="38">
        <f>INDEX('Commission''s asset beta 2016'!$B$11:$G$84,MATCH($A147,'Commission''s asset beta 2016'!$A$11:$A$84,0),MATCH(F$6,'Commission''s asset beta 2016'!$B$8:$G$8,0))</f>
        <v>0.39027577233013822</v>
      </c>
      <c r="G147" s="38">
        <f>INDEX('Commission''s asset beta 2016'!$B$11:$G$84,MATCH($A147,'Commission''s asset beta 2016'!$A$11:$A$84,0),MATCH(G$6,'Commission''s asset beta 2016'!$B$8:$G$8,0))</f>
        <v>1.8615824946810904E-2</v>
      </c>
      <c r="H147" s="23">
        <f t="shared" si="22"/>
        <v>1.0997997608750686E-2</v>
      </c>
      <c r="I147" s="23">
        <f t="shared" si="23"/>
        <v>1.7770141723875295E-3</v>
      </c>
      <c r="J147" s="23">
        <f t="shared" si="24"/>
        <v>3.4654893845030717E-4</v>
      </c>
      <c r="K147" s="98">
        <v>1.2844162731345719E-2</v>
      </c>
    </row>
    <row r="148" spans="1:11">
      <c r="A148" s="1" t="str">
        <f>'Oxera''s refined sample'!C38</f>
        <v>UGI US Equity</v>
      </c>
      <c r="B148" s="38">
        <f>INDEX('Commission''s asset beta 2016'!$B$11:$G$84,MATCH($A148,'Commission''s asset beta 2016'!$A$11:$A$84,0),MATCH(B$6,'Commission''s asset beta 2016'!$B$8:$G$8,0))</f>
        <v>0.43689940328370314</v>
      </c>
      <c r="C148" s="38">
        <f>INDEX('Commission''s asset beta 2016'!$B$11:$G$84,MATCH($A148,'Commission''s asset beta 2016'!$A$11:$A$84,0),MATCH(C$6,'Commission''s asset beta 2016'!$B$8:$G$8,0))</f>
        <v>8.8757771885606948E-2</v>
      </c>
      <c r="D148" s="38">
        <f>INDEX('Commission''s asset beta 2016'!$B$11:$G$84,MATCH($A148,'Commission''s asset beta 2016'!$A$11:$A$84,0),MATCH(D$6,'Commission''s asset beta 2016'!$B$8:$G$8,0))</f>
        <v>0.45295124193825609</v>
      </c>
      <c r="E148" s="38">
        <f>INDEX('Commission''s asset beta 2016'!$B$11:$G$84,MATCH($A148,'Commission''s asset beta 2016'!$A$11:$A$84,0),MATCH(E$6,'Commission''s asset beta 2016'!$B$8:$G$8,0))</f>
        <v>3.6206144078612043E-2</v>
      </c>
      <c r="F148" s="38">
        <f>INDEX('Commission''s asset beta 2016'!$B$11:$G$84,MATCH($A148,'Commission''s asset beta 2016'!$A$11:$A$84,0),MATCH(F$6,'Commission''s asset beta 2016'!$B$8:$G$8,0))</f>
        <v>0.46876042083506625</v>
      </c>
      <c r="G148" s="38">
        <f>INDEX('Commission''s asset beta 2016'!$B$11:$G$84,MATCH($A148,'Commission''s asset beta 2016'!$A$11:$A$84,0),MATCH(G$6,'Commission''s asset beta 2016'!$B$8:$G$8,0))</f>
        <v>1.6223463611393346E-2</v>
      </c>
      <c r="H148" s="23">
        <f t="shared" si="22"/>
        <v>7.8779420700974389E-3</v>
      </c>
      <c r="I148" s="23">
        <f t="shared" si="23"/>
        <v>1.310884869041214E-3</v>
      </c>
      <c r="J148" s="23">
        <f t="shared" si="24"/>
        <v>2.6320077155020404E-4</v>
      </c>
      <c r="K148" s="98">
        <v>1.192788680682679E-2</v>
      </c>
    </row>
    <row r="149" spans="1:11">
      <c r="A149" s="1" t="str">
        <f>'Oxera''s refined sample'!C39</f>
        <v>UTL US Equity</v>
      </c>
      <c r="B149" s="38">
        <f>INDEX('Commission''s asset beta 2016'!$B$11:$G$84,MATCH($A149,'Commission''s asset beta 2016'!$A$11:$A$84,0),MATCH(B$6,'Commission''s asset beta 2016'!$B$8:$G$8,0))</f>
        <v>0.15334171143604944</v>
      </c>
      <c r="C149" s="38">
        <f>INDEX('Commission''s asset beta 2016'!$B$11:$G$84,MATCH($A149,'Commission''s asset beta 2016'!$A$11:$A$84,0),MATCH(C$6,'Commission''s asset beta 2016'!$B$8:$G$8,0))</f>
        <v>7.4066605605934879E-2</v>
      </c>
      <c r="D149" s="38">
        <f>INDEX('Commission''s asset beta 2016'!$B$11:$G$84,MATCH($A149,'Commission''s asset beta 2016'!$A$11:$A$84,0),MATCH(D$6,'Commission''s asset beta 2016'!$B$8:$G$8,0))</f>
        <v>0.19568882352163558</v>
      </c>
      <c r="E149" s="38">
        <f>INDEX('Commission''s asset beta 2016'!$B$11:$G$84,MATCH($A149,'Commission''s asset beta 2016'!$A$11:$A$84,0),MATCH(E$6,'Commission''s asset beta 2016'!$B$8:$G$8,0))</f>
        <v>3.2363986837992978E-2</v>
      </c>
      <c r="F149" s="38">
        <f>INDEX('Commission''s asset beta 2016'!$B$11:$G$84,MATCH($A149,'Commission''s asset beta 2016'!$A$11:$A$84,0),MATCH(F$6,'Commission''s asset beta 2016'!$B$8:$G$8,0))</f>
        <v>0.33564969577288767</v>
      </c>
      <c r="G149" s="38">
        <f>INDEX('Commission''s asset beta 2016'!$B$11:$G$84,MATCH($A149,'Commission''s asset beta 2016'!$A$11:$A$84,0),MATCH(G$6,'Commission''s asset beta 2016'!$B$8:$G$8,0))</f>
        <v>1.5177676746457824E-2</v>
      </c>
      <c r="H149" s="23">
        <f t="shared" si="22"/>
        <v>5.4858620659851039E-3</v>
      </c>
      <c r="I149" s="23">
        <f t="shared" si="23"/>
        <v>1.0474276440497828E-3</v>
      </c>
      <c r="J149" s="23">
        <f t="shared" si="24"/>
        <v>2.3036187141996654E-4</v>
      </c>
      <c r="K149" s="98">
        <v>1.0279684526302223E-3</v>
      </c>
    </row>
    <row r="150" spans="1:11">
      <c r="A150" s="1" t="str">
        <f>'Oxera''s refined sample'!C40</f>
        <v>VVC US Equity</v>
      </c>
      <c r="B150" s="38">
        <f>INDEX('Commission''s asset beta 2016'!$B$11:$G$84,MATCH($A150,'Commission''s asset beta 2016'!$A$11:$A$84,0),MATCH(B$6,'Commission''s asset beta 2016'!$B$8:$G$8,0))</f>
        <v>0.39087780614422263</v>
      </c>
      <c r="C150" s="38">
        <f>INDEX('Commission''s asset beta 2016'!$B$11:$G$84,MATCH($A150,'Commission''s asset beta 2016'!$A$11:$A$84,0),MATCH(C$6,'Commission''s asset beta 2016'!$B$8:$G$8,0))</f>
        <v>9.3705175338775717E-2</v>
      </c>
      <c r="D150" s="38">
        <f>INDEX('Commission''s asset beta 2016'!$B$11:$G$84,MATCH($A150,'Commission''s asset beta 2016'!$A$11:$A$84,0),MATCH(D$6,'Commission''s asset beta 2016'!$B$8:$G$8,0))</f>
        <v>0.36758541078712204</v>
      </c>
      <c r="E150" s="38">
        <f>INDEX('Commission''s asset beta 2016'!$B$11:$G$84,MATCH($A150,'Commission''s asset beta 2016'!$A$11:$A$84,0),MATCH(E$6,'Commission''s asset beta 2016'!$B$8:$G$8,0))</f>
        <v>3.6394583036291173E-2</v>
      </c>
      <c r="F150" s="38">
        <f>INDEX('Commission''s asset beta 2016'!$B$11:$G$84,MATCH($A150,'Commission''s asset beta 2016'!$A$11:$A$84,0),MATCH(F$6,'Commission''s asset beta 2016'!$B$8:$G$8,0))</f>
        <v>0.42553998380227731</v>
      </c>
      <c r="G150" s="38">
        <f>INDEX('Commission''s asset beta 2016'!$B$11:$G$84,MATCH($A150,'Commission''s asset beta 2016'!$A$11:$A$84,0),MATCH(G$6,'Commission''s asset beta 2016'!$B$8:$G$8,0))</f>
        <v>1.5956843738869211E-2</v>
      </c>
      <c r="H150" s="23">
        <f t="shared" si="22"/>
        <v>8.7806598852707002E-3</v>
      </c>
      <c r="I150" s="23">
        <f t="shared" si="23"/>
        <v>1.3245656743854932E-3</v>
      </c>
      <c r="J150" s="23">
        <f t="shared" si="24"/>
        <v>2.5462086210668953E-4</v>
      </c>
      <c r="K150" s="98">
        <v>7.1880397655461094E-3</v>
      </c>
    </row>
    <row r="151" spans="1:11">
      <c r="A151" s="1" t="str">
        <f>'Oxera''s refined sample'!C41</f>
        <v>WEC US Equity</v>
      </c>
      <c r="B151" s="38">
        <f>INDEX('Commission''s asset beta 2016'!$B$11:$G$84,MATCH($A151,'Commission''s asset beta 2016'!$A$11:$A$84,0),MATCH(B$6,'Commission''s asset beta 2016'!$B$8:$G$8,0))</f>
        <v>0.15179301120903849</v>
      </c>
      <c r="C151" s="38">
        <f>INDEX('Commission''s asset beta 2016'!$B$11:$G$84,MATCH($A151,'Commission''s asset beta 2016'!$A$11:$A$84,0),MATCH(C$6,'Commission''s asset beta 2016'!$B$8:$G$8,0))</f>
        <v>9.6196539199906075E-2</v>
      </c>
      <c r="D151" s="38">
        <f>INDEX('Commission''s asset beta 2016'!$B$11:$G$84,MATCH($A151,'Commission''s asset beta 2016'!$A$11:$A$84,0),MATCH(D$6,'Commission''s asset beta 2016'!$B$8:$G$8,0))</f>
        <v>0.25742554885680868</v>
      </c>
      <c r="E151" s="38">
        <f>INDEX('Commission''s asset beta 2016'!$B$11:$G$84,MATCH($A151,'Commission''s asset beta 2016'!$A$11:$A$84,0),MATCH(E$6,'Commission''s asset beta 2016'!$B$8:$G$8,0))</f>
        <v>3.769382748993097E-2</v>
      </c>
      <c r="F151" s="38">
        <f>INDEX('Commission''s asset beta 2016'!$B$11:$G$84,MATCH($A151,'Commission''s asset beta 2016'!$A$11:$A$84,0),MATCH(F$6,'Commission''s asset beta 2016'!$B$8:$G$8,0))</f>
        <v>0.35394418590499044</v>
      </c>
      <c r="G151" s="38">
        <f>INDEX('Commission''s asset beta 2016'!$B$11:$G$84,MATCH($A151,'Commission''s asset beta 2016'!$A$11:$A$84,0),MATCH(G$6,'Commission''s asset beta 2016'!$B$8:$G$8,0))</f>
        <v>1.6423177695891484E-2</v>
      </c>
      <c r="H151" s="23">
        <f t="shared" si="22"/>
        <v>9.2537741540390656E-3</v>
      </c>
      <c r="I151" s="23">
        <f t="shared" si="23"/>
        <v>1.4208246308406757E-3</v>
      </c>
      <c r="J151" s="23">
        <f t="shared" si="24"/>
        <v>2.6972076563082749E-4</v>
      </c>
      <c r="K151" s="98">
        <v>3.3187128663224111E-2</v>
      </c>
    </row>
    <row r="152" spans="1:11">
      <c r="A152" s="1" t="str">
        <f>'Oxera''s refined sample'!C42</f>
        <v>WGL US Equity</v>
      </c>
      <c r="B152" s="38">
        <f>INDEX('Commission''s asset beta 2016'!$B$11:$G$84,MATCH($A152,'Commission''s asset beta 2016'!$A$11:$A$84,0),MATCH(B$6,'Commission''s asset beta 2016'!$B$8:$G$8,0))</f>
        <v>0.38807699479496205</v>
      </c>
      <c r="C152" s="38">
        <f>INDEX('Commission''s asset beta 2016'!$B$11:$G$84,MATCH($A152,'Commission''s asset beta 2016'!$A$11:$A$84,0),MATCH(C$6,'Commission''s asset beta 2016'!$B$8:$G$8,0))</f>
        <v>0.11464819357666496</v>
      </c>
      <c r="D152" s="38">
        <f>INDEX('Commission''s asset beta 2016'!$B$11:$G$84,MATCH($A152,'Commission''s asset beta 2016'!$A$11:$A$84,0),MATCH(D$6,'Commission''s asset beta 2016'!$B$8:$G$8,0))</f>
        <v>0.42390915001180973</v>
      </c>
      <c r="E152" s="38">
        <f>INDEX('Commission''s asset beta 2016'!$B$11:$G$84,MATCH($A152,'Commission''s asset beta 2016'!$A$11:$A$84,0),MATCH(E$6,'Commission''s asset beta 2016'!$B$8:$G$8,0))</f>
        <v>4.7055768557672344E-2</v>
      </c>
      <c r="F152" s="38">
        <f>INDEX('Commission''s asset beta 2016'!$B$11:$G$84,MATCH($A152,'Commission''s asset beta 2016'!$A$11:$A$84,0),MATCH(F$6,'Commission''s asset beta 2016'!$B$8:$G$8,0))</f>
        <v>0.56467276044727543</v>
      </c>
      <c r="G152" s="38">
        <f>INDEX('Commission''s asset beta 2016'!$B$11:$G$84,MATCH($A152,'Commission''s asset beta 2016'!$A$11:$A$84,0),MATCH(G$6,'Commission''s asset beta 2016'!$B$8:$G$8,0))</f>
        <v>2.0769308970863418E-2</v>
      </c>
      <c r="H152" s="23">
        <f t="shared" si="22"/>
        <v>1.314420829039244E-2</v>
      </c>
      <c r="I152" s="23">
        <f t="shared" si="23"/>
        <v>2.214245354553225E-3</v>
      </c>
      <c r="J152" s="23">
        <f t="shared" si="24"/>
        <v>4.3136419512718763E-4</v>
      </c>
      <c r="K152" s="98">
        <v>6.4312063171134545E-3</v>
      </c>
    </row>
    <row r="153" spans="1:11">
      <c r="A153" s="1" t="str">
        <f>'Oxera''s refined sample'!C43</f>
        <v>XEL US Equity</v>
      </c>
      <c r="B153" s="38">
        <f>INDEX('Commission''s asset beta 2016'!$B$11:$G$84,MATCH($A153,'Commission''s asset beta 2016'!$A$11:$A$84,0),MATCH(B$6,'Commission''s asset beta 2016'!$B$8:$G$8,0))</f>
        <v>0.16719136955412503</v>
      </c>
      <c r="C153" s="38">
        <f>INDEX('Commission''s asset beta 2016'!$B$11:$G$84,MATCH($A153,'Commission''s asset beta 2016'!$A$11:$A$84,0),MATCH(C$6,'Commission''s asset beta 2016'!$B$8:$G$8,0))</f>
        <v>7.1211732736277095E-2</v>
      </c>
      <c r="D153" s="38">
        <f>INDEX('Commission''s asset beta 2016'!$B$11:$G$84,MATCH($A153,'Commission''s asset beta 2016'!$A$11:$A$84,0),MATCH(D$6,'Commission''s asset beta 2016'!$B$8:$G$8,0))</f>
        <v>0.22863287274152441</v>
      </c>
      <c r="E153" s="38">
        <f>INDEX('Commission''s asset beta 2016'!$B$11:$G$84,MATCH($A153,'Commission''s asset beta 2016'!$A$11:$A$84,0),MATCH(E$6,'Commission''s asset beta 2016'!$B$8:$G$8,0))</f>
        <v>3.0013403957255415E-2</v>
      </c>
      <c r="F153" s="38">
        <f>INDEX('Commission''s asset beta 2016'!$B$11:$G$84,MATCH($A153,'Commission''s asset beta 2016'!$A$11:$A$84,0),MATCH(F$6,'Commission''s asset beta 2016'!$B$8:$G$8,0))</f>
        <v>0.29564968352496507</v>
      </c>
      <c r="G153" s="38">
        <f>INDEX('Commission''s asset beta 2016'!$B$11:$G$84,MATCH($A153,'Commission''s asset beta 2016'!$A$11:$A$84,0),MATCH(G$6,'Commission''s asset beta 2016'!$B$8:$G$8,0))</f>
        <v>1.3559296172704162E-2</v>
      </c>
      <c r="H153" s="23">
        <f t="shared" si="22"/>
        <v>5.0711108793029588E-3</v>
      </c>
      <c r="I153" s="23">
        <f t="shared" si="23"/>
        <v>9.0080441710139504E-4</v>
      </c>
      <c r="J153" s="23">
        <f t="shared" si="24"/>
        <v>1.8385451269910973E-4</v>
      </c>
      <c r="K153" s="98">
        <v>3.7339056864680052E-2</v>
      </c>
    </row>
    <row r="154" spans="1:11">
      <c r="A154" s="3" t="str">
        <f>"Simple average ("&amp;A$115&amp;")"</f>
        <v>Simple average (Integrated)</v>
      </c>
      <c r="B154" s="8">
        <f>AVERAGE(B116:B153)</f>
        <v>0.26170056094828642</v>
      </c>
      <c r="C154" s="7"/>
      <c r="D154" s="8">
        <f>AVERAGE(D116:D153)</f>
        <v>0.30667198359763365</v>
      </c>
      <c r="E154" s="7"/>
      <c r="F154" s="8">
        <f>AVERAGE(F116:F153)</f>
        <v>0.37491110532363658</v>
      </c>
      <c r="G154" s="16"/>
      <c r="H154" s="8">
        <f>AVERAGE(H116:H153)</f>
        <v>8.0562898085356355E-3</v>
      </c>
      <c r="I154" s="8">
        <f>AVERAGE(I116:I153)</f>
        <v>1.4320366460730748E-3</v>
      </c>
      <c r="J154" s="8">
        <f>AVERAGE(J116:J153)</f>
        <v>2.8348227918451757E-4</v>
      </c>
      <c r="K154" s="30">
        <f>SUM(K116:K153)</f>
        <v>0.99999999999999989</v>
      </c>
    </row>
    <row r="155" spans="1:11">
      <c r="A155" s="1" t="str">
        <f>"Weighted average ("&amp;A$115&amp;")"</f>
        <v>Weighted average (Integrated)</v>
      </c>
      <c r="B155" s="13">
        <f>SUMPRODUCT(B116:B153,$K$116:$K$153)</f>
        <v>0.23063610234210843</v>
      </c>
      <c r="C155" s="7"/>
      <c r="D155" s="13">
        <f>SUMPRODUCT(D116:D153,$K$116:$K$153)</f>
        <v>0.28098729952521395</v>
      </c>
      <c r="E155" s="7"/>
      <c r="F155" s="13">
        <f>SUMPRODUCT(F116:F153,$K$116:$K$153)</f>
        <v>0.33829136718719016</v>
      </c>
      <c r="G155" s="16"/>
      <c r="H155" s="8"/>
      <c r="I155" s="8"/>
      <c r="J155" s="8"/>
      <c r="K155" s="8"/>
    </row>
    <row r="156" spans="1:11">
      <c r="B156" s="7"/>
    </row>
    <row r="157" spans="1:11">
      <c r="A157" s="5" t="s">
        <v>51</v>
      </c>
      <c r="B157" s="4"/>
      <c r="C157" s="4"/>
      <c r="D157" s="4"/>
      <c r="E157" s="4"/>
    </row>
    <row r="158" spans="1:11">
      <c r="B158" s="7"/>
    </row>
    <row r="159" spans="1:11">
      <c r="A159" s="5" t="s">
        <v>52</v>
      </c>
      <c r="B159" s="4"/>
      <c r="C159" s="4"/>
      <c r="D159" s="4"/>
      <c r="E159" s="4"/>
    </row>
    <row r="160" spans="1:11">
      <c r="B160" s="7"/>
    </row>
    <row r="161" spans="1:15">
      <c r="B161" s="17" t="s">
        <v>53</v>
      </c>
      <c r="C161" s="17" t="str">
        <f>$B$6</f>
        <v>Asset beta (4-weekly results)</v>
      </c>
      <c r="D161" s="17" t="str">
        <f>$D$6</f>
        <v>Asset beta (Weekly results)</v>
      </c>
      <c r="E161" s="17" t="str">
        <f>$F$6</f>
        <v>Asset beta (Daily results)</v>
      </c>
    </row>
    <row r="162" spans="1:15">
      <c r="A162" s="3" t="s">
        <v>54</v>
      </c>
      <c r="C162" s="15" t="s">
        <v>42</v>
      </c>
      <c r="D162" s="15" t="s">
        <v>18</v>
      </c>
      <c r="E162" s="15" t="s">
        <v>19</v>
      </c>
    </row>
    <row r="163" spans="1:15" ht="25.5">
      <c r="A163" s="14" t="s">
        <v>21</v>
      </c>
      <c r="B163" s="35" t="str">
        <f>A$94</f>
        <v>Simple average (Gas)</v>
      </c>
      <c r="C163" s="39">
        <f t="shared" ref="C163:E166" si="29">INDEX($B$8:$G$155,MATCH($B163,$A$8:$A$155,0),MATCH(C$161,$B$6:$G$6,0))</f>
        <v>0.42188210521438962</v>
      </c>
      <c r="D163" s="39">
        <f t="shared" si="29"/>
        <v>0.45167604655236876</v>
      </c>
      <c r="E163" s="39">
        <f t="shared" si="29"/>
        <v>0.51381346273260431</v>
      </c>
      <c r="F163" s="13"/>
      <c r="G163" s="13"/>
      <c r="H163" s="13"/>
      <c r="I163" s="13"/>
      <c r="J163" s="13"/>
      <c r="K163" s="13"/>
      <c r="L163" s="13"/>
      <c r="M163" s="13"/>
      <c r="N163" s="13"/>
      <c r="O163" s="13"/>
    </row>
    <row r="164" spans="1:15" ht="25.5">
      <c r="A164" s="14" t="s">
        <v>22</v>
      </c>
      <c r="B164" s="35" t="str">
        <f>A$112</f>
        <v>Simple average (Electricity)</v>
      </c>
      <c r="C164" s="39">
        <f t="shared" si="29"/>
        <v>0.26979209169793306</v>
      </c>
      <c r="D164" s="39">
        <f t="shared" si="29"/>
        <v>0.2982598523505639</v>
      </c>
      <c r="E164" s="39">
        <f t="shared" si="29"/>
        <v>0.35531054794393163</v>
      </c>
      <c r="F164" s="13"/>
      <c r="G164" s="13"/>
      <c r="H164" s="13"/>
    </row>
    <row r="165" spans="1:15" ht="25.5">
      <c r="A165" s="14" t="s">
        <v>23</v>
      </c>
      <c r="B165" s="35" t="str">
        <f>A$154</f>
        <v>Simple average (Integrated)</v>
      </c>
      <c r="C165" s="39">
        <f t="shared" si="29"/>
        <v>0.26170056094828642</v>
      </c>
      <c r="D165" s="39">
        <f t="shared" si="29"/>
        <v>0.30667198359763365</v>
      </c>
      <c r="E165" s="39">
        <f t="shared" si="29"/>
        <v>0.37491110532363658</v>
      </c>
    </row>
    <row r="166" spans="1:15" ht="25.5">
      <c r="A166" s="3" t="s">
        <v>24</v>
      </c>
      <c r="B166" s="35" t="str">
        <f>A$75</f>
        <v>Simple average (Energy)</v>
      </c>
      <c r="C166" s="40">
        <f t="shared" si="29"/>
        <v>0.29925286832868331</v>
      </c>
      <c r="D166" s="40">
        <f t="shared" si="29"/>
        <v>0.33737782101348518</v>
      </c>
      <c r="E166" s="40">
        <f t="shared" si="29"/>
        <v>0.40191300917167605</v>
      </c>
      <c r="F166" s="8"/>
      <c r="G166" s="8"/>
    </row>
    <row r="167" spans="1:15">
      <c r="C167" s="7"/>
      <c r="F167" s="8"/>
      <c r="G167" s="8"/>
    </row>
    <row r="168" spans="1:15">
      <c r="A168" s="5" t="s">
        <v>55</v>
      </c>
      <c r="B168" s="5"/>
      <c r="C168" s="4"/>
      <c r="D168" s="4"/>
      <c r="E168" s="4"/>
    </row>
    <row r="169" spans="1:15">
      <c r="C169" s="7"/>
    </row>
    <row r="170" spans="1:15">
      <c r="B170" s="17" t="s">
        <v>53</v>
      </c>
      <c r="C170" s="65" t="s">
        <v>56</v>
      </c>
      <c r="D170" s="65" t="s">
        <v>57</v>
      </c>
      <c r="E170" s="65" t="s">
        <v>58</v>
      </c>
    </row>
    <row r="171" spans="1:15">
      <c r="A171" s="3" t="str">
        <f>A$162</f>
        <v>Sector</v>
      </c>
      <c r="C171" s="15" t="str">
        <f>C170&amp;"results"</f>
        <v>4-weekly results</v>
      </c>
      <c r="D171" s="15" t="str">
        <f t="shared" ref="D171:E171" si="30">D170&amp;"results"</f>
        <v>Weekly results</v>
      </c>
      <c r="E171" s="62" t="str">
        <f t="shared" si="30"/>
        <v>Daily results</v>
      </c>
    </row>
    <row r="172" spans="1:15" ht="25.5">
      <c r="A172" s="72" t="str">
        <f>A$163</f>
        <v>Gas</v>
      </c>
      <c r="B172" s="35" t="str">
        <f>M84</f>
        <v>Standard error of asset beta (Gas)</v>
      </c>
      <c r="C172" s="39">
        <f t="shared" ref="C172:E175" si="31">INDEX($N$8:$P$155,MATCH($B172,$M$8:$M$155,0),MATCH(C$170,$N$6:$P$6,0))</f>
        <v>0.16171790195203298</v>
      </c>
      <c r="D172" s="39">
        <f t="shared" si="31"/>
        <v>0.15799534045894653</v>
      </c>
      <c r="E172" s="63">
        <f t="shared" si="31"/>
        <v>0.12184536058162805</v>
      </c>
      <c r="F172" s="13"/>
    </row>
    <row r="173" spans="1:15" ht="38.25">
      <c r="A173" s="72" t="str">
        <f>A$164</f>
        <v>Electricity</v>
      </c>
      <c r="B173" s="35" t="str">
        <f>M103</f>
        <v>Standard error of asset beta (Electricity)</v>
      </c>
      <c r="C173" s="39">
        <f t="shared" si="31"/>
        <v>5.3590585924028662E-2</v>
      </c>
      <c r="D173" s="39">
        <f t="shared" si="31"/>
        <v>6.1007221045791482E-2</v>
      </c>
      <c r="E173" s="63">
        <f t="shared" si="31"/>
        <v>7.5568869971669062E-2</v>
      </c>
    </row>
    <row r="174" spans="1:15" ht="38.25">
      <c r="A174" s="72" t="str">
        <f>A$165</f>
        <v>Integrated</v>
      </c>
      <c r="B174" s="35" t="str">
        <f>M121</f>
        <v>Standard error of asset beta (Integrated)</v>
      </c>
      <c r="C174" s="39">
        <f t="shared" si="31"/>
        <v>8.1193805924043932E-2</v>
      </c>
      <c r="D174" s="39">
        <f t="shared" si="31"/>
        <v>8.3035810915914762E-2</v>
      </c>
      <c r="E174" s="63">
        <f t="shared" si="31"/>
        <v>9.7369592348699546E-2</v>
      </c>
    </row>
    <row r="175" spans="1:15" ht="38.25">
      <c r="A175" s="20" t="str">
        <f>A$166</f>
        <v>Energy</v>
      </c>
      <c r="B175" s="35" t="str">
        <f>M13</f>
        <v>Standard error of asset beta (Energy)</v>
      </c>
      <c r="C175" s="40">
        <f t="shared" si="31"/>
        <v>0.11444814776532677</v>
      </c>
      <c r="D175" s="40">
        <f t="shared" si="31"/>
        <v>0.11427110123948624</v>
      </c>
      <c r="E175" s="64">
        <f t="shared" si="31"/>
        <v>0.11339037641070907</v>
      </c>
    </row>
    <row r="176" spans="1:15">
      <c r="A176" s="3"/>
      <c r="C176" s="8"/>
      <c r="D176" s="8"/>
      <c r="E176" s="8"/>
    </row>
    <row r="177" spans="1:8">
      <c r="A177" s="5" t="s">
        <v>59</v>
      </c>
      <c r="B177" s="4"/>
      <c r="C177" s="4"/>
      <c r="D177" s="4"/>
      <c r="E177" s="4"/>
    </row>
    <row r="178" spans="1:8">
      <c r="B178" s="17"/>
      <c r="C178" s="17"/>
      <c r="D178" s="17"/>
      <c r="E178" s="17"/>
    </row>
    <row r="179" spans="1:8">
      <c r="A179" s="3" t="str">
        <f>A$162</f>
        <v>Sector</v>
      </c>
      <c r="C179" s="15" t="str">
        <f>C171</f>
        <v>4-weekly results</v>
      </c>
      <c r="D179" s="15" t="str">
        <f t="shared" ref="D179:E179" si="32">D171</f>
        <v>Weekly results</v>
      </c>
      <c r="E179" s="15" t="str">
        <f t="shared" si="32"/>
        <v>Daily results</v>
      </c>
    </row>
    <row r="180" spans="1:8">
      <c r="A180" s="72" t="str">
        <f>A$163</f>
        <v>Gas</v>
      </c>
      <c r="B180" s="35"/>
      <c r="C180" s="39" t="str">
        <f>TEXT(C163,"0.00")&amp;" ("&amp;TEXT(C172,"0.00")&amp;")"</f>
        <v>0.42 (0.16)</v>
      </c>
      <c r="D180" s="39" t="str">
        <f t="shared" ref="D180:E180" si="33">TEXT(D163,"0.00")&amp;" ("&amp;TEXT(D172,"0.00")&amp;")"</f>
        <v>0.45 (0.16)</v>
      </c>
      <c r="E180" s="39" t="str">
        <f t="shared" si="33"/>
        <v>0.51 (0.12)</v>
      </c>
    </row>
    <row r="181" spans="1:8">
      <c r="A181" s="72" t="str">
        <f>A$164</f>
        <v>Electricity</v>
      </c>
      <c r="B181" s="35"/>
      <c r="C181" s="39" t="str">
        <f t="shared" ref="C181:E183" si="34">TEXT(C164,"0.00")&amp;" ("&amp;TEXT(C173,"0.00")&amp;")"</f>
        <v>0.27 (0.05)</v>
      </c>
      <c r="D181" s="39" t="str">
        <f t="shared" si="34"/>
        <v>0.30 (0.06)</v>
      </c>
      <c r="E181" s="39" t="str">
        <f t="shared" si="34"/>
        <v>0.36 (0.08)</v>
      </c>
    </row>
    <row r="182" spans="1:8">
      <c r="A182" s="72" t="str">
        <f>A$165</f>
        <v>Integrated</v>
      </c>
      <c r="B182" s="35"/>
      <c r="C182" s="39" t="str">
        <f t="shared" si="34"/>
        <v>0.26 (0.08)</v>
      </c>
      <c r="D182" s="39" t="str">
        <f t="shared" si="34"/>
        <v>0.31 (0.08)</v>
      </c>
      <c r="E182" s="39" t="str">
        <f t="shared" si="34"/>
        <v>0.37 (0.10)</v>
      </c>
    </row>
    <row r="183" spans="1:8">
      <c r="A183" s="20" t="str">
        <f>A$166</f>
        <v>Energy</v>
      </c>
      <c r="B183" s="35"/>
      <c r="C183" s="40" t="str">
        <f t="shared" si="34"/>
        <v>0.30 (0.11)</v>
      </c>
      <c r="D183" s="40" t="str">
        <f t="shared" si="34"/>
        <v>0.34 (0.11)</v>
      </c>
      <c r="E183" s="40" t="str">
        <f t="shared" si="34"/>
        <v>0.40 (0.11)</v>
      </c>
    </row>
    <row r="184" spans="1:8">
      <c r="A184" s="71" t="s">
        <v>60</v>
      </c>
      <c r="B184" s="35"/>
      <c r="C184" s="39">
        <f>C163-C166</f>
        <v>0.12262923688570632</v>
      </c>
      <c r="D184" s="39">
        <f t="shared" ref="D184:E184" si="35">D163-D166</f>
        <v>0.11429822553888358</v>
      </c>
      <c r="E184" s="39">
        <f t="shared" si="35"/>
        <v>0.11190045356092826</v>
      </c>
    </row>
    <row r="185" spans="1:8">
      <c r="A185" s="71" t="s">
        <v>61</v>
      </c>
      <c r="C185" s="13">
        <f>C163-C164</f>
        <v>0.15209001351645657</v>
      </c>
      <c r="D185" s="13">
        <f t="shared" ref="D185:E185" si="36">D163-D164</f>
        <v>0.15341619420180486</v>
      </c>
      <c r="E185" s="13">
        <f t="shared" si="36"/>
        <v>0.15850291478867268</v>
      </c>
    </row>
    <row r="186" spans="1:8">
      <c r="A186" s="71"/>
      <c r="C186" s="8"/>
      <c r="D186" s="8"/>
      <c r="E186" s="8"/>
    </row>
    <row r="187" spans="1:8">
      <c r="A187" s="5" t="s">
        <v>62</v>
      </c>
      <c r="B187" s="5"/>
      <c r="C187" s="4"/>
      <c r="D187" s="4"/>
      <c r="E187" s="4"/>
    </row>
    <row r="188" spans="1:8">
      <c r="C188" s="7"/>
    </row>
    <row r="189" spans="1:8">
      <c r="B189" s="17" t="s">
        <v>53</v>
      </c>
      <c r="C189" s="17" t="str">
        <f>C161</f>
        <v>Asset beta (4-weekly results)</v>
      </c>
      <c r="D189" s="17" t="str">
        <f t="shared" ref="D189:E189" si="37">D161</f>
        <v>Asset beta (Weekly results)</v>
      </c>
      <c r="E189" s="17" t="str">
        <f t="shared" si="37"/>
        <v>Asset beta (Daily results)</v>
      </c>
    </row>
    <row r="190" spans="1:8">
      <c r="A190" s="3" t="str">
        <f>A$162</f>
        <v>Sector</v>
      </c>
      <c r="C190" s="15" t="str">
        <f>C162</f>
        <v>4-weekly results</v>
      </c>
      <c r="D190" s="15" t="str">
        <f t="shared" ref="D190:E190" si="38">D162</f>
        <v>Weekly results</v>
      </c>
      <c r="E190" s="15" t="str">
        <f t="shared" si="38"/>
        <v>Daily results</v>
      </c>
    </row>
    <row r="191" spans="1:8" ht="41.25" customHeight="1">
      <c r="A191" s="72" t="str">
        <f>A$163</f>
        <v>Gas</v>
      </c>
      <c r="B191" s="35" t="str">
        <f>A$95</f>
        <v>Weighted average (Gas)</v>
      </c>
      <c r="C191" s="39">
        <f t="shared" ref="C191:E194" si="39">INDEX($B$8:$G$155,MATCH($B191,$A$8:$A$155,0),MATCH(C$189,$B$6:$G$6,0))</f>
        <v>0.47003453869115264</v>
      </c>
      <c r="D191" s="39">
        <f t="shared" si="39"/>
        <v>0.49228358288104335</v>
      </c>
      <c r="E191" s="39">
        <f t="shared" si="39"/>
        <v>0.51743649083736176</v>
      </c>
      <c r="F191" s="13"/>
      <c r="G191" s="13"/>
      <c r="H191" s="13"/>
    </row>
    <row r="192" spans="1:8" ht="38.25">
      <c r="A192" s="72" t="str">
        <f>A$164</f>
        <v>Electricity</v>
      </c>
      <c r="B192" s="35" t="str">
        <f>A$113</f>
        <v>Weighted average (Electricity)</v>
      </c>
      <c r="C192" s="39">
        <f t="shared" si="39"/>
        <v>0.21643985854328293</v>
      </c>
      <c r="D192" s="39">
        <f t="shared" si="39"/>
        <v>0.26080203114455203</v>
      </c>
      <c r="E192" s="39">
        <f t="shared" si="39"/>
        <v>0.31058103831671152</v>
      </c>
    </row>
    <row r="193" spans="1:7" ht="38.25">
      <c r="A193" s="72" t="str">
        <f>A$165</f>
        <v>Integrated</v>
      </c>
      <c r="B193" s="35" t="str">
        <f>A$155</f>
        <v>Weighted average (Integrated)</v>
      </c>
      <c r="C193" s="39">
        <f t="shared" si="39"/>
        <v>0.23063610234210843</v>
      </c>
      <c r="D193" s="39">
        <f t="shared" si="39"/>
        <v>0.28098729952521395</v>
      </c>
      <c r="E193" s="39">
        <f t="shared" si="39"/>
        <v>0.33829136718719016</v>
      </c>
      <c r="G193" s="1" t="s">
        <v>63</v>
      </c>
    </row>
    <row r="194" spans="1:7" ht="25.5">
      <c r="A194" s="20" t="str">
        <f>A$166</f>
        <v>Energy</v>
      </c>
      <c r="B194" s="35" t="str">
        <f>A$76</f>
        <v>Weighted average (Energy)</v>
      </c>
      <c r="C194" s="40">
        <f t="shared" si="39"/>
        <v>0.25853295293829792</v>
      </c>
      <c r="D194" s="40">
        <f t="shared" si="39"/>
        <v>0.30376723455462767</v>
      </c>
      <c r="E194" s="40">
        <f t="shared" si="39"/>
        <v>0.35505515241485086</v>
      </c>
    </row>
    <row r="195" spans="1:7">
      <c r="B195" s="7"/>
    </row>
    <row r="196" spans="1:7">
      <c r="A196" s="5" t="s">
        <v>64</v>
      </c>
      <c r="B196" s="5"/>
      <c r="C196" s="4"/>
      <c r="D196" s="4"/>
      <c r="E196" s="4"/>
    </row>
    <row r="197" spans="1:7">
      <c r="B197" s="7"/>
      <c r="C197" s="15"/>
      <c r="D197" s="15"/>
      <c r="E197" s="15"/>
    </row>
    <row r="198" spans="1:7">
      <c r="A198" s="3" t="str">
        <f>A$162</f>
        <v>Sector</v>
      </c>
      <c r="B198" s="3" t="s">
        <v>65</v>
      </c>
      <c r="C198" s="3" t="s">
        <v>66</v>
      </c>
    </row>
    <row r="199" spans="1:7">
      <c r="A199" s="18" t="str">
        <f>A$163</f>
        <v>Gas</v>
      </c>
      <c r="B199" s="19">
        <f>INDEX($E$163:$E$166,MATCH($A199,$A$163:$A$166,0))</f>
        <v>0.51381346273260431</v>
      </c>
      <c r="C199" s="19">
        <f>INDEX('Commission''s sample 2016'!$E$173:$E$176,MATCH($A199,'Commission''s sample 2016'!$A$173:$A$176,0))</f>
        <v>0.49845608915621537</v>
      </c>
      <c r="D199" s="68"/>
      <c r="E199" s="61"/>
    </row>
    <row r="200" spans="1:7">
      <c r="A200" s="18" t="str">
        <f>A$164</f>
        <v>Electricity</v>
      </c>
      <c r="B200" s="19">
        <f t="shared" ref="B200:B202" si="40">INDEX($E$163:$E$166,MATCH($A200,$A$163:$A$166,0))</f>
        <v>0.35531054794393163</v>
      </c>
      <c r="C200" s="19">
        <f>INDEX('Commission''s sample 2016'!$E$173:$E$176,MATCH($A200,'Commission''s sample 2016'!$A$173:$A$176,0))</f>
        <v>0.334493781538591</v>
      </c>
      <c r="D200" s="68"/>
      <c r="E200" s="61"/>
    </row>
    <row r="201" spans="1:7">
      <c r="A201" s="18" t="str">
        <f>A$165</f>
        <v>Integrated</v>
      </c>
      <c r="B201" s="19">
        <f t="shared" si="40"/>
        <v>0.37491110532363658</v>
      </c>
      <c r="C201" s="19">
        <f ca="1">INDEX('Commission''s sample 2016'!$E$173:$E$176,MATCH($A201,'Commission''s sample 2016'!$A$173:$A$176,0))</f>
        <v>0.36853878341248736</v>
      </c>
      <c r="D201" s="68"/>
      <c r="E201" s="61"/>
    </row>
    <row r="202" spans="1:7">
      <c r="A202" s="20" t="str">
        <f>A$166</f>
        <v>Energy</v>
      </c>
      <c r="B202" s="69">
        <f t="shared" si="40"/>
        <v>0.40191300917167605</v>
      </c>
      <c r="C202" s="69">
        <f>INDEX('Commission''s sample 2016'!$E$173:$E$176,MATCH($A202,'Commission''s sample 2016'!$A$173:$A$176,0))</f>
        <v>0.39277920872876793</v>
      </c>
      <c r="D202" s="68"/>
      <c r="E202" s="61"/>
    </row>
    <row r="203" spans="1:7">
      <c r="D203" s="61"/>
      <c r="E203" s="61"/>
    </row>
    <row r="204" spans="1:7">
      <c r="A204" s="66"/>
      <c r="B204" s="67" t="s">
        <v>63</v>
      </c>
    </row>
  </sheetData>
  <mergeCells count="4">
    <mergeCell ref="B5:C5"/>
    <mergeCell ref="D5:E5"/>
    <mergeCell ref="F5:G5"/>
    <mergeCell ref="H5:J5"/>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7"/>
  <sheetViews>
    <sheetView showGridLines="0" zoomScale="80" zoomScaleNormal="80" workbookViewId="0">
      <pane ySplit="6" topLeftCell="A7" activePane="bottomLeft" state="frozen"/>
      <selection pane="bottomLeft"/>
    </sheetView>
  </sheetViews>
  <sheetFormatPr defaultColWidth="9" defaultRowHeight="12.75"/>
  <cols>
    <col min="1" max="1" width="19.625" style="1" customWidth="1"/>
    <col min="2" max="7" width="13.375" style="1" customWidth="1"/>
    <col min="8" max="16384" width="9" style="1"/>
  </cols>
  <sheetData>
    <row r="1" spans="1:7" ht="18">
      <c r="A1" s="2" t="s">
        <v>67</v>
      </c>
      <c r="B1" s="6"/>
      <c r="C1" s="6"/>
      <c r="D1" s="6"/>
      <c r="E1" s="6"/>
      <c r="F1" s="6"/>
      <c r="G1" s="6"/>
    </row>
    <row r="3" spans="1:7">
      <c r="A3" s="5" t="s">
        <v>40</v>
      </c>
      <c r="B3" s="4"/>
      <c r="C3" s="4"/>
      <c r="D3" s="4"/>
      <c r="E3" s="4"/>
      <c r="F3" s="4"/>
      <c r="G3" s="4"/>
    </row>
    <row r="5" spans="1:7">
      <c r="B5" s="114" t="s">
        <v>42</v>
      </c>
      <c r="C5" s="114"/>
      <c r="D5" s="114" t="s">
        <v>18</v>
      </c>
      <c r="E5" s="114"/>
      <c r="F5" s="114" t="s">
        <v>19</v>
      </c>
      <c r="G5" s="114"/>
    </row>
    <row r="6" spans="1:7" ht="38.25">
      <c r="B6" s="26" t="str">
        <f>'Commission''s asset beta 2016'!B8</f>
        <v>Asset beta (4-weekly results)</v>
      </c>
      <c r="C6" s="26" t="str">
        <f>'Commission''s asset beta 2016'!C8</f>
        <v>Standard error of asset beta (4-weekly results)</v>
      </c>
      <c r="D6" s="26" t="str">
        <f>'Commission''s asset beta 2016'!D8</f>
        <v>Asset beta (Weekly results)</v>
      </c>
      <c r="E6" s="26" t="str">
        <f>'Commission''s asset beta 2016'!E8</f>
        <v>Standard error of asset beta (Weekly results)</v>
      </c>
      <c r="F6" s="26" t="str">
        <f>'Commission''s asset beta 2016'!F8</f>
        <v>Asset beta (Daily results)</v>
      </c>
      <c r="G6" s="26" t="str">
        <f>'Commission''s asset beta 2016'!G8</f>
        <v>Standard error of asset beta (Daily results)</v>
      </c>
    </row>
    <row r="7" spans="1:7">
      <c r="A7" s="9" t="s">
        <v>24</v>
      </c>
      <c r="B7" s="10"/>
      <c r="C7" s="10"/>
      <c r="D7" s="11"/>
      <c r="E7" s="11"/>
      <c r="F7" s="11"/>
      <c r="G7" s="11"/>
    </row>
    <row r="8" spans="1:7">
      <c r="A8" s="1" t="str">
        <f>'Oxera''s refined sample'!D6</f>
        <v>GAS US Equity</v>
      </c>
      <c r="B8" s="38">
        <f>INDEX('Commission''s asset beta 2011'!$B$11:$G$84,MATCH($A8,'Commission''s asset beta 2011'!$A$11:$A$84,0),MATCH(B$6,'Commission''s asset beta 2011'!$B$8:$G$8,0))</f>
        <v>0.32646167822157479</v>
      </c>
      <c r="C8" s="38">
        <f>INDEX('Commission''s asset beta 2011'!$B$11:$G$84,MATCH($A8,'Commission''s asset beta 2011'!$A$11:$A$84,0),MATCH(C$6,'Commission''s asset beta 2011'!$B$8:$G$8,0))</f>
        <v>5.2487495864663843E-2</v>
      </c>
      <c r="D8" s="38">
        <f>INDEX('Commission''s asset beta 2011'!$B$11:$G$84,MATCH($A8,'Commission''s asset beta 2011'!$A$11:$A$84,0),MATCH(D$6,'Commission''s asset beta 2011'!$B$8:$G$8,0))</f>
        <v>0.36949303945249551</v>
      </c>
      <c r="E8" s="38">
        <f>INDEX('Commission''s asset beta 2011'!$B$11:$G$84,MATCH($A8,'Commission''s asset beta 2011'!$A$11:$A$84,0),MATCH(E$6,'Commission''s asset beta 2011'!$B$8:$G$8,0))</f>
        <v>2.5409519309167478E-2</v>
      </c>
      <c r="F8" s="38">
        <f>INDEX('Commission''s asset beta 2011'!$B$11:$G$84,MATCH($A8,'Commission''s asset beta 2011'!$A$11:$A$84,0),MATCH(F$6,'Commission''s asset beta 2011'!$B$8:$G$8,0))</f>
        <v>0.36087888788619182</v>
      </c>
      <c r="G8" s="38">
        <f>INDEX('Commission''s asset beta 2011'!$B$11:$G$84,MATCH($A8,'Commission''s asset beta 2011'!$A$11:$A$84,0),MATCH(G$6,'Commission''s asset beta 2011'!$B$8:$G$8,0))</f>
        <v>1.0610174368915863E-2</v>
      </c>
    </row>
    <row r="9" spans="1:7">
      <c r="A9" s="1" t="str">
        <f>'Oxera''s refined sample'!D7</f>
        <v>ALE US Equity</v>
      </c>
      <c r="B9" s="38">
        <f>INDEX('Commission''s asset beta 2011'!$B$11:$G$84,MATCH($A9,'Commission''s asset beta 2011'!$A$11:$A$84,0),MATCH(B$6,'Commission''s asset beta 2011'!$B$8:$G$8,0))</f>
        <v>0.51018067436938364</v>
      </c>
      <c r="C9" s="38">
        <f>INDEX('Commission''s asset beta 2011'!$B$11:$G$84,MATCH($A9,'Commission''s asset beta 2011'!$A$11:$A$84,0),MATCH(C$6,'Commission''s asset beta 2011'!$B$8:$G$8,0))</f>
        <v>8.108454673901129E-2</v>
      </c>
      <c r="D9" s="38">
        <f>INDEX('Commission''s asset beta 2011'!$B$11:$G$84,MATCH($A9,'Commission''s asset beta 2011'!$A$11:$A$84,0),MATCH(D$6,'Commission''s asset beta 2011'!$B$8:$G$8,0))</f>
        <v>0.44317264478185958</v>
      </c>
      <c r="E9" s="38">
        <f>INDEX('Commission''s asset beta 2011'!$B$11:$G$84,MATCH($A9,'Commission''s asset beta 2011'!$A$11:$A$84,0),MATCH(E$6,'Commission''s asset beta 2011'!$B$8:$G$8,0))</f>
        <v>3.9405157505145484E-2</v>
      </c>
      <c r="F9" s="38">
        <f>INDEX('Commission''s asset beta 2011'!$B$11:$G$84,MATCH($A9,'Commission''s asset beta 2011'!$A$11:$A$84,0),MATCH(F$6,'Commission''s asset beta 2011'!$B$8:$G$8,0))</f>
        <v>0.46988284992942453</v>
      </c>
      <c r="G9" s="38">
        <f>INDEX('Commission''s asset beta 2011'!$B$11:$G$84,MATCH($A9,'Commission''s asset beta 2011'!$A$11:$A$84,0),MATCH(G$6,'Commission''s asset beta 2011'!$B$8:$G$8,0))</f>
        <v>1.6270217358858061E-2</v>
      </c>
    </row>
    <row r="10" spans="1:7">
      <c r="A10" s="1" t="str">
        <f>'Oxera''s refined sample'!D8</f>
        <v>LNT US Equity</v>
      </c>
      <c r="B10" s="38">
        <f>INDEX('Commission''s asset beta 2011'!$B$11:$G$84,MATCH($A10,'Commission''s asset beta 2011'!$A$11:$A$84,0),MATCH(B$6,'Commission''s asset beta 2011'!$B$8:$G$8,0))</f>
        <v>0.42645729159562851</v>
      </c>
      <c r="C10" s="38">
        <f>INDEX('Commission''s asset beta 2011'!$B$11:$G$84,MATCH($A10,'Commission''s asset beta 2011'!$A$11:$A$84,0),MATCH(C$6,'Commission''s asset beta 2011'!$B$8:$G$8,0))</f>
        <v>7.9795564637046679E-2</v>
      </c>
      <c r="D10" s="38">
        <f>INDEX('Commission''s asset beta 2011'!$B$11:$G$84,MATCH($A10,'Commission''s asset beta 2011'!$A$11:$A$84,0),MATCH(D$6,'Commission''s asset beta 2011'!$B$8:$G$8,0))</f>
        <v>0.45898012471923638</v>
      </c>
      <c r="E10" s="38">
        <f>INDEX('Commission''s asset beta 2011'!$B$11:$G$84,MATCH($A10,'Commission''s asset beta 2011'!$A$11:$A$84,0),MATCH(E$6,'Commission''s asset beta 2011'!$B$8:$G$8,0))</f>
        <v>3.7254022765115247E-2</v>
      </c>
      <c r="F10" s="38">
        <f>INDEX('Commission''s asset beta 2011'!$B$11:$G$84,MATCH($A10,'Commission''s asset beta 2011'!$A$11:$A$84,0),MATCH(F$6,'Commission''s asset beta 2011'!$B$8:$G$8,0))</f>
        <v>0.48465401152569054</v>
      </c>
      <c r="G10" s="38">
        <f>INDEX('Commission''s asset beta 2011'!$B$11:$G$84,MATCH($A10,'Commission''s asset beta 2011'!$A$11:$A$84,0),MATCH(G$6,'Commission''s asset beta 2011'!$B$8:$G$8,0))</f>
        <v>1.5186793638316216E-2</v>
      </c>
    </row>
    <row r="11" spans="1:7">
      <c r="A11" s="1" t="str">
        <f>'Oxera''s refined sample'!D9</f>
        <v>AEE US Equity</v>
      </c>
      <c r="B11" s="38">
        <f>INDEX('Commission''s asset beta 2011'!$B$11:$G$84,MATCH($A11,'Commission''s asset beta 2011'!$A$11:$A$84,0),MATCH(B$6,'Commission''s asset beta 2011'!$B$8:$G$8,0))</f>
        <v>0.4249574894780303</v>
      </c>
      <c r="C11" s="38">
        <f>INDEX('Commission''s asset beta 2011'!$B$11:$G$84,MATCH($A11,'Commission''s asset beta 2011'!$A$11:$A$84,0),MATCH(C$6,'Commission''s asset beta 2011'!$B$8:$G$8,0))</f>
        <v>6.3208823165843558E-2</v>
      </c>
      <c r="D11" s="38">
        <f>INDEX('Commission''s asset beta 2011'!$B$11:$G$84,MATCH($A11,'Commission''s asset beta 2011'!$A$11:$A$84,0),MATCH(D$6,'Commission''s asset beta 2011'!$B$8:$G$8,0))</f>
        <v>0.38883705816528058</v>
      </c>
      <c r="E11" s="38">
        <f>INDEX('Commission''s asset beta 2011'!$B$11:$G$84,MATCH($A11,'Commission''s asset beta 2011'!$A$11:$A$84,0),MATCH(E$6,'Commission''s asset beta 2011'!$B$8:$G$8,0))</f>
        <v>2.6592083446316691E-2</v>
      </c>
      <c r="F11" s="38">
        <f>INDEX('Commission''s asset beta 2011'!$B$11:$G$84,MATCH($A11,'Commission''s asset beta 2011'!$A$11:$A$84,0),MATCH(F$6,'Commission''s asset beta 2011'!$B$8:$G$8,0))</f>
        <v>0.40852838725116741</v>
      </c>
      <c r="G11" s="38">
        <f>INDEX('Commission''s asset beta 2011'!$B$11:$G$84,MATCH($A11,'Commission''s asset beta 2011'!$A$11:$A$84,0),MATCH(G$6,'Commission''s asset beta 2011'!$B$8:$G$8,0))</f>
        <v>1.1144653976383262E-2</v>
      </c>
    </row>
    <row r="12" spans="1:7">
      <c r="A12" s="1" t="str">
        <f>'Oxera''s refined sample'!D10</f>
        <v>AEP US Equity</v>
      </c>
      <c r="B12" s="38">
        <f>INDEX('Commission''s asset beta 2011'!$B$11:$G$84,MATCH($A12,'Commission''s asset beta 2011'!$A$11:$A$84,0),MATCH(B$6,'Commission''s asset beta 2011'!$B$8:$G$8,0))</f>
        <v>0.3084457954497461</v>
      </c>
      <c r="C12" s="38">
        <f>INDEX('Commission''s asset beta 2011'!$B$11:$G$84,MATCH($A12,'Commission''s asset beta 2011'!$A$11:$A$84,0),MATCH(C$6,'Commission''s asset beta 2011'!$B$8:$G$8,0))</f>
        <v>5.1826221484970701E-2</v>
      </c>
      <c r="D12" s="38">
        <f>INDEX('Commission''s asset beta 2011'!$B$11:$G$84,MATCH($A12,'Commission''s asset beta 2011'!$A$11:$A$84,0),MATCH(D$6,'Commission''s asset beta 2011'!$B$8:$G$8,0))</f>
        <v>0.316891226591069</v>
      </c>
      <c r="E12" s="38">
        <f>INDEX('Commission''s asset beta 2011'!$B$11:$G$84,MATCH($A12,'Commission''s asset beta 2011'!$A$11:$A$84,0),MATCH(E$6,'Commission''s asset beta 2011'!$B$8:$G$8,0))</f>
        <v>2.5038405027199524E-2</v>
      </c>
      <c r="F12" s="38">
        <f>INDEX('Commission''s asset beta 2011'!$B$11:$G$84,MATCH($A12,'Commission''s asset beta 2011'!$A$11:$A$84,0),MATCH(F$6,'Commission''s asset beta 2011'!$B$8:$G$8,0))</f>
        <v>0.35145046534342983</v>
      </c>
      <c r="G12" s="38">
        <f>INDEX('Commission''s asset beta 2011'!$B$11:$G$84,MATCH($A12,'Commission''s asset beta 2011'!$A$11:$A$84,0),MATCH(G$6,'Commission''s asset beta 2011'!$B$8:$G$8,0))</f>
        <v>1.092338679534356E-2</v>
      </c>
    </row>
    <row r="13" spans="1:7">
      <c r="A13" s="1" t="str">
        <f>'Oxera''s refined sample'!D11</f>
        <v>APA AU Equity</v>
      </c>
      <c r="B13" s="38">
        <f>INDEX('Commission''s asset beta 2011'!$B$11:$G$84,MATCH($A13,'Commission''s asset beta 2011'!$A$11:$A$84,0),MATCH(B$6,'Commission''s asset beta 2011'!$B$8:$G$8,0))</f>
        <v>0.24688456108555545</v>
      </c>
      <c r="C13" s="38">
        <f>INDEX('Commission''s asset beta 2011'!$B$11:$G$84,MATCH($A13,'Commission''s asset beta 2011'!$A$11:$A$84,0),MATCH(C$6,'Commission''s asset beta 2011'!$B$8:$G$8,0))</f>
        <v>5.4300134022932996E-2</v>
      </c>
      <c r="D13" s="38">
        <f>INDEX('Commission''s asset beta 2011'!$B$11:$G$84,MATCH($A13,'Commission''s asset beta 2011'!$A$11:$A$84,0),MATCH(D$6,'Commission''s asset beta 2011'!$B$8:$G$8,0))</f>
        <v>0.21341414250789592</v>
      </c>
      <c r="E13" s="38">
        <f>INDEX('Commission''s asset beta 2011'!$B$11:$G$84,MATCH($A13,'Commission''s asset beta 2011'!$A$11:$A$84,0),MATCH(E$6,'Commission''s asset beta 2011'!$B$8:$G$8,0))</f>
        <v>3.1295242119323212E-2</v>
      </c>
      <c r="F13" s="38">
        <f>INDEX('Commission''s asset beta 2011'!$B$11:$G$84,MATCH($A13,'Commission''s asset beta 2011'!$A$11:$A$84,0),MATCH(F$6,'Commission''s asset beta 2011'!$B$8:$G$8,0))</f>
        <v>0.27495863423121786</v>
      </c>
      <c r="G13" s="38">
        <f>INDEX('Commission''s asset beta 2011'!$B$11:$G$84,MATCH($A13,'Commission''s asset beta 2011'!$A$11:$A$84,0),MATCH(G$6,'Commission''s asset beta 2011'!$B$8:$G$8,0))</f>
        <v>1.5084127086137308E-2</v>
      </c>
    </row>
    <row r="14" spans="1:7">
      <c r="A14" s="1" t="str">
        <f>'Oxera''s refined sample'!D12</f>
        <v>ATO US Equity</v>
      </c>
      <c r="B14" s="38">
        <f>INDEX('Commission''s asset beta 2011'!$B$11:$G$84,MATCH($A14,'Commission''s asset beta 2011'!$A$11:$A$84,0),MATCH(B$6,'Commission''s asset beta 2011'!$B$8:$G$8,0))</f>
        <v>0.3241243518633582</v>
      </c>
      <c r="C14" s="38">
        <f>INDEX('Commission''s asset beta 2011'!$B$11:$G$84,MATCH($A14,'Commission''s asset beta 2011'!$A$11:$A$84,0),MATCH(C$6,'Commission''s asset beta 2011'!$B$8:$G$8,0))</f>
        <v>4.6848309511116154E-2</v>
      </c>
      <c r="D14" s="38">
        <f>INDEX('Commission''s asset beta 2011'!$B$11:$G$84,MATCH($A14,'Commission''s asset beta 2011'!$A$11:$A$84,0),MATCH(D$6,'Commission''s asset beta 2011'!$B$8:$G$8,0))</f>
        <v>0.30420011226731675</v>
      </c>
      <c r="E14" s="38">
        <f>INDEX('Commission''s asset beta 2011'!$B$11:$G$84,MATCH($A14,'Commission''s asset beta 2011'!$A$11:$A$84,0),MATCH(E$6,'Commission''s asset beta 2011'!$B$8:$G$8,0))</f>
        <v>2.4414306899156409E-2</v>
      </c>
      <c r="F14" s="38">
        <f>INDEX('Commission''s asset beta 2011'!$B$11:$G$84,MATCH($A14,'Commission''s asset beta 2011'!$A$11:$A$84,0),MATCH(F$6,'Commission''s asset beta 2011'!$B$8:$G$8,0))</f>
        <v>0.30251159842086112</v>
      </c>
      <c r="G14" s="38">
        <f>INDEX('Commission''s asset beta 2011'!$B$11:$G$84,MATCH($A14,'Commission''s asset beta 2011'!$A$11:$A$84,0),MATCH(G$6,'Commission''s asset beta 2011'!$B$8:$G$8,0))</f>
        <v>1.0351610487997842E-2</v>
      </c>
    </row>
    <row r="15" spans="1:7">
      <c r="A15" s="1" t="str">
        <f>'Oxera''s refined sample'!D13</f>
        <v>AVA US Equity</v>
      </c>
      <c r="B15" s="38">
        <f>INDEX('Commission''s asset beta 2011'!$B$11:$G$84,MATCH($A15,'Commission''s asset beta 2011'!$A$11:$A$84,0),MATCH(B$6,'Commission''s asset beta 2011'!$B$8:$G$8,0))</f>
        <v>0.36421550061972102</v>
      </c>
      <c r="C15" s="38">
        <f>INDEX('Commission''s asset beta 2011'!$B$11:$G$84,MATCH($A15,'Commission''s asset beta 2011'!$A$11:$A$84,0),MATCH(C$6,'Commission''s asset beta 2011'!$B$8:$G$8,0))</f>
        <v>5.8763280059315713E-2</v>
      </c>
      <c r="D15" s="38">
        <f>INDEX('Commission''s asset beta 2011'!$B$11:$G$84,MATCH($A15,'Commission''s asset beta 2011'!$A$11:$A$84,0),MATCH(D$6,'Commission''s asset beta 2011'!$B$8:$G$8,0))</f>
        <v>0.32098111442496591</v>
      </c>
      <c r="E15" s="38">
        <f>INDEX('Commission''s asset beta 2011'!$B$11:$G$84,MATCH($A15,'Commission''s asset beta 2011'!$A$11:$A$84,0),MATCH(E$6,'Commission''s asset beta 2011'!$B$8:$G$8,0))</f>
        <v>2.7082057937961462E-2</v>
      </c>
      <c r="F15" s="38">
        <f>INDEX('Commission''s asset beta 2011'!$B$11:$G$84,MATCH($A15,'Commission''s asset beta 2011'!$A$11:$A$84,0),MATCH(F$6,'Commission''s asset beta 2011'!$B$8:$G$8,0))</f>
        <v>0.34063398245917548</v>
      </c>
      <c r="G15" s="38">
        <f>INDEX('Commission''s asset beta 2011'!$B$11:$G$84,MATCH($A15,'Commission''s asset beta 2011'!$A$11:$A$84,0),MATCH(G$6,'Commission''s asset beta 2011'!$B$8:$G$8,0))</f>
        <v>9.8946273016162455E-3</v>
      </c>
    </row>
    <row r="16" spans="1:7">
      <c r="A16" s="1" t="str">
        <f>'Oxera''s refined sample'!D14</f>
        <v>BKH US Equity</v>
      </c>
      <c r="B16" s="38">
        <f>INDEX('Commission''s asset beta 2011'!$B$11:$G$84,MATCH($A16,'Commission''s asset beta 2011'!$A$11:$A$84,0),MATCH(B$6,'Commission''s asset beta 2011'!$B$8:$G$8,0))</f>
        <v>0.58933044301517357</v>
      </c>
      <c r="C16" s="38">
        <f>INDEX('Commission''s asset beta 2011'!$B$11:$G$84,MATCH($A16,'Commission''s asset beta 2011'!$A$11:$A$84,0),MATCH(C$6,'Commission''s asset beta 2011'!$B$8:$G$8,0))</f>
        <v>7.1875164562808652E-2</v>
      </c>
      <c r="D16" s="38">
        <f>INDEX('Commission''s asset beta 2011'!$B$11:$G$84,MATCH($A16,'Commission''s asset beta 2011'!$A$11:$A$84,0),MATCH(D$6,'Commission''s asset beta 2011'!$B$8:$G$8,0))</f>
        <v>0.4668962235419255</v>
      </c>
      <c r="E16" s="38">
        <f>INDEX('Commission''s asset beta 2011'!$B$11:$G$84,MATCH($A16,'Commission''s asset beta 2011'!$A$11:$A$84,0),MATCH(E$6,'Commission''s asset beta 2011'!$B$8:$G$8,0))</f>
        <v>3.5572481103576255E-2</v>
      </c>
      <c r="F16" s="38">
        <f>INDEX('Commission''s asset beta 2011'!$B$11:$G$84,MATCH($A16,'Commission''s asset beta 2011'!$A$11:$A$84,0),MATCH(F$6,'Commission''s asset beta 2011'!$B$8:$G$8,0))</f>
        <v>0.52130467789831714</v>
      </c>
      <c r="G16" s="38">
        <f>INDEX('Commission''s asset beta 2011'!$B$11:$G$84,MATCH($A16,'Commission''s asset beta 2011'!$A$11:$A$84,0),MATCH(G$6,'Commission''s asset beta 2011'!$B$8:$G$8,0))</f>
        <v>1.4455925012649782E-2</v>
      </c>
    </row>
    <row r="17" spans="1:7">
      <c r="A17" s="1" t="str">
        <f>'Oxera''s refined sample'!D15</f>
        <v>CNP US Equity</v>
      </c>
      <c r="B17" s="38">
        <f>INDEX('Commission''s asset beta 2011'!$B$11:$G$84,MATCH($A17,'Commission''s asset beta 2011'!$A$11:$A$84,0),MATCH(B$6,'Commission''s asset beta 2011'!$B$8:$G$8,0))</f>
        <v>0.28041771368790103</v>
      </c>
      <c r="C17" s="38">
        <f>INDEX('Commission''s asset beta 2011'!$B$11:$G$84,MATCH($A17,'Commission''s asset beta 2011'!$A$11:$A$84,0),MATCH(C$6,'Commission''s asset beta 2011'!$B$8:$G$8,0))</f>
        <v>4.770213697128807E-2</v>
      </c>
      <c r="D17" s="38">
        <f>INDEX('Commission''s asset beta 2011'!$B$11:$G$84,MATCH($A17,'Commission''s asset beta 2011'!$A$11:$A$84,0),MATCH(D$6,'Commission''s asset beta 2011'!$B$8:$G$8,0))</f>
        <v>0.27807658209635211</v>
      </c>
      <c r="E17" s="38">
        <f>INDEX('Commission''s asset beta 2011'!$B$11:$G$84,MATCH($A17,'Commission''s asset beta 2011'!$A$11:$A$84,0),MATCH(E$6,'Commission''s asset beta 2011'!$B$8:$G$8,0))</f>
        <v>1.9863752368953665E-2</v>
      </c>
      <c r="F17" s="38">
        <f>INDEX('Commission''s asset beta 2011'!$B$11:$G$84,MATCH($A17,'Commission''s asset beta 2011'!$A$11:$A$84,0),MATCH(F$6,'Commission''s asset beta 2011'!$B$8:$G$8,0))</f>
        <v>0.27151962696014381</v>
      </c>
      <c r="G17" s="38">
        <f>INDEX('Commission''s asset beta 2011'!$B$11:$G$84,MATCH($A17,'Commission''s asset beta 2011'!$A$11:$A$84,0),MATCH(G$6,'Commission''s asset beta 2011'!$B$8:$G$8,0))</f>
        <v>8.3822295568455694E-3</v>
      </c>
    </row>
    <row r="18" spans="1:7">
      <c r="A18" s="1" t="str">
        <f>'Oxera''s refined sample'!D16</f>
        <v>CPK US Equity</v>
      </c>
      <c r="B18" s="38">
        <f>INDEX('Commission''s asset beta 2011'!$B$11:$G$84,MATCH($A18,'Commission''s asset beta 2011'!$A$11:$A$84,0),MATCH(B$6,'Commission''s asset beta 2011'!$B$8:$G$8,0))</f>
        <v>0.37009116488995275</v>
      </c>
      <c r="C18" s="38">
        <f>INDEX('Commission''s asset beta 2011'!$B$11:$G$84,MATCH($A18,'Commission''s asset beta 2011'!$A$11:$A$84,0),MATCH(C$6,'Commission''s asset beta 2011'!$B$8:$G$8,0))</f>
        <v>8.6657263174092364E-2</v>
      </c>
      <c r="D18" s="38">
        <f>INDEX('Commission''s asset beta 2011'!$B$11:$G$84,MATCH($A18,'Commission''s asset beta 2011'!$A$11:$A$84,0),MATCH(D$6,'Commission''s asset beta 2011'!$B$8:$G$8,0))</f>
        <v>0.48253393781480358</v>
      </c>
      <c r="E18" s="38">
        <f>INDEX('Commission''s asset beta 2011'!$B$11:$G$84,MATCH($A18,'Commission''s asset beta 2011'!$A$11:$A$84,0),MATCH(E$6,'Commission''s asset beta 2011'!$B$8:$G$8,0))</f>
        <v>4.7581485686527911E-2</v>
      </c>
      <c r="F18" s="38">
        <f>INDEX('Commission''s asset beta 2011'!$B$11:$G$84,MATCH($A18,'Commission''s asset beta 2011'!$A$11:$A$84,0),MATCH(F$6,'Commission''s asset beta 2011'!$B$8:$G$8,0))</f>
        <v>0.53699626280255086</v>
      </c>
      <c r="G18" s="38">
        <f>INDEX('Commission''s asset beta 2011'!$B$11:$G$84,MATCH($A18,'Commission''s asset beta 2011'!$A$11:$A$84,0),MATCH(G$6,'Commission''s asset beta 2011'!$B$8:$G$8,0))</f>
        <v>2.2227982514878945E-2</v>
      </c>
    </row>
    <row r="19" spans="1:7">
      <c r="A19" s="1" t="str">
        <f>'Oxera''s refined sample'!D17</f>
        <v>CNL US Equity</v>
      </c>
      <c r="B19" s="38">
        <f>INDEX('Commission''s asset beta 2011'!$B$11:$G$84,MATCH($A19,'Commission''s asset beta 2011'!$A$11:$A$84,0),MATCH(B$6,'Commission''s asset beta 2011'!$B$8:$G$8,0))</f>
        <v>0.36616184620407516</v>
      </c>
      <c r="C19" s="38">
        <f>INDEX('Commission''s asset beta 2011'!$B$11:$G$84,MATCH($A19,'Commission''s asset beta 2011'!$A$11:$A$84,0),MATCH(C$6,'Commission''s asset beta 2011'!$B$8:$G$8,0))</f>
        <v>6.2787152707777447E-2</v>
      </c>
      <c r="D19" s="38">
        <f>INDEX('Commission''s asset beta 2011'!$B$11:$G$84,MATCH($A19,'Commission''s asset beta 2011'!$A$11:$A$84,0),MATCH(D$6,'Commission''s asset beta 2011'!$B$8:$G$8,0))</f>
        <v>0.3883725584211854</v>
      </c>
      <c r="E19" s="38">
        <f>INDEX('Commission''s asset beta 2011'!$B$11:$G$84,MATCH($A19,'Commission''s asset beta 2011'!$A$11:$A$84,0),MATCH(E$6,'Commission''s asset beta 2011'!$B$8:$G$8,0))</f>
        <v>3.2084963269472508E-2</v>
      </c>
      <c r="F19" s="38">
        <f>INDEX('Commission''s asset beta 2011'!$B$11:$G$84,MATCH($A19,'Commission''s asset beta 2011'!$A$11:$A$84,0),MATCH(F$6,'Commission''s asset beta 2011'!$B$8:$G$8,0))</f>
        <v>0.46896932042010248</v>
      </c>
      <c r="G19" s="38">
        <f>INDEX('Commission''s asset beta 2011'!$B$11:$G$84,MATCH($A19,'Commission''s asset beta 2011'!$A$11:$A$84,0),MATCH(G$6,'Commission''s asset beta 2011'!$B$8:$G$8,0))</f>
        <v>1.3313760188701436E-2</v>
      </c>
    </row>
    <row r="20" spans="1:7">
      <c r="A20" s="1" t="str">
        <f>'Oxera''s refined sample'!D18</f>
        <v>CMS US Equity</v>
      </c>
      <c r="B20" s="38">
        <f>INDEX('Commission''s asset beta 2011'!$B$11:$G$84,MATCH($A20,'Commission''s asset beta 2011'!$A$11:$A$84,0),MATCH(B$6,'Commission''s asset beta 2011'!$B$8:$G$8,0))</f>
        <v>0.24143442033726328</v>
      </c>
      <c r="C20" s="38">
        <f>INDEX('Commission''s asset beta 2011'!$B$11:$G$84,MATCH($A20,'Commission''s asset beta 2011'!$A$11:$A$84,0),MATCH(C$6,'Commission''s asset beta 2011'!$B$8:$G$8,0))</f>
        <v>4.2018923749746903E-2</v>
      </c>
      <c r="D20" s="38">
        <f>INDEX('Commission''s asset beta 2011'!$B$11:$G$84,MATCH($A20,'Commission''s asset beta 2011'!$A$11:$A$84,0),MATCH(D$6,'Commission''s asset beta 2011'!$B$8:$G$8,0))</f>
        <v>0.24281640131341095</v>
      </c>
      <c r="E20" s="38">
        <f>INDEX('Commission''s asset beta 2011'!$B$11:$G$84,MATCH($A20,'Commission''s asset beta 2011'!$A$11:$A$84,0),MATCH(E$6,'Commission''s asset beta 2011'!$B$8:$G$8,0))</f>
        <v>1.8446806420913613E-2</v>
      </c>
      <c r="F20" s="38">
        <f>INDEX('Commission''s asset beta 2011'!$B$11:$G$84,MATCH($A20,'Commission''s asset beta 2011'!$A$11:$A$84,0),MATCH(F$6,'Commission''s asset beta 2011'!$B$8:$G$8,0))</f>
        <v>0.25780041488026467</v>
      </c>
      <c r="G20" s="38">
        <f>INDEX('Commission''s asset beta 2011'!$B$11:$G$84,MATCH($A20,'Commission''s asset beta 2011'!$A$11:$A$84,0),MATCH(G$6,'Commission''s asset beta 2011'!$B$8:$G$8,0))</f>
        <v>7.1849910515696426E-3</v>
      </c>
    </row>
    <row r="21" spans="1:7">
      <c r="A21" s="1" t="str">
        <f>'Oxera''s refined sample'!D19</f>
        <v>ED US Equity</v>
      </c>
      <c r="B21" s="38">
        <f>INDEX('Commission''s asset beta 2011'!$B$11:$G$84,MATCH($A21,'Commission''s asset beta 2011'!$A$11:$A$84,0),MATCH(B$6,'Commission''s asset beta 2011'!$B$8:$G$8,0))</f>
        <v>0.22827484855113042</v>
      </c>
      <c r="C21" s="38">
        <f>INDEX('Commission''s asset beta 2011'!$B$11:$G$84,MATCH($A21,'Commission''s asset beta 2011'!$A$11:$A$84,0),MATCH(C$6,'Commission''s asset beta 2011'!$B$8:$G$8,0))</f>
        <v>4.9457630779534856E-2</v>
      </c>
      <c r="D21" s="38">
        <f>INDEX('Commission''s asset beta 2011'!$B$11:$G$84,MATCH($A21,'Commission''s asset beta 2011'!$A$11:$A$84,0),MATCH(D$6,'Commission''s asset beta 2011'!$B$8:$G$8,0))</f>
        <v>0.25982607920253398</v>
      </c>
      <c r="E21" s="38">
        <f>INDEX('Commission''s asset beta 2011'!$B$11:$G$84,MATCH($A21,'Commission''s asset beta 2011'!$A$11:$A$84,0),MATCH(E$6,'Commission''s asset beta 2011'!$B$8:$G$8,0))</f>
        <v>2.1931551512827104E-2</v>
      </c>
      <c r="F21" s="38">
        <f>INDEX('Commission''s asset beta 2011'!$B$11:$G$84,MATCH($A21,'Commission''s asset beta 2011'!$A$11:$A$84,0),MATCH(F$6,'Commission''s asset beta 2011'!$B$8:$G$8,0))</f>
        <v>0.28183821425658356</v>
      </c>
      <c r="G21" s="38">
        <f>INDEX('Commission''s asset beta 2011'!$B$11:$G$84,MATCH($A21,'Commission''s asset beta 2011'!$A$11:$A$84,0),MATCH(G$6,'Commission''s asset beta 2011'!$B$8:$G$8,0))</f>
        <v>9.0857563685651302E-3</v>
      </c>
    </row>
    <row r="22" spans="1:7">
      <c r="A22" s="1" t="str">
        <f>'Oxera''s refined sample'!D20</f>
        <v>D US Equity</v>
      </c>
      <c r="B22" s="38">
        <f>INDEX('Commission''s asset beta 2011'!$B$11:$G$84,MATCH($A22,'Commission''s asset beta 2011'!$A$11:$A$84,0),MATCH(B$6,'Commission''s asset beta 2011'!$B$8:$G$8,0))</f>
        <v>0.31317385798711783</v>
      </c>
      <c r="C22" s="38">
        <f>INDEX('Commission''s asset beta 2011'!$B$11:$G$84,MATCH($A22,'Commission''s asset beta 2011'!$A$11:$A$84,0),MATCH(C$6,'Commission''s asset beta 2011'!$B$8:$G$8,0))</f>
        <v>5.5491601211492492E-2</v>
      </c>
      <c r="D22" s="38">
        <f>INDEX('Commission''s asset beta 2011'!$B$11:$G$84,MATCH($A22,'Commission''s asset beta 2011'!$A$11:$A$84,0),MATCH(D$6,'Commission''s asset beta 2011'!$B$8:$G$8,0))</f>
        <v>0.34824985162496225</v>
      </c>
      <c r="E22" s="38">
        <f>INDEX('Commission''s asset beta 2011'!$B$11:$G$84,MATCH($A22,'Commission''s asset beta 2011'!$A$11:$A$84,0),MATCH(E$6,'Commission''s asset beta 2011'!$B$8:$G$8,0))</f>
        <v>2.6374769872266224E-2</v>
      </c>
      <c r="F22" s="38">
        <f>INDEX('Commission''s asset beta 2011'!$B$11:$G$84,MATCH($A22,'Commission''s asset beta 2011'!$A$11:$A$84,0),MATCH(F$6,'Commission''s asset beta 2011'!$B$8:$G$8,0))</f>
        <v>0.37662335000726122</v>
      </c>
      <c r="G22" s="38">
        <f>INDEX('Commission''s asset beta 2011'!$B$11:$G$84,MATCH($A22,'Commission''s asset beta 2011'!$A$11:$A$84,0),MATCH(G$6,'Commission''s asset beta 2011'!$B$8:$G$8,0))</f>
        <v>1.0968573868859518E-2</v>
      </c>
    </row>
    <row r="23" spans="1:7">
      <c r="A23" s="1" t="str">
        <f>'Oxera''s refined sample'!D21</f>
        <v>DTE US Equity</v>
      </c>
      <c r="B23" s="38">
        <f>INDEX('Commission''s asset beta 2011'!$B$11:$G$84,MATCH($A23,'Commission''s asset beta 2011'!$A$11:$A$84,0),MATCH(B$6,'Commission''s asset beta 2011'!$B$8:$G$8,0))</f>
        <v>0.32713654801419156</v>
      </c>
      <c r="C23" s="38">
        <f>INDEX('Commission''s asset beta 2011'!$B$11:$G$84,MATCH($A23,'Commission''s asset beta 2011'!$A$11:$A$84,0),MATCH(C$6,'Commission''s asset beta 2011'!$B$8:$G$8,0))</f>
        <v>4.7341696249150217E-2</v>
      </c>
      <c r="D23" s="38">
        <f>INDEX('Commission''s asset beta 2011'!$B$11:$G$84,MATCH($A23,'Commission''s asset beta 2011'!$A$11:$A$84,0),MATCH(D$6,'Commission''s asset beta 2011'!$B$8:$G$8,0))</f>
        <v>0.31750067230319334</v>
      </c>
      <c r="E23" s="38">
        <f>INDEX('Commission''s asset beta 2011'!$B$11:$G$84,MATCH($A23,'Commission''s asset beta 2011'!$A$11:$A$84,0),MATCH(E$6,'Commission''s asset beta 2011'!$B$8:$G$8,0))</f>
        <v>2.1920163102868089E-2</v>
      </c>
      <c r="F23" s="38">
        <f>INDEX('Commission''s asset beta 2011'!$B$11:$G$84,MATCH($A23,'Commission''s asset beta 2011'!$A$11:$A$84,0),MATCH(F$6,'Commission''s asset beta 2011'!$B$8:$G$8,0))</f>
        <v>0.32879612779474099</v>
      </c>
      <c r="G23" s="38">
        <f>INDEX('Commission''s asset beta 2011'!$B$11:$G$84,MATCH($A23,'Commission''s asset beta 2011'!$A$11:$A$84,0),MATCH(G$6,'Commission''s asset beta 2011'!$B$8:$G$8,0))</f>
        <v>9.3991267750160364E-3</v>
      </c>
    </row>
    <row r="24" spans="1:7">
      <c r="A24" s="1" t="str">
        <f>'Oxera''s refined sample'!D22</f>
        <v>DUE AU Equity</v>
      </c>
      <c r="B24" s="38">
        <f>INDEX('Commission''s asset beta 2011'!$B$11:$G$84,MATCH($A24,'Commission''s asset beta 2011'!$A$11:$A$84,0),MATCH(B$6,'Commission''s asset beta 2011'!$B$8:$G$8,0))</f>
        <v>0.16288648858125215</v>
      </c>
      <c r="C24" s="38">
        <f>INDEX('Commission''s asset beta 2011'!$B$11:$G$84,MATCH($A24,'Commission''s asset beta 2011'!$A$11:$A$84,0),MATCH(C$6,'Commission''s asset beta 2011'!$B$8:$G$8,0))</f>
        <v>4.298484749260674E-2</v>
      </c>
      <c r="D24" s="38">
        <f>INDEX('Commission''s asset beta 2011'!$B$11:$G$84,MATCH($A24,'Commission''s asset beta 2011'!$A$11:$A$84,0),MATCH(D$6,'Commission''s asset beta 2011'!$B$8:$G$8,0))</f>
        <v>0.13020217187170288</v>
      </c>
      <c r="E24" s="38">
        <f>INDEX('Commission''s asset beta 2011'!$B$11:$G$84,MATCH($A24,'Commission''s asset beta 2011'!$A$11:$A$84,0),MATCH(E$6,'Commission''s asset beta 2011'!$B$8:$G$8,0))</f>
        <v>2.3053226790655357E-2</v>
      </c>
      <c r="F24" s="38">
        <f>INDEX('Commission''s asset beta 2011'!$B$11:$G$84,MATCH($A24,'Commission''s asset beta 2011'!$A$11:$A$84,0),MATCH(F$6,'Commission''s asset beta 2011'!$B$8:$G$8,0))</f>
        <v>0.13992505424681453</v>
      </c>
      <c r="G24" s="38">
        <f>INDEX('Commission''s asset beta 2011'!$B$11:$G$84,MATCH($A24,'Commission''s asset beta 2011'!$A$11:$A$84,0),MATCH(G$6,'Commission''s asset beta 2011'!$B$8:$G$8,0))</f>
        <v>1.0951524704294391E-2</v>
      </c>
    </row>
    <row r="25" spans="1:7">
      <c r="A25" s="1" t="str">
        <f>'Oxera''s refined sample'!D23</f>
        <v>DUK US Equity</v>
      </c>
      <c r="B25" s="38">
        <f>INDEX('Commission''s asset beta 2011'!$B$11:$G$84,MATCH($A25,'Commission''s asset beta 2011'!$A$11:$A$84,0),MATCH(B$6,'Commission''s asset beta 2011'!$B$8:$G$8,0))</f>
        <v>0.3070094337012314</v>
      </c>
      <c r="C25" s="38">
        <f>INDEX('Commission''s asset beta 2011'!$B$11:$G$84,MATCH($A25,'Commission''s asset beta 2011'!$A$11:$A$84,0),MATCH(C$6,'Commission''s asset beta 2011'!$B$8:$G$8,0))</f>
        <v>5.1797823934873241E-2</v>
      </c>
      <c r="D25" s="38">
        <f>INDEX('Commission''s asset beta 2011'!$B$11:$G$84,MATCH($A25,'Commission''s asset beta 2011'!$A$11:$A$84,0),MATCH(D$6,'Commission''s asset beta 2011'!$B$8:$G$8,0))</f>
        <v>0.32922182002238948</v>
      </c>
      <c r="E25" s="38">
        <f>INDEX('Commission''s asset beta 2011'!$B$11:$G$84,MATCH($A25,'Commission''s asset beta 2011'!$A$11:$A$84,0),MATCH(E$6,'Commission''s asset beta 2011'!$B$8:$G$8,0))</f>
        <v>2.7568498974702066E-2</v>
      </c>
      <c r="F25" s="38">
        <f>INDEX('Commission''s asset beta 2011'!$B$11:$G$84,MATCH($A25,'Commission''s asset beta 2011'!$A$11:$A$84,0),MATCH(F$6,'Commission''s asset beta 2011'!$B$8:$G$8,0))</f>
        <v>0.37270912224943492</v>
      </c>
      <c r="G25" s="38">
        <f>INDEX('Commission''s asset beta 2011'!$B$11:$G$84,MATCH($A25,'Commission''s asset beta 2011'!$A$11:$A$84,0),MATCH(G$6,'Commission''s asset beta 2011'!$B$8:$G$8,0))</f>
        <v>1.2902378435545009E-2</v>
      </c>
    </row>
    <row r="26" spans="1:7">
      <c r="A26" s="1" t="str">
        <f>'Oxera''s refined sample'!D24</f>
        <v>EIX US Equity</v>
      </c>
      <c r="B26" s="38">
        <f>INDEX('Commission''s asset beta 2011'!$B$11:$G$84,MATCH($A26,'Commission''s asset beta 2011'!$A$11:$A$84,0),MATCH(B$6,'Commission''s asset beta 2011'!$B$8:$G$8,0))</f>
        <v>0.43606946155202353</v>
      </c>
      <c r="C26" s="38">
        <f>INDEX('Commission''s asset beta 2011'!$B$11:$G$84,MATCH($A26,'Commission''s asset beta 2011'!$A$11:$A$84,0),MATCH(C$6,'Commission''s asset beta 2011'!$B$8:$G$8,0))</f>
        <v>5.9892460367856684E-2</v>
      </c>
      <c r="D26" s="38">
        <f>INDEX('Commission''s asset beta 2011'!$B$11:$G$84,MATCH($A26,'Commission''s asset beta 2011'!$A$11:$A$84,0),MATCH(D$6,'Commission''s asset beta 2011'!$B$8:$G$8,0))</f>
        <v>0.45100040580952622</v>
      </c>
      <c r="E26" s="38">
        <f>INDEX('Commission''s asset beta 2011'!$B$11:$G$84,MATCH($A26,'Commission''s asset beta 2011'!$A$11:$A$84,0),MATCH(E$6,'Commission''s asset beta 2011'!$B$8:$G$8,0))</f>
        <v>2.9714021596245341E-2</v>
      </c>
      <c r="F26" s="38">
        <f>INDEX('Commission''s asset beta 2011'!$B$11:$G$84,MATCH($A26,'Commission''s asset beta 2011'!$A$11:$A$84,0),MATCH(F$6,'Commission''s asset beta 2011'!$B$8:$G$8,0))</f>
        <v>0.48378400995654985</v>
      </c>
      <c r="G26" s="38">
        <f>INDEX('Commission''s asset beta 2011'!$B$11:$G$84,MATCH($A26,'Commission''s asset beta 2011'!$A$11:$A$84,0),MATCH(G$6,'Commission''s asset beta 2011'!$B$8:$G$8,0))</f>
        <v>1.3202127521161022E-2</v>
      </c>
    </row>
    <row r="27" spans="1:7">
      <c r="A27" s="1" t="str">
        <f>'Oxera''s refined sample'!D25</f>
        <v>EE US Equity</v>
      </c>
      <c r="B27" s="38">
        <f>INDEX('Commission''s asset beta 2011'!$B$11:$G$84,MATCH($A27,'Commission''s asset beta 2011'!$A$11:$A$84,0),MATCH(B$6,'Commission''s asset beta 2011'!$B$8:$G$8,0))</f>
        <v>0.44640447584873016</v>
      </c>
      <c r="C27" s="38">
        <f>INDEX('Commission''s asset beta 2011'!$B$11:$G$84,MATCH($A27,'Commission''s asset beta 2011'!$A$11:$A$84,0),MATCH(C$6,'Commission''s asset beta 2011'!$B$8:$G$8,0))</f>
        <v>6.7356256652293528E-2</v>
      </c>
      <c r="D27" s="38">
        <f>INDEX('Commission''s asset beta 2011'!$B$11:$G$84,MATCH($A27,'Commission''s asset beta 2011'!$A$11:$A$84,0),MATCH(D$6,'Commission''s asset beta 2011'!$B$8:$G$8,0))</f>
        <v>0.39115364804574826</v>
      </c>
      <c r="E27" s="38">
        <f>INDEX('Commission''s asset beta 2011'!$B$11:$G$84,MATCH($A27,'Commission''s asset beta 2011'!$A$11:$A$84,0),MATCH(E$6,'Commission''s asset beta 2011'!$B$8:$G$8,0))</f>
        <v>3.170978103908826E-2</v>
      </c>
      <c r="F27" s="38">
        <f>INDEX('Commission''s asset beta 2011'!$B$11:$G$84,MATCH($A27,'Commission''s asset beta 2011'!$A$11:$A$84,0),MATCH(F$6,'Commission''s asset beta 2011'!$B$8:$G$8,0))</f>
        <v>0.43733413939463261</v>
      </c>
      <c r="G27" s="38">
        <f>INDEX('Commission''s asset beta 2011'!$B$11:$G$84,MATCH($A27,'Commission''s asset beta 2011'!$A$11:$A$84,0),MATCH(G$6,'Commission''s asset beta 2011'!$B$8:$G$8,0))</f>
        <v>1.32332177740466E-2</v>
      </c>
    </row>
    <row r="28" spans="1:7">
      <c r="A28" s="1" t="str">
        <f>'Oxera''s refined sample'!D26</f>
        <v>EDE US Equity</v>
      </c>
      <c r="B28" s="38">
        <f>INDEX('Commission''s asset beta 2011'!$B$11:$G$84,MATCH($A28,'Commission''s asset beta 2011'!$A$11:$A$84,0),MATCH(B$6,'Commission''s asset beta 2011'!$B$8:$G$8,0))</f>
        <v>0.35521149646717659</v>
      </c>
      <c r="C28" s="38">
        <f>INDEX('Commission''s asset beta 2011'!$B$11:$G$84,MATCH($A28,'Commission''s asset beta 2011'!$A$11:$A$84,0),MATCH(C$6,'Commission''s asset beta 2011'!$B$8:$G$8,0))</f>
        <v>5.27769538424816E-2</v>
      </c>
      <c r="D28" s="38">
        <f>INDEX('Commission''s asset beta 2011'!$B$11:$G$84,MATCH($A28,'Commission''s asset beta 2011'!$A$11:$A$84,0),MATCH(D$6,'Commission''s asset beta 2011'!$B$8:$G$8,0))</f>
        <v>0.31217450726989415</v>
      </c>
      <c r="E28" s="38">
        <f>INDEX('Commission''s asset beta 2011'!$B$11:$G$84,MATCH($A28,'Commission''s asset beta 2011'!$A$11:$A$84,0),MATCH(E$6,'Commission''s asset beta 2011'!$B$8:$G$8,0))</f>
        <v>2.4965182424595694E-2</v>
      </c>
      <c r="F28" s="38">
        <f>INDEX('Commission''s asset beta 2011'!$B$11:$G$84,MATCH($A28,'Commission''s asset beta 2011'!$A$11:$A$84,0),MATCH(F$6,'Commission''s asset beta 2011'!$B$8:$G$8,0))</f>
        <v>0.35110679507236486</v>
      </c>
      <c r="G28" s="38">
        <f>INDEX('Commission''s asset beta 2011'!$B$11:$G$84,MATCH($A28,'Commission''s asset beta 2011'!$A$11:$A$84,0),MATCH(G$6,'Commission''s asset beta 2011'!$B$8:$G$8,0))</f>
        <v>1.0668329487408184E-2</v>
      </c>
    </row>
    <row r="29" spans="1:7">
      <c r="A29" s="1" t="str">
        <f>'Oxera''s refined sample'!D27</f>
        <v>ETR US Equity</v>
      </c>
      <c r="B29" s="38">
        <f>INDEX('Commission''s asset beta 2011'!$B$11:$G$84,MATCH($A29,'Commission''s asset beta 2011'!$A$11:$A$84,0),MATCH(B$6,'Commission''s asset beta 2011'!$B$8:$G$8,0))</f>
        <v>0.39296868261024925</v>
      </c>
      <c r="C29" s="38">
        <f>INDEX('Commission''s asset beta 2011'!$B$11:$G$84,MATCH($A29,'Commission''s asset beta 2011'!$A$11:$A$84,0),MATCH(C$6,'Commission''s asset beta 2011'!$B$8:$G$8,0))</f>
        <v>7.1280067196239236E-2</v>
      </c>
      <c r="D29" s="38">
        <f>INDEX('Commission''s asset beta 2011'!$B$11:$G$84,MATCH($A29,'Commission''s asset beta 2011'!$A$11:$A$84,0),MATCH(D$6,'Commission''s asset beta 2011'!$B$8:$G$8,0))</f>
        <v>0.37168611427908199</v>
      </c>
      <c r="E29" s="38">
        <f>INDEX('Commission''s asset beta 2011'!$B$11:$G$84,MATCH($A29,'Commission''s asset beta 2011'!$A$11:$A$84,0),MATCH(E$6,'Commission''s asset beta 2011'!$B$8:$G$8,0))</f>
        <v>3.6038592921014787E-2</v>
      </c>
      <c r="F29" s="38">
        <f>INDEX('Commission''s asset beta 2011'!$B$11:$G$84,MATCH($A29,'Commission''s asset beta 2011'!$A$11:$A$84,0),MATCH(F$6,'Commission''s asset beta 2011'!$B$8:$G$8,0))</f>
        <v>0.43950658497818801</v>
      </c>
      <c r="G29" s="38">
        <f>INDEX('Commission''s asset beta 2011'!$B$11:$G$84,MATCH($A29,'Commission''s asset beta 2011'!$A$11:$A$84,0),MATCH(G$6,'Commission''s asset beta 2011'!$B$8:$G$8,0))</f>
        <v>1.4625607409361785E-2</v>
      </c>
    </row>
    <row r="30" spans="1:7">
      <c r="A30" s="1" t="str">
        <f>'Oxera''s refined sample'!D28</f>
        <v>ES US Equity</v>
      </c>
      <c r="B30" s="38">
        <f>INDEX('Commission''s asset beta 2011'!$B$11:$G$84,MATCH($A30,'Commission''s asset beta 2011'!$A$11:$A$84,0),MATCH(B$6,'Commission''s asset beta 2011'!$B$8:$G$8,0))</f>
        <v>0.27937295273032658</v>
      </c>
      <c r="C30" s="38">
        <f>INDEX('Commission''s asset beta 2011'!$B$11:$G$84,MATCH($A30,'Commission''s asset beta 2011'!$A$11:$A$84,0),MATCH(C$6,'Commission''s asset beta 2011'!$B$8:$G$8,0))</f>
        <v>5.4186954901708079E-2</v>
      </c>
      <c r="D30" s="38">
        <f>INDEX('Commission''s asset beta 2011'!$B$11:$G$84,MATCH($A30,'Commission''s asset beta 2011'!$A$11:$A$84,0),MATCH(D$6,'Commission''s asset beta 2011'!$B$8:$G$8,0))</f>
        <v>0.2886790807133498</v>
      </c>
      <c r="E30" s="38">
        <f>INDEX('Commission''s asset beta 2011'!$B$11:$G$84,MATCH($A30,'Commission''s asset beta 2011'!$A$11:$A$84,0),MATCH(E$6,'Commission''s asset beta 2011'!$B$8:$G$8,0))</f>
        <v>2.4675774456748626E-2</v>
      </c>
      <c r="F30" s="38">
        <f>INDEX('Commission''s asset beta 2011'!$B$11:$G$84,MATCH($A30,'Commission''s asset beta 2011'!$A$11:$A$84,0),MATCH(F$6,'Commission''s asset beta 2011'!$B$8:$G$8,0))</f>
        <v>0.30202903778615092</v>
      </c>
      <c r="G30" s="38">
        <f>INDEX('Commission''s asset beta 2011'!$B$11:$G$84,MATCH($A30,'Commission''s asset beta 2011'!$A$11:$A$84,0),MATCH(G$6,'Commission''s asset beta 2011'!$B$8:$G$8,0))</f>
        <v>1.0249723465602323E-2</v>
      </c>
    </row>
    <row r="31" spans="1:7">
      <c r="A31" s="1" t="str">
        <f>'Oxera''s refined sample'!D29</f>
        <v>EXC US Equity</v>
      </c>
      <c r="B31" s="38">
        <f>INDEX('Commission''s asset beta 2011'!$B$11:$G$84,MATCH($A31,'Commission''s asset beta 2011'!$A$11:$A$84,0),MATCH(B$6,'Commission''s asset beta 2011'!$B$8:$G$8,0))</f>
        <v>0.5064623509703059</v>
      </c>
      <c r="C31" s="38">
        <f>INDEX('Commission''s asset beta 2011'!$B$11:$G$84,MATCH($A31,'Commission''s asset beta 2011'!$A$11:$A$84,0),MATCH(C$6,'Commission''s asset beta 2011'!$B$8:$G$8,0))</f>
        <v>9.1064366389612461E-2</v>
      </c>
      <c r="D31" s="38">
        <f>INDEX('Commission''s asset beta 2011'!$B$11:$G$84,MATCH($A31,'Commission''s asset beta 2011'!$A$11:$A$84,0),MATCH(D$6,'Commission''s asset beta 2011'!$B$8:$G$8,0))</f>
        <v>0.58664875065185806</v>
      </c>
      <c r="E31" s="38">
        <f>INDEX('Commission''s asset beta 2011'!$B$11:$G$84,MATCH($A31,'Commission''s asset beta 2011'!$A$11:$A$84,0),MATCH(E$6,'Commission''s asset beta 2011'!$B$8:$G$8,0))</f>
        <v>4.7893397319074986E-2</v>
      </c>
      <c r="F31" s="38">
        <f>INDEX('Commission''s asset beta 2011'!$B$11:$G$84,MATCH($A31,'Commission''s asset beta 2011'!$A$11:$A$84,0),MATCH(F$6,'Commission''s asset beta 2011'!$B$8:$G$8,0))</f>
        <v>0.66400664477008853</v>
      </c>
      <c r="G31" s="38">
        <f>INDEX('Commission''s asset beta 2011'!$B$11:$G$84,MATCH($A31,'Commission''s asset beta 2011'!$A$11:$A$84,0),MATCH(G$6,'Commission''s asset beta 2011'!$B$8:$G$8,0))</f>
        <v>1.983035985343674E-2</v>
      </c>
    </row>
    <row r="32" spans="1:7">
      <c r="A32" s="1" t="str">
        <f>'Oxera''s refined sample'!D30</f>
        <v>FE US Equity</v>
      </c>
      <c r="B32" s="38">
        <f>INDEX('Commission''s asset beta 2011'!$B$11:$G$84,MATCH($A32,'Commission''s asset beta 2011'!$A$11:$A$84,0),MATCH(B$6,'Commission''s asset beta 2011'!$B$8:$G$8,0))</f>
        <v>0.33996342801499135</v>
      </c>
      <c r="C32" s="38">
        <f>INDEX('Commission''s asset beta 2011'!$B$11:$G$84,MATCH($A32,'Commission''s asset beta 2011'!$A$11:$A$84,0),MATCH(C$6,'Commission''s asset beta 2011'!$B$8:$G$8,0))</f>
        <v>7.8072098059491821E-2</v>
      </c>
      <c r="D32" s="38">
        <f>INDEX('Commission''s asset beta 2011'!$B$11:$G$84,MATCH($A32,'Commission''s asset beta 2011'!$A$11:$A$84,0),MATCH(D$6,'Commission''s asset beta 2011'!$B$8:$G$8,0))</f>
        <v>0.37440546667289942</v>
      </c>
      <c r="E32" s="38">
        <f>INDEX('Commission''s asset beta 2011'!$B$11:$G$84,MATCH($A32,'Commission''s asset beta 2011'!$A$11:$A$84,0),MATCH(E$6,'Commission''s asset beta 2011'!$B$8:$G$8,0))</f>
        <v>3.3333986696300145E-2</v>
      </c>
      <c r="F32" s="38">
        <f>INDEX('Commission''s asset beta 2011'!$B$11:$G$84,MATCH($A32,'Commission''s asset beta 2011'!$A$11:$A$84,0),MATCH(F$6,'Commission''s asset beta 2011'!$B$8:$G$8,0))</f>
        <v>0.42437159059396845</v>
      </c>
      <c r="G32" s="38">
        <f>INDEX('Commission''s asset beta 2011'!$B$11:$G$84,MATCH($A32,'Commission''s asset beta 2011'!$A$11:$A$84,0),MATCH(G$6,'Commission''s asset beta 2011'!$B$8:$G$8,0))</f>
        <v>1.4090485989620399E-2</v>
      </c>
    </row>
    <row r="33" spans="1:7">
      <c r="A33" s="1" t="str">
        <f>'Oxera''s refined sample'!D31</f>
        <v>GXP US Equity</v>
      </c>
      <c r="B33" s="38">
        <f>INDEX('Commission''s asset beta 2011'!$B$11:$G$84,MATCH($A33,'Commission''s asset beta 2011'!$A$11:$A$84,0),MATCH(B$6,'Commission''s asset beta 2011'!$B$8:$G$8,0))</f>
        <v>0.43664568055958658</v>
      </c>
      <c r="C33" s="38">
        <f>INDEX('Commission''s asset beta 2011'!$B$11:$G$84,MATCH($A33,'Commission''s asset beta 2011'!$A$11:$A$84,0),MATCH(C$6,'Commission''s asset beta 2011'!$B$8:$G$8,0))</f>
        <v>5.6735429173836081E-2</v>
      </c>
      <c r="D33" s="38">
        <f>INDEX('Commission''s asset beta 2011'!$B$11:$G$84,MATCH($A33,'Commission''s asset beta 2011'!$A$11:$A$84,0),MATCH(D$6,'Commission''s asset beta 2011'!$B$8:$G$8,0))</f>
        <v>0.33106778154662059</v>
      </c>
      <c r="E33" s="38">
        <f>INDEX('Commission''s asset beta 2011'!$B$11:$G$84,MATCH($A33,'Commission''s asset beta 2011'!$A$11:$A$84,0),MATCH(E$6,'Commission''s asset beta 2011'!$B$8:$G$8,0))</f>
        <v>2.8477311405623349E-2</v>
      </c>
      <c r="F33" s="38">
        <f>INDEX('Commission''s asset beta 2011'!$B$11:$G$84,MATCH($A33,'Commission''s asset beta 2011'!$A$11:$A$84,0),MATCH(F$6,'Commission''s asset beta 2011'!$B$8:$G$8,0))</f>
        <v>0.32397841149995915</v>
      </c>
      <c r="G33" s="38">
        <f>INDEX('Commission''s asset beta 2011'!$B$11:$G$84,MATCH($A33,'Commission''s asset beta 2011'!$A$11:$A$84,0),MATCH(G$6,'Commission''s asset beta 2011'!$B$8:$G$8,0))</f>
        <v>1.1665258360865263E-2</v>
      </c>
    </row>
    <row r="34" spans="1:7">
      <c r="A34" s="1" t="str">
        <f>'Oxera''s refined sample'!D32</f>
        <v>HE US Equity</v>
      </c>
      <c r="B34" s="38">
        <f>INDEX('Commission''s asset beta 2011'!$B$11:$G$84,MATCH($A34,'Commission''s asset beta 2011'!$A$11:$A$84,0),MATCH(B$6,'Commission''s asset beta 2011'!$B$8:$G$8,0))</f>
        <v>0.45051953640404269</v>
      </c>
      <c r="C34" s="38">
        <f>INDEX('Commission''s asset beta 2011'!$B$11:$G$84,MATCH($A34,'Commission''s asset beta 2011'!$A$11:$A$84,0),MATCH(C$6,'Commission''s asset beta 2011'!$B$8:$G$8,0))</f>
        <v>0.1136229651614397</v>
      </c>
      <c r="D34" s="38">
        <f>INDEX('Commission''s asset beta 2011'!$B$11:$G$84,MATCH($A34,'Commission''s asset beta 2011'!$A$11:$A$84,0),MATCH(D$6,'Commission''s asset beta 2011'!$B$8:$G$8,0))</f>
        <v>0.43697218132972032</v>
      </c>
      <c r="E34" s="38">
        <f>INDEX('Commission''s asset beta 2011'!$B$11:$G$84,MATCH($A34,'Commission''s asset beta 2011'!$A$11:$A$84,0),MATCH(E$6,'Commission''s asset beta 2011'!$B$8:$G$8,0))</f>
        <v>4.7023146814569344E-2</v>
      </c>
      <c r="F34" s="38">
        <f>INDEX('Commission''s asset beta 2011'!$B$11:$G$84,MATCH($A34,'Commission''s asset beta 2011'!$A$11:$A$84,0),MATCH(F$6,'Commission''s asset beta 2011'!$B$8:$G$8,0))</f>
        <v>0.38779889700767373</v>
      </c>
      <c r="G34" s="38">
        <f>INDEX('Commission''s asset beta 2011'!$B$11:$G$84,MATCH($A34,'Commission''s asset beta 2011'!$A$11:$A$84,0),MATCH(G$6,'Commission''s asset beta 2011'!$B$8:$G$8,0))</f>
        <v>1.759246701046786E-2</v>
      </c>
    </row>
    <row r="35" spans="1:7">
      <c r="A35" s="1" t="str">
        <f>'Oxera''s refined sample'!D33</f>
        <v>IDA US Equity</v>
      </c>
      <c r="B35" s="38">
        <f>INDEX('Commission''s asset beta 2011'!$B$11:$G$84,MATCH($A35,'Commission''s asset beta 2011'!$A$11:$A$84,0),MATCH(B$6,'Commission''s asset beta 2011'!$B$8:$G$8,0))</f>
        <v>0.29111792661447933</v>
      </c>
      <c r="C35" s="38">
        <f>INDEX('Commission''s asset beta 2011'!$B$11:$G$84,MATCH($A35,'Commission''s asset beta 2011'!$A$11:$A$84,0),MATCH(C$6,'Commission''s asset beta 2011'!$B$8:$G$8,0))</f>
        <v>5.677996449435193E-2</v>
      </c>
      <c r="D35" s="38">
        <f>INDEX('Commission''s asset beta 2011'!$B$11:$G$84,MATCH($A35,'Commission''s asset beta 2011'!$A$11:$A$84,0),MATCH(D$6,'Commission''s asset beta 2011'!$B$8:$G$8,0))</f>
        <v>0.31912193869132227</v>
      </c>
      <c r="E35" s="38">
        <f>INDEX('Commission''s asset beta 2011'!$B$11:$G$84,MATCH($A35,'Commission''s asset beta 2011'!$A$11:$A$84,0),MATCH(E$6,'Commission''s asset beta 2011'!$B$8:$G$8,0))</f>
        <v>2.594708890418005E-2</v>
      </c>
      <c r="F35" s="38">
        <f>INDEX('Commission''s asset beta 2011'!$B$11:$G$84,MATCH($A35,'Commission''s asset beta 2011'!$A$11:$A$84,0),MATCH(F$6,'Commission''s asset beta 2011'!$B$8:$G$8,0))</f>
        <v>0.35278007797705613</v>
      </c>
      <c r="G35" s="38">
        <f>INDEX('Commission''s asset beta 2011'!$B$11:$G$84,MATCH($A35,'Commission''s asset beta 2011'!$A$11:$A$84,0),MATCH(G$6,'Commission''s asset beta 2011'!$B$8:$G$8,0))</f>
        <v>1.0202195545692714E-2</v>
      </c>
    </row>
    <row r="36" spans="1:7">
      <c r="A36" s="1" t="str">
        <f>'Oxera''s refined sample'!D34</f>
        <v>ITC US Equity</v>
      </c>
      <c r="B36" s="38">
        <f>INDEX('Commission''s asset beta 2011'!$B$11:$G$84,MATCH($A36,'Commission''s asset beta 2011'!$A$11:$A$84,0),MATCH(B$6,'Commission''s asset beta 2011'!$B$8:$G$8,0))</f>
        <v>0.4863779423662592</v>
      </c>
      <c r="C36" s="38">
        <f>INDEX('Commission''s asset beta 2011'!$B$11:$G$84,MATCH($A36,'Commission''s asset beta 2011'!$A$11:$A$84,0),MATCH(C$6,'Commission''s asset beta 2011'!$B$8:$G$8,0))</f>
        <v>7.4498886552511454E-2</v>
      </c>
      <c r="D36" s="38">
        <f>INDEX('Commission''s asset beta 2011'!$B$11:$G$84,MATCH($A36,'Commission''s asset beta 2011'!$A$11:$A$84,0),MATCH(D$6,'Commission''s asset beta 2011'!$B$8:$G$8,0))</f>
        <v>0.45161821645439615</v>
      </c>
      <c r="E36" s="38">
        <f>INDEX('Commission''s asset beta 2011'!$B$11:$G$84,MATCH($A36,'Commission''s asset beta 2011'!$A$11:$A$84,0),MATCH(E$6,'Commission''s asset beta 2011'!$B$8:$G$8,0))</f>
        <v>3.8820921186896902E-2</v>
      </c>
      <c r="F36" s="38">
        <f>INDEX('Commission''s asset beta 2011'!$B$11:$G$84,MATCH($A36,'Commission''s asset beta 2011'!$A$11:$A$84,0),MATCH(F$6,'Commission''s asset beta 2011'!$B$8:$G$8,0))</f>
        <v>0.426632232195153</v>
      </c>
      <c r="G36" s="38">
        <f>INDEX('Commission''s asset beta 2011'!$B$11:$G$84,MATCH($A36,'Commission''s asset beta 2011'!$A$11:$A$84,0),MATCH(G$6,'Commission''s asset beta 2011'!$B$8:$G$8,0))</f>
        <v>1.5194431715855909E-2</v>
      </c>
    </row>
    <row r="37" spans="1:7">
      <c r="A37" s="1" t="str">
        <f>'Oxera''s refined sample'!D35</f>
        <v>SR US Equity</v>
      </c>
      <c r="B37" s="38">
        <f>INDEX('Commission''s asset beta 2011'!$B$11:$G$84,MATCH($A37,'Commission''s asset beta 2011'!$A$11:$A$84,0),MATCH(B$6,'Commission''s asset beta 2011'!$B$8:$G$8,0))</f>
        <v>0.14021748494454475</v>
      </c>
      <c r="C37" s="38">
        <f>INDEX('Commission''s asset beta 2011'!$B$11:$G$84,MATCH($A37,'Commission''s asset beta 2011'!$A$11:$A$84,0),MATCH(C$6,'Commission''s asset beta 2011'!$B$8:$G$8,0))</f>
        <v>7.918411463895117E-2</v>
      </c>
      <c r="D37" s="38">
        <f>INDEX('Commission''s asset beta 2011'!$B$11:$G$84,MATCH($A37,'Commission''s asset beta 2011'!$A$11:$A$84,0),MATCH(D$6,'Commission''s asset beta 2011'!$B$8:$G$8,0))</f>
        <v>0.34490324225816871</v>
      </c>
      <c r="E37" s="38">
        <f>INDEX('Commission''s asset beta 2011'!$B$11:$G$84,MATCH($A37,'Commission''s asset beta 2011'!$A$11:$A$84,0),MATCH(E$6,'Commission''s asset beta 2011'!$B$8:$G$8,0))</f>
        <v>3.8446663830260137E-2</v>
      </c>
      <c r="F37" s="38">
        <f>INDEX('Commission''s asset beta 2011'!$B$11:$G$84,MATCH($A37,'Commission''s asset beta 2011'!$A$11:$A$84,0),MATCH(F$6,'Commission''s asset beta 2011'!$B$8:$G$8,0))</f>
        <v>0.44190913802845555</v>
      </c>
      <c r="G37" s="38">
        <f>INDEX('Commission''s asset beta 2011'!$B$11:$G$84,MATCH($A37,'Commission''s asset beta 2011'!$A$11:$A$84,0),MATCH(G$6,'Commission''s asset beta 2011'!$B$8:$G$8,0))</f>
        <v>1.6665873355020105E-2</v>
      </c>
    </row>
    <row r="38" spans="1:7">
      <c r="A38" s="1" t="str">
        <f>'Oxera''s refined sample'!D36</f>
        <v>MGEE US Equity</v>
      </c>
      <c r="B38" s="38">
        <f>INDEX('Commission''s asset beta 2011'!$B$11:$G$84,MATCH($A38,'Commission''s asset beta 2011'!$A$11:$A$84,0),MATCH(B$6,'Commission''s asset beta 2011'!$B$8:$G$8,0))</f>
        <v>0.26683906390150763</v>
      </c>
      <c r="C38" s="38">
        <f>INDEX('Commission''s asset beta 2011'!$B$11:$G$84,MATCH($A38,'Commission''s asset beta 2011'!$A$11:$A$84,0),MATCH(C$6,'Commission''s asset beta 2011'!$B$8:$G$8,0))</f>
        <v>6.5250528371296537E-2</v>
      </c>
      <c r="D38" s="38">
        <f>INDEX('Commission''s asset beta 2011'!$B$11:$G$84,MATCH($A38,'Commission''s asset beta 2011'!$A$11:$A$84,0),MATCH(D$6,'Commission''s asset beta 2011'!$B$8:$G$8,0))</f>
        <v>0.37832369318817732</v>
      </c>
      <c r="E38" s="38">
        <f>INDEX('Commission''s asset beta 2011'!$B$11:$G$84,MATCH($A38,'Commission''s asset beta 2011'!$A$11:$A$84,0),MATCH(E$6,'Commission''s asset beta 2011'!$B$8:$G$8,0))</f>
        <v>3.4873698620899354E-2</v>
      </c>
      <c r="F38" s="38">
        <f>INDEX('Commission''s asset beta 2011'!$B$11:$G$84,MATCH($A38,'Commission''s asset beta 2011'!$A$11:$A$84,0),MATCH(F$6,'Commission''s asset beta 2011'!$B$8:$G$8,0))</f>
        <v>0.47554970529958251</v>
      </c>
      <c r="G38" s="38">
        <f>INDEX('Commission''s asset beta 2011'!$B$11:$G$84,MATCH($A38,'Commission''s asset beta 2011'!$A$11:$A$84,0),MATCH(G$6,'Commission''s asset beta 2011'!$B$8:$G$8,0))</f>
        <v>1.4539384689189888E-2</v>
      </c>
    </row>
    <row r="39" spans="1:7">
      <c r="A39" s="1" t="str">
        <f>'Oxera''s refined sample'!D37</f>
        <v>NG/ LN Equity</v>
      </c>
      <c r="B39" s="38">
        <f>INDEX('Commission''s asset beta 2011'!$B$11:$G$84,MATCH($A39,'Commission''s asset beta 2011'!$A$11:$A$84,0),MATCH(B$6,'Commission''s asset beta 2011'!$B$8:$G$8,0))</f>
        <v>0.26713151223652448</v>
      </c>
      <c r="C39" s="38">
        <f>INDEX('Commission''s asset beta 2011'!$B$11:$G$84,MATCH($A39,'Commission''s asset beta 2011'!$A$11:$A$84,0),MATCH(C$6,'Commission''s asset beta 2011'!$B$8:$G$8,0))</f>
        <v>5.4768415650854947E-2</v>
      </c>
      <c r="D39" s="38">
        <f>INDEX('Commission''s asset beta 2011'!$B$11:$G$84,MATCH($A39,'Commission''s asset beta 2011'!$A$11:$A$84,0),MATCH(D$6,'Commission''s asset beta 2011'!$B$8:$G$8,0))</f>
        <v>0.28331193030016727</v>
      </c>
      <c r="E39" s="38">
        <f>INDEX('Commission''s asset beta 2011'!$B$11:$G$84,MATCH($A39,'Commission''s asset beta 2011'!$A$11:$A$84,0),MATCH(E$6,'Commission''s asset beta 2011'!$B$8:$G$8,0))</f>
        <v>2.7326149243423317E-2</v>
      </c>
      <c r="F39" s="38">
        <f>INDEX('Commission''s asset beta 2011'!$B$11:$G$84,MATCH($A39,'Commission''s asset beta 2011'!$A$11:$A$84,0),MATCH(F$6,'Commission''s asset beta 2011'!$B$8:$G$8,0))</f>
        <v>0.32091034555652914</v>
      </c>
      <c r="G39" s="38">
        <f>INDEX('Commission''s asset beta 2011'!$B$11:$G$84,MATCH($A39,'Commission''s asset beta 2011'!$A$11:$A$84,0),MATCH(G$6,'Commission''s asset beta 2011'!$B$8:$G$8,0))</f>
        <v>1.2333833608971435E-2</v>
      </c>
    </row>
    <row r="40" spans="1:7">
      <c r="A40" s="1" t="str">
        <f>'Oxera''s refined sample'!D38</f>
        <v>NFG US Equity</v>
      </c>
      <c r="B40" s="38">
        <f>INDEX('Commission''s asset beta 2011'!$B$11:$G$84,MATCH($A40,'Commission''s asset beta 2011'!$A$11:$A$84,0),MATCH(B$6,'Commission''s asset beta 2011'!$B$8:$G$8,0))</f>
        <v>0.7635883092770348</v>
      </c>
      <c r="C40" s="38">
        <f>INDEX('Commission''s asset beta 2011'!$B$11:$G$84,MATCH($A40,'Commission''s asset beta 2011'!$A$11:$A$84,0),MATCH(C$6,'Commission''s asset beta 2011'!$B$8:$G$8,0))</f>
        <v>0.10486084792619446</v>
      </c>
      <c r="D40" s="38">
        <f>INDEX('Commission''s asset beta 2011'!$B$11:$G$84,MATCH($A40,'Commission''s asset beta 2011'!$A$11:$A$84,0),MATCH(D$6,'Commission''s asset beta 2011'!$B$8:$G$8,0))</f>
        <v>0.73440226503866357</v>
      </c>
      <c r="E40" s="38">
        <f>INDEX('Commission''s asset beta 2011'!$B$11:$G$84,MATCH($A40,'Commission''s asset beta 2011'!$A$11:$A$84,0),MATCH(E$6,'Commission''s asset beta 2011'!$B$8:$G$8,0))</f>
        <v>4.9286970255620059E-2</v>
      </c>
      <c r="F40" s="38">
        <f>INDEX('Commission''s asset beta 2011'!$B$11:$G$84,MATCH($A40,'Commission''s asset beta 2011'!$A$11:$A$84,0),MATCH(F$6,'Commission''s asset beta 2011'!$B$8:$G$8,0))</f>
        <v>0.74954795250442996</v>
      </c>
      <c r="G40" s="38">
        <f>INDEX('Commission''s asset beta 2011'!$B$11:$G$84,MATCH($A40,'Commission''s asset beta 2011'!$A$11:$A$84,0),MATCH(G$6,'Commission''s asset beta 2011'!$B$8:$G$8,0))</f>
        <v>1.9759564403237825E-2</v>
      </c>
    </row>
    <row r="41" spans="1:7">
      <c r="A41" s="1" t="str">
        <f>'Oxera''s refined sample'!D39</f>
        <v>NJR US Equity</v>
      </c>
      <c r="B41" s="38">
        <f>INDEX('Commission''s asset beta 2011'!$B$11:$G$84,MATCH($A41,'Commission''s asset beta 2011'!$A$11:$A$84,0),MATCH(B$6,'Commission''s asset beta 2011'!$B$8:$G$8,0))</f>
        <v>0.27561974354029289</v>
      </c>
      <c r="C41" s="38">
        <f>INDEX('Commission''s asset beta 2011'!$B$11:$G$84,MATCH($A41,'Commission''s asset beta 2011'!$A$11:$A$84,0),MATCH(C$6,'Commission''s asset beta 2011'!$B$8:$G$8,0))</f>
        <v>8.1063579272553227E-2</v>
      </c>
      <c r="D41" s="38">
        <f>INDEX('Commission''s asset beta 2011'!$B$11:$G$84,MATCH($A41,'Commission''s asset beta 2011'!$A$11:$A$84,0),MATCH(D$6,'Commission''s asset beta 2011'!$B$8:$G$8,0))</f>
        <v>0.4032659513035316</v>
      </c>
      <c r="E41" s="38">
        <f>INDEX('Commission''s asset beta 2011'!$B$11:$G$84,MATCH($A41,'Commission''s asset beta 2011'!$A$11:$A$84,0),MATCH(E$6,'Commission''s asset beta 2011'!$B$8:$G$8,0))</f>
        <v>3.8819051907917825E-2</v>
      </c>
      <c r="F41" s="38">
        <f>INDEX('Commission''s asset beta 2011'!$B$11:$G$84,MATCH($A41,'Commission''s asset beta 2011'!$A$11:$A$84,0),MATCH(F$6,'Commission''s asset beta 2011'!$B$8:$G$8,0))</f>
        <v>0.47928545708818354</v>
      </c>
      <c r="G41" s="38">
        <f>INDEX('Commission''s asset beta 2011'!$B$11:$G$84,MATCH($A41,'Commission''s asset beta 2011'!$A$11:$A$84,0),MATCH(G$6,'Commission''s asset beta 2011'!$B$8:$G$8,0))</f>
        <v>1.5176207045935907E-2</v>
      </c>
    </row>
    <row r="42" spans="1:7">
      <c r="A42" s="1" t="str">
        <f>'Oxera''s refined sample'!D40</f>
        <v>NEE US Equity</v>
      </c>
      <c r="B42" s="38">
        <f>INDEX('Commission''s asset beta 2011'!$B$11:$G$84,MATCH($A42,'Commission''s asset beta 2011'!$A$11:$A$84,0),MATCH(B$6,'Commission''s asset beta 2011'!$B$8:$G$8,0))</f>
        <v>0.35881580258141321</v>
      </c>
      <c r="C42" s="38">
        <f>INDEX('Commission''s asset beta 2011'!$B$11:$G$84,MATCH($A42,'Commission''s asset beta 2011'!$A$11:$A$84,0),MATCH(C$6,'Commission''s asset beta 2011'!$B$8:$G$8,0))</f>
        <v>7.0625019207456285E-2</v>
      </c>
      <c r="D42" s="38">
        <f>INDEX('Commission''s asset beta 2011'!$B$11:$G$84,MATCH($A42,'Commission''s asset beta 2011'!$A$11:$A$84,0),MATCH(D$6,'Commission''s asset beta 2011'!$B$8:$G$8,0))</f>
        <v>0.39895714087699119</v>
      </c>
      <c r="E42" s="38">
        <f>INDEX('Commission''s asset beta 2011'!$B$11:$G$84,MATCH($A42,'Commission''s asset beta 2011'!$A$11:$A$84,0),MATCH(E$6,'Commission''s asset beta 2011'!$B$8:$G$8,0))</f>
        <v>3.4643192926359839E-2</v>
      </c>
      <c r="F42" s="38">
        <f>INDEX('Commission''s asset beta 2011'!$B$11:$G$84,MATCH($A42,'Commission''s asset beta 2011'!$A$11:$A$84,0),MATCH(F$6,'Commission''s asset beta 2011'!$B$8:$G$8,0))</f>
        <v>0.44486156391517218</v>
      </c>
      <c r="G42" s="38">
        <f>INDEX('Commission''s asset beta 2011'!$B$11:$G$84,MATCH($A42,'Commission''s asset beta 2011'!$A$11:$A$84,0),MATCH(G$6,'Commission''s asset beta 2011'!$B$8:$G$8,0))</f>
        <v>1.4481665261421793E-2</v>
      </c>
    </row>
    <row r="43" spans="1:7">
      <c r="A43" s="1" t="str">
        <f>'Oxera''s refined sample'!D41</f>
        <v>NI US Equity</v>
      </c>
      <c r="B43" s="38">
        <f>INDEX('Commission''s asset beta 2011'!$B$11:$G$84,MATCH($A43,'Commission''s asset beta 2011'!$A$11:$A$84,0),MATCH(B$6,'Commission''s asset beta 2011'!$B$8:$G$8,0))</f>
        <v>0.35831038456780062</v>
      </c>
      <c r="C43" s="38">
        <f>INDEX('Commission''s asset beta 2011'!$B$11:$G$84,MATCH($A43,'Commission''s asset beta 2011'!$A$11:$A$84,0),MATCH(C$6,'Commission''s asset beta 2011'!$B$8:$G$8,0))</f>
        <v>4.4273593580932205E-2</v>
      </c>
      <c r="D43" s="38">
        <f>INDEX('Commission''s asset beta 2011'!$B$11:$G$84,MATCH($A43,'Commission''s asset beta 2011'!$A$11:$A$84,0),MATCH(D$6,'Commission''s asset beta 2011'!$B$8:$G$8,0))</f>
        <v>0.32907022964225779</v>
      </c>
      <c r="E43" s="38">
        <f>INDEX('Commission''s asset beta 2011'!$B$11:$G$84,MATCH($A43,'Commission''s asset beta 2011'!$A$11:$A$84,0),MATCH(E$6,'Commission''s asset beta 2011'!$B$8:$G$8,0))</f>
        <v>2.1339973033777271E-2</v>
      </c>
      <c r="F43" s="38">
        <f>INDEX('Commission''s asset beta 2011'!$B$11:$G$84,MATCH($A43,'Commission''s asset beta 2011'!$A$11:$A$84,0),MATCH(F$6,'Commission''s asset beta 2011'!$B$8:$G$8,0))</f>
        <v>0.33068094985429186</v>
      </c>
      <c r="G43" s="38">
        <f>INDEX('Commission''s asset beta 2011'!$B$11:$G$84,MATCH($A43,'Commission''s asset beta 2011'!$A$11:$A$84,0),MATCH(G$6,'Commission''s asset beta 2011'!$B$8:$G$8,0))</f>
        <v>9.1844894330533351E-3</v>
      </c>
    </row>
    <row r="44" spans="1:7">
      <c r="A44" s="1" t="str">
        <f>'Oxera''s refined sample'!D42</f>
        <v>NWN US Equity</v>
      </c>
      <c r="B44" s="38">
        <f>INDEX('Commission''s asset beta 2011'!$B$11:$G$84,MATCH($A44,'Commission''s asset beta 2011'!$A$11:$A$84,0),MATCH(B$6,'Commission''s asset beta 2011'!$B$8:$G$8,0))</f>
        <v>0.21942587292938534</v>
      </c>
      <c r="C44" s="38">
        <f>INDEX('Commission''s asset beta 2011'!$B$11:$G$84,MATCH($A44,'Commission''s asset beta 2011'!$A$11:$A$84,0),MATCH(C$6,'Commission''s asset beta 2011'!$B$8:$G$8,0))</f>
        <v>6.985599263569281E-2</v>
      </c>
      <c r="D44" s="38">
        <f>INDEX('Commission''s asset beta 2011'!$B$11:$G$84,MATCH($A44,'Commission''s asset beta 2011'!$A$11:$A$84,0),MATCH(D$6,'Commission''s asset beta 2011'!$B$8:$G$8,0))</f>
        <v>0.33993390724609285</v>
      </c>
      <c r="E44" s="38">
        <f>INDEX('Commission''s asset beta 2011'!$B$11:$G$84,MATCH($A44,'Commission''s asset beta 2011'!$A$11:$A$84,0),MATCH(E$6,'Commission''s asset beta 2011'!$B$8:$G$8,0))</f>
        <v>3.5827713465448996E-2</v>
      </c>
      <c r="F44" s="38">
        <f>INDEX('Commission''s asset beta 2011'!$B$11:$G$84,MATCH($A44,'Commission''s asset beta 2011'!$A$11:$A$84,0),MATCH(F$6,'Commission''s asset beta 2011'!$B$8:$G$8,0))</f>
        <v>0.41672883259808363</v>
      </c>
      <c r="G44" s="38">
        <f>INDEX('Commission''s asset beta 2011'!$B$11:$G$84,MATCH($A44,'Commission''s asset beta 2011'!$A$11:$A$84,0),MATCH(G$6,'Commission''s asset beta 2011'!$B$8:$G$8,0))</f>
        <v>1.4907822362742428E-2</v>
      </c>
    </row>
    <row r="45" spans="1:7">
      <c r="A45" s="1" t="str">
        <f>'Oxera''s refined sample'!D43</f>
        <v>NWE US Equity</v>
      </c>
      <c r="B45" s="38">
        <f>INDEX('Commission''s asset beta 2011'!$B$11:$G$84,MATCH($A45,'Commission''s asset beta 2011'!$A$11:$A$84,0),MATCH(B$6,'Commission''s asset beta 2011'!$B$8:$G$8,0))</f>
        <v>0.37570338466829212</v>
      </c>
      <c r="C45" s="38">
        <f>INDEX('Commission''s asset beta 2011'!$B$11:$G$84,MATCH($A45,'Commission''s asset beta 2011'!$A$11:$A$84,0),MATCH(C$6,'Commission''s asset beta 2011'!$B$8:$G$8,0))</f>
        <v>6.7651393834922677E-2</v>
      </c>
      <c r="D45" s="38">
        <f>INDEX('Commission''s asset beta 2011'!$B$11:$G$84,MATCH($A45,'Commission''s asset beta 2011'!$A$11:$A$84,0),MATCH(D$6,'Commission''s asset beta 2011'!$B$8:$G$8,0))</f>
        <v>0.3457861303292829</v>
      </c>
      <c r="E45" s="38">
        <f>INDEX('Commission''s asset beta 2011'!$B$11:$G$84,MATCH($A45,'Commission''s asset beta 2011'!$A$11:$A$84,0),MATCH(E$6,'Commission''s asset beta 2011'!$B$8:$G$8,0))</f>
        <v>3.0222730653765639E-2</v>
      </c>
      <c r="F45" s="38">
        <f>INDEX('Commission''s asset beta 2011'!$B$11:$G$84,MATCH($A45,'Commission''s asset beta 2011'!$A$11:$A$84,0),MATCH(F$6,'Commission''s asset beta 2011'!$B$8:$G$8,0))</f>
        <v>0.36110675412449966</v>
      </c>
      <c r="G45" s="38">
        <f>INDEX('Commission''s asset beta 2011'!$B$11:$G$84,MATCH($A45,'Commission''s asset beta 2011'!$A$11:$A$84,0),MATCH(G$6,'Commission''s asset beta 2011'!$B$8:$G$8,0))</f>
        <v>1.1868639498823613E-2</v>
      </c>
    </row>
    <row r="46" spans="1:7">
      <c r="A46" s="1" t="str">
        <f>'Oxera''s refined sample'!D44</f>
        <v>OGE US Equity</v>
      </c>
      <c r="B46" s="38">
        <f>INDEX('Commission''s asset beta 2011'!$B$11:$G$84,MATCH($A46,'Commission''s asset beta 2011'!$A$11:$A$84,0),MATCH(B$6,'Commission''s asset beta 2011'!$B$8:$G$8,0))</f>
        <v>0.49721266713489359</v>
      </c>
      <c r="C46" s="38">
        <f>INDEX('Commission''s asset beta 2011'!$B$11:$G$84,MATCH($A46,'Commission''s asset beta 2011'!$A$11:$A$84,0),MATCH(C$6,'Commission''s asset beta 2011'!$B$8:$G$8,0))</f>
        <v>6.2952099816185603E-2</v>
      </c>
      <c r="D46" s="38">
        <f>INDEX('Commission''s asset beta 2011'!$B$11:$G$84,MATCH($A46,'Commission''s asset beta 2011'!$A$11:$A$84,0),MATCH(D$6,'Commission''s asset beta 2011'!$B$8:$G$8,0))</f>
        <v>0.4622453906205129</v>
      </c>
      <c r="E46" s="38">
        <f>INDEX('Commission''s asset beta 2011'!$B$11:$G$84,MATCH($A46,'Commission''s asset beta 2011'!$A$11:$A$84,0),MATCH(E$6,'Commission''s asset beta 2011'!$B$8:$G$8,0))</f>
        <v>3.368228559751274E-2</v>
      </c>
      <c r="F46" s="38">
        <f>INDEX('Commission''s asset beta 2011'!$B$11:$G$84,MATCH($A46,'Commission''s asset beta 2011'!$A$11:$A$84,0),MATCH(F$6,'Commission''s asset beta 2011'!$B$8:$G$8,0))</f>
        <v>0.50043148321605657</v>
      </c>
      <c r="G46" s="38">
        <f>INDEX('Commission''s asset beta 2011'!$B$11:$G$84,MATCH($A46,'Commission''s asset beta 2011'!$A$11:$A$84,0),MATCH(G$6,'Commission''s asset beta 2011'!$B$8:$G$8,0))</f>
        <v>1.4435074399515956E-2</v>
      </c>
    </row>
    <row r="47" spans="1:7">
      <c r="A47" s="1" t="str">
        <f>'Oxera''s refined sample'!D45</f>
        <v>POM US Equity</v>
      </c>
      <c r="B47" s="38">
        <f>INDEX('Commission''s asset beta 2011'!$B$11:$G$84,MATCH($A47,'Commission''s asset beta 2011'!$A$11:$A$84,0),MATCH(B$6,'Commission''s asset beta 2011'!$B$8:$G$8,0))</f>
        <v>0.33518879697933029</v>
      </c>
      <c r="C47" s="38">
        <f>INDEX('Commission''s asset beta 2011'!$B$11:$G$84,MATCH($A47,'Commission''s asset beta 2011'!$A$11:$A$84,0),MATCH(C$6,'Commission''s asset beta 2011'!$B$8:$G$8,0))</f>
        <v>5.2192616311824973E-2</v>
      </c>
      <c r="D47" s="38">
        <f>INDEX('Commission''s asset beta 2011'!$B$11:$G$84,MATCH($A47,'Commission''s asset beta 2011'!$A$11:$A$84,0),MATCH(D$6,'Commission''s asset beta 2011'!$B$8:$G$8,0))</f>
        <v>0.34417824405716624</v>
      </c>
      <c r="E47" s="38">
        <f>INDEX('Commission''s asset beta 2011'!$B$11:$G$84,MATCH($A47,'Commission''s asset beta 2011'!$A$11:$A$84,0),MATCH(E$6,'Commission''s asset beta 2011'!$B$8:$G$8,0))</f>
        <v>2.5372985922567249E-2</v>
      </c>
      <c r="F47" s="38">
        <f>INDEX('Commission''s asset beta 2011'!$B$11:$G$84,MATCH($A47,'Commission''s asset beta 2011'!$A$11:$A$84,0),MATCH(F$6,'Commission''s asset beta 2011'!$B$8:$G$8,0))</f>
        <v>0.34403576297522054</v>
      </c>
      <c r="G47" s="38">
        <f>INDEX('Commission''s asset beta 2011'!$B$11:$G$84,MATCH($A47,'Commission''s asset beta 2011'!$A$11:$A$84,0),MATCH(G$6,'Commission''s asset beta 2011'!$B$8:$G$8,0))</f>
        <v>1.0421466880659695E-2</v>
      </c>
    </row>
    <row r="48" spans="1:7">
      <c r="A48" s="1" t="str">
        <f>'Oxera''s refined sample'!D46</f>
        <v>PCG US Equity</v>
      </c>
      <c r="B48" s="38">
        <f>INDEX('Commission''s asset beta 2011'!$B$11:$G$84,MATCH($A48,'Commission''s asset beta 2011'!$A$11:$A$84,0),MATCH(B$6,'Commission''s asset beta 2011'!$B$8:$G$8,0))</f>
        <v>0.27477255860593069</v>
      </c>
      <c r="C48" s="38">
        <f>INDEX('Commission''s asset beta 2011'!$B$11:$G$84,MATCH($A48,'Commission''s asset beta 2011'!$A$11:$A$84,0),MATCH(C$6,'Commission''s asset beta 2011'!$B$8:$G$8,0))</f>
        <v>5.9593621366540658E-2</v>
      </c>
      <c r="D48" s="38">
        <f>INDEX('Commission''s asset beta 2011'!$B$11:$G$84,MATCH($A48,'Commission''s asset beta 2011'!$A$11:$A$84,0),MATCH(D$6,'Commission''s asset beta 2011'!$B$8:$G$8,0))</f>
        <v>0.27978283532594933</v>
      </c>
      <c r="E48" s="38">
        <f>INDEX('Commission''s asset beta 2011'!$B$11:$G$84,MATCH($A48,'Commission''s asset beta 2011'!$A$11:$A$84,0),MATCH(E$6,'Commission''s asset beta 2011'!$B$8:$G$8,0))</f>
        <v>3.0910958860437765E-2</v>
      </c>
      <c r="F48" s="38">
        <f>INDEX('Commission''s asset beta 2011'!$B$11:$G$84,MATCH($A48,'Commission''s asset beta 2011'!$A$11:$A$84,0),MATCH(F$6,'Commission''s asset beta 2011'!$B$8:$G$8,0))</f>
        <v>0.36254466642196215</v>
      </c>
      <c r="G48" s="38">
        <f>INDEX('Commission''s asset beta 2011'!$B$11:$G$84,MATCH($A48,'Commission''s asset beta 2011'!$A$11:$A$84,0),MATCH(G$6,'Commission''s asset beta 2011'!$B$8:$G$8,0))</f>
        <v>1.3836335859060855E-2</v>
      </c>
    </row>
    <row r="49" spans="1:7">
      <c r="A49" s="1" t="str">
        <f>'Oxera''s refined sample'!D47</f>
        <v>PNY US Equity</v>
      </c>
      <c r="B49" s="38">
        <f>INDEX('Commission''s asset beta 2011'!$B$11:$G$84,MATCH($A49,'Commission''s asset beta 2011'!$A$11:$A$84,0),MATCH(B$6,'Commission''s asset beta 2011'!$B$8:$G$8,0))</f>
        <v>0.24517688467818091</v>
      </c>
      <c r="C49" s="38">
        <f>INDEX('Commission''s asset beta 2011'!$B$11:$G$84,MATCH($A49,'Commission''s asset beta 2011'!$A$11:$A$84,0),MATCH(C$6,'Commission''s asset beta 2011'!$B$8:$G$8,0))</f>
        <v>7.7953550844921324E-2</v>
      </c>
      <c r="D49" s="38">
        <f>INDEX('Commission''s asset beta 2011'!$B$11:$G$84,MATCH($A49,'Commission''s asset beta 2011'!$A$11:$A$84,0),MATCH(D$6,'Commission''s asset beta 2011'!$B$8:$G$8,0))</f>
        <v>0.40715482480336967</v>
      </c>
      <c r="E49" s="38">
        <f>INDEX('Commission''s asset beta 2011'!$B$11:$G$84,MATCH($A49,'Commission''s asset beta 2011'!$A$11:$A$84,0),MATCH(E$6,'Commission''s asset beta 2011'!$B$8:$G$8,0))</f>
        <v>3.7800338196039084E-2</v>
      </c>
      <c r="F49" s="38">
        <f>INDEX('Commission''s asset beta 2011'!$B$11:$G$84,MATCH($A49,'Commission''s asset beta 2011'!$A$11:$A$84,0),MATCH(F$6,'Commission''s asset beta 2011'!$B$8:$G$8,0))</f>
        <v>0.49094693943620238</v>
      </c>
      <c r="G49" s="38">
        <f>INDEX('Commission''s asset beta 2011'!$B$11:$G$84,MATCH($A49,'Commission''s asset beta 2011'!$A$11:$A$84,0),MATCH(G$6,'Commission''s asset beta 2011'!$B$8:$G$8,0))</f>
        <v>1.5368711342877686E-2</v>
      </c>
    </row>
    <row r="50" spans="1:7">
      <c r="A50" s="1" t="str">
        <f>'Oxera''s refined sample'!D48</f>
        <v>PNW US Equity</v>
      </c>
      <c r="B50" s="38">
        <f>INDEX('Commission''s asset beta 2011'!$B$11:$G$84,MATCH($A50,'Commission''s asset beta 2011'!$A$11:$A$84,0),MATCH(B$6,'Commission''s asset beta 2011'!$B$8:$G$8,0))</f>
        <v>0.3301054285785926</v>
      </c>
      <c r="C50" s="38">
        <f>INDEX('Commission''s asset beta 2011'!$B$11:$G$84,MATCH($A50,'Commission''s asset beta 2011'!$A$11:$A$84,0),MATCH(C$6,'Commission''s asset beta 2011'!$B$8:$G$8,0))</f>
        <v>5.786007181368262E-2</v>
      </c>
      <c r="D50" s="38">
        <f>INDEX('Commission''s asset beta 2011'!$B$11:$G$84,MATCH($A50,'Commission''s asset beta 2011'!$A$11:$A$84,0),MATCH(D$6,'Commission''s asset beta 2011'!$B$8:$G$8,0))</f>
        <v>0.3245679365887128</v>
      </c>
      <c r="E50" s="38">
        <f>INDEX('Commission''s asset beta 2011'!$B$11:$G$84,MATCH($A50,'Commission''s asset beta 2011'!$A$11:$A$84,0),MATCH(E$6,'Commission''s asset beta 2011'!$B$8:$G$8,0))</f>
        <v>2.4810124822437486E-2</v>
      </c>
      <c r="F50" s="38">
        <f>INDEX('Commission''s asset beta 2011'!$B$11:$G$84,MATCH($A50,'Commission''s asset beta 2011'!$A$11:$A$84,0),MATCH(F$6,'Commission''s asset beta 2011'!$B$8:$G$8,0))</f>
        <v>0.32872877520677019</v>
      </c>
      <c r="G50" s="38">
        <f>INDEX('Commission''s asset beta 2011'!$B$11:$G$84,MATCH($A50,'Commission''s asset beta 2011'!$A$11:$A$84,0),MATCH(G$6,'Commission''s asset beta 2011'!$B$8:$G$8,0))</f>
        <v>1.0476866475848397E-2</v>
      </c>
    </row>
    <row r="51" spans="1:7">
      <c r="A51" s="1" t="str">
        <f>'Oxera''s refined sample'!D49</f>
        <v>PNM US Equity</v>
      </c>
      <c r="B51" s="38">
        <f>INDEX('Commission''s asset beta 2011'!$B$11:$G$84,MATCH($A51,'Commission''s asset beta 2011'!$A$11:$A$84,0),MATCH(B$6,'Commission''s asset beta 2011'!$B$8:$G$8,0))</f>
        <v>0.43235805475828093</v>
      </c>
      <c r="C51" s="38">
        <f>INDEX('Commission''s asset beta 2011'!$B$11:$G$84,MATCH($A51,'Commission''s asset beta 2011'!$A$11:$A$84,0),MATCH(C$6,'Commission''s asset beta 2011'!$B$8:$G$8,0))</f>
        <v>7.5775447274720326E-2</v>
      </c>
      <c r="D51" s="38">
        <f>INDEX('Commission''s asset beta 2011'!$B$11:$G$84,MATCH($A51,'Commission''s asset beta 2011'!$A$11:$A$84,0),MATCH(D$6,'Commission''s asset beta 2011'!$B$8:$G$8,0))</f>
        <v>0.39715004565271433</v>
      </c>
      <c r="E51" s="38">
        <f>INDEX('Commission''s asset beta 2011'!$B$11:$G$84,MATCH($A51,'Commission''s asset beta 2011'!$A$11:$A$84,0),MATCH(E$6,'Commission''s asset beta 2011'!$B$8:$G$8,0))</f>
        <v>3.6349121966987447E-2</v>
      </c>
      <c r="F51" s="38">
        <f>INDEX('Commission''s asset beta 2011'!$B$11:$G$84,MATCH($A51,'Commission''s asset beta 2011'!$A$11:$A$84,0),MATCH(F$6,'Commission''s asset beta 2011'!$B$8:$G$8,0))</f>
        <v>0.38199982770459812</v>
      </c>
      <c r="G51" s="38">
        <f>INDEX('Commission''s asset beta 2011'!$B$11:$G$84,MATCH($A51,'Commission''s asset beta 2011'!$A$11:$A$84,0),MATCH(G$6,'Commission''s asset beta 2011'!$B$8:$G$8,0))</f>
        <v>1.462097859934125E-2</v>
      </c>
    </row>
    <row r="52" spans="1:7">
      <c r="A52" s="1" t="str">
        <f>'Oxera''s refined sample'!D50</f>
        <v>PPL US Equity</v>
      </c>
      <c r="B52" s="38">
        <f>INDEX('Commission''s asset beta 2011'!$B$11:$G$84,MATCH($A52,'Commission''s asset beta 2011'!$A$11:$A$84,0),MATCH(B$6,'Commission''s asset beta 2011'!$B$8:$G$8,0))</f>
        <v>0.34477784396664352</v>
      </c>
      <c r="C52" s="38">
        <f>INDEX('Commission''s asset beta 2011'!$B$11:$G$84,MATCH($A52,'Commission''s asset beta 2011'!$A$11:$A$84,0),MATCH(C$6,'Commission''s asset beta 2011'!$B$8:$G$8,0))</f>
        <v>8.5695249684770755E-2</v>
      </c>
      <c r="D52" s="38">
        <f>INDEX('Commission''s asset beta 2011'!$B$11:$G$84,MATCH($A52,'Commission''s asset beta 2011'!$A$11:$A$84,0),MATCH(D$6,'Commission''s asset beta 2011'!$B$8:$G$8,0))</f>
        <v>0.3952460577416459</v>
      </c>
      <c r="E52" s="38">
        <f>INDEX('Commission''s asset beta 2011'!$B$11:$G$84,MATCH($A52,'Commission''s asset beta 2011'!$A$11:$A$84,0),MATCH(E$6,'Commission''s asset beta 2011'!$B$8:$G$8,0))</f>
        <v>4.1467851738446297E-2</v>
      </c>
      <c r="F52" s="38">
        <f>INDEX('Commission''s asset beta 2011'!$B$11:$G$84,MATCH($A52,'Commission''s asset beta 2011'!$A$11:$A$84,0),MATCH(F$6,'Commission''s asset beta 2011'!$B$8:$G$8,0))</f>
        <v>0.49351212350041929</v>
      </c>
      <c r="G52" s="38">
        <f>INDEX('Commission''s asset beta 2011'!$B$11:$G$84,MATCH($A52,'Commission''s asset beta 2011'!$A$11:$A$84,0),MATCH(G$6,'Commission''s asset beta 2011'!$B$8:$G$8,0))</f>
        <v>1.7122048318890311E-2</v>
      </c>
    </row>
    <row r="53" spans="1:7">
      <c r="A53" s="1" t="str">
        <f>'Oxera''s refined sample'!D51</f>
        <v>PEG US Equity</v>
      </c>
      <c r="B53" s="38">
        <f>INDEX('Commission''s asset beta 2011'!$B$11:$G$84,MATCH($A53,'Commission''s asset beta 2011'!$A$11:$A$84,0),MATCH(B$6,'Commission''s asset beta 2011'!$B$8:$G$8,0))</f>
        <v>0.40746570804085441</v>
      </c>
      <c r="C53" s="38">
        <f>INDEX('Commission''s asset beta 2011'!$B$11:$G$84,MATCH($A53,'Commission''s asset beta 2011'!$A$11:$A$84,0),MATCH(C$6,'Commission''s asset beta 2011'!$B$8:$G$8,0))</f>
        <v>8.5676902237537128E-2</v>
      </c>
      <c r="D53" s="38">
        <f>INDEX('Commission''s asset beta 2011'!$B$11:$G$84,MATCH($A53,'Commission''s asset beta 2011'!$A$11:$A$84,0),MATCH(D$6,'Commission''s asset beta 2011'!$B$8:$G$8,0))</f>
        <v>0.44406790559265108</v>
      </c>
      <c r="E53" s="38">
        <f>INDEX('Commission''s asset beta 2011'!$B$11:$G$84,MATCH($A53,'Commission''s asset beta 2011'!$A$11:$A$84,0),MATCH(E$6,'Commission''s asset beta 2011'!$B$8:$G$8,0))</f>
        <v>3.9855237276124174E-2</v>
      </c>
      <c r="F53" s="38">
        <f>INDEX('Commission''s asset beta 2011'!$B$11:$G$84,MATCH($A53,'Commission''s asset beta 2011'!$A$11:$A$84,0),MATCH(F$6,'Commission''s asset beta 2011'!$B$8:$G$8,0))</f>
        <v>0.54327020730303111</v>
      </c>
      <c r="G53" s="38">
        <f>INDEX('Commission''s asset beta 2011'!$B$11:$G$84,MATCH($A53,'Commission''s asset beta 2011'!$A$11:$A$84,0),MATCH(G$6,'Commission''s asset beta 2011'!$B$8:$G$8,0))</f>
        <v>1.7025530592396532E-2</v>
      </c>
    </row>
    <row r="54" spans="1:7">
      <c r="A54" s="1" t="str">
        <f>'Oxera''s refined sample'!D52</f>
        <v>STR US Equity</v>
      </c>
      <c r="B54" s="38">
        <f>INDEX('Commission''s asset beta 2011'!$B$11:$G$84,MATCH($A54,'Commission''s asset beta 2011'!$A$11:$A$84,0),MATCH(B$6,'Commission''s asset beta 2011'!$B$8:$G$8,0))</f>
        <v>0.90086582382599567</v>
      </c>
      <c r="C54" s="38">
        <f>INDEX('Commission''s asset beta 2011'!$B$11:$G$84,MATCH($A54,'Commission''s asset beta 2011'!$A$11:$A$84,0),MATCH(C$6,'Commission''s asset beta 2011'!$B$8:$G$8,0))</f>
        <v>0.14170703533486476</v>
      </c>
      <c r="D54" s="38">
        <f>INDEX('Commission''s asset beta 2011'!$B$11:$G$84,MATCH($A54,'Commission''s asset beta 2011'!$A$11:$A$84,0),MATCH(D$6,'Commission''s asset beta 2011'!$B$8:$G$8,0))</f>
        <v>1.0222411952413348</v>
      </c>
      <c r="E54" s="38">
        <f>INDEX('Commission''s asset beta 2011'!$B$11:$G$84,MATCH($A54,'Commission''s asset beta 2011'!$A$11:$A$84,0),MATCH(E$6,'Commission''s asset beta 2011'!$B$8:$G$8,0))</f>
        <v>6.6266412527955079E-2</v>
      </c>
      <c r="F54" s="38">
        <f>INDEX('Commission''s asset beta 2011'!$B$11:$G$84,MATCH($A54,'Commission''s asset beta 2011'!$A$11:$A$84,0),MATCH(F$6,'Commission''s asset beta 2011'!$B$8:$G$8,0))</f>
        <v>1.0944189058211615</v>
      </c>
      <c r="G54" s="38">
        <f>INDEX('Commission''s asset beta 2011'!$B$11:$G$84,MATCH($A54,'Commission''s asset beta 2011'!$A$11:$A$84,0),MATCH(G$6,'Commission''s asset beta 2011'!$B$8:$G$8,0))</f>
        <v>2.6628690457558196E-2</v>
      </c>
    </row>
    <row r="55" spans="1:7">
      <c r="A55" s="1" t="str">
        <f>'Oxera''s refined sample'!D53</f>
        <v>SCG US Equity</v>
      </c>
      <c r="B55" s="38">
        <f>INDEX('Commission''s asset beta 2011'!$B$11:$G$84,MATCH($A55,'Commission''s asset beta 2011'!$A$11:$A$84,0),MATCH(B$6,'Commission''s asset beta 2011'!$B$8:$G$8,0))</f>
        <v>0.32549853349160401</v>
      </c>
      <c r="C55" s="38">
        <f>INDEX('Commission''s asset beta 2011'!$B$11:$G$84,MATCH($A55,'Commission''s asset beta 2011'!$A$11:$A$84,0),MATCH(C$6,'Commission''s asset beta 2011'!$B$8:$G$8,0))</f>
        <v>4.9136886494879628E-2</v>
      </c>
      <c r="D55" s="38">
        <f>INDEX('Commission''s asset beta 2011'!$B$11:$G$84,MATCH($A55,'Commission''s asset beta 2011'!$A$11:$A$84,0),MATCH(D$6,'Commission''s asset beta 2011'!$B$8:$G$8,0))</f>
        <v>0.30242102453075387</v>
      </c>
      <c r="E55" s="38">
        <f>INDEX('Commission''s asset beta 2011'!$B$11:$G$84,MATCH($A55,'Commission''s asset beta 2011'!$A$11:$A$84,0),MATCH(E$6,'Commission''s asset beta 2011'!$B$8:$G$8,0))</f>
        <v>2.3539837527304836E-2</v>
      </c>
      <c r="F55" s="38">
        <f>INDEX('Commission''s asset beta 2011'!$B$11:$G$84,MATCH($A55,'Commission''s asset beta 2011'!$A$11:$A$84,0),MATCH(F$6,'Commission''s asset beta 2011'!$B$8:$G$8,0))</f>
        <v>0.33578356813703397</v>
      </c>
      <c r="G55" s="38">
        <f>INDEX('Commission''s asset beta 2011'!$B$11:$G$84,MATCH($A55,'Commission''s asset beta 2011'!$A$11:$A$84,0),MATCH(G$6,'Commission''s asset beta 2011'!$B$8:$G$8,0))</f>
        <v>9.8382629933000017E-3</v>
      </c>
    </row>
    <row r="56" spans="1:7">
      <c r="A56" s="1" t="str">
        <f>'Oxera''s refined sample'!D54</f>
        <v>SRE US Equity</v>
      </c>
      <c r="B56" s="38">
        <f>INDEX('Commission''s asset beta 2011'!$B$11:$G$84,MATCH($A56,'Commission''s asset beta 2011'!$A$11:$A$84,0),MATCH(B$6,'Commission''s asset beta 2011'!$B$8:$G$8,0))</f>
        <v>0.5156739625348099</v>
      </c>
      <c r="C56" s="38">
        <f>INDEX('Commission''s asset beta 2011'!$B$11:$G$84,MATCH($A56,'Commission''s asset beta 2011'!$A$11:$A$84,0),MATCH(C$6,'Commission''s asset beta 2011'!$B$8:$G$8,0))</f>
        <v>7.1882866910688598E-2</v>
      </c>
      <c r="D56" s="38">
        <f>INDEX('Commission''s asset beta 2011'!$B$11:$G$84,MATCH($A56,'Commission''s asset beta 2011'!$A$11:$A$84,0),MATCH(D$6,'Commission''s asset beta 2011'!$B$8:$G$8,0))</f>
        <v>0.51340946471532367</v>
      </c>
      <c r="E56" s="38">
        <f>INDEX('Commission''s asset beta 2011'!$B$11:$G$84,MATCH($A56,'Commission''s asset beta 2011'!$A$11:$A$84,0),MATCH(E$6,'Commission''s asset beta 2011'!$B$8:$G$8,0))</f>
        <v>3.4447000164817547E-2</v>
      </c>
      <c r="F56" s="38">
        <f>INDEX('Commission''s asset beta 2011'!$B$11:$G$84,MATCH($A56,'Commission''s asset beta 2011'!$A$11:$A$84,0),MATCH(F$6,'Commission''s asset beta 2011'!$B$8:$G$8,0))</f>
        <v>0.54494583111868944</v>
      </c>
      <c r="G56" s="38">
        <f>INDEX('Commission''s asset beta 2011'!$B$11:$G$84,MATCH($A56,'Commission''s asset beta 2011'!$A$11:$A$84,0),MATCH(G$6,'Commission''s asset beta 2011'!$B$8:$G$8,0))</f>
        <v>1.5028035616024589E-2</v>
      </c>
    </row>
    <row r="57" spans="1:7">
      <c r="A57" s="1" t="str">
        <f>'Oxera''s refined sample'!D55</f>
        <v>SJI US Equity</v>
      </c>
      <c r="B57" s="38">
        <f>INDEX('Commission''s asset beta 2011'!$B$11:$G$84,MATCH($A57,'Commission''s asset beta 2011'!$A$11:$A$84,0),MATCH(B$6,'Commission''s asset beta 2011'!$B$8:$G$8,0))</f>
        <v>0.269208916543976</v>
      </c>
      <c r="C57" s="38">
        <f>INDEX('Commission''s asset beta 2011'!$B$11:$G$84,MATCH($A57,'Commission''s asset beta 2011'!$A$11:$A$84,0),MATCH(C$6,'Commission''s asset beta 2011'!$B$8:$G$8,0))</f>
        <v>7.2655291460436519E-2</v>
      </c>
      <c r="D57" s="38">
        <f>INDEX('Commission''s asset beta 2011'!$B$11:$G$84,MATCH($A57,'Commission''s asset beta 2011'!$A$11:$A$84,0),MATCH(D$6,'Commission''s asset beta 2011'!$B$8:$G$8,0))</f>
        <v>0.38285280528808036</v>
      </c>
      <c r="E57" s="38">
        <f>INDEX('Commission''s asset beta 2011'!$B$11:$G$84,MATCH($A57,'Commission''s asset beta 2011'!$A$11:$A$84,0),MATCH(E$6,'Commission''s asset beta 2011'!$B$8:$G$8,0))</f>
        <v>3.738501987097053E-2</v>
      </c>
      <c r="F57" s="38">
        <f>INDEX('Commission''s asset beta 2011'!$B$11:$G$84,MATCH($A57,'Commission''s asset beta 2011'!$A$11:$A$84,0),MATCH(F$6,'Commission''s asset beta 2011'!$B$8:$G$8,0))</f>
        <v>0.46240729244939344</v>
      </c>
      <c r="G57" s="38">
        <f>INDEX('Commission''s asset beta 2011'!$B$11:$G$84,MATCH($A57,'Commission''s asset beta 2011'!$A$11:$A$84,0),MATCH(G$6,'Commission''s asset beta 2011'!$B$8:$G$8,0))</f>
        <v>1.5041364021633275E-2</v>
      </c>
    </row>
    <row r="58" spans="1:7" ht="409.6">
      <c r="A58" s="1" t="str">
        <f>'Oxera''s refined sample'!D56</f>
        <v>SO US Equity</v>
      </c>
      <c r="B58" s="38">
        <f>INDEX('Commission''s asset beta 2011'!$B$11:$G$84,MATCH($A58,'Commission''s asset beta 2011'!$A$11:$A$84,0),MATCH(B$6,'Commission''s asset beta 2011'!$B$8:$G$8,0))</f>
        <v>0.22131457862367937</v>
      </c>
      <c r="C58" s="38">
        <f>INDEX('Commission''s asset beta 2011'!$B$11:$G$84,MATCH($A58,'Commission''s asset beta 2011'!$A$11:$A$84,0),MATCH(C$6,'Commission''s asset beta 2011'!$B$8:$G$8,0))</f>
        <v>5.1981580107098142E-2</v>
      </c>
      <c r="D58" s="38">
        <f>INDEX('Commission''s asset beta 2011'!$B$11:$G$84,MATCH($A58,'Commission''s asset beta 2011'!$A$11:$A$84,0),MATCH(D$6,'Commission''s asset beta 2011'!$B$8:$G$8,0))</f>
        <v>0.23135093955572378</v>
      </c>
      <c r="E58" s="38">
        <f>INDEX('Commission''s asset beta 2011'!$B$11:$G$84,MATCH($A58,'Commission''s asset beta 2011'!$A$11:$A$84,0),MATCH(E$6,'Commission''s asset beta 2011'!$B$8:$G$8,0))</f>
        <v>2.5132906484972312E-2</v>
      </c>
      <c r="F58" s="38">
        <f>INDEX('Commission''s asset beta 2011'!$B$11:$G$84,MATCH($A58,'Commission''s asset beta 2011'!$A$11:$A$84,0),MATCH(F$6,'Commission''s asset beta 2011'!$B$8:$G$8,0))</f>
        <v>0.29707342540246962</v>
      </c>
      <c r="G58" s="38">
        <f>INDEX('Commission''s asset beta 2011'!$B$11:$G$84,MATCH($A58,'Commission''s asset beta 2011'!$A$11:$A$84,0),MATCH(G$6,'Commission''s asset beta 2011'!$B$8:$G$8,0))</f>
        <v>1.0771429419304774E-2</v>
      </c>
    </row>
    <row r="59" spans="1:7" ht="409.6">
      <c r="A59" s="1" t="str">
        <f>'Oxera''s refined sample'!D57</f>
        <v>SWX US Equity</v>
      </c>
      <c r="B59" s="38">
        <f>INDEX('Commission''s asset beta 2011'!$B$11:$G$84,MATCH($A59,'Commission''s asset beta 2011'!$A$11:$A$84,0),MATCH(B$6,'Commission''s asset beta 2011'!$B$8:$G$8,0))</f>
        <v>0.40320834089642055</v>
      </c>
      <c r="C59" s="38">
        <f>INDEX('Commission''s asset beta 2011'!$B$11:$G$84,MATCH($A59,'Commission''s asset beta 2011'!$A$11:$A$84,0),MATCH(C$6,'Commission''s asset beta 2011'!$B$8:$G$8,0))</f>
        <v>5.5034358071381136E-2</v>
      </c>
      <c r="D59" s="38">
        <f>INDEX('Commission''s asset beta 2011'!$B$11:$G$84,MATCH($A59,'Commission''s asset beta 2011'!$A$11:$A$84,0),MATCH(D$6,'Commission''s asset beta 2011'!$B$8:$G$8,0))</f>
        <v>0.38641464464800701</v>
      </c>
      <c r="E59" s="38">
        <f>INDEX('Commission''s asset beta 2011'!$B$11:$G$84,MATCH($A59,'Commission''s asset beta 2011'!$A$11:$A$84,0),MATCH(E$6,'Commission''s asset beta 2011'!$B$8:$G$8,0))</f>
        <v>2.6218224345928062E-2</v>
      </c>
      <c r="F59" s="38">
        <f>INDEX('Commission''s asset beta 2011'!$B$11:$G$84,MATCH($A59,'Commission''s asset beta 2011'!$A$11:$A$84,0),MATCH(F$6,'Commission''s asset beta 2011'!$B$8:$G$8,0))</f>
        <v>0.43306520609227628</v>
      </c>
      <c r="G59" s="38">
        <f>INDEX('Commission''s asset beta 2011'!$B$11:$G$84,MATCH($A59,'Commission''s asset beta 2011'!$A$11:$A$84,0),MATCH(G$6,'Commission''s asset beta 2011'!$B$8:$G$8,0))</f>
        <v>1.1118387366072421E-2</v>
      </c>
    </row>
    <row r="60" spans="1:7" ht="409.6">
      <c r="A60" s="1" t="str">
        <f>'Oxera''s refined sample'!D58</f>
        <v>SKI AU Equity</v>
      </c>
      <c r="B60" s="38">
        <f>INDEX('Commission''s asset beta 2011'!$B$11:$G$84,MATCH($A60,'Commission''s asset beta 2011'!$A$11:$A$84,0),MATCH(B$6,'Commission''s asset beta 2011'!$B$8:$G$8,0))</f>
        <v>0.21249848845224512</v>
      </c>
      <c r="C60" s="38">
        <f>INDEX('Commission''s asset beta 2011'!$B$11:$G$84,MATCH($A60,'Commission''s asset beta 2011'!$A$11:$A$84,0),MATCH(C$6,'Commission''s asset beta 2011'!$B$8:$G$8,0))</f>
        <v>6.7006078690967419E-2</v>
      </c>
      <c r="D60" s="38">
        <f>INDEX('Commission''s asset beta 2011'!$B$11:$G$84,MATCH($A60,'Commission''s asset beta 2011'!$A$11:$A$84,0),MATCH(D$6,'Commission''s asset beta 2011'!$B$8:$G$8,0))</f>
        <v>0.21273972105004982</v>
      </c>
      <c r="E60" s="38">
        <f>INDEX('Commission''s asset beta 2011'!$B$11:$G$84,MATCH($A60,'Commission''s asset beta 2011'!$A$11:$A$84,0),MATCH(E$6,'Commission''s asset beta 2011'!$B$8:$G$8,0))</f>
        <v>3.7638141611935821E-2</v>
      </c>
      <c r="F60" s="38">
        <f>INDEX('Commission''s asset beta 2011'!$B$11:$G$84,MATCH($A60,'Commission''s asset beta 2011'!$A$11:$A$84,0),MATCH(F$6,'Commission''s asset beta 2011'!$B$8:$G$8,0))</f>
        <v>0.28149465968629966</v>
      </c>
      <c r="G60" s="38">
        <f>INDEX('Commission''s asset beta 2011'!$B$11:$G$84,MATCH($A60,'Commission''s asset beta 2011'!$A$11:$A$84,0),MATCH(G$6,'Commission''s asset beta 2011'!$B$8:$G$8,0))</f>
        <v>1.8796551106494187E-2</v>
      </c>
    </row>
    <row r="61" spans="1:7" ht="409.6">
      <c r="A61" s="1" t="str">
        <f>'Oxera''s refined sample'!D59</f>
        <v>SSE LN Equity</v>
      </c>
      <c r="B61" s="38">
        <f>INDEX('Commission''s asset beta 2011'!$B$11:$G$84,MATCH($A61,'Commission''s asset beta 2011'!$A$11:$A$84,0),MATCH(B$6,'Commission''s asset beta 2011'!$B$8:$G$8,0))</f>
        <v>0.36142320898643432</v>
      </c>
      <c r="C61" s="38">
        <f>INDEX('Commission''s asset beta 2011'!$B$11:$G$84,MATCH($A61,'Commission''s asset beta 2011'!$A$11:$A$84,0),MATCH(C$6,'Commission''s asset beta 2011'!$B$8:$G$8,0))</f>
        <v>8.0212444803632446E-2</v>
      </c>
      <c r="D61" s="38">
        <f>INDEX('Commission''s asset beta 2011'!$B$11:$G$84,MATCH($A61,'Commission''s asset beta 2011'!$A$11:$A$84,0),MATCH(D$6,'Commission''s asset beta 2011'!$B$8:$G$8,0))</f>
        <v>0.4111067030749343</v>
      </c>
      <c r="E61" s="38">
        <f>INDEX('Commission''s asset beta 2011'!$B$11:$G$84,MATCH($A61,'Commission''s asset beta 2011'!$A$11:$A$84,0),MATCH(E$6,'Commission''s asset beta 2011'!$B$8:$G$8,0))</f>
        <v>4.1356536590250847E-2</v>
      </c>
      <c r="F61" s="38">
        <f>INDEX('Commission''s asset beta 2011'!$B$11:$G$84,MATCH($A61,'Commission''s asset beta 2011'!$A$11:$A$84,0),MATCH(F$6,'Commission''s asset beta 2011'!$B$8:$G$8,0))</f>
        <v>0.46511820847237623</v>
      </c>
      <c r="G61" s="38">
        <f>INDEX('Commission''s asset beta 2011'!$B$11:$G$84,MATCH($A61,'Commission''s asset beta 2011'!$A$11:$A$84,0),MATCH(G$6,'Commission''s asset beta 2011'!$B$8:$G$8,0))</f>
        <v>1.9068299484148284E-2</v>
      </c>
    </row>
    <row r="62" spans="1:7" ht="409.6">
      <c r="A62" s="1" t="str">
        <f>'Oxera''s refined sample'!D60</f>
        <v>TE US Equity</v>
      </c>
      <c r="B62" s="38">
        <f>INDEX('Commission''s asset beta 2011'!$B$11:$G$84,MATCH($A62,'Commission''s asset beta 2011'!$A$11:$A$84,0),MATCH(B$6,'Commission''s asset beta 2011'!$B$8:$G$8,0))</f>
        <v>0.42140168110893611</v>
      </c>
      <c r="C62" s="38">
        <f>INDEX('Commission''s asset beta 2011'!$B$11:$G$84,MATCH($A62,'Commission''s asset beta 2011'!$A$11:$A$84,0),MATCH(C$6,'Commission''s asset beta 2011'!$B$8:$G$8,0))</f>
        <v>6.3309532370175656E-2</v>
      </c>
      <c r="D62" s="38">
        <f>INDEX('Commission''s asset beta 2011'!$B$11:$G$84,MATCH($A62,'Commission''s asset beta 2011'!$A$11:$A$84,0),MATCH(D$6,'Commission''s asset beta 2011'!$B$8:$G$8,0))</f>
        <v>0.38524437690518953</v>
      </c>
      <c r="E62" s="38">
        <f>INDEX('Commission''s asset beta 2011'!$B$11:$G$84,MATCH($A62,'Commission''s asset beta 2011'!$A$11:$A$84,0),MATCH(E$6,'Commission''s asset beta 2011'!$B$8:$G$8,0))</f>
        <v>3.0896689917264755E-2</v>
      </c>
      <c r="F62" s="38">
        <f>INDEX('Commission''s asset beta 2011'!$B$11:$G$84,MATCH($A62,'Commission''s asset beta 2011'!$A$11:$A$84,0),MATCH(F$6,'Commission''s asset beta 2011'!$B$8:$G$8,0))</f>
        <v>0.41876206454909037</v>
      </c>
      <c r="G62" s="38">
        <f>INDEX('Commission''s asset beta 2011'!$B$11:$G$84,MATCH($A62,'Commission''s asset beta 2011'!$A$11:$A$84,0),MATCH(G$6,'Commission''s asset beta 2011'!$B$8:$G$8,0))</f>
        <v>1.2162655999838486E-2</v>
      </c>
    </row>
    <row r="63" spans="1:7" ht="409.6">
      <c r="A63" s="1" t="str">
        <f>'Oxera''s refined sample'!D61</f>
        <v>UGI US Equity</v>
      </c>
      <c r="B63" s="38">
        <f>INDEX('Commission''s asset beta 2011'!$B$11:$G$84,MATCH($A63,'Commission''s asset beta 2011'!$A$11:$A$84,0),MATCH(B$6,'Commission''s asset beta 2011'!$B$8:$G$8,0))</f>
        <v>0.28875425588765891</v>
      </c>
      <c r="C63" s="38">
        <f>INDEX('Commission''s asset beta 2011'!$B$11:$G$84,MATCH($A63,'Commission''s asset beta 2011'!$A$11:$A$84,0),MATCH(C$6,'Commission''s asset beta 2011'!$B$8:$G$8,0))</f>
        <v>5.4475741892390718E-2</v>
      </c>
      <c r="D63" s="38">
        <f>INDEX('Commission''s asset beta 2011'!$B$11:$G$84,MATCH($A63,'Commission''s asset beta 2011'!$A$11:$A$84,0),MATCH(D$6,'Commission''s asset beta 2011'!$B$8:$G$8,0))</f>
        <v>0.3359851715226132</v>
      </c>
      <c r="E63" s="38">
        <f>INDEX('Commission''s asset beta 2011'!$B$11:$G$84,MATCH($A63,'Commission''s asset beta 2011'!$A$11:$A$84,0),MATCH(E$6,'Commission''s asset beta 2011'!$B$8:$G$8,0))</f>
        <v>2.769680444444976E-2</v>
      </c>
      <c r="F63" s="38">
        <f>INDEX('Commission''s asset beta 2011'!$B$11:$G$84,MATCH($A63,'Commission''s asset beta 2011'!$A$11:$A$84,0),MATCH(F$6,'Commission''s asset beta 2011'!$B$8:$G$8,0))</f>
        <v>0.37325265413399655</v>
      </c>
      <c r="G63" s="38">
        <f>INDEX('Commission''s asset beta 2011'!$B$11:$G$84,MATCH($A63,'Commission''s asset beta 2011'!$A$11:$A$84,0),MATCH(G$6,'Commission''s asset beta 2011'!$B$8:$G$8,0))</f>
        <v>1.2639571722733627E-2</v>
      </c>
    </row>
    <row r="64" spans="1:7" ht="409.6">
      <c r="A64" s="1" t="str">
        <f>'Oxera''s refined sample'!D62</f>
        <v>UTL US Equity</v>
      </c>
      <c r="B64" s="38">
        <f>INDEX('Commission''s asset beta 2011'!$B$11:$G$84,MATCH($A64,'Commission''s asset beta 2011'!$A$11:$A$84,0),MATCH(B$6,'Commission''s asset beta 2011'!$B$8:$G$8,0))</f>
        <v>0.14831929031177918</v>
      </c>
      <c r="C64" s="38">
        <f>INDEX('Commission''s asset beta 2011'!$B$11:$G$84,MATCH($A64,'Commission''s asset beta 2011'!$A$11:$A$84,0),MATCH(C$6,'Commission''s asset beta 2011'!$B$8:$G$8,0))</f>
        <v>4.9048314219572224E-2</v>
      </c>
      <c r="D64" s="38">
        <f>INDEX('Commission''s asset beta 2011'!$B$11:$G$84,MATCH($A64,'Commission''s asset beta 2011'!$A$11:$A$84,0),MATCH(D$6,'Commission''s asset beta 2011'!$B$8:$G$8,0))</f>
        <v>0.12047487774142529</v>
      </c>
      <c r="E64" s="38">
        <f>INDEX('Commission''s asset beta 2011'!$B$11:$G$84,MATCH($A64,'Commission''s asset beta 2011'!$A$11:$A$84,0),MATCH(E$6,'Commission''s asset beta 2011'!$B$8:$G$8,0))</f>
        <v>2.803884552364241E-2</v>
      </c>
      <c r="F64" s="38">
        <f>INDEX('Commission''s asset beta 2011'!$B$11:$G$84,MATCH($A64,'Commission''s asset beta 2011'!$A$11:$A$84,0),MATCH(F$6,'Commission''s asset beta 2011'!$B$8:$G$8,0))</f>
        <v>8.7118791805570708E-2</v>
      </c>
      <c r="G64" s="38">
        <f>INDEX('Commission''s asset beta 2011'!$B$11:$G$84,MATCH($A64,'Commission''s asset beta 2011'!$A$11:$A$84,0),MATCH(G$6,'Commission''s asset beta 2011'!$B$8:$G$8,0))</f>
        <v>1.1576761247140844E-2</v>
      </c>
    </row>
    <row r="65" spans="1:7" ht="409.6">
      <c r="A65" s="1" t="str">
        <f>'Oxera''s refined sample'!D63</f>
        <v>VVC US Equity</v>
      </c>
      <c r="B65" s="38">
        <f>INDEX('Commission''s asset beta 2011'!$B$11:$G$84,MATCH($A65,'Commission''s asset beta 2011'!$A$11:$A$84,0),MATCH(B$6,'Commission''s asset beta 2011'!$B$8:$G$8,0))</f>
        <v>0.29354206592146548</v>
      </c>
      <c r="C65" s="38">
        <f>INDEX('Commission''s asset beta 2011'!$B$11:$G$84,MATCH($A65,'Commission''s asset beta 2011'!$A$11:$A$84,0),MATCH(C$6,'Commission''s asset beta 2011'!$B$8:$G$8,0))</f>
        <v>6.3590916637360703E-2</v>
      </c>
      <c r="D65" s="38">
        <f>INDEX('Commission''s asset beta 2011'!$B$11:$G$84,MATCH($A65,'Commission''s asset beta 2011'!$A$11:$A$84,0),MATCH(D$6,'Commission''s asset beta 2011'!$B$8:$G$8,0))</f>
        <v>0.32354792645876368</v>
      </c>
      <c r="E65" s="38">
        <f>INDEX('Commission''s asset beta 2011'!$B$11:$G$84,MATCH($A65,'Commission''s asset beta 2011'!$A$11:$A$84,0),MATCH(E$6,'Commission''s asset beta 2011'!$B$8:$G$8,0))</f>
        <v>3.0180367708653254E-2</v>
      </c>
      <c r="F65" s="38">
        <f>INDEX('Commission''s asset beta 2011'!$B$11:$G$84,MATCH($A65,'Commission''s asset beta 2011'!$A$11:$A$84,0),MATCH(F$6,'Commission''s asset beta 2011'!$B$8:$G$8,0))</f>
        <v>0.33897725363106945</v>
      </c>
      <c r="G65" s="38">
        <f>INDEX('Commission''s asset beta 2011'!$B$11:$G$84,MATCH($A65,'Commission''s asset beta 2011'!$A$11:$A$84,0),MATCH(G$6,'Commission''s asset beta 2011'!$B$8:$G$8,0))</f>
        <v>1.1184187350195125E-2</v>
      </c>
    </row>
    <row r="66" spans="1:7" ht="409.6">
      <c r="A66" s="1" t="str">
        <f>'Oxera''s refined sample'!D64</f>
        <v>WEC US Equity</v>
      </c>
      <c r="B66" s="38">
        <f>INDEX('Commission''s asset beta 2011'!$B$11:$G$84,MATCH($A66,'Commission''s asset beta 2011'!$A$11:$A$84,0),MATCH(B$6,'Commission''s asset beta 2011'!$B$8:$G$8,0))</f>
        <v>0.24720781303019299</v>
      </c>
      <c r="C66" s="38">
        <f>INDEX('Commission''s asset beta 2011'!$B$11:$G$84,MATCH($A66,'Commission''s asset beta 2011'!$A$11:$A$84,0),MATCH(C$6,'Commission''s asset beta 2011'!$B$8:$G$8,0))</f>
        <v>4.7248171487860181E-2</v>
      </c>
      <c r="D66" s="38">
        <f>INDEX('Commission''s asset beta 2011'!$B$11:$G$84,MATCH($A66,'Commission''s asset beta 2011'!$A$11:$A$84,0),MATCH(D$6,'Commission''s asset beta 2011'!$B$8:$G$8,0))</f>
        <v>0.26790538308799045</v>
      </c>
      <c r="E66" s="38">
        <f>INDEX('Commission''s asset beta 2011'!$B$11:$G$84,MATCH($A66,'Commission''s asset beta 2011'!$A$11:$A$84,0),MATCH(E$6,'Commission''s asset beta 2011'!$B$8:$G$8,0))</f>
        <v>2.3132251407722758E-2</v>
      </c>
      <c r="F66" s="38">
        <f>INDEX('Commission''s asset beta 2011'!$B$11:$G$84,MATCH($A66,'Commission''s asset beta 2011'!$A$11:$A$84,0),MATCH(F$6,'Commission''s asset beta 2011'!$B$8:$G$8,0))</f>
        <v>0.28587288169352404</v>
      </c>
      <c r="G66" s="38">
        <f>INDEX('Commission''s asset beta 2011'!$B$11:$G$84,MATCH($A66,'Commission''s asset beta 2011'!$A$11:$A$84,0),MATCH(G$6,'Commission''s asset beta 2011'!$B$8:$G$8,0))</f>
        <v>9.8972038733031141E-3</v>
      </c>
    </row>
    <row r="67" spans="1:7" ht="409.6">
      <c r="A67" s="1" t="str">
        <f>'Oxera''s refined sample'!D65</f>
        <v>WR US Equity</v>
      </c>
      <c r="B67" s="38">
        <f>INDEX('Commission''s asset beta 2011'!$B$11:$G$84,MATCH($A67,'Commission''s asset beta 2011'!$A$11:$A$84,0),MATCH(B$6,'Commission''s asset beta 2011'!$B$8:$G$8,0))</f>
        <v>0.32573436566139563</v>
      </c>
      <c r="C67" s="38">
        <f>INDEX('Commission''s asset beta 2011'!$B$11:$G$84,MATCH($A67,'Commission''s asset beta 2011'!$A$11:$A$84,0),MATCH(C$6,'Commission''s asset beta 2011'!$B$8:$G$8,0))</f>
        <v>4.5413554185359528E-2</v>
      </c>
      <c r="D67" s="38">
        <f>INDEX('Commission''s asset beta 2011'!$B$11:$G$84,MATCH($A67,'Commission''s asset beta 2011'!$A$11:$A$84,0),MATCH(D$6,'Commission''s asset beta 2011'!$B$8:$G$8,0))</f>
        <v>0.3469715446839679</v>
      </c>
      <c r="E67" s="38">
        <f>INDEX('Commission''s asset beta 2011'!$B$11:$G$84,MATCH($A67,'Commission''s asset beta 2011'!$A$11:$A$84,0),MATCH(E$6,'Commission''s asset beta 2011'!$B$8:$G$8,0))</f>
        <v>2.2452610492745124E-2</v>
      </c>
      <c r="F67" s="38">
        <f>INDEX('Commission''s asset beta 2011'!$B$11:$G$84,MATCH($A67,'Commission''s asset beta 2011'!$A$11:$A$84,0),MATCH(F$6,'Commission''s asset beta 2011'!$B$8:$G$8,0))</f>
        <v>0.36445756530642703</v>
      </c>
      <c r="G67" s="38">
        <f>INDEX('Commission''s asset beta 2011'!$B$11:$G$84,MATCH($A67,'Commission''s asset beta 2011'!$A$11:$A$84,0),MATCH(G$6,'Commission''s asset beta 2011'!$B$8:$G$8,0))</f>
        <v>9.8353738903962408E-3</v>
      </c>
    </row>
    <row r="68" spans="1:7" ht="409.6">
      <c r="A68" s="1" t="str">
        <f>'Oxera''s refined sample'!D66</f>
        <v>WGL US Equity</v>
      </c>
      <c r="B68" s="38">
        <f>INDEX('Commission''s asset beta 2011'!$B$11:$G$84,MATCH($A68,'Commission''s asset beta 2011'!$A$11:$A$84,0),MATCH(B$6,'Commission''s asset beta 2011'!$B$8:$G$8,0))</f>
        <v>0.26379268158797448</v>
      </c>
      <c r="C68" s="38">
        <f>INDEX('Commission''s asset beta 2011'!$B$11:$G$84,MATCH($A68,'Commission''s asset beta 2011'!$A$11:$A$84,0),MATCH(C$6,'Commission''s asset beta 2011'!$B$8:$G$8,0))</f>
        <v>7.218628086258809E-2</v>
      </c>
      <c r="D68" s="38">
        <f>INDEX('Commission''s asset beta 2011'!$B$11:$G$84,MATCH($A68,'Commission''s asset beta 2011'!$A$11:$A$84,0),MATCH(D$6,'Commission''s asset beta 2011'!$B$8:$G$8,0))</f>
        <v>0.38635718340951347</v>
      </c>
      <c r="E68" s="38">
        <f>INDEX('Commission''s asset beta 2011'!$B$11:$G$84,MATCH($A68,'Commission''s asset beta 2011'!$A$11:$A$84,0),MATCH(E$6,'Commission''s asset beta 2011'!$B$8:$G$8,0))</f>
        <v>3.602685870544288E-2</v>
      </c>
      <c r="F68" s="38">
        <f>INDEX('Commission''s asset beta 2011'!$B$11:$G$84,MATCH($A68,'Commission''s asset beta 2011'!$A$11:$A$84,0),MATCH(F$6,'Commission''s asset beta 2011'!$B$8:$G$8,0))</f>
        <v>0.48789853793614135</v>
      </c>
      <c r="G68" s="38">
        <f>INDEX('Commission''s asset beta 2011'!$B$11:$G$84,MATCH($A68,'Commission''s asset beta 2011'!$A$11:$A$84,0),MATCH(G$6,'Commission''s asset beta 2011'!$B$8:$G$8,0))</f>
        <v>1.3969517073416548E-2</v>
      </c>
    </row>
    <row r="69" spans="1:7" ht="409.6">
      <c r="A69" s="1" t="str">
        <f>'Oxera''s refined sample'!D67</f>
        <v>XEL US Equity</v>
      </c>
      <c r="B69" s="38">
        <f>INDEX('Commission''s asset beta 2011'!$B$11:$G$84,MATCH($A69,'Commission''s asset beta 2011'!$A$11:$A$84,0),MATCH(B$6,'Commission''s asset beta 2011'!$B$8:$G$8,0))</f>
        <v>0.25271075874059068</v>
      </c>
      <c r="C69" s="38">
        <f>INDEX('Commission''s asset beta 2011'!$B$11:$G$84,MATCH($A69,'Commission''s asset beta 2011'!$A$11:$A$84,0),MATCH(C$6,'Commission''s asset beta 2011'!$B$8:$G$8,0))</f>
        <v>4.2579442773110605E-2</v>
      </c>
      <c r="D69" s="38">
        <f>INDEX('Commission''s asset beta 2011'!$B$11:$G$84,MATCH($A69,'Commission''s asset beta 2011'!$A$11:$A$84,0),MATCH(D$6,'Commission''s asset beta 2011'!$B$8:$G$8,0))</f>
        <v>0.25916135492478432</v>
      </c>
      <c r="E69" s="38">
        <f>INDEX('Commission''s asset beta 2011'!$B$11:$G$84,MATCH($A69,'Commission''s asset beta 2011'!$A$11:$A$84,0),MATCH(E$6,'Commission''s asset beta 2011'!$B$8:$G$8,0))</f>
        <v>2.0346396773850688E-2</v>
      </c>
      <c r="F69" s="38">
        <f>INDEX('Commission''s asset beta 2011'!$B$11:$G$84,MATCH($A69,'Commission''s asset beta 2011'!$A$11:$A$84,0),MATCH(F$6,'Commission''s asset beta 2011'!$B$8:$G$8,0))</f>
        <v>0.31017683121574169</v>
      </c>
      <c r="G69" s="38">
        <f>INDEX('Commission''s asset beta 2011'!$B$11:$G$84,MATCH($A69,'Commission''s asset beta 2011'!$A$11:$A$84,0),MATCH(G$6,'Commission''s asset beta 2011'!$B$8:$G$8,0))</f>
        <v>9.2831989576823877E-3</v>
      </c>
    </row>
    <row r="70" spans="1:7" ht="409.6">
      <c r="A70" s="1" t="str">
        <f>'Oxera''s refined sample'!D68</f>
        <v>TCP US Equity</v>
      </c>
      <c r="B70" s="38">
        <f>INDEX('Commission''s asset beta 2011'!$B$11:$G$84,MATCH($A70,'Commission''s asset beta 2011'!$A$11:$A$84,0),MATCH(B$6,'Commission''s asset beta 2011'!$B$8:$G$8,0))</f>
        <v>0.52125052161187901</v>
      </c>
      <c r="C70" s="38">
        <f>INDEX('Commission''s asset beta 2011'!$B$11:$G$84,MATCH($A70,'Commission''s asset beta 2011'!$A$11:$A$84,0),MATCH(C$6,'Commission''s asset beta 2011'!$B$8:$G$8,0))</f>
        <v>9.3802276024527426E-2</v>
      </c>
      <c r="D70" s="38">
        <f>INDEX('Commission''s asset beta 2011'!$B$11:$G$84,MATCH($A70,'Commission''s asset beta 2011'!$A$11:$A$84,0),MATCH(D$6,'Commission''s asset beta 2011'!$B$8:$G$8,0))</f>
        <v>0.44122673034338467</v>
      </c>
      <c r="E70" s="38">
        <f>INDEX('Commission''s asset beta 2011'!$B$11:$G$84,MATCH($A70,'Commission''s asset beta 2011'!$A$11:$A$84,0),MATCH(E$6,'Commission''s asset beta 2011'!$B$8:$G$8,0))</f>
        <v>4.5930570993647141E-2</v>
      </c>
      <c r="F70" s="38">
        <f>INDEX('Commission''s asset beta 2011'!$B$11:$G$84,MATCH($A70,'Commission''s asset beta 2011'!$A$11:$A$84,0),MATCH(F$6,'Commission''s asset beta 2011'!$B$8:$G$8,0))</f>
        <v>0.32623954864133342</v>
      </c>
      <c r="G70" s="38">
        <f>INDEX('Commission''s asset beta 2011'!$B$11:$G$84,MATCH($A70,'Commission''s asset beta 2011'!$A$11:$A$84,0),MATCH(G$6,'Commission''s asset beta 2011'!$B$8:$G$8,0))</f>
        <v>1.8441251504328463E-2</v>
      </c>
    </row>
    <row r="71" spans="1:7" ht="409.6">
      <c r="A71" s="1" t="str">
        <f>'Oxera''s refined sample'!D69</f>
        <v>KMI US EQUITY</v>
      </c>
      <c r="B71" s="38">
        <f>INDEX('Commission''s asset beta 2011'!$B$11:$G$84,MATCH($A71,'Commission''s asset beta 2011'!$A$11:$A$84,0),MATCH(B$6,'Commission''s asset beta 2011'!$B$8:$G$8,0))</f>
        <v>0</v>
      </c>
      <c r="C71" s="38">
        <f>INDEX('Commission''s asset beta 2011'!$B$11:$G$84,MATCH($A71,'Commission''s asset beta 2011'!$A$11:$A$84,0),MATCH(C$6,'Commission''s asset beta 2011'!$B$8:$G$8,0))</f>
        <v>0</v>
      </c>
      <c r="D71" s="38">
        <f>INDEX('Commission''s asset beta 2011'!$B$11:$G$84,MATCH($A71,'Commission''s asset beta 2011'!$A$11:$A$84,0),MATCH(D$6,'Commission''s asset beta 2011'!$B$8:$G$8,0))</f>
        <v>6.9583590660012495E-4</v>
      </c>
      <c r="E71" s="38">
        <f>INDEX('Commission''s asset beta 2011'!$B$11:$G$84,MATCH($A71,'Commission''s asset beta 2011'!$A$11:$A$84,0),MATCH(E$6,'Commission''s asset beta 2011'!$B$8:$G$8,0))</f>
        <v>4.6304403055289031E-2</v>
      </c>
      <c r="F71" s="38">
        <f>INDEX('Commission''s asset beta 2011'!$B$11:$G$84,MATCH($A71,'Commission''s asset beta 2011'!$A$11:$A$84,0),MATCH(F$6,'Commission''s asset beta 2011'!$B$8:$G$8,0))</f>
        <v>0.25758773413723518</v>
      </c>
      <c r="G71" s="38">
        <f>INDEX('Commission''s asset beta 2011'!$B$11:$G$84,MATCH($A71,'Commission''s asset beta 2011'!$A$11:$A$84,0),MATCH(G$6,'Commission''s asset beta 2011'!$B$8:$G$8,0))</f>
        <v>0.12265887542313118</v>
      </c>
    </row>
    <row r="72" spans="1:7" ht="409.6">
      <c r="A72" s="1" t="str">
        <f>'Oxera''s refined sample'!D70</f>
        <v>EEP US Equity</v>
      </c>
      <c r="B72" s="38">
        <f>INDEX('Commission''s asset beta 2011'!$B$11:$G$84,MATCH($A72,'Commission''s asset beta 2011'!$A$11:$A$84,0),MATCH(B$6,'Commission''s asset beta 2011'!$B$8:$G$8,0))</f>
        <v>0.51121222094535446</v>
      </c>
      <c r="C72" s="38">
        <f>INDEX('Commission''s asset beta 2011'!$B$11:$G$84,MATCH($A72,'Commission''s asset beta 2011'!$A$11:$A$84,0),MATCH(C$6,'Commission''s asset beta 2011'!$B$8:$G$8,0))</f>
        <v>8.6204895225315353E-2</v>
      </c>
      <c r="D72" s="38">
        <f>INDEX('Commission''s asset beta 2011'!$B$11:$G$84,MATCH($A72,'Commission''s asset beta 2011'!$A$11:$A$84,0),MATCH(D$6,'Commission''s asset beta 2011'!$B$8:$G$8,0))</f>
        <v>0.4919493988325403</v>
      </c>
      <c r="E72" s="38">
        <f>INDEX('Commission''s asset beta 2011'!$B$11:$G$84,MATCH($A72,'Commission''s asset beta 2011'!$A$11:$A$84,0),MATCH(E$6,'Commission''s asset beta 2011'!$B$8:$G$8,0))</f>
        <v>4.0757465553289039E-2</v>
      </c>
      <c r="F72" s="38">
        <f>INDEX('Commission''s asset beta 2011'!$B$11:$G$84,MATCH($A72,'Commission''s asset beta 2011'!$A$11:$A$84,0),MATCH(F$6,'Commission''s asset beta 2011'!$B$8:$G$8,0))</f>
        <v>0.40461533610391043</v>
      </c>
      <c r="G72" s="38">
        <f>INDEX('Commission''s asset beta 2011'!$B$11:$G$84,MATCH($A72,'Commission''s asset beta 2011'!$A$11:$A$84,0),MATCH(G$6,'Commission''s asset beta 2011'!$B$8:$G$8,0))</f>
        <v>1.6095806466051233E-2</v>
      </c>
    </row>
    <row r="73" spans="1:7" ht="409.6">
      <c r="A73" s="1" t="str">
        <f>'Oxera''s refined sample'!D71</f>
        <v>OKE US Equity</v>
      </c>
      <c r="B73" s="38">
        <f>INDEX('Commission''s asset beta 2011'!$B$11:$G$84,MATCH($A73,'Commission''s asset beta 2011'!$A$11:$A$84,0),MATCH(B$6,'Commission''s asset beta 2011'!$B$8:$G$8,0))</f>
        <v>0.56091247289352431</v>
      </c>
      <c r="C73" s="38">
        <f>INDEX('Commission''s asset beta 2011'!$B$11:$G$84,MATCH($A73,'Commission''s asset beta 2011'!$A$11:$A$84,0),MATCH(C$6,'Commission''s asset beta 2011'!$B$8:$G$8,0))</f>
        <v>6.0893841229709186E-2</v>
      </c>
      <c r="D73" s="38">
        <f>INDEX('Commission''s asset beta 2011'!$B$11:$G$84,MATCH($A73,'Commission''s asset beta 2011'!$A$11:$A$84,0),MATCH(D$6,'Commission''s asset beta 2011'!$B$8:$G$8,0))</f>
        <v>0.4701683743438233</v>
      </c>
      <c r="E73" s="38">
        <f>INDEX('Commission''s asset beta 2011'!$B$11:$G$84,MATCH($A73,'Commission''s asset beta 2011'!$A$11:$A$84,0),MATCH(E$6,'Commission''s asset beta 2011'!$B$8:$G$8,0))</f>
        <v>2.8553386226555757E-2</v>
      </c>
      <c r="F73" s="38">
        <f>INDEX('Commission''s asset beta 2011'!$B$11:$G$84,MATCH($A73,'Commission''s asset beta 2011'!$A$11:$A$84,0),MATCH(F$6,'Commission''s asset beta 2011'!$B$8:$G$8,0))</f>
        <v>0.49327153122851675</v>
      </c>
      <c r="G73" s="38">
        <f>INDEX('Commission''s asset beta 2011'!$B$11:$G$84,MATCH($A73,'Commission''s asset beta 2011'!$A$11:$A$84,0),MATCH(G$6,'Commission''s asset beta 2011'!$B$8:$G$8,0))</f>
        <v>1.2734827965619235E-2</v>
      </c>
    </row>
    <row r="74" spans="1:7" ht="409.6">
      <c r="A74" s="1" t="str">
        <f>'Oxera''s refined sample'!D72</f>
        <v>SE US Equity</v>
      </c>
      <c r="B74" s="38">
        <f>INDEX('Commission''s asset beta 2011'!$B$11:$G$84,MATCH($A74,'Commission''s asset beta 2011'!$A$11:$A$84,0),MATCH(B$6,'Commission''s asset beta 2011'!$B$8:$G$8,0))</f>
        <v>0.60677617662142691</v>
      </c>
      <c r="C74" s="38">
        <f>INDEX('Commission''s asset beta 2011'!$B$11:$G$84,MATCH($A74,'Commission''s asset beta 2011'!$A$11:$A$84,0),MATCH(C$6,'Commission''s asset beta 2011'!$B$8:$G$8,0))</f>
        <v>5.9141427347483122E-2</v>
      </c>
      <c r="D74" s="38">
        <f>INDEX('Commission''s asset beta 2011'!$B$11:$G$84,MATCH($A74,'Commission''s asset beta 2011'!$A$11:$A$84,0),MATCH(D$6,'Commission''s asset beta 2011'!$B$8:$G$8,0))</f>
        <v>0.56195651541869029</v>
      </c>
      <c r="E74" s="38">
        <f>INDEX('Commission''s asset beta 2011'!$B$11:$G$84,MATCH($A74,'Commission''s asset beta 2011'!$A$11:$A$84,0),MATCH(E$6,'Commission''s asset beta 2011'!$B$8:$G$8,0))</f>
        <v>3.1949556222429003E-2</v>
      </c>
      <c r="F74" s="38">
        <f>INDEX('Commission''s asset beta 2011'!$B$11:$G$84,MATCH($A74,'Commission''s asset beta 2011'!$A$11:$A$84,0),MATCH(F$6,'Commission''s asset beta 2011'!$B$8:$G$8,0))</f>
        <v>0.60927486007451015</v>
      </c>
      <c r="G74" s="38">
        <f>INDEX('Commission''s asset beta 2011'!$B$11:$G$84,MATCH($A74,'Commission''s asset beta 2011'!$A$11:$A$84,0),MATCH(G$6,'Commission''s asset beta 2011'!$B$8:$G$8,0))</f>
        <v>1.3786024645404528E-2</v>
      </c>
    </row>
    <row r="75" spans="1:7" ht="409.6">
      <c r="A75" s="3" t="str">
        <f>"Simple average ("&amp;A$7&amp;")"</f>
        <v>Simple average (Energy)</v>
      </c>
      <c r="B75" s="8">
        <f>AVERAGE(B8:B74)</f>
        <v>0.35944438359488512</v>
      </c>
      <c r="C75" s="7"/>
      <c r="D75" s="8">
        <f>AVERAGE(D8:D74)</f>
        <v>0.37075705604233644</v>
      </c>
      <c r="E75" s="7"/>
      <c r="F75" s="8">
        <f>AVERAGE(F8:F74)</f>
        <v>0.40718168033082702</v>
      </c>
      <c r="G75" s="7"/>
    </row>
    <row r="76" spans="1:7" ht="409.6">
      <c r="A76" s="3"/>
      <c r="B76" s="13"/>
      <c r="C76" s="29"/>
      <c r="D76" s="13"/>
      <c r="E76" s="29"/>
      <c r="F76" s="13"/>
      <c r="G76" s="7"/>
    </row>
    <row r="77" spans="1:7" ht="409.6">
      <c r="B77" s="7"/>
      <c r="C77" s="7"/>
      <c r="D77" s="7"/>
      <c r="E77" s="7"/>
      <c r="F77" s="7"/>
      <c r="G77" s="7"/>
    </row>
    <row r="78" spans="1:7" ht="409.6">
      <c r="A78" s="9" t="s">
        <v>21</v>
      </c>
      <c r="B78" s="12"/>
      <c r="C78" s="12"/>
      <c r="D78" s="12"/>
      <c r="E78" s="12"/>
      <c r="F78" s="12"/>
      <c r="G78" s="12"/>
    </row>
    <row r="79" spans="1:7" ht="409.6">
      <c r="A79" s="1" t="str">
        <f>'Oxera''s refined sample'!A6</f>
        <v>GAS US Equity</v>
      </c>
      <c r="B79" s="38">
        <f>INDEX('Commission''s asset beta 2011'!$B$11:$G$84,MATCH($A79,'Commission''s asset beta 2011'!$A$11:$A$84,0),MATCH(B$6,'Commission''s asset beta 2011'!$B$8:$G$8,0))</f>
        <v>0.32646167822157479</v>
      </c>
      <c r="C79" s="38">
        <f>INDEX('Commission''s asset beta 2011'!$B$11:$G$84,MATCH($A79,'Commission''s asset beta 2011'!$A$11:$A$84,0),MATCH(C$6,'Commission''s asset beta 2011'!$B$8:$G$8,0))</f>
        <v>5.2487495864663843E-2</v>
      </c>
      <c r="D79" s="38">
        <f>INDEX('Commission''s asset beta 2011'!$B$11:$G$84,MATCH($A79,'Commission''s asset beta 2011'!$A$11:$A$84,0),MATCH(D$6,'Commission''s asset beta 2011'!$B$8:$G$8,0))</f>
        <v>0.36949303945249551</v>
      </c>
      <c r="E79" s="38">
        <f>INDEX('Commission''s asset beta 2011'!$B$11:$G$84,MATCH($A79,'Commission''s asset beta 2011'!$A$11:$A$84,0),MATCH(E$6,'Commission''s asset beta 2011'!$B$8:$G$8,0))</f>
        <v>2.5409519309167478E-2</v>
      </c>
      <c r="F79" s="38">
        <f>INDEX('Commission''s asset beta 2011'!$B$11:$G$84,MATCH($A79,'Commission''s asset beta 2011'!$A$11:$A$84,0),MATCH(F$6,'Commission''s asset beta 2011'!$B$8:$G$8,0))</f>
        <v>0.36087888788619182</v>
      </c>
      <c r="G79" s="38">
        <f>INDEX('Commission''s asset beta 2011'!$B$11:$G$84,MATCH($A79,'Commission''s asset beta 2011'!$A$11:$A$84,0),MATCH(G$6,'Commission''s asset beta 2011'!$B$8:$G$8,0))</f>
        <v>1.0610174368915863E-2</v>
      </c>
    </row>
    <row r="80" spans="1:7" ht="409.6">
      <c r="A80" s="1" t="str">
        <f>'Oxera''s refined sample'!A7</f>
        <v>ATO US Equity</v>
      </c>
      <c r="B80" s="38">
        <f>INDEX('Commission''s asset beta 2011'!$B$11:$G$84,MATCH($A80,'Commission''s asset beta 2011'!$A$11:$A$84,0),MATCH(B$6,'Commission''s asset beta 2011'!$B$8:$G$8,0))</f>
        <v>0.3241243518633582</v>
      </c>
      <c r="C80" s="38">
        <f>INDEX('Commission''s asset beta 2011'!$B$11:$G$84,MATCH($A80,'Commission''s asset beta 2011'!$A$11:$A$84,0),MATCH(C$6,'Commission''s asset beta 2011'!$B$8:$G$8,0))</f>
        <v>4.6848309511116154E-2</v>
      </c>
      <c r="D80" s="38">
        <f>INDEX('Commission''s asset beta 2011'!$B$11:$G$84,MATCH($A80,'Commission''s asset beta 2011'!$A$11:$A$84,0),MATCH(D$6,'Commission''s asset beta 2011'!$B$8:$G$8,0))</f>
        <v>0.30420011226731675</v>
      </c>
      <c r="E80" s="38">
        <f>INDEX('Commission''s asset beta 2011'!$B$11:$G$84,MATCH($A80,'Commission''s asset beta 2011'!$A$11:$A$84,0),MATCH(E$6,'Commission''s asset beta 2011'!$B$8:$G$8,0))</f>
        <v>2.4414306899156409E-2</v>
      </c>
      <c r="F80" s="38">
        <f>INDEX('Commission''s asset beta 2011'!$B$11:$G$84,MATCH($A80,'Commission''s asset beta 2011'!$A$11:$A$84,0),MATCH(F$6,'Commission''s asset beta 2011'!$B$8:$G$8,0))</f>
        <v>0.30251159842086112</v>
      </c>
      <c r="G80" s="38">
        <f>INDEX('Commission''s asset beta 2011'!$B$11:$G$84,MATCH($A80,'Commission''s asset beta 2011'!$A$11:$A$84,0),MATCH(G$6,'Commission''s asset beta 2011'!$B$8:$G$8,0))</f>
        <v>1.0351610487997842E-2</v>
      </c>
    </row>
    <row r="81" spans="1:7" ht="409.6">
      <c r="A81" s="1" t="str">
        <f>'Oxera''s refined sample'!A8</f>
        <v>CPK US Equity</v>
      </c>
      <c r="B81" s="38">
        <f>INDEX('Commission''s asset beta 2011'!$B$11:$G$84,MATCH($A81,'Commission''s asset beta 2011'!$A$11:$A$84,0),MATCH(B$6,'Commission''s asset beta 2011'!$B$8:$G$8,0))</f>
        <v>0.37009116488995275</v>
      </c>
      <c r="C81" s="38">
        <f>INDEX('Commission''s asset beta 2011'!$B$11:$G$84,MATCH($A81,'Commission''s asset beta 2011'!$A$11:$A$84,0),MATCH(C$6,'Commission''s asset beta 2011'!$B$8:$G$8,0))</f>
        <v>8.6657263174092364E-2</v>
      </c>
      <c r="D81" s="38">
        <f>INDEX('Commission''s asset beta 2011'!$B$11:$G$84,MATCH($A81,'Commission''s asset beta 2011'!$A$11:$A$84,0),MATCH(D$6,'Commission''s asset beta 2011'!$B$8:$G$8,0))</f>
        <v>0.48253393781480358</v>
      </c>
      <c r="E81" s="38">
        <f>INDEX('Commission''s asset beta 2011'!$B$11:$G$84,MATCH($A81,'Commission''s asset beta 2011'!$A$11:$A$84,0),MATCH(E$6,'Commission''s asset beta 2011'!$B$8:$G$8,0))</f>
        <v>4.7581485686527911E-2</v>
      </c>
      <c r="F81" s="38">
        <f>INDEX('Commission''s asset beta 2011'!$B$11:$G$84,MATCH($A81,'Commission''s asset beta 2011'!$A$11:$A$84,0),MATCH(F$6,'Commission''s asset beta 2011'!$B$8:$G$8,0))</f>
        <v>0.53699626280255086</v>
      </c>
      <c r="G81" s="38">
        <f>INDEX('Commission''s asset beta 2011'!$B$11:$G$84,MATCH($A81,'Commission''s asset beta 2011'!$A$11:$A$84,0),MATCH(G$6,'Commission''s asset beta 2011'!$B$8:$G$8,0))</f>
        <v>2.2227982514878945E-2</v>
      </c>
    </row>
    <row r="82" spans="1:7" ht="409.6">
      <c r="A82" s="1" t="str">
        <f>'Oxera''s refined sample'!A9</f>
        <v>SR US Equity</v>
      </c>
      <c r="B82" s="38">
        <f>INDEX('Commission''s asset beta 2011'!$B$11:$G$84,MATCH($A82,'Commission''s asset beta 2011'!$A$11:$A$84,0),MATCH(B$6,'Commission''s asset beta 2011'!$B$8:$G$8,0))</f>
        <v>0.14021748494454475</v>
      </c>
      <c r="C82" s="38">
        <f>INDEX('Commission''s asset beta 2011'!$B$11:$G$84,MATCH($A82,'Commission''s asset beta 2011'!$A$11:$A$84,0),MATCH(C$6,'Commission''s asset beta 2011'!$B$8:$G$8,0))</f>
        <v>7.918411463895117E-2</v>
      </c>
      <c r="D82" s="38">
        <f>INDEX('Commission''s asset beta 2011'!$B$11:$G$84,MATCH($A82,'Commission''s asset beta 2011'!$A$11:$A$84,0),MATCH(D$6,'Commission''s asset beta 2011'!$B$8:$G$8,0))</f>
        <v>0.34490324225816871</v>
      </c>
      <c r="E82" s="38">
        <f>INDEX('Commission''s asset beta 2011'!$B$11:$G$84,MATCH($A82,'Commission''s asset beta 2011'!$A$11:$A$84,0),MATCH(E$6,'Commission''s asset beta 2011'!$B$8:$G$8,0))</f>
        <v>3.8446663830260137E-2</v>
      </c>
      <c r="F82" s="38">
        <f>INDEX('Commission''s asset beta 2011'!$B$11:$G$84,MATCH($A82,'Commission''s asset beta 2011'!$A$11:$A$84,0),MATCH(F$6,'Commission''s asset beta 2011'!$B$8:$G$8,0))</f>
        <v>0.44190913802845555</v>
      </c>
      <c r="G82" s="38">
        <f>INDEX('Commission''s asset beta 2011'!$B$11:$G$84,MATCH($A82,'Commission''s asset beta 2011'!$A$11:$A$84,0),MATCH(G$6,'Commission''s asset beta 2011'!$B$8:$G$8,0))</f>
        <v>1.6665873355020105E-2</v>
      </c>
    </row>
    <row r="83" spans="1:7" ht="409.6">
      <c r="A83" s="1" t="str">
        <f>'Oxera''s refined sample'!A10</f>
        <v>NFG US Equity</v>
      </c>
      <c r="B83" s="38">
        <f>INDEX('Commission''s asset beta 2011'!$B$11:$G$84,MATCH($A83,'Commission''s asset beta 2011'!$A$11:$A$84,0),MATCH(B$6,'Commission''s asset beta 2011'!$B$8:$G$8,0))</f>
        <v>0.7635883092770348</v>
      </c>
      <c r="C83" s="38">
        <f>INDEX('Commission''s asset beta 2011'!$B$11:$G$84,MATCH($A83,'Commission''s asset beta 2011'!$A$11:$A$84,0),MATCH(C$6,'Commission''s asset beta 2011'!$B$8:$G$8,0))</f>
        <v>0.10486084792619446</v>
      </c>
      <c r="D83" s="38">
        <f>INDEX('Commission''s asset beta 2011'!$B$11:$G$84,MATCH($A83,'Commission''s asset beta 2011'!$A$11:$A$84,0),MATCH(D$6,'Commission''s asset beta 2011'!$B$8:$G$8,0))</f>
        <v>0.73440226503866357</v>
      </c>
      <c r="E83" s="38">
        <f>INDEX('Commission''s asset beta 2011'!$B$11:$G$84,MATCH($A83,'Commission''s asset beta 2011'!$A$11:$A$84,0),MATCH(E$6,'Commission''s asset beta 2011'!$B$8:$G$8,0))</f>
        <v>4.9286970255620059E-2</v>
      </c>
      <c r="F83" s="38">
        <f>INDEX('Commission''s asset beta 2011'!$B$11:$G$84,MATCH($A83,'Commission''s asset beta 2011'!$A$11:$A$84,0),MATCH(F$6,'Commission''s asset beta 2011'!$B$8:$G$8,0))</f>
        <v>0.74954795250442996</v>
      </c>
      <c r="G83" s="38">
        <f>INDEX('Commission''s asset beta 2011'!$B$11:$G$84,MATCH($A83,'Commission''s asset beta 2011'!$A$11:$A$84,0),MATCH(G$6,'Commission''s asset beta 2011'!$B$8:$G$8,0))</f>
        <v>1.9759564403237825E-2</v>
      </c>
    </row>
    <row r="84" spans="1:7" ht="409.6">
      <c r="A84" s="1" t="str">
        <f>'Oxera''s refined sample'!A11</f>
        <v>NJR US Equity</v>
      </c>
      <c r="B84" s="38">
        <f>INDEX('Commission''s asset beta 2011'!$B$11:$G$84,MATCH($A84,'Commission''s asset beta 2011'!$A$11:$A$84,0),MATCH(B$6,'Commission''s asset beta 2011'!$B$8:$G$8,0))</f>
        <v>0.27561974354029289</v>
      </c>
      <c r="C84" s="38">
        <f>INDEX('Commission''s asset beta 2011'!$B$11:$G$84,MATCH($A84,'Commission''s asset beta 2011'!$A$11:$A$84,0),MATCH(C$6,'Commission''s asset beta 2011'!$B$8:$G$8,0))</f>
        <v>8.1063579272553227E-2</v>
      </c>
      <c r="D84" s="38">
        <f>INDEX('Commission''s asset beta 2011'!$B$11:$G$84,MATCH($A84,'Commission''s asset beta 2011'!$A$11:$A$84,0),MATCH(D$6,'Commission''s asset beta 2011'!$B$8:$G$8,0))</f>
        <v>0.4032659513035316</v>
      </c>
      <c r="E84" s="38">
        <f>INDEX('Commission''s asset beta 2011'!$B$11:$G$84,MATCH($A84,'Commission''s asset beta 2011'!$A$11:$A$84,0),MATCH(E$6,'Commission''s asset beta 2011'!$B$8:$G$8,0))</f>
        <v>3.8819051907917825E-2</v>
      </c>
      <c r="F84" s="38">
        <f>INDEX('Commission''s asset beta 2011'!$B$11:$G$84,MATCH($A84,'Commission''s asset beta 2011'!$A$11:$A$84,0),MATCH(F$6,'Commission''s asset beta 2011'!$B$8:$G$8,0))</f>
        <v>0.47928545708818354</v>
      </c>
      <c r="G84" s="38">
        <f>INDEX('Commission''s asset beta 2011'!$B$11:$G$84,MATCH($A84,'Commission''s asset beta 2011'!$A$11:$A$84,0),MATCH(G$6,'Commission''s asset beta 2011'!$B$8:$G$8,0))</f>
        <v>1.5176207045935907E-2</v>
      </c>
    </row>
    <row r="85" spans="1:7" ht="409.6">
      <c r="A85" s="1" t="str">
        <f>'Oxera''s refined sample'!A12</f>
        <v>NWN US Equity</v>
      </c>
      <c r="B85" s="38">
        <f>INDEX('Commission''s asset beta 2011'!$B$11:$G$84,MATCH($A85,'Commission''s asset beta 2011'!$A$11:$A$84,0),MATCH(B$6,'Commission''s asset beta 2011'!$B$8:$G$8,0))</f>
        <v>0.21942587292938534</v>
      </c>
      <c r="C85" s="38">
        <f>INDEX('Commission''s asset beta 2011'!$B$11:$G$84,MATCH($A85,'Commission''s asset beta 2011'!$A$11:$A$84,0),MATCH(C$6,'Commission''s asset beta 2011'!$B$8:$G$8,0))</f>
        <v>6.985599263569281E-2</v>
      </c>
      <c r="D85" s="38">
        <f>INDEX('Commission''s asset beta 2011'!$B$11:$G$84,MATCH($A85,'Commission''s asset beta 2011'!$A$11:$A$84,0),MATCH(D$6,'Commission''s asset beta 2011'!$B$8:$G$8,0))</f>
        <v>0.33993390724609285</v>
      </c>
      <c r="E85" s="38">
        <f>INDEX('Commission''s asset beta 2011'!$B$11:$G$84,MATCH($A85,'Commission''s asset beta 2011'!$A$11:$A$84,0),MATCH(E$6,'Commission''s asset beta 2011'!$B$8:$G$8,0))</f>
        <v>3.5827713465448996E-2</v>
      </c>
      <c r="F85" s="38">
        <f>INDEX('Commission''s asset beta 2011'!$B$11:$G$84,MATCH($A85,'Commission''s asset beta 2011'!$A$11:$A$84,0),MATCH(F$6,'Commission''s asset beta 2011'!$B$8:$G$8,0))</f>
        <v>0.41672883259808363</v>
      </c>
      <c r="G85" s="38">
        <f>INDEX('Commission''s asset beta 2011'!$B$11:$G$84,MATCH($A85,'Commission''s asset beta 2011'!$A$11:$A$84,0),MATCH(G$6,'Commission''s asset beta 2011'!$B$8:$G$8,0))</f>
        <v>1.4907822362742428E-2</v>
      </c>
    </row>
    <row r="86" spans="1:7" ht="409.6">
      <c r="A86" s="1" t="str">
        <f>'Oxera''s refined sample'!A13</f>
        <v>PNY US Equity</v>
      </c>
      <c r="B86" s="38">
        <f>INDEX('Commission''s asset beta 2011'!$B$11:$G$84,MATCH($A86,'Commission''s asset beta 2011'!$A$11:$A$84,0),MATCH(B$6,'Commission''s asset beta 2011'!$B$8:$G$8,0))</f>
        <v>0.24517688467818091</v>
      </c>
      <c r="C86" s="38">
        <f>INDEX('Commission''s asset beta 2011'!$B$11:$G$84,MATCH($A86,'Commission''s asset beta 2011'!$A$11:$A$84,0),MATCH(C$6,'Commission''s asset beta 2011'!$B$8:$G$8,0))</f>
        <v>7.7953550844921324E-2</v>
      </c>
      <c r="D86" s="38">
        <f>INDEX('Commission''s asset beta 2011'!$B$11:$G$84,MATCH($A86,'Commission''s asset beta 2011'!$A$11:$A$84,0),MATCH(D$6,'Commission''s asset beta 2011'!$B$8:$G$8,0))</f>
        <v>0.40715482480336967</v>
      </c>
      <c r="E86" s="38">
        <f>INDEX('Commission''s asset beta 2011'!$B$11:$G$84,MATCH($A86,'Commission''s asset beta 2011'!$A$11:$A$84,0),MATCH(E$6,'Commission''s asset beta 2011'!$B$8:$G$8,0))</f>
        <v>3.7800338196039084E-2</v>
      </c>
      <c r="F86" s="38">
        <f>INDEX('Commission''s asset beta 2011'!$B$11:$G$84,MATCH($A86,'Commission''s asset beta 2011'!$A$11:$A$84,0),MATCH(F$6,'Commission''s asset beta 2011'!$B$8:$G$8,0))</f>
        <v>0.49094693943620238</v>
      </c>
      <c r="G86" s="38">
        <f>INDEX('Commission''s asset beta 2011'!$B$11:$G$84,MATCH($A86,'Commission''s asset beta 2011'!$A$11:$A$84,0),MATCH(G$6,'Commission''s asset beta 2011'!$B$8:$G$8,0))</f>
        <v>1.5368711342877686E-2</v>
      </c>
    </row>
    <row r="87" spans="1:7" ht="409.6">
      <c r="A87" s="1" t="str">
        <f>'Oxera''s refined sample'!A14</f>
        <v>STR US Equity</v>
      </c>
      <c r="B87" s="38">
        <f>INDEX('Commission''s asset beta 2011'!$B$11:$G$84,MATCH($A87,'Commission''s asset beta 2011'!$A$11:$A$84,0),MATCH(B$6,'Commission''s asset beta 2011'!$B$8:$G$8,0))</f>
        <v>0.90086582382599567</v>
      </c>
      <c r="C87" s="38">
        <f>INDEX('Commission''s asset beta 2011'!$B$11:$G$84,MATCH($A87,'Commission''s asset beta 2011'!$A$11:$A$84,0),MATCH(C$6,'Commission''s asset beta 2011'!$B$8:$G$8,0))</f>
        <v>0.14170703533486476</v>
      </c>
      <c r="D87" s="38">
        <f>INDEX('Commission''s asset beta 2011'!$B$11:$G$84,MATCH($A87,'Commission''s asset beta 2011'!$A$11:$A$84,0),MATCH(D$6,'Commission''s asset beta 2011'!$B$8:$G$8,0))</f>
        <v>1.0222411952413348</v>
      </c>
      <c r="E87" s="38">
        <f>INDEX('Commission''s asset beta 2011'!$B$11:$G$84,MATCH($A87,'Commission''s asset beta 2011'!$A$11:$A$84,0),MATCH(E$6,'Commission''s asset beta 2011'!$B$8:$G$8,0))</f>
        <v>6.6266412527955079E-2</v>
      </c>
      <c r="F87" s="38">
        <f>INDEX('Commission''s asset beta 2011'!$B$11:$G$84,MATCH($A87,'Commission''s asset beta 2011'!$A$11:$A$84,0),MATCH(F$6,'Commission''s asset beta 2011'!$B$8:$G$8,0))</f>
        <v>1.0944189058211615</v>
      </c>
      <c r="G87" s="38">
        <f>INDEX('Commission''s asset beta 2011'!$B$11:$G$84,MATCH($A87,'Commission''s asset beta 2011'!$A$11:$A$84,0),MATCH(G$6,'Commission''s asset beta 2011'!$B$8:$G$8,0))</f>
        <v>2.6628690457558196E-2</v>
      </c>
    </row>
    <row r="88" spans="1:7" ht="409.6">
      <c r="A88" s="1" t="str">
        <f>'Oxera''s refined sample'!A15</f>
        <v>SWX US Equity</v>
      </c>
      <c r="B88" s="38">
        <f>INDEX('Commission''s asset beta 2011'!$B$11:$G$84,MATCH($A88,'Commission''s asset beta 2011'!$A$11:$A$84,0),MATCH(B$6,'Commission''s asset beta 2011'!$B$8:$G$8,0))</f>
        <v>0.40320834089642055</v>
      </c>
      <c r="C88" s="38">
        <f>INDEX('Commission''s asset beta 2011'!$B$11:$G$84,MATCH($A88,'Commission''s asset beta 2011'!$A$11:$A$84,0),MATCH(C$6,'Commission''s asset beta 2011'!$B$8:$G$8,0))</f>
        <v>5.5034358071381136E-2</v>
      </c>
      <c r="D88" s="38">
        <f>INDEX('Commission''s asset beta 2011'!$B$11:$G$84,MATCH($A88,'Commission''s asset beta 2011'!$A$11:$A$84,0),MATCH(D$6,'Commission''s asset beta 2011'!$B$8:$G$8,0))</f>
        <v>0.38641464464800701</v>
      </c>
      <c r="E88" s="38">
        <f>INDEX('Commission''s asset beta 2011'!$B$11:$G$84,MATCH($A88,'Commission''s asset beta 2011'!$A$11:$A$84,0),MATCH(E$6,'Commission''s asset beta 2011'!$B$8:$G$8,0))</f>
        <v>2.6218224345928062E-2</v>
      </c>
      <c r="F88" s="38">
        <f>INDEX('Commission''s asset beta 2011'!$B$11:$G$84,MATCH($A88,'Commission''s asset beta 2011'!$A$11:$A$84,0),MATCH(F$6,'Commission''s asset beta 2011'!$B$8:$G$8,0))</f>
        <v>0.43306520609227628</v>
      </c>
      <c r="G88" s="38">
        <f>INDEX('Commission''s asset beta 2011'!$B$11:$G$84,MATCH($A88,'Commission''s asset beta 2011'!$A$11:$A$84,0),MATCH(G$6,'Commission''s asset beta 2011'!$B$8:$G$8,0))</f>
        <v>1.1118387366072421E-2</v>
      </c>
    </row>
    <row r="89" spans="1:7" ht="409.6">
      <c r="A89" s="1" t="str">
        <f>'Oxera''s refined sample'!A16</f>
        <v>TCP US Equity</v>
      </c>
      <c r="B89" s="38">
        <f>INDEX('Commission''s asset beta 2011'!$B$11:$G$84,MATCH($A89,'Commission''s asset beta 2011'!$A$11:$A$84,0),MATCH(B$6,'Commission''s asset beta 2011'!$B$8:$G$8,0))</f>
        <v>0.52125052161187901</v>
      </c>
      <c r="C89" s="38">
        <f>INDEX('Commission''s asset beta 2011'!$B$11:$G$84,MATCH($A89,'Commission''s asset beta 2011'!$A$11:$A$84,0),MATCH(C$6,'Commission''s asset beta 2011'!$B$8:$G$8,0))</f>
        <v>9.3802276024527426E-2</v>
      </c>
      <c r="D89" s="38">
        <f>INDEX('Commission''s asset beta 2011'!$B$11:$G$84,MATCH($A89,'Commission''s asset beta 2011'!$A$11:$A$84,0),MATCH(D$6,'Commission''s asset beta 2011'!$B$8:$G$8,0))</f>
        <v>0.44122673034338467</v>
      </c>
      <c r="E89" s="38">
        <f>INDEX('Commission''s asset beta 2011'!$B$11:$G$84,MATCH($A89,'Commission''s asset beta 2011'!$A$11:$A$84,0),MATCH(E$6,'Commission''s asset beta 2011'!$B$8:$G$8,0))</f>
        <v>4.5930570993647141E-2</v>
      </c>
      <c r="F89" s="38">
        <f>INDEX('Commission''s asset beta 2011'!$B$11:$G$84,MATCH($A89,'Commission''s asset beta 2011'!$A$11:$A$84,0),MATCH(F$6,'Commission''s asset beta 2011'!$B$8:$G$8,0))</f>
        <v>0.32623954864133342</v>
      </c>
      <c r="G89" s="38">
        <f>INDEX('Commission''s asset beta 2011'!$B$11:$G$84,MATCH($A89,'Commission''s asset beta 2011'!$A$11:$A$84,0),MATCH(G$6,'Commission''s asset beta 2011'!$B$8:$G$8,0))</f>
        <v>1.8441251504328463E-2</v>
      </c>
    </row>
    <row r="90" spans="1:7" ht="409.6">
      <c r="A90" s="1" t="str">
        <f>'Oxera''s refined sample'!A17</f>
        <v>KMI US EQUITY</v>
      </c>
      <c r="B90" s="38">
        <f>INDEX('Commission''s asset beta 2011'!$B$11:$G$84,MATCH($A90,'Commission''s asset beta 2011'!$A$11:$A$84,0),MATCH(B$6,'Commission''s asset beta 2011'!$B$8:$G$8,0))</f>
        <v>0</v>
      </c>
      <c r="C90" s="38">
        <f>INDEX('Commission''s asset beta 2011'!$B$11:$G$84,MATCH($A90,'Commission''s asset beta 2011'!$A$11:$A$84,0),MATCH(C$6,'Commission''s asset beta 2011'!$B$8:$G$8,0))</f>
        <v>0</v>
      </c>
      <c r="D90" s="38">
        <f>INDEX('Commission''s asset beta 2011'!$B$11:$G$84,MATCH($A90,'Commission''s asset beta 2011'!$A$11:$A$84,0),MATCH(D$6,'Commission''s asset beta 2011'!$B$8:$G$8,0))</f>
        <v>6.9583590660012495E-4</v>
      </c>
      <c r="E90" s="38">
        <f>INDEX('Commission''s asset beta 2011'!$B$11:$G$84,MATCH($A90,'Commission''s asset beta 2011'!$A$11:$A$84,0),MATCH(E$6,'Commission''s asset beta 2011'!$B$8:$G$8,0))</f>
        <v>4.6304403055289031E-2</v>
      </c>
      <c r="F90" s="38">
        <f>INDEX('Commission''s asset beta 2011'!$B$11:$G$84,MATCH($A90,'Commission''s asset beta 2011'!$A$11:$A$84,0),MATCH(F$6,'Commission''s asset beta 2011'!$B$8:$G$8,0))</f>
        <v>0.25758773413723518</v>
      </c>
      <c r="G90" s="38">
        <f>INDEX('Commission''s asset beta 2011'!$B$11:$G$84,MATCH($A90,'Commission''s asset beta 2011'!$A$11:$A$84,0),MATCH(G$6,'Commission''s asset beta 2011'!$B$8:$G$8,0))</f>
        <v>0.12265887542313118</v>
      </c>
    </row>
    <row r="91" spans="1:7" ht="409.6">
      <c r="A91" s="1" t="str">
        <f>'Oxera''s refined sample'!A18</f>
        <v>EEP US Equity</v>
      </c>
      <c r="B91" s="38">
        <f>INDEX('Commission''s asset beta 2011'!$B$11:$G$84,MATCH($A91,'Commission''s asset beta 2011'!$A$11:$A$84,0),MATCH(B$6,'Commission''s asset beta 2011'!$B$8:$G$8,0))</f>
        <v>0.51121222094535446</v>
      </c>
      <c r="C91" s="38">
        <f>INDEX('Commission''s asset beta 2011'!$B$11:$G$84,MATCH($A91,'Commission''s asset beta 2011'!$A$11:$A$84,0),MATCH(C$6,'Commission''s asset beta 2011'!$B$8:$G$8,0))</f>
        <v>8.6204895225315353E-2</v>
      </c>
      <c r="D91" s="38">
        <f>INDEX('Commission''s asset beta 2011'!$B$11:$G$84,MATCH($A91,'Commission''s asset beta 2011'!$A$11:$A$84,0),MATCH(D$6,'Commission''s asset beta 2011'!$B$8:$G$8,0))</f>
        <v>0.4919493988325403</v>
      </c>
      <c r="E91" s="38">
        <f>INDEX('Commission''s asset beta 2011'!$B$11:$G$84,MATCH($A91,'Commission''s asset beta 2011'!$A$11:$A$84,0),MATCH(E$6,'Commission''s asset beta 2011'!$B$8:$G$8,0))</f>
        <v>4.0757465553289039E-2</v>
      </c>
      <c r="F91" s="38">
        <f>INDEX('Commission''s asset beta 2011'!$B$11:$G$84,MATCH($A91,'Commission''s asset beta 2011'!$A$11:$A$84,0),MATCH(F$6,'Commission''s asset beta 2011'!$B$8:$G$8,0))</f>
        <v>0.40461533610391043</v>
      </c>
      <c r="G91" s="38">
        <f>INDEX('Commission''s asset beta 2011'!$B$11:$G$84,MATCH($A91,'Commission''s asset beta 2011'!$A$11:$A$84,0),MATCH(G$6,'Commission''s asset beta 2011'!$B$8:$G$8,0))</f>
        <v>1.6095806466051233E-2</v>
      </c>
    </row>
    <row r="92" spans="1:7" ht="409.6">
      <c r="A92" s="1" t="str">
        <f>'Oxera''s refined sample'!A19</f>
        <v>OKE US Equity</v>
      </c>
      <c r="B92" s="38">
        <f>INDEX('Commission''s asset beta 2011'!$B$11:$G$84,MATCH($A92,'Commission''s asset beta 2011'!$A$11:$A$84,0),MATCH(B$6,'Commission''s asset beta 2011'!$B$8:$G$8,0))</f>
        <v>0.56091247289352431</v>
      </c>
      <c r="C92" s="38">
        <f>INDEX('Commission''s asset beta 2011'!$B$11:$G$84,MATCH($A92,'Commission''s asset beta 2011'!$A$11:$A$84,0),MATCH(C$6,'Commission''s asset beta 2011'!$B$8:$G$8,0))</f>
        <v>6.0893841229709186E-2</v>
      </c>
      <c r="D92" s="38">
        <f>INDEX('Commission''s asset beta 2011'!$B$11:$G$84,MATCH($A92,'Commission''s asset beta 2011'!$A$11:$A$84,0),MATCH(D$6,'Commission''s asset beta 2011'!$B$8:$G$8,0))</f>
        <v>0.4701683743438233</v>
      </c>
      <c r="E92" s="38">
        <f>INDEX('Commission''s asset beta 2011'!$B$11:$G$84,MATCH($A92,'Commission''s asset beta 2011'!$A$11:$A$84,0),MATCH(E$6,'Commission''s asset beta 2011'!$B$8:$G$8,0))</f>
        <v>2.8553386226555757E-2</v>
      </c>
      <c r="F92" s="38">
        <f>INDEX('Commission''s asset beta 2011'!$B$11:$G$84,MATCH($A92,'Commission''s asset beta 2011'!$A$11:$A$84,0),MATCH(F$6,'Commission''s asset beta 2011'!$B$8:$G$8,0))</f>
        <v>0.49327153122851675</v>
      </c>
      <c r="G92" s="38">
        <f>INDEX('Commission''s asset beta 2011'!$B$11:$G$84,MATCH($A92,'Commission''s asset beta 2011'!$A$11:$A$84,0),MATCH(G$6,'Commission''s asset beta 2011'!$B$8:$G$8,0))</f>
        <v>1.2734827965619235E-2</v>
      </c>
    </row>
    <row r="93" spans="1:7" ht="409.6">
      <c r="A93" s="1" t="str">
        <f>'Oxera''s refined sample'!A20</f>
        <v>SE US Equity</v>
      </c>
      <c r="B93" s="38">
        <f>INDEX('Commission''s asset beta 2011'!$B$11:$G$84,MATCH($A93,'Commission''s asset beta 2011'!$A$11:$A$84,0),MATCH(B$6,'Commission''s asset beta 2011'!$B$8:$G$8,0))</f>
        <v>0.60677617662142691</v>
      </c>
      <c r="C93" s="38">
        <f>INDEX('Commission''s asset beta 2011'!$B$11:$G$84,MATCH($A93,'Commission''s asset beta 2011'!$A$11:$A$84,0),MATCH(C$6,'Commission''s asset beta 2011'!$B$8:$G$8,0))</f>
        <v>5.9141427347483122E-2</v>
      </c>
      <c r="D93" s="38">
        <f>INDEX('Commission''s asset beta 2011'!$B$11:$G$84,MATCH($A93,'Commission''s asset beta 2011'!$A$11:$A$84,0),MATCH(D$6,'Commission''s asset beta 2011'!$B$8:$G$8,0))</f>
        <v>0.56195651541869029</v>
      </c>
      <c r="E93" s="38">
        <f>INDEX('Commission''s asset beta 2011'!$B$11:$G$84,MATCH($A93,'Commission''s asset beta 2011'!$A$11:$A$84,0),MATCH(E$6,'Commission''s asset beta 2011'!$B$8:$G$8,0))</f>
        <v>3.1949556222429003E-2</v>
      </c>
      <c r="F93" s="38">
        <f>INDEX('Commission''s asset beta 2011'!$B$11:$G$84,MATCH($A93,'Commission''s asset beta 2011'!$A$11:$A$84,0),MATCH(F$6,'Commission''s asset beta 2011'!$B$8:$G$8,0))</f>
        <v>0.60927486007451015</v>
      </c>
      <c r="G93" s="38">
        <f>INDEX('Commission''s asset beta 2011'!$B$11:$G$84,MATCH($A93,'Commission''s asset beta 2011'!$A$11:$A$84,0),MATCH(G$6,'Commission''s asset beta 2011'!$B$8:$G$8,0))</f>
        <v>1.3786024645404528E-2</v>
      </c>
    </row>
    <row r="94" spans="1:7" ht="409.6">
      <c r="A94" s="3" t="str">
        <f>"Simple average ("&amp;A$78&amp;")"</f>
        <v>Simple average (Gas)</v>
      </c>
      <c r="B94" s="8">
        <f>AVERAGE(B79:B93)</f>
        <v>0.41126206980926167</v>
      </c>
      <c r="C94" s="7"/>
      <c r="D94" s="8">
        <f>AVERAGE(D79:D93)</f>
        <v>0.45070266499458822</v>
      </c>
      <c r="E94" s="7"/>
      <c r="F94" s="8">
        <f>AVERAGE(F79:F93)</f>
        <v>0.49315187939092697</v>
      </c>
      <c r="G94" s="16"/>
    </row>
    <row r="95" spans="1:7" ht="409.6">
      <c r="B95" s="13"/>
      <c r="C95" s="7"/>
      <c r="D95" s="13"/>
      <c r="E95" s="7"/>
      <c r="F95" s="13"/>
      <c r="G95" s="16"/>
    </row>
    <row r="96" spans="1:7" ht="409.6">
      <c r="B96" s="7"/>
      <c r="E96" s="7"/>
    </row>
    <row r="97" spans="1:7" ht="409.6">
      <c r="A97" s="9" t="s">
        <v>22</v>
      </c>
      <c r="B97" s="12"/>
      <c r="C97" s="11"/>
      <c r="D97" s="11"/>
      <c r="E97" s="12"/>
      <c r="F97" s="11"/>
      <c r="G97" s="11"/>
    </row>
    <row r="98" spans="1:7" ht="409.6">
      <c r="A98" s="1" t="str">
        <f>'Oxera''s refined sample'!B6</f>
        <v>ALE US Equity</v>
      </c>
      <c r="B98" s="38">
        <f>INDEX('Commission''s asset beta 2011'!$B$11:$G$84,MATCH($A98,'Commission''s asset beta 2011'!$A$11:$A$84,0),MATCH(B$6,'Commission''s asset beta 2011'!$B$8:$G$8,0))</f>
        <v>0.51018067436938364</v>
      </c>
      <c r="C98" s="38">
        <f>INDEX('Commission''s asset beta 2011'!$B$11:$G$84,MATCH($A98,'Commission''s asset beta 2011'!$A$11:$A$84,0),MATCH(C$6,'Commission''s asset beta 2011'!$B$8:$G$8,0))</f>
        <v>8.108454673901129E-2</v>
      </c>
      <c r="D98" s="38">
        <f>INDEX('Commission''s asset beta 2011'!$B$11:$G$84,MATCH($A98,'Commission''s asset beta 2011'!$A$11:$A$84,0),MATCH(D$6,'Commission''s asset beta 2011'!$B$8:$G$8,0))</f>
        <v>0.44317264478185958</v>
      </c>
      <c r="E98" s="38">
        <f>INDEX('Commission''s asset beta 2011'!$B$11:$G$84,MATCH($A98,'Commission''s asset beta 2011'!$A$11:$A$84,0),MATCH(E$6,'Commission''s asset beta 2011'!$B$8:$G$8,0))</f>
        <v>3.9405157505145484E-2</v>
      </c>
      <c r="F98" s="38">
        <f>INDEX('Commission''s asset beta 2011'!$B$11:$G$84,MATCH($A98,'Commission''s asset beta 2011'!$A$11:$A$84,0),MATCH(F$6,'Commission''s asset beta 2011'!$B$8:$G$8,0))</f>
        <v>0.46988284992942453</v>
      </c>
      <c r="G98" s="38">
        <f>INDEX('Commission''s asset beta 2011'!$B$11:$G$84,MATCH($A98,'Commission''s asset beta 2011'!$A$11:$A$84,0),MATCH(G$6,'Commission''s asset beta 2011'!$B$8:$G$8,0))</f>
        <v>1.6270217358858061E-2</v>
      </c>
    </row>
    <row r="99" spans="1:7" ht="409.6">
      <c r="A99" s="1" t="str">
        <f>'Oxera''s refined sample'!B7</f>
        <v>AEP US Equity</v>
      </c>
      <c r="B99" s="38">
        <f>INDEX('Commission''s asset beta 2011'!$B$11:$G$84,MATCH($A99,'Commission''s asset beta 2011'!$A$11:$A$84,0),MATCH(B$6,'Commission''s asset beta 2011'!$B$8:$G$8,0))</f>
        <v>0.3084457954497461</v>
      </c>
      <c r="C99" s="38">
        <f>INDEX('Commission''s asset beta 2011'!$B$11:$G$84,MATCH($A99,'Commission''s asset beta 2011'!$A$11:$A$84,0),MATCH(C$6,'Commission''s asset beta 2011'!$B$8:$G$8,0))</f>
        <v>5.1826221484970701E-2</v>
      </c>
      <c r="D99" s="38">
        <f>INDEX('Commission''s asset beta 2011'!$B$11:$G$84,MATCH($A99,'Commission''s asset beta 2011'!$A$11:$A$84,0),MATCH(D$6,'Commission''s asset beta 2011'!$B$8:$G$8,0))</f>
        <v>0.316891226591069</v>
      </c>
      <c r="E99" s="38">
        <f>INDEX('Commission''s asset beta 2011'!$B$11:$G$84,MATCH($A99,'Commission''s asset beta 2011'!$A$11:$A$84,0),MATCH(E$6,'Commission''s asset beta 2011'!$B$8:$G$8,0))</f>
        <v>2.5038405027199524E-2</v>
      </c>
      <c r="F99" s="38">
        <f>INDEX('Commission''s asset beta 2011'!$B$11:$G$84,MATCH($A99,'Commission''s asset beta 2011'!$A$11:$A$84,0),MATCH(F$6,'Commission''s asset beta 2011'!$B$8:$G$8,0))</f>
        <v>0.35145046534342983</v>
      </c>
      <c r="G99" s="38">
        <f>INDEX('Commission''s asset beta 2011'!$B$11:$G$84,MATCH($A99,'Commission''s asset beta 2011'!$A$11:$A$84,0),MATCH(G$6,'Commission''s asset beta 2011'!$B$8:$G$8,0))</f>
        <v>1.092338679534356E-2</v>
      </c>
    </row>
    <row r="100" spans="1:7" ht="409.6">
      <c r="A100" s="1" t="str">
        <f>'Oxera''s refined sample'!B8</f>
        <v>EIX US Equity</v>
      </c>
      <c r="B100" s="38">
        <f>INDEX('Commission''s asset beta 2011'!$B$11:$G$84,MATCH($A100,'Commission''s asset beta 2011'!$A$11:$A$84,0),MATCH(B$6,'Commission''s asset beta 2011'!$B$8:$G$8,0))</f>
        <v>0.43606946155202353</v>
      </c>
      <c r="C100" s="38">
        <f>INDEX('Commission''s asset beta 2011'!$B$11:$G$84,MATCH($A100,'Commission''s asset beta 2011'!$A$11:$A$84,0),MATCH(C$6,'Commission''s asset beta 2011'!$B$8:$G$8,0))</f>
        <v>5.9892460367856684E-2</v>
      </c>
      <c r="D100" s="38">
        <f>INDEX('Commission''s asset beta 2011'!$B$11:$G$84,MATCH($A100,'Commission''s asset beta 2011'!$A$11:$A$84,0),MATCH(D$6,'Commission''s asset beta 2011'!$B$8:$G$8,0))</f>
        <v>0.45100040580952622</v>
      </c>
      <c r="E100" s="38">
        <f>INDEX('Commission''s asset beta 2011'!$B$11:$G$84,MATCH($A100,'Commission''s asset beta 2011'!$A$11:$A$84,0),MATCH(E$6,'Commission''s asset beta 2011'!$B$8:$G$8,0))</f>
        <v>2.9714021596245341E-2</v>
      </c>
      <c r="F100" s="38">
        <f>INDEX('Commission''s asset beta 2011'!$B$11:$G$84,MATCH($A100,'Commission''s asset beta 2011'!$A$11:$A$84,0),MATCH(F$6,'Commission''s asset beta 2011'!$B$8:$G$8,0))</f>
        <v>0.48378400995654985</v>
      </c>
      <c r="G100" s="38">
        <f>INDEX('Commission''s asset beta 2011'!$B$11:$G$84,MATCH($A100,'Commission''s asset beta 2011'!$A$11:$A$84,0),MATCH(G$6,'Commission''s asset beta 2011'!$B$8:$G$8,0))</f>
        <v>1.3202127521161022E-2</v>
      </c>
    </row>
    <row r="101" spans="1:7" ht="409.6">
      <c r="A101" s="1" t="str">
        <f>'Oxera''s refined sample'!B9</f>
        <v>EE US Equity</v>
      </c>
      <c r="B101" s="38">
        <f>INDEX('Commission''s asset beta 2011'!$B$11:$G$84,MATCH($A101,'Commission''s asset beta 2011'!$A$11:$A$84,0),MATCH(B$6,'Commission''s asset beta 2011'!$B$8:$G$8,0))</f>
        <v>0.44640447584873016</v>
      </c>
      <c r="C101" s="38">
        <f>INDEX('Commission''s asset beta 2011'!$B$11:$G$84,MATCH($A101,'Commission''s asset beta 2011'!$A$11:$A$84,0),MATCH(C$6,'Commission''s asset beta 2011'!$B$8:$G$8,0))</f>
        <v>6.7356256652293528E-2</v>
      </c>
      <c r="D101" s="38">
        <f>INDEX('Commission''s asset beta 2011'!$B$11:$G$84,MATCH($A101,'Commission''s asset beta 2011'!$A$11:$A$84,0),MATCH(D$6,'Commission''s asset beta 2011'!$B$8:$G$8,0))</f>
        <v>0.39115364804574826</v>
      </c>
      <c r="E101" s="38">
        <f>INDEX('Commission''s asset beta 2011'!$B$11:$G$84,MATCH($A101,'Commission''s asset beta 2011'!$A$11:$A$84,0),MATCH(E$6,'Commission''s asset beta 2011'!$B$8:$G$8,0))</f>
        <v>3.170978103908826E-2</v>
      </c>
      <c r="F101" s="38">
        <f>INDEX('Commission''s asset beta 2011'!$B$11:$G$84,MATCH($A101,'Commission''s asset beta 2011'!$A$11:$A$84,0),MATCH(F$6,'Commission''s asset beta 2011'!$B$8:$G$8,0))</f>
        <v>0.43733413939463261</v>
      </c>
      <c r="G101" s="38">
        <f>INDEX('Commission''s asset beta 2011'!$B$11:$G$84,MATCH($A101,'Commission''s asset beta 2011'!$A$11:$A$84,0),MATCH(G$6,'Commission''s asset beta 2011'!$B$8:$G$8,0))</f>
        <v>1.32332177740466E-2</v>
      </c>
    </row>
    <row r="102" spans="1:7" ht="409.6">
      <c r="A102" s="1" t="str">
        <f>'Oxera''s refined sample'!B10</f>
        <v>ETR US Equity</v>
      </c>
      <c r="B102" s="38">
        <f>INDEX('Commission''s asset beta 2011'!$B$11:$G$84,MATCH($A102,'Commission''s asset beta 2011'!$A$11:$A$84,0),MATCH(B$6,'Commission''s asset beta 2011'!$B$8:$G$8,0))</f>
        <v>0.39296868261024925</v>
      </c>
      <c r="C102" s="38">
        <f>INDEX('Commission''s asset beta 2011'!$B$11:$G$84,MATCH($A102,'Commission''s asset beta 2011'!$A$11:$A$84,0),MATCH(C$6,'Commission''s asset beta 2011'!$B$8:$G$8,0))</f>
        <v>7.1280067196239236E-2</v>
      </c>
      <c r="D102" s="38">
        <f>INDEX('Commission''s asset beta 2011'!$B$11:$G$84,MATCH($A102,'Commission''s asset beta 2011'!$A$11:$A$84,0),MATCH(D$6,'Commission''s asset beta 2011'!$B$8:$G$8,0))</f>
        <v>0.37168611427908199</v>
      </c>
      <c r="E102" s="38">
        <f>INDEX('Commission''s asset beta 2011'!$B$11:$G$84,MATCH($A102,'Commission''s asset beta 2011'!$A$11:$A$84,0),MATCH(E$6,'Commission''s asset beta 2011'!$B$8:$G$8,0))</f>
        <v>3.6038592921014787E-2</v>
      </c>
      <c r="F102" s="38">
        <f>INDEX('Commission''s asset beta 2011'!$B$11:$G$84,MATCH($A102,'Commission''s asset beta 2011'!$A$11:$A$84,0),MATCH(F$6,'Commission''s asset beta 2011'!$B$8:$G$8,0))</f>
        <v>0.43950658497818801</v>
      </c>
      <c r="G102" s="38">
        <f>INDEX('Commission''s asset beta 2011'!$B$11:$G$84,MATCH($A102,'Commission''s asset beta 2011'!$A$11:$A$84,0),MATCH(G$6,'Commission''s asset beta 2011'!$B$8:$G$8,0))</f>
        <v>1.4625607409361785E-2</v>
      </c>
    </row>
    <row r="103" spans="1:7" ht="409.6">
      <c r="A103" s="1" t="str">
        <f>'Oxera''s refined sample'!B11</f>
        <v>GXP US Equity</v>
      </c>
      <c r="B103" s="38">
        <f>INDEX('Commission''s asset beta 2011'!$B$11:$G$84,MATCH($A103,'Commission''s asset beta 2011'!$A$11:$A$84,0),MATCH(B$6,'Commission''s asset beta 2011'!$B$8:$G$8,0))</f>
        <v>0.43664568055958658</v>
      </c>
      <c r="C103" s="38">
        <f>INDEX('Commission''s asset beta 2011'!$B$11:$G$84,MATCH($A103,'Commission''s asset beta 2011'!$A$11:$A$84,0),MATCH(C$6,'Commission''s asset beta 2011'!$B$8:$G$8,0))</f>
        <v>5.6735429173836081E-2</v>
      </c>
      <c r="D103" s="38">
        <f>INDEX('Commission''s asset beta 2011'!$B$11:$G$84,MATCH($A103,'Commission''s asset beta 2011'!$A$11:$A$84,0),MATCH(D$6,'Commission''s asset beta 2011'!$B$8:$G$8,0))</f>
        <v>0.33106778154662059</v>
      </c>
      <c r="E103" s="38">
        <f>INDEX('Commission''s asset beta 2011'!$B$11:$G$84,MATCH($A103,'Commission''s asset beta 2011'!$A$11:$A$84,0),MATCH(E$6,'Commission''s asset beta 2011'!$B$8:$G$8,0))</f>
        <v>2.8477311405623349E-2</v>
      </c>
      <c r="F103" s="38">
        <f>INDEX('Commission''s asset beta 2011'!$B$11:$G$84,MATCH($A103,'Commission''s asset beta 2011'!$A$11:$A$84,0),MATCH(F$6,'Commission''s asset beta 2011'!$B$8:$G$8,0))</f>
        <v>0.32397841149995915</v>
      </c>
      <c r="G103" s="38">
        <f>INDEX('Commission''s asset beta 2011'!$B$11:$G$84,MATCH($A103,'Commission''s asset beta 2011'!$A$11:$A$84,0),MATCH(G$6,'Commission''s asset beta 2011'!$B$8:$G$8,0))</f>
        <v>1.1665258360865263E-2</v>
      </c>
    </row>
    <row r="104" spans="1:7" ht="409.6">
      <c r="A104" s="1" t="str">
        <f>'Oxera''s refined sample'!B12</f>
        <v>HE US Equity</v>
      </c>
      <c r="B104" s="38">
        <f>INDEX('Commission''s asset beta 2011'!$B$11:$G$84,MATCH($A104,'Commission''s asset beta 2011'!$A$11:$A$84,0),MATCH(B$6,'Commission''s asset beta 2011'!$B$8:$G$8,0))</f>
        <v>0.45051953640404269</v>
      </c>
      <c r="C104" s="38">
        <f>INDEX('Commission''s asset beta 2011'!$B$11:$G$84,MATCH($A104,'Commission''s asset beta 2011'!$A$11:$A$84,0),MATCH(C$6,'Commission''s asset beta 2011'!$B$8:$G$8,0))</f>
        <v>0.1136229651614397</v>
      </c>
      <c r="D104" s="38">
        <f>INDEX('Commission''s asset beta 2011'!$B$11:$G$84,MATCH($A104,'Commission''s asset beta 2011'!$A$11:$A$84,0),MATCH(D$6,'Commission''s asset beta 2011'!$B$8:$G$8,0))</f>
        <v>0.43697218132972032</v>
      </c>
      <c r="E104" s="38">
        <f>INDEX('Commission''s asset beta 2011'!$B$11:$G$84,MATCH($A104,'Commission''s asset beta 2011'!$A$11:$A$84,0),MATCH(E$6,'Commission''s asset beta 2011'!$B$8:$G$8,0))</f>
        <v>4.7023146814569344E-2</v>
      </c>
      <c r="F104" s="38">
        <f>INDEX('Commission''s asset beta 2011'!$B$11:$G$84,MATCH($A104,'Commission''s asset beta 2011'!$A$11:$A$84,0),MATCH(F$6,'Commission''s asset beta 2011'!$B$8:$G$8,0))</f>
        <v>0.38779889700767373</v>
      </c>
      <c r="G104" s="38">
        <f>INDEX('Commission''s asset beta 2011'!$B$11:$G$84,MATCH($A104,'Commission''s asset beta 2011'!$A$11:$A$84,0),MATCH(G$6,'Commission''s asset beta 2011'!$B$8:$G$8,0))</f>
        <v>1.759246701046786E-2</v>
      </c>
    </row>
    <row r="105" spans="1:7" ht="409.6">
      <c r="A105" s="1" t="str">
        <f>'Oxera''s refined sample'!B13</f>
        <v>IDA US Equity</v>
      </c>
      <c r="B105" s="38">
        <f>INDEX('Commission''s asset beta 2011'!$B$11:$G$84,MATCH($A105,'Commission''s asset beta 2011'!$A$11:$A$84,0),MATCH(B$6,'Commission''s asset beta 2011'!$B$8:$G$8,0))</f>
        <v>0.29111792661447933</v>
      </c>
      <c r="C105" s="38">
        <f>INDEX('Commission''s asset beta 2011'!$B$11:$G$84,MATCH($A105,'Commission''s asset beta 2011'!$A$11:$A$84,0),MATCH(C$6,'Commission''s asset beta 2011'!$B$8:$G$8,0))</f>
        <v>5.677996449435193E-2</v>
      </c>
      <c r="D105" s="38">
        <f>INDEX('Commission''s asset beta 2011'!$B$11:$G$84,MATCH($A105,'Commission''s asset beta 2011'!$A$11:$A$84,0),MATCH(D$6,'Commission''s asset beta 2011'!$B$8:$G$8,0))</f>
        <v>0.31912193869132227</v>
      </c>
      <c r="E105" s="38">
        <f>INDEX('Commission''s asset beta 2011'!$B$11:$G$84,MATCH($A105,'Commission''s asset beta 2011'!$A$11:$A$84,0),MATCH(E$6,'Commission''s asset beta 2011'!$B$8:$G$8,0))</f>
        <v>2.594708890418005E-2</v>
      </c>
      <c r="F105" s="38">
        <f>INDEX('Commission''s asset beta 2011'!$B$11:$G$84,MATCH($A105,'Commission''s asset beta 2011'!$A$11:$A$84,0),MATCH(F$6,'Commission''s asset beta 2011'!$B$8:$G$8,0))</f>
        <v>0.35278007797705613</v>
      </c>
      <c r="G105" s="38">
        <f>INDEX('Commission''s asset beta 2011'!$B$11:$G$84,MATCH($A105,'Commission''s asset beta 2011'!$A$11:$A$84,0),MATCH(G$6,'Commission''s asset beta 2011'!$B$8:$G$8,0))</f>
        <v>1.0202195545692714E-2</v>
      </c>
    </row>
    <row r="106" spans="1:7" ht="409.6">
      <c r="A106" s="1" t="str">
        <f>'Oxera''s refined sample'!B14</f>
        <v>ITC US Equity</v>
      </c>
      <c r="B106" s="38">
        <f>INDEX('Commission''s asset beta 2011'!$B$11:$G$84,MATCH($A106,'Commission''s asset beta 2011'!$A$11:$A$84,0),MATCH(B$6,'Commission''s asset beta 2011'!$B$8:$G$8,0))</f>
        <v>0.4863779423662592</v>
      </c>
      <c r="C106" s="38">
        <f>INDEX('Commission''s asset beta 2011'!$B$11:$G$84,MATCH($A106,'Commission''s asset beta 2011'!$A$11:$A$84,0),MATCH(C$6,'Commission''s asset beta 2011'!$B$8:$G$8,0))</f>
        <v>7.4498886552511454E-2</v>
      </c>
      <c r="D106" s="38">
        <f>INDEX('Commission''s asset beta 2011'!$B$11:$G$84,MATCH($A106,'Commission''s asset beta 2011'!$A$11:$A$84,0),MATCH(D$6,'Commission''s asset beta 2011'!$B$8:$G$8,0))</f>
        <v>0.45161821645439615</v>
      </c>
      <c r="E106" s="38">
        <f>INDEX('Commission''s asset beta 2011'!$B$11:$G$84,MATCH($A106,'Commission''s asset beta 2011'!$A$11:$A$84,0),MATCH(E$6,'Commission''s asset beta 2011'!$B$8:$G$8,0))</f>
        <v>3.8820921186896902E-2</v>
      </c>
      <c r="F106" s="38">
        <f>INDEX('Commission''s asset beta 2011'!$B$11:$G$84,MATCH($A106,'Commission''s asset beta 2011'!$A$11:$A$84,0),MATCH(F$6,'Commission''s asset beta 2011'!$B$8:$G$8,0))</f>
        <v>0.426632232195153</v>
      </c>
      <c r="G106" s="38">
        <f>INDEX('Commission''s asset beta 2011'!$B$11:$G$84,MATCH($A106,'Commission''s asset beta 2011'!$A$11:$A$84,0),MATCH(G$6,'Commission''s asset beta 2011'!$B$8:$G$8,0))</f>
        <v>1.5194431715855909E-2</v>
      </c>
    </row>
    <row r="107" spans="1:7" ht="409.6">
      <c r="A107" s="1" t="str">
        <f>'Oxera''s refined sample'!B15</f>
        <v>NEE US Equity</v>
      </c>
      <c r="B107" s="38">
        <f>INDEX('Commission''s asset beta 2011'!$B$11:$G$84,MATCH($A107,'Commission''s asset beta 2011'!$A$11:$A$84,0),MATCH(B$6,'Commission''s asset beta 2011'!$B$8:$G$8,0))</f>
        <v>0.35881580258141321</v>
      </c>
      <c r="C107" s="38">
        <f>INDEX('Commission''s asset beta 2011'!$B$11:$G$84,MATCH($A107,'Commission''s asset beta 2011'!$A$11:$A$84,0),MATCH(C$6,'Commission''s asset beta 2011'!$B$8:$G$8,0))</f>
        <v>7.0625019207456285E-2</v>
      </c>
      <c r="D107" s="38">
        <f>INDEX('Commission''s asset beta 2011'!$B$11:$G$84,MATCH($A107,'Commission''s asset beta 2011'!$A$11:$A$84,0),MATCH(D$6,'Commission''s asset beta 2011'!$B$8:$G$8,0))</f>
        <v>0.39895714087699119</v>
      </c>
      <c r="E107" s="38">
        <f>INDEX('Commission''s asset beta 2011'!$B$11:$G$84,MATCH($A107,'Commission''s asset beta 2011'!$A$11:$A$84,0),MATCH(E$6,'Commission''s asset beta 2011'!$B$8:$G$8,0))</f>
        <v>3.4643192926359839E-2</v>
      </c>
      <c r="F107" s="38">
        <f>INDEX('Commission''s asset beta 2011'!$B$11:$G$84,MATCH($A107,'Commission''s asset beta 2011'!$A$11:$A$84,0),MATCH(F$6,'Commission''s asset beta 2011'!$B$8:$G$8,0))</f>
        <v>0.44486156391517218</v>
      </c>
      <c r="G107" s="38">
        <f>INDEX('Commission''s asset beta 2011'!$B$11:$G$84,MATCH($A107,'Commission''s asset beta 2011'!$A$11:$A$84,0),MATCH(G$6,'Commission''s asset beta 2011'!$B$8:$G$8,0))</f>
        <v>1.4481665261421793E-2</v>
      </c>
    </row>
    <row r="108" spans="1:7" ht="409.6">
      <c r="A108" s="1" t="str">
        <f>'Oxera''s refined sample'!B16</f>
        <v>PNW US Equity</v>
      </c>
      <c r="B108" s="38">
        <f>INDEX('Commission''s asset beta 2011'!$B$11:$G$84,MATCH($A108,'Commission''s asset beta 2011'!$A$11:$A$84,0),MATCH(B$6,'Commission''s asset beta 2011'!$B$8:$G$8,0))</f>
        <v>0.3301054285785926</v>
      </c>
      <c r="C108" s="38">
        <f>INDEX('Commission''s asset beta 2011'!$B$11:$G$84,MATCH($A108,'Commission''s asset beta 2011'!$A$11:$A$84,0),MATCH(C$6,'Commission''s asset beta 2011'!$B$8:$G$8,0))</f>
        <v>5.786007181368262E-2</v>
      </c>
      <c r="D108" s="38">
        <f>INDEX('Commission''s asset beta 2011'!$B$11:$G$84,MATCH($A108,'Commission''s asset beta 2011'!$A$11:$A$84,0),MATCH(D$6,'Commission''s asset beta 2011'!$B$8:$G$8,0))</f>
        <v>0.3245679365887128</v>
      </c>
      <c r="E108" s="38">
        <f>INDEX('Commission''s asset beta 2011'!$B$11:$G$84,MATCH($A108,'Commission''s asset beta 2011'!$A$11:$A$84,0),MATCH(E$6,'Commission''s asset beta 2011'!$B$8:$G$8,0))</f>
        <v>2.4810124822437486E-2</v>
      </c>
      <c r="F108" s="38">
        <f>INDEX('Commission''s asset beta 2011'!$B$11:$G$84,MATCH($A108,'Commission''s asset beta 2011'!$A$11:$A$84,0),MATCH(F$6,'Commission''s asset beta 2011'!$B$8:$G$8,0))</f>
        <v>0.32872877520677019</v>
      </c>
      <c r="G108" s="38">
        <f>INDEX('Commission''s asset beta 2011'!$B$11:$G$84,MATCH($A108,'Commission''s asset beta 2011'!$A$11:$A$84,0),MATCH(G$6,'Commission''s asset beta 2011'!$B$8:$G$8,0))</f>
        <v>1.0476866475848397E-2</v>
      </c>
    </row>
    <row r="109" spans="1:7" ht="409.6">
      <c r="A109" s="1" t="str">
        <f>'Oxera''s refined sample'!B17</f>
        <v>PNM US Equity</v>
      </c>
      <c r="B109" s="38">
        <f>INDEX('Commission''s asset beta 2011'!$B$11:$G$84,MATCH($A109,'Commission''s asset beta 2011'!$A$11:$A$84,0),MATCH(B$6,'Commission''s asset beta 2011'!$B$8:$G$8,0))</f>
        <v>0.43235805475828093</v>
      </c>
      <c r="C109" s="38">
        <f>INDEX('Commission''s asset beta 2011'!$B$11:$G$84,MATCH($A109,'Commission''s asset beta 2011'!$A$11:$A$84,0),MATCH(C$6,'Commission''s asset beta 2011'!$B$8:$G$8,0))</f>
        <v>7.5775447274720326E-2</v>
      </c>
      <c r="D109" s="38">
        <f>INDEX('Commission''s asset beta 2011'!$B$11:$G$84,MATCH($A109,'Commission''s asset beta 2011'!$A$11:$A$84,0),MATCH(D$6,'Commission''s asset beta 2011'!$B$8:$G$8,0))</f>
        <v>0.39715004565271433</v>
      </c>
      <c r="E109" s="38">
        <f>INDEX('Commission''s asset beta 2011'!$B$11:$G$84,MATCH($A109,'Commission''s asset beta 2011'!$A$11:$A$84,0),MATCH(E$6,'Commission''s asset beta 2011'!$B$8:$G$8,0))</f>
        <v>3.6349121966987447E-2</v>
      </c>
      <c r="F109" s="38">
        <f>INDEX('Commission''s asset beta 2011'!$B$11:$G$84,MATCH($A109,'Commission''s asset beta 2011'!$A$11:$A$84,0),MATCH(F$6,'Commission''s asset beta 2011'!$B$8:$G$8,0))</f>
        <v>0.38199982770459812</v>
      </c>
      <c r="G109" s="38">
        <f>INDEX('Commission''s asset beta 2011'!$B$11:$G$84,MATCH($A109,'Commission''s asset beta 2011'!$A$11:$A$84,0),MATCH(G$6,'Commission''s asset beta 2011'!$B$8:$G$8,0))</f>
        <v>1.462097859934125E-2</v>
      </c>
    </row>
    <row r="110" spans="1:7" ht="409.6">
      <c r="A110" s="1" t="str">
        <f>'Oxera''s refined sample'!B18</f>
        <v>SO US Equity</v>
      </c>
      <c r="B110" s="38">
        <f>INDEX('Commission''s asset beta 2011'!$B$11:$G$84,MATCH($A110,'Commission''s asset beta 2011'!$A$11:$A$84,0),MATCH(B$6,'Commission''s asset beta 2011'!$B$8:$G$8,0))</f>
        <v>0.22131457862367937</v>
      </c>
      <c r="C110" s="38">
        <f>INDEX('Commission''s asset beta 2011'!$B$11:$G$84,MATCH($A110,'Commission''s asset beta 2011'!$A$11:$A$84,0),MATCH(C$6,'Commission''s asset beta 2011'!$B$8:$G$8,0))</f>
        <v>5.1981580107098142E-2</v>
      </c>
      <c r="D110" s="38">
        <f>INDEX('Commission''s asset beta 2011'!$B$11:$G$84,MATCH($A110,'Commission''s asset beta 2011'!$A$11:$A$84,0),MATCH(D$6,'Commission''s asset beta 2011'!$B$8:$G$8,0))</f>
        <v>0.23135093955572378</v>
      </c>
      <c r="E110" s="38">
        <f>INDEX('Commission''s asset beta 2011'!$B$11:$G$84,MATCH($A110,'Commission''s asset beta 2011'!$A$11:$A$84,0),MATCH(E$6,'Commission''s asset beta 2011'!$B$8:$G$8,0))</f>
        <v>2.5132906484972312E-2</v>
      </c>
      <c r="F110" s="38">
        <f>INDEX('Commission''s asset beta 2011'!$B$11:$G$84,MATCH($A110,'Commission''s asset beta 2011'!$A$11:$A$84,0),MATCH(F$6,'Commission''s asset beta 2011'!$B$8:$G$8,0))</f>
        <v>0.29707342540246962</v>
      </c>
      <c r="G110" s="38">
        <f>INDEX('Commission''s asset beta 2011'!$B$11:$G$84,MATCH($A110,'Commission''s asset beta 2011'!$A$11:$A$84,0),MATCH(G$6,'Commission''s asset beta 2011'!$B$8:$G$8,0))</f>
        <v>1.0771429419304774E-2</v>
      </c>
    </row>
    <row r="111" spans="1:7" ht="409.6">
      <c r="A111" s="1" t="str">
        <f>'Oxera''s refined sample'!B19</f>
        <v>WR US Equity</v>
      </c>
      <c r="B111" s="38">
        <f>INDEX('Commission''s asset beta 2011'!$B$11:$G$84,MATCH($A111,'Commission''s asset beta 2011'!$A$11:$A$84,0),MATCH(B$6,'Commission''s asset beta 2011'!$B$8:$G$8,0))</f>
        <v>0.32573436566139563</v>
      </c>
      <c r="C111" s="38">
        <f>INDEX('Commission''s asset beta 2011'!$B$11:$G$84,MATCH($A111,'Commission''s asset beta 2011'!$A$11:$A$84,0),MATCH(C$6,'Commission''s asset beta 2011'!$B$8:$G$8,0))</f>
        <v>4.5413554185359528E-2</v>
      </c>
      <c r="D111" s="38">
        <f>INDEX('Commission''s asset beta 2011'!$B$11:$G$84,MATCH($A111,'Commission''s asset beta 2011'!$A$11:$A$84,0),MATCH(D$6,'Commission''s asset beta 2011'!$B$8:$G$8,0))</f>
        <v>0.3469715446839679</v>
      </c>
      <c r="E111" s="38">
        <f>INDEX('Commission''s asset beta 2011'!$B$11:$G$84,MATCH($A111,'Commission''s asset beta 2011'!$A$11:$A$84,0),MATCH(E$6,'Commission''s asset beta 2011'!$B$8:$G$8,0))</f>
        <v>2.2452610492745124E-2</v>
      </c>
      <c r="F111" s="38">
        <f>INDEX('Commission''s asset beta 2011'!$B$11:$G$84,MATCH($A111,'Commission''s asset beta 2011'!$A$11:$A$84,0),MATCH(F$6,'Commission''s asset beta 2011'!$B$8:$G$8,0))</f>
        <v>0.36445756530642703</v>
      </c>
      <c r="G111" s="38">
        <f>INDEX('Commission''s asset beta 2011'!$B$11:$G$84,MATCH($A111,'Commission''s asset beta 2011'!$A$11:$A$84,0),MATCH(G$6,'Commission''s asset beta 2011'!$B$8:$G$8,0))</f>
        <v>9.8353738903962408E-3</v>
      </c>
    </row>
    <row r="112" spans="1:7" ht="409.6">
      <c r="A112" s="3" t="str">
        <f>"Simple average ("&amp;A$97&amp;")"</f>
        <v>Simple average (Electricity)</v>
      </c>
      <c r="B112" s="8">
        <f>AVERAGE(B98:B111)</f>
        <v>0.38764702899841874</v>
      </c>
      <c r="C112" s="7"/>
      <c r="D112" s="8">
        <f>AVERAGE(D98:D111)</f>
        <v>0.37226298320624679</v>
      </c>
      <c r="E112" s="7"/>
      <c r="F112" s="8">
        <f>AVERAGE(F98:F111)</f>
        <v>0.39216205898696455</v>
      </c>
      <c r="G112" s="16"/>
    </row>
    <row r="113" spans="1:7" ht="409.6">
      <c r="B113" s="13"/>
      <c r="C113" s="7"/>
      <c r="D113" s="13"/>
      <c r="E113" s="7"/>
      <c r="F113" s="13"/>
      <c r="G113" s="16"/>
    </row>
    <row r="114" spans="1:7" ht="409.6">
      <c r="B114" s="7"/>
      <c r="E114" s="7"/>
    </row>
    <row r="115" spans="1:7" ht="409.6">
      <c r="A115" s="9" t="s">
        <v>23</v>
      </c>
      <c r="B115" s="12"/>
      <c r="C115" s="11"/>
      <c r="D115" s="11"/>
      <c r="E115" s="12"/>
      <c r="F115" s="11"/>
      <c r="G115" s="11"/>
    </row>
    <row r="116" spans="1:7" ht="409.6">
      <c r="A116" s="1" t="str">
        <f>'Oxera''s refined sample'!C6</f>
        <v>LNT US Equity</v>
      </c>
      <c r="B116" s="38">
        <f>INDEX('Commission''s asset beta 2011'!$B$11:$G$84,MATCH($A116,'Commission''s asset beta 2011'!$A$11:$A$84,0),MATCH(B$6,'Commission''s asset beta 2011'!$B$8:$G$8,0))</f>
        <v>0.42645729159562851</v>
      </c>
      <c r="C116" s="38">
        <f>INDEX('Commission''s asset beta 2011'!$B$11:$G$84,MATCH($A116,'Commission''s asset beta 2011'!$A$11:$A$84,0),MATCH(C$6,'Commission''s asset beta 2011'!$B$8:$G$8,0))</f>
        <v>7.9795564637046679E-2</v>
      </c>
      <c r="D116" s="38">
        <f>INDEX('Commission''s asset beta 2011'!$B$11:$G$84,MATCH($A116,'Commission''s asset beta 2011'!$A$11:$A$84,0),MATCH(D$6,'Commission''s asset beta 2011'!$B$8:$G$8,0))</f>
        <v>0.45898012471923638</v>
      </c>
      <c r="E116" s="38">
        <f>INDEX('Commission''s asset beta 2011'!$B$11:$G$84,MATCH($A116,'Commission''s asset beta 2011'!$A$11:$A$84,0),MATCH(E$6,'Commission''s asset beta 2011'!$B$8:$G$8,0))</f>
        <v>3.7254022765115247E-2</v>
      </c>
      <c r="F116" s="38">
        <f>INDEX('Commission''s asset beta 2011'!$B$11:$G$84,MATCH($A116,'Commission''s asset beta 2011'!$A$11:$A$84,0),MATCH(F$6,'Commission''s asset beta 2011'!$B$8:$G$8,0))</f>
        <v>0.48465401152569054</v>
      </c>
      <c r="G116" s="38">
        <f>INDEX('Commission''s asset beta 2011'!$B$11:$G$84,MATCH($A116,'Commission''s asset beta 2011'!$A$11:$A$84,0),MATCH(G$6,'Commission''s asset beta 2011'!$B$8:$G$8,0))</f>
        <v>1.5186793638316216E-2</v>
      </c>
    </row>
    <row r="117" spans="1:7" ht="409.6">
      <c r="A117" s="1" t="str">
        <f>'Oxera''s refined sample'!C7</f>
        <v>AEE US Equity</v>
      </c>
      <c r="B117" s="38">
        <f>INDEX('Commission''s asset beta 2011'!$B$11:$G$84,MATCH($A117,'Commission''s asset beta 2011'!$A$11:$A$84,0),MATCH(B$6,'Commission''s asset beta 2011'!$B$8:$G$8,0))</f>
        <v>0.4249574894780303</v>
      </c>
      <c r="C117" s="38">
        <f>INDEX('Commission''s asset beta 2011'!$B$11:$G$84,MATCH($A117,'Commission''s asset beta 2011'!$A$11:$A$84,0),MATCH(C$6,'Commission''s asset beta 2011'!$B$8:$G$8,0))</f>
        <v>6.3208823165843558E-2</v>
      </c>
      <c r="D117" s="38">
        <f>INDEX('Commission''s asset beta 2011'!$B$11:$G$84,MATCH($A117,'Commission''s asset beta 2011'!$A$11:$A$84,0),MATCH(D$6,'Commission''s asset beta 2011'!$B$8:$G$8,0))</f>
        <v>0.38883705816528058</v>
      </c>
      <c r="E117" s="38">
        <f>INDEX('Commission''s asset beta 2011'!$B$11:$G$84,MATCH($A117,'Commission''s asset beta 2011'!$A$11:$A$84,0),MATCH(E$6,'Commission''s asset beta 2011'!$B$8:$G$8,0))</f>
        <v>2.6592083446316691E-2</v>
      </c>
      <c r="F117" s="38">
        <f>INDEX('Commission''s asset beta 2011'!$B$11:$G$84,MATCH($A117,'Commission''s asset beta 2011'!$A$11:$A$84,0),MATCH(F$6,'Commission''s asset beta 2011'!$B$8:$G$8,0))</f>
        <v>0.40852838725116741</v>
      </c>
      <c r="G117" s="38">
        <f>INDEX('Commission''s asset beta 2011'!$B$11:$G$84,MATCH($A117,'Commission''s asset beta 2011'!$A$11:$A$84,0),MATCH(G$6,'Commission''s asset beta 2011'!$B$8:$G$8,0))</f>
        <v>1.1144653976383262E-2</v>
      </c>
    </row>
    <row r="118" spans="1:7" ht="409.6">
      <c r="A118" s="1" t="str">
        <f>'Oxera''s refined sample'!C8</f>
        <v>APA AU Equity</v>
      </c>
      <c r="B118" s="38">
        <f>INDEX('Commission''s asset beta 2011'!$B$11:$G$84,MATCH($A118,'Commission''s asset beta 2011'!$A$11:$A$84,0),MATCH(B$6,'Commission''s asset beta 2011'!$B$8:$G$8,0))</f>
        <v>0.24688456108555545</v>
      </c>
      <c r="C118" s="38">
        <f>INDEX('Commission''s asset beta 2011'!$B$11:$G$84,MATCH($A118,'Commission''s asset beta 2011'!$A$11:$A$84,0),MATCH(C$6,'Commission''s asset beta 2011'!$B$8:$G$8,0))</f>
        <v>5.4300134022932996E-2</v>
      </c>
      <c r="D118" s="38">
        <f>INDEX('Commission''s asset beta 2011'!$B$11:$G$84,MATCH($A118,'Commission''s asset beta 2011'!$A$11:$A$84,0),MATCH(D$6,'Commission''s asset beta 2011'!$B$8:$G$8,0))</f>
        <v>0.21341414250789592</v>
      </c>
      <c r="E118" s="38">
        <f>INDEX('Commission''s asset beta 2011'!$B$11:$G$84,MATCH($A118,'Commission''s asset beta 2011'!$A$11:$A$84,0),MATCH(E$6,'Commission''s asset beta 2011'!$B$8:$G$8,0))</f>
        <v>3.1295242119323212E-2</v>
      </c>
      <c r="F118" s="38">
        <f>INDEX('Commission''s asset beta 2011'!$B$11:$G$84,MATCH($A118,'Commission''s asset beta 2011'!$A$11:$A$84,0),MATCH(F$6,'Commission''s asset beta 2011'!$B$8:$G$8,0))</f>
        <v>0.27495863423121786</v>
      </c>
      <c r="G118" s="38">
        <f>INDEX('Commission''s asset beta 2011'!$B$11:$G$84,MATCH($A118,'Commission''s asset beta 2011'!$A$11:$A$84,0),MATCH(G$6,'Commission''s asset beta 2011'!$B$8:$G$8,0))</f>
        <v>1.5084127086137308E-2</v>
      </c>
    </row>
    <row r="119" spans="1:7" ht="409.6">
      <c r="A119" s="1" t="str">
        <f>'Oxera''s refined sample'!C9</f>
        <v>AVA US Equity</v>
      </c>
      <c r="B119" s="38">
        <f>INDEX('Commission''s asset beta 2011'!$B$11:$G$84,MATCH($A119,'Commission''s asset beta 2011'!$A$11:$A$84,0),MATCH(B$6,'Commission''s asset beta 2011'!$B$8:$G$8,0))</f>
        <v>0.36421550061972102</v>
      </c>
      <c r="C119" s="38">
        <f>INDEX('Commission''s asset beta 2011'!$B$11:$G$84,MATCH($A119,'Commission''s asset beta 2011'!$A$11:$A$84,0),MATCH(C$6,'Commission''s asset beta 2011'!$B$8:$G$8,0))</f>
        <v>5.8763280059315713E-2</v>
      </c>
      <c r="D119" s="38">
        <f>INDEX('Commission''s asset beta 2011'!$B$11:$G$84,MATCH($A119,'Commission''s asset beta 2011'!$A$11:$A$84,0),MATCH(D$6,'Commission''s asset beta 2011'!$B$8:$G$8,0))</f>
        <v>0.32098111442496591</v>
      </c>
      <c r="E119" s="38">
        <f>INDEX('Commission''s asset beta 2011'!$B$11:$G$84,MATCH($A119,'Commission''s asset beta 2011'!$A$11:$A$84,0),MATCH(E$6,'Commission''s asset beta 2011'!$B$8:$G$8,0))</f>
        <v>2.7082057937961462E-2</v>
      </c>
      <c r="F119" s="38">
        <f>INDEX('Commission''s asset beta 2011'!$B$11:$G$84,MATCH($A119,'Commission''s asset beta 2011'!$A$11:$A$84,0),MATCH(F$6,'Commission''s asset beta 2011'!$B$8:$G$8,0))</f>
        <v>0.34063398245917548</v>
      </c>
      <c r="G119" s="38">
        <f>INDEX('Commission''s asset beta 2011'!$B$11:$G$84,MATCH($A119,'Commission''s asset beta 2011'!$A$11:$A$84,0),MATCH(G$6,'Commission''s asset beta 2011'!$B$8:$G$8,0))</f>
        <v>9.8946273016162455E-3</v>
      </c>
    </row>
    <row r="120" spans="1:7" ht="409.6">
      <c r="A120" s="1" t="str">
        <f>'Oxera''s refined sample'!C10</f>
        <v>BKH US Equity</v>
      </c>
      <c r="B120" s="38">
        <f>INDEX('Commission''s asset beta 2011'!$B$11:$G$84,MATCH($A120,'Commission''s asset beta 2011'!$A$11:$A$84,0),MATCH(B$6,'Commission''s asset beta 2011'!$B$8:$G$8,0))</f>
        <v>0.58933044301517357</v>
      </c>
      <c r="C120" s="38">
        <f>INDEX('Commission''s asset beta 2011'!$B$11:$G$84,MATCH($A120,'Commission''s asset beta 2011'!$A$11:$A$84,0),MATCH(C$6,'Commission''s asset beta 2011'!$B$8:$G$8,0))</f>
        <v>7.1875164562808652E-2</v>
      </c>
      <c r="D120" s="38">
        <f>INDEX('Commission''s asset beta 2011'!$B$11:$G$84,MATCH($A120,'Commission''s asset beta 2011'!$A$11:$A$84,0),MATCH(D$6,'Commission''s asset beta 2011'!$B$8:$G$8,0))</f>
        <v>0.4668962235419255</v>
      </c>
      <c r="E120" s="38">
        <f>INDEX('Commission''s asset beta 2011'!$B$11:$G$84,MATCH($A120,'Commission''s asset beta 2011'!$A$11:$A$84,0),MATCH(E$6,'Commission''s asset beta 2011'!$B$8:$G$8,0))</f>
        <v>3.5572481103576255E-2</v>
      </c>
      <c r="F120" s="38">
        <f>INDEX('Commission''s asset beta 2011'!$B$11:$G$84,MATCH($A120,'Commission''s asset beta 2011'!$A$11:$A$84,0),MATCH(F$6,'Commission''s asset beta 2011'!$B$8:$G$8,0))</f>
        <v>0.52130467789831714</v>
      </c>
      <c r="G120" s="38">
        <f>INDEX('Commission''s asset beta 2011'!$B$11:$G$84,MATCH($A120,'Commission''s asset beta 2011'!$A$11:$A$84,0),MATCH(G$6,'Commission''s asset beta 2011'!$B$8:$G$8,0))</f>
        <v>1.4455925012649782E-2</v>
      </c>
    </row>
    <row r="121" spans="1:7" ht="409.6">
      <c r="A121" s="1" t="str">
        <f>'Oxera''s refined sample'!C11</f>
        <v>CNP US Equity</v>
      </c>
      <c r="B121" s="38">
        <f>INDEX('Commission''s asset beta 2011'!$B$11:$G$84,MATCH($A121,'Commission''s asset beta 2011'!$A$11:$A$84,0),MATCH(B$6,'Commission''s asset beta 2011'!$B$8:$G$8,0))</f>
        <v>0.28041771368790103</v>
      </c>
      <c r="C121" s="38">
        <f>INDEX('Commission''s asset beta 2011'!$B$11:$G$84,MATCH($A121,'Commission''s asset beta 2011'!$A$11:$A$84,0),MATCH(C$6,'Commission''s asset beta 2011'!$B$8:$G$8,0))</f>
        <v>4.770213697128807E-2</v>
      </c>
      <c r="D121" s="38">
        <f>INDEX('Commission''s asset beta 2011'!$B$11:$G$84,MATCH($A121,'Commission''s asset beta 2011'!$A$11:$A$84,0),MATCH(D$6,'Commission''s asset beta 2011'!$B$8:$G$8,0))</f>
        <v>0.27807658209635211</v>
      </c>
      <c r="E121" s="38">
        <f>INDEX('Commission''s asset beta 2011'!$B$11:$G$84,MATCH($A121,'Commission''s asset beta 2011'!$A$11:$A$84,0),MATCH(E$6,'Commission''s asset beta 2011'!$B$8:$G$8,0))</f>
        <v>1.9863752368953665E-2</v>
      </c>
      <c r="F121" s="38">
        <f>INDEX('Commission''s asset beta 2011'!$B$11:$G$84,MATCH($A121,'Commission''s asset beta 2011'!$A$11:$A$84,0),MATCH(F$6,'Commission''s asset beta 2011'!$B$8:$G$8,0))</f>
        <v>0.27151962696014381</v>
      </c>
      <c r="G121" s="38">
        <f>INDEX('Commission''s asset beta 2011'!$B$11:$G$84,MATCH($A121,'Commission''s asset beta 2011'!$A$11:$A$84,0),MATCH(G$6,'Commission''s asset beta 2011'!$B$8:$G$8,0))</f>
        <v>8.3822295568455694E-3</v>
      </c>
    </row>
    <row r="122" spans="1:7" ht="409.6">
      <c r="A122" s="1" t="str">
        <f>'Oxera''s refined sample'!C12</f>
        <v>CNL US Equity</v>
      </c>
      <c r="B122" s="38">
        <f>INDEX('Commission''s asset beta 2011'!$B$11:$G$84,MATCH($A122,'Commission''s asset beta 2011'!$A$11:$A$84,0),MATCH(B$6,'Commission''s asset beta 2011'!$B$8:$G$8,0))</f>
        <v>0.36616184620407516</v>
      </c>
      <c r="C122" s="38">
        <f>INDEX('Commission''s asset beta 2011'!$B$11:$G$84,MATCH($A122,'Commission''s asset beta 2011'!$A$11:$A$84,0),MATCH(C$6,'Commission''s asset beta 2011'!$B$8:$G$8,0))</f>
        <v>6.2787152707777447E-2</v>
      </c>
      <c r="D122" s="38">
        <f>INDEX('Commission''s asset beta 2011'!$B$11:$G$84,MATCH($A122,'Commission''s asset beta 2011'!$A$11:$A$84,0),MATCH(D$6,'Commission''s asset beta 2011'!$B$8:$G$8,0))</f>
        <v>0.3883725584211854</v>
      </c>
      <c r="E122" s="38">
        <f>INDEX('Commission''s asset beta 2011'!$B$11:$G$84,MATCH($A122,'Commission''s asset beta 2011'!$A$11:$A$84,0),MATCH(E$6,'Commission''s asset beta 2011'!$B$8:$G$8,0))</f>
        <v>3.2084963269472508E-2</v>
      </c>
      <c r="F122" s="38">
        <f>INDEX('Commission''s asset beta 2011'!$B$11:$G$84,MATCH($A122,'Commission''s asset beta 2011'!$A$11:$A$84,0),MATCH(F$6,'Commission''s asset beta 2011'!$B$8:$G$8,0))</f>
        <v>0.46896932042010248</v>
      </c>
      <c r="G122" s="38">
        <f>INDEX('Commission''s asset beta 2011'!$B$11:$G$84,MATCH($A122,'Commission''s asset beta 2011'!$A$11:$A$84,0),MATCH(G$6,'Commission''s asset beta 2011'!$B$8:$G$8,0))</f>
        <v>1.3313760188701436E-2</v>
      </c>
    </row>
    <row r="123" spans="1:7" ht="409.6">
      <c r="A123" s="1" t="str">
        <f>'Oxera''s refined sample'!C13</f>
        <v>CMS US Equity</v>
      </c>
      <c r="B123" s="38">
        <f>INDEX('Commission''s asset beta 2011'!$B$11:$G$84,MATCH($A123,'Commission''s asset beta 2011'!$A$11:$A$84,0),MATCH(B$6,'Commission''s asset beta 2011'!$B$8:$G$8,0))</f>
        <v>0.24143442033726328</v>
      </c>
      <c r="C123" s="38">
        <f>INDEX('Commission''s asset beta 2011'!$B$11:$G$84,MATCH($A123,'Commission''s asset beta 2011'!$A$11:$A$84,0),MATCH(C$6,'Commission''s asset beta 2011'!$B$8:$G$8,0))</f>
        <v>4.2018923749746903E-2</v>
      </c>
      <c r="D123" s="38">
        <f>INDEX('Commission''s asset beta 2011'!$B$11:$G$84,MATCH($A123,'Commission''s asset beta 2011'!$A$11:$A$84,0),MATCH(D$6,'Commission''s asset beta 2011'!$B$8:$G$8,0))</f>
        <v>0.24281640131341095</v>
      </c>
      <c r="E123" s="38">
        <f>INDEX('Commission''s asset beta 2011'!$B$11:$G$84,MATCH($A123,'Commission''s asset beta 2011'!$A$11:$A$84,0),MATCH(E$6,'Commission''s asset beta 2011'!$B$8:$G$8,0))</f>
        <v>1.8446806420913613E-2</v>
      </c>
      <c r="F123" s="38">
        <f>INDEX('Commission''s asset beta 2011'!$B$11:$G$84,MATCH($A123,'Commission''s asset beta 2011'!$A$11:$A$84,0),MATCH(F$6,'Commission''s asset beta 2011'!$B$8:$G$8,0))</f>
        <v>0.25780041488026467</v>
      </c>
      <c r="G123" s="38">
        <f>INDEX('Commission''s asset beta 2011'!$B$11:$G$84,MATCH($A123,'Commission''s asset beta 2011'!$A$11:$A$84,0),MATCH(G$6,'Commission''s asset beta 2011'!$B$8:$G$8,0))</f>
        <v>7.1849910515696426E-3</v>
      </c>
    </row>
    <row r="124" spans="1:7" ht="409.6">
      <c r="A124" s="1" t="str">
        <f>'Oxera''s refined sample'!C14</f>
        <v>ED US Equity</v>
      </c>
      <c r="B124" s="38">
        <f>INDEX('Commission''s asset beta 2011'!$B$11:$G$84,MATCH($A124,'Commission''s asset beta 2011'!$A$11:$A$84,0),MATCH(B$6,'Commission''s asset beta 2011'!$B$8:$G$8,0))</f>
        <v>0.22827484855113042</v>
      </c>
      <c r="C124" s="38">
        <f>INDEX('Commission''s asset beta 2011'!$B$11:$G$84,MATCH($A124,'Commission''s asset beta 2011'!$A$11:$A$84,0),MATCH(C$6,'Commission''s asset beta 2011'!$B$8:$G$8,0))</f>
        <v>4.9457630779534856E-2</v>
      </c>
      <c r="D124" s="38">
        <f>INDEX('Commission''s asset beta 2011'!$B$11:$G$84,MATCH($A124,'Commission''s asset beta 2011'!$A$11:$A$84,0),MATCH(D$6,'Commission''s asset beta 2011'!$B$8:$G$8,0))</f>
        <v>0.25982607920253398</v>
      </c>
      <c r="E124" s="38">
        <f>INDEX('Commission''s asset beta 2011'!$B$11:$G$84,MATCH($A124,'Commission''s asset beta 2011'!$A$11:$A$84,0),MATCH(E$6,'Commission''s asset beta 2011'!$B$8:$G$8,0))</f>
        <v>2.1931551512827104E-2</v>
      </c>
      <c r="F124" s="38">
        <f>INDEX('Commission''s asset beta 2011'!$B$11:$G$84,MATCH($A124,'Commission''s asset beta 2011'!$A$11:$A$84,0),MATCH(F$6,'Commission''s asset beta 2011'!$B$8:$G$8,0))</f>
        <v>0.28183821425658356</v>
      </c>
      <c r="G124" s="38">
        <f>INDEX('Commission''s asset beta 2011'!$B$11:$G$84,MATCH($A124,'Commission''s asset beta 2011'!$A$11:$A$84,0),MATCH(G$6,'Commission''s asset beta 2011'!$B$8:$G$8,0))</f>
        <v>9.0857563685651302E-3</v>
      </c>
    </row>
    <row r="125" spans="1:7" ht="409.6">
      <c r="A125" s="1" t="str">
        <f>'Oxera''s refined sample'!C15</f>
        <v>D US Equity</v>
      </c>
      <c r="B125" s="38">
        <f>INDEX('Commission''s asset beta 2011'!$B$11:$G$84,MATCH($A125,'Commission''s asset beta 2011'!$A$11:$A$84,0),MATCH(B$6,'Commission''s asset beta 2011'!$B$8:$G$8,0))</f>
        <v>0.31317385798711783</v>
      </c>
      <c r="C125" s="38">
        <f>INDEX('Commission''s asset beta 2011'!$B$11:$G$84,MATCH($A125,'Commission''s asset beta 2011'!$A$11:$A$84,0),MATCH(C$6,'Commission''s asset beta 2011'!$B$8:$G$8,0))</f>
        <v>5.5491601211492492E-2</v>
      </c>
      <c r="D125" s="38">
        <f>INDEX('Commission''s asset beta 2011'!$B$11:$G$84,MATCH($A125,'Commission''s asset beta 2011'!$A$11:$A$84,0),MATCH(D$6,'Commission''s asset beta 2011'!$B$8:$G$8,0))</f>
        <v>0.34824985162496225</v>
      </c>
      <c r="E125" s="38">
        <f>INDEX('Commission''s asset beta 2011'!$B$11:$G$84,MATCH($A125,'Commission''s asset beta 2011'!$A$11:$A$84,0),MATCH(E$6,'Commission''s asset beta 2011'!$B$8:$G$8,0))</f>
        <v>2.6374769872266224E-2</v>
      </c>
      <c r="F125" s="38">
        <f>INDEX('Commission''s asset beta 2011'!$B$11:$G$84,MATCH($A125,'Commission''s asset beta 2011'!$A$11:$A$84,0),MATCH(F$6,'Commission''s asset beta 2011'!$B$8:$G$8,0))</f>
        <v>0.37662335000726122</v>
      </c>
      <c r="G125" s="38">
        <f>INDEX('Commission''s asset beta 2011'!$B$11:$G$84,MATCH($A125,'Commission''s asset beta 2011'!$A$11:$A$84,0),MATCH(G$6,'Commission''s asset beta 2011'!$B$8:$G$8,0))</f>
        <v>1.0968573868859518E-2</v>
      </c>
    </row>
    <row r="126" spans="1:7" ht="409.6">
      <c r="A126" s="1" t="str">
        <f>'Oxera''s refined sample'!C16</f>
        <v>DTE US Equity</v>
      </c>
      <c r="B126" s="38">
        <f>INDEX('Commission''s asset beta 2011'!$B$11:$G$84,MATCH($A126,'Commission''s asset beta 2011'!$A$11:$A$84,0),MATCH(B$6,'Commission''s asset beta 2011'!$B$8:$G$8,0))</f>
        <v>0.32713654801419156</v>
      </c>
      <c r="C126" s="38">
        <f>INDEX('Commission''s asset beta 2011'!$B$11:$G$84,MATCH($A126,'Commission''s asset beta 2011'!$A$11:$A$84,0),MATCH(C$6,'Commission''s asset beta 2011'!$B$8:$G$8,0))</f>
        <v>4.7341696249150217E-2</v>
      </c>
      <c r="D126" s="38">
        <f>INDEX('Commission''s asset beta 2011'!$B$11:$G$84,MATCH($A126,'Commission''s asset beta 2011'!$A$11:$A$84,0),MATCH(D$6,'Commission''s asset beta 2011'!$B$8:$G$8,0))</f>
        <v>0.31750067230319334</v>
      </c>
      <c r="E126" s="38">
        <f>INDEX('Commission''s asset beta 2011'!$B$11:$G$84,MATCH($A126,'Commission''s asset beta 2011'!$A$11:$A$84,0),MATCH(E$6,'Commission''s asset beta 2011'!$B$8:$G$8,0))</f>
        <v>2.1920163102868089E-2</v>
      </c>
      <c r="F126" s="38">
        <f>INDEX('Commission''s asset beta 2011'!$B$11:$G$84,MATCH($A126,'Commission''s asset beta 2011'!$A$11:$A$84,0),MATCH(F$6,'Commission''s asset beta 2011'!$B$8:$G$8,0))</f>
        <v>0.32879612779474099</v>
      </c>
      <c r="G126" s="38">
        <f>INDEX('Commission''s asset beta 2011'!$B$11:$G$84,MATCH($A126,'Commission''s asset beta 2011'!$A$11:$A$84,0),MATCH(G$6,'Commission''s asset beta 2011'!$B$8:$G$8,0))</f>
        <v>9.3991267750160364E-3</v>
      </c>
    </row>
    <row r="127" spans="1:7" ht="409.6">
      <c r="A127" s="1" t="str">
        <f>'Oxera''s refined sample'!C17</f>
        <v>DUE AU Equity</v>
      </c>
      <c r="B127" s="38">
        <f>INDEX('Commission''s asset beta 2011'!$B$11:$G$84,MATCH($A127,'Commission''s asset beta 2011'!$A$11:$A$84,0),MATCH(B$6,'Commission''s asset beta 2011'!$B$8:$G$8,0))</f>
        <v>0.16288648858125215</v>
      </c>
      <c r="C127" s="38">
        <f>INDEX('Commission''s asset beta 2011'!$B$11:$G$84,MATCH($A127,'Commission''s asset beta 2011'!$A$11:$A$84,0),MATCH(C$6,'Commission''s asset beta 2011'!$B$8:$G$8,0))</f>
        <v>4.298484749260674E-2</v>
      </c>
      <c r="D127" s="38">
        <f>INDEX('Commission''s asset beta 2011'!$B$11:$G$84,MATCH($A127,'Commission''s asset beta 2011'!$A$11:$A$84,0),MATCH(D$6,'Commission''s asset beta 2011'!$B$8:$G$8,0))</f>
        <v>0.13020217187170288</v>
      </c>
      <c r="E127" s="38">
        <f>INDEX('Commission''s asset beta 2011'!$B$11:$G$84,MATCH($A127,'Commission''s asset beta 2011'!$A$11:$A$84,0),MATCH(E$6,'Commission''s asset beta 2011'!$B$8:$G$8,0))</f>
        <v>2.3053226790655357E-2</v>
      </c>
      <c r="F127" s="38">
        <f>INDEX('Commission''s asset beta 2011'!$B$11:$G$84,MATCH($A127,'Commission''s asset beta 2011'!$A$11:$A$84,0),MATCH(F$6,'Commission''s asset beta 2011'!$B$8:$G$8,0))</f>
        <v>0.13992505424681453</v>
      </c>
      <c r="G127" s="38">
        <f>INDEX('Commission''s asset beta 2011'!$B$11:$G$84,MATCH($A127,'Commission''s asset beta 2011'!$A$11:$A$84,0),MATCH(G$6,'Commission''s asset beta 2011'!$B$8:$G$8,0))</f>
        <v>1.0951524704294391E-2</v>
      </c>
    </row>
    <row r="128" spans="1:7" ht="409.6">
      <c r="A128" s="1" t="str">
        <f>'Oxera''s refined sample'!C18</f>
        <v>DUK US Equity</v>
      </c>
      <c r="B128" s="38">
        <f>INDEX('Commission''s asset beta 2011'!$B$11:$G$84,MATCH($A128,'Commission''s asset beta 2011'!$A$11:$A$84,0),MATCH(B$6,'Commission''s asset beta 2011'!$B$8:$G$8,0))</f>
        <v>0.3070094337012314</v>
      </c>
      <c r="C128" s="38">
        <f>INDEX('Commission''s asset beta 2011'!$B$11:$G$84,MATCH($A128,'Commission''s asset beta 2011'!$A$11:$A$84,0),MATCH(C$6,'Commission''s asset beta 2011'!$B$8:$G$8,0))</f>
        <v>5.1797823934873241E-2</v>
      </c>
      <c r="D128" s="38">
        <f>INDEX('Commission''s asset beta 2011'!$B$11:$G$84,MATCH($A128,'Commission''s asset beta 2011'!$A$11:$A$84,0),MATCH(D$6,'Commission''s asset beta 2011'!$B$8:$G$8,0))</f>
        <v>0.32922182002238948</v>
      </c>
      <c r="E128" s="38">
        <f>INDEX('Commission''s asset beta 2011'!$B$11:$G$84,MATCH($A128,'Commission''s asset beta 2011'!$A$11:$A$84,0),MATCH(E$6,'Commission''s asset beta 2011'!$B$8:$G$8,0))</f>
        <v>2.7568498974702066E-2</v>
      </c>
      <c r="F128" s="38">
        <f>INDEX('Commission''s asset beta 2011'!$B$11:$G$84,MATCH($A128,'Commission''s asset beta 2011'!$A$11:$A$84,0),MATCH(F$6,'Commission''s asset beta 2011'!$B$8:$G$8,0))</f>
        <v>0.37270912224943492</v>
      </c>
      <c r="G128" s="38">
        <f>INDEX('Commission''s asset beta 2011'!$B$11:$G$84,MATCH($A128,'Commission''s asset beta 2011'!$A$11:$A$84,0),MATCH(G$6,'Commission''s asset beta 2011'!$B$8:$G$8,0))</f>
        <v>1.2902378435545009E-2</v>
      </c>
    </row>
    <row r="129" spans="1:7" ht="409.6">
      <c r="A129" s="1" t="str">
        <f>'Oxera''s refined sample'!C19</f>
        <v>EDE US Equity</v>
      </c>
      <c r="B129" s="38">
        <f>INDEX('Commission''s asset beta 2011'!$B$11:$G$84,MATCH($A129,'Commission''s asset beta 2011'!$A$11:$A$84,0),MATCH(B$6,'Commission''s asset beta 2011'!$B$8:$G$8,0))</f>
        <v>0.35521149646717659</v>
      </c>
      <c r="C129" s="38">
        <f>INDEX('Commission''s asset beta 2011'!$B$11:$G$84,MATCH($A129,'Commission''s asset beta 2011'!$A$11:$A$84,0),MATCH(C$6,'Commission''s asset beta 2011'!$B$8:$G$8,0))</f>
        <v>5.27769538424816E-2</v>
      </c>
      <c r="D129" s="38">
        <f>INDEX('Commission''s asset beta 2011'!$B$11:$G$84,MATCH($A129,'Commission''s asset beta 2011'!$A$11:$A$84,0),MATCH(D$6,'Commission''s asset beta 2011'!$B$8:$G$8,0))</f>
        <v>0.31217450726989415</v>
      </c>
      <c r="E129" s="38">
        <f>INDEX('Commission''s asset beta 2011'!$B$11:$G$84,MATCH($A129,'Commission''s asset beta 2011'!$A$11:$A$84,0),MATCH(E$6,'Commission''s asset beta 2011'!$B$8:$G$8,0))</f>
        <v>2.4965182424595694E-2</v>
      </c>
      <c r="F129" s="38">
        <f>INDEX('Commission''s asset beta 2011'!$B$11:$G$84,MATCH($A129,'Commission''s asset beta 2011'!$A$11:$A$84,0),MATCH(F$6,'Commission''s asset beta 2011'!$B$8:$G$8,0))</f>
        <v>0.35110679507236486</v>
      </c>
      <c r="G129" s="38">
        <f>INDEX('Commission''s asset beta 2011'!$B$11:$G$84,MATCH($A129,'Commission''s asset beta 2011'!$A$11:$A$84,0),MATCH(G$6,'Commission''s asset beta 2011'!$B$8:$G$8,0))</f>
        <v>1.0668329487408184E-2</v>
      </c>
    </row>
    <row r="130" spans="1:7" ht="409.6">
      <c r="A130" s="1" t="str">
        <f>'Oxera''s refined sample'!C20</f>
        <v>ES US Equity</v>
      </c>
      <c r="B130" s="38">
        <f>INDEX('Commission''s asset beta 2011'!$B$11:$G$84,MATCH($A130,'Commission''s asset beta 2011'!$A$11:$A$84,0),MATCH(B$6,'Commission''s asset beta 2011'!$B$8:$G$8,0))</f>
        <v>0.27937295273032658</v>
      </c>
      <c r="C130" s="38">
        <f>INDEX('Commission''s asset beta 2011'!$B$11:$G$84,MATCH($A130,'Commission''s asset beta 2011'!$A$11:$A$84,0),MATCH(C$6,'Commission''s asset beta 2011'!$B$8:$G$8,0))</f>
        <v>5.4186954901708079E-2</v>
      </c>
      <c r="D130" s="38">
        <f>INDEX('Commission''s asset beta 2011'!$B$11:$G$84,MATCH($A130,'Commission''s asset beta 2011'!$A$11:$A$84,0),MATCH(D$6,'Commission''s asset beta 2011'!$B$8:$G$8,0))</f>
        <v>0.2886790807133498</v>
      </c>
      <c r="E130" s="38">
        <f>INDEX('Commission''s asset beta 2011'!$B$11:$G$84,MATCH($A130,'Commission''s asset beta 2011'!$A$11:$A$84,0),MATCH(E$6,'Commission''s asset beta 2011'!$B$8:$G$8,0))</f>
        <v>2.4675774456748626E-2</v>
      </c>
      <c r="F130" s="38">
        <f>INDEX('Commission''s asset beta 2011'!$B$11:$G$84,MATCH($A130,'Commission''s asset beta 2011'!$A$11:$A$84,0),MATCH(F$6,'Commission''s asset beta 2011'!$B$8:$G$8,0))</f>
        <v>0.30202903778615092</v>
      </c>
      <c r="G130" s="38">
        <f>INDEX('Commission''s asset beta 2011'!$B$11:$G$84,MATCH($A130,'Commission''s asset beta 2011'!$A$11:$A$84,0),MATCH(G$6,'Commission''s asset beta 2011'!$B$8:$G$8,0))</f>
        <v>1.0249723465602323E-2</v>
      </c>
    </row>
    <row r="131" spans="1:7" ht="409.6">
      <c r="A131" s="1" t="str">
        <f>'Oxera''s refined sample'!C21</f>
        <v>EXC US Equity</v>
      </c>
      <c r="B131" s="38">
        <f>INDEX('Commission''s asset beta 2011'!$B$11:$G$84,MATCH($A131,'Commission''s asset beta 2011'!$A$11:$A$84,0),MATCH(B$6,'Commission''s asset beta 2011'!$B$8:$G$8,0))</f>
        <v>0.5064623509703059</v>
      </c>
      <c r="C131" s="38">
        <f>INDEX('Commission''s asset beta 2011'!$B$11:$G$84,MATCH($A131,'Commission''s asset beta 2011'!$A$11:$A$84,0),MATCH(C$6,'Commission''s asset beta 2011'!$B$8:$G$8,0))</f>
        <v>9.1064366389612461E-2</v>
      </c>
      <c r="D131" s="38">
        <f>INDEX('Commission''s asset beta 2011'!$B$11:$G$84,MATCH($A131,'Commission''s asset beta 2011'!$A$11:$A$84,0),MATCH(D$6,'Commission''s asset beta 2011'!$B$8:$G$8,0))</f>
        <v>0.58664875065185806</v>
      </c>
      <c r="E131" s="38">
        <f>INDEX('Commission''s asset beta 2011'!$B$11:$G$84,MATCH($A131,'Commission''s asset beta 2011'!$A$11:$A$84,0),MATCH(E$6,'Commission''s asset beta 2011'!$B$8:$G$8,0))</f>
        <v>4.7893397319074986E-2</v>
      </c>
      <c r="F131" s="38">
        <f>INDEX('Commission''s asset beta 2011'!$B$11:$G$84,MATCH($A131,'Commission''s asset beta 2011'!$A$11:$A$84,0),MATCH(F$6,'Commission''s asset beta 2011'!$B$8:$G$8,0))</f>
        <v>0.66400664477008853</v>
      </c>
      <c r="G131" s="38">
        <f>INDEX('Commission''s asset beta 2011'!$B$11:$G$84,MATCH($A131,'Commission''s asset beta 2011'!$A$11:$A$84,0),MATCH(G$6,'Commission''s asset beta 2011'!$B$8:$G$8,0))</f>
        <v>1.983035985343674E-2</v>
      </c>
    </row>
    <row r="132" spans="1:7" ht="409.6">
      <c r="A132" s="1" t="str">
        <f>'Oxera''s refined sample'!C22</f>
        <v>FE US Equity</v>
      </c>
      <c r="B132" s="38">
        <f>INDEX('Commission''s asset beta 2011'!$B$11:$G$84,MATCH($A132,'Commission''s asset beta 2011'!$A$11:$A$84,0),MATCH(B$6,'Commission''s asset beta 2011'!$B$8:$G$8,0))</f>
        <v>0.33996342801499135</v>
      </c>
      <c r="C132" s="38">
        <f>INDEX('Commission''s asset beta 2011'!$B$11:$G$84,MATCH($A132,'Commission''s asset beta 2011'!$A$11:$A$84,0),MATCH(C$6,'Commission''s asset beta 2011'!$B$8:$G$8,0))</f>
        <v>7.8072098059491821E-2</v>
      </c>
      <c r="D132" s="38">
        <f>INDEX('Commission''s asset beta 2011'!$B$11:$G$84,MATCH($A132,'Commission''s asset beta 2011'!$A$11:$A$84,0),MATCH(D$6,'Commission''s asset beta 2011'!$B$8:$G$8,0))</f>
        <v>0.37440546667289942</v>
      </c>
      <c r="E132" s="38">
        <f>INDEX('Commission''s asset beta 2011'!$B$11:$G$84,MATCH($A132,'Commission''s asset beta 2011'!$A$11:$A$84,0),MATCH(E$6,'Commission''s asset beta 2011'!$B$8:$G$8,0))</f>
        <v>3.3333986696300145E-2</v>
      </c>
      <c r="F132" s="38">
        <f>INDEX('Commission''s asset beta 2011'!$B$11:$G$84,MATCH($A132,'Commission''s asset beta 2011'!$A$11:$A$84,0),MATCH(F$6,'Commission''s asset beta 2011'!$B$8:$G$8,0))</f>
        <v>0.42437159059396845</v>
      </c>
      <c r="G132" s="38">
        <f>INDEX('Commission''s asset beta 2011'!$B$11:$G$84,MATCH($A132,'Commission''s asset beta 2011'!$A$11:$A$84,0),MATCH(G$6,'Commission''s asset beta 2011'!$B$8:$G$8,0))</f>
        <v>1.4090485989620399E-2</v>
      </c>
    </row>
    <row r="133" spans="1:7" ht="409.6">
      <c r="A133" s="1" t="str">
        <f>'Oxera''s refined sample'!C23</f>
        <v>MGEE US Equity</v>
      </c>
      <c r="B133" s="38">
        <f>INDEX('Commission''s asset beta 2011'!$B$11:$G$84,MATCH($A133,'Commission''s asset beta 2011'!$A$11:$A$84,0),MATCH(B$6,'Commission''s asset beta 2011'!$B$8:$G$8,0))</f>
        <v>0.26683906390150763</v>
      </c>
      <c r="C133" s="38">
        <f>INDEX('Commission''s asset beta 2011'!$B$11:$G$84,MATCH($A133,'Commission''s asset beta 2011'!$A$11:$A$84,0),MATCH(C$6,'Commission''s asset beta 2011'!$B$8:$G$8,0))</f>
        <v>6.5250528371296537E-2</v>
      </c>
      <c r="D133" s="38">
        <f>INDEX('Commission''s asset beta 2011'!$B$11:$G$84,MATCH($A133,'Commission''s asset beta 2011'!$A$11:$A$84,0),MATCH(D$6,'Commission''s asset beta 2011'!$B$8:$G$8,0))</f>
        <v>0.37832369318817732</v>
      </c>
      <c r="E133" s="38">
        <f>INDEX('Commission''s asset beta 2011'!$B$11:$G$84,MATCH($A133,'Commission''s asset beta 2011'!$A$11:$A$84,0),MATCH(E$6,'Commission''s asset beta 2011'!$B$8:$G$8,0))</f>
        <v>3.4873698620899354E-2</v>
      </c>
      <c r="F133" s="38">
        <f>INDEX('Commission''s asset beta 2011'!$B$11:$G$84,MATCH($A133,'Commission''s asset beta 2011'!$A$11:$A$84,0),MATCH(F$6,'Commission''s asset beta 2011'!$B$8:$G$8,0))</f>
        <v>0.47554970529958251</v>
      </c>
      <c r="G133" s="38">
        <f>INDEX('Commission''s asset beta 2011'!$B$11:$G$84,MATCH($A133,'Commission''s asset beta 2011'!$A$11:$A$84,0),MATCH(G$6,'Commission''s asset beta 2011'!$B$8:$G$8,0))</f>
        <v>1.4539384689189888E-2</v>
      </c>
    </row>
    <row r="134" spans="1:7" ht="409.6">
      <c r="A134" s="1" t="str">
        <f>'Oxera''s refined sample'!C24</f>
        <v>NG/ LN Equity</v>
      </c>
      <c r="B134" s="38">
        <f>INDEX('Commission''s asset beta 2011'!$B$11:$G$84,MATCH($A134,'Commission''s asset beta 2011'!$A$11:$A$84,0),MATCH(B$6,'Commission''s asset beta 2011'!$B$8:$G$8,0))</f>
        <v>0.26713151223652448</v>
      </c>
      <c r="C134" s="38">
        <f>INDEX('Commission''s asset beta 2011'!$B$11:$G$84,MATCH($A134,'Commission''s asset beta 2011'!$A$11:$A$84,0),MATCH(C$6,'Commission''s asset beta 2011'!$B$8:$G$8,0))</f>
        <v>5.4768415650854947E-2</v>
      </c>
      <c r="D134" s="38">
        <f>INDEX('Commission''s asset beta 2011'!$B$11:$G$84,MATCH($A134,'Commission''s asset beta 2011'!$A$11:$A$84,0),MATCH(D$6,'Commission''s asset beta 2011'!$B$8:$G$8,0))</f>
        <v>0.28331193030016727</v>
      </c>
      <c r="E134" s="38">
        <f>INDEX('Commission''s asset beta 2011'!$B$11:$G$84,MATCH($A134,'Commission''s asset beta 2011'!$A$11:$A$84,0),MATCH(E$6,'Commission''s asset beta 2011'!$B$8:$G$8,0))</f>
        <v>2.7326149243423317E-2</v>
      </c>
      <c r="F134" s="38">
        <f>INDEX('Commission''s asset beta 2011'!$B$11:$G$84,MATCH($A134,'Commission''s asset beta 2011'!$A$11:$A$84,0),MATCH(F$6,'Commission''s asset beta 2011'!$B$8:$G$8,0))</f>
        <v>0.32091034555652914</v>
      </c>
      <c r="G134" s="38">
        <f>INDEX('Commission''s asset beta 2011'!$B$11:$G$84,MATCH($A134,'Commission''s asset beta 2011'!$A$11:$A$84,0),MATCH(G$6,'Commission''s asset beta 2011'!$B$8:$G$8,0))</f>
        <v>1.2333833608971435E-2</v>
      </c>
    </row>
    <row r="135" spans="1:7" ht="409.6">
      <c r="A135" s="1" t="str">
        <f>'Oxera''s refined sample'!C25</f>
        <v>NI US Equity</v>
      </c>
      <c r="B135" s="38">
        <f>INDEX('Commission''s asset beta 2011'!$B$11:$G$84,MATCH($A135,'Commission''s asset beta 2011'!$A$11:$A$84,0),MATCH(B$6,'Commission''s asset beta 2011'!$B$8:$G$8,0))</f>
        <v>0.35831038456780062</v>
      </c>
      <c r="C135" s="38">
        <f>INDEX('Commission''s asset beta 2011'!$B$11:$G$84,MATCH($A135,'Commission''s asset beta 2011'!$A$11:$A$84,0),MATCH(C$6,'Commission''s asset beta 2011'!$B$8:$G$8,0))</f>
        <v>4.4273593580932205E-2</v>
      </c>
      <c r="D135" s="38">
        <f>INDEX('Commission''s asset beta 2011'!$B$11:$G$84,MATCH($A135,'Commission''s asset beta 2011'!$A$11:$A$84,0),MATCH(D$6,'Commission''s asset beta 2011'!$B$8:$G$8,0))</f>
        <v>0.32907022964225779</v>
      </c>
      <c r="E135" s="38">
        <f>INDEX('Commission''s asset beta 2011'!$B$11:$G$84,MATCH($A135,'Commission''s asset beta 2011'!$A$11:$A$84,0),MATCH(E$6,'Commission''s asset beta 2011'!$B$8:$G$8,0))</f>
        <v>2.1339973033777271E-2</v>
      </c>
      <c r="F135" s="38">
        <f>INDEX('Commission''s asset beta 2011'!$B$11:$G$84,MATCH($A135,'Commission''s asset beta 2011'!$A$11:$A$84,0),MATCH(F$6,'Commission''s asset beta 2011'!$B$8:$G$8,0))</f>
        <v>0.33068094985429186</v>
      </c>
      <c r="G135" s="38">
        <f>INDEX('Commission''s asset beta 2011'!$B$11:$G$84,MATCH($A135,'Commission''s asset beta 2011'!$A$11:$A$84,0),MATCH(G$6,'Commission''s asset beta 2011'!$B$8:$G$8,0))</f>
        <v>9.1844894330533351E-3</v>
      </c>
    </row>
    <row r="136" spans="1:7" ht="409.6">
      <c r="A136" s="1" t="str">
        <f>'Oxera''s refined sample'!C26</f>
        <v>NWE US Equity</v>
      </c>
      <c r="B136" s="38">
        <f>INDEX('Commission''s asset beta 2011'!$B$11:$G$84,MATCH($A136,'Commission''s asset beta 2011'!$A$11:$A$84,0),MATCH(B$6,'Commission''s asset beta 2011'!$B$8:$G$8,0))</f>
        <v>0.37570338466829212</v>
      </c>
      <c r="C136" s="38">
        <f>INDEX('Commission''s asset beta 2011'!$B$11:$G$84,MATCH($A136,'Commission''s asset beta 2011'!$A$11:$A$84,0),MATCH(C$6,'Commission''s asset beta 2011'!$B$8:$G$8,0))</f>
        <v>6.7651393834922677E-2</v>
      </c>
      <c r="D136" s="38">
        <f>INDEX('Commission''s asset beta 2011'!$B$11:$G$84,MATCH($A136,'Commission''s asset beta 2011'!$A$11:$A$84,0),MATCH(D$6,'Commission''s asset beta 2011'!$B$8:$G$8,0))</f>
        <v>0.3457861303292829</v>
      </c>
      <c r="E136" s="38">
        <f>INDEX('Commission''s asset beta 2011'!$B$11:$G$84,MATCH($A136,'Commission''s asset beta 2011'!$A$11:$A$84,0),MATCH(E$6,'Commission''s asset beta 2011'!$B$8:$G$8,0))</f>
        <v>3.0222730653765639E-2</v>
      </c>
      <c r="F136" s="38">
        <f>INDEX('Commission''s asset beta 2011'!$B$11:$G$84,MATCH($A136,'Commission''s asset beta 2011'!$A$11:$A$84,0),MATCH(F$6,'Commission''s asset beta 2011'!$B$8:$G$8,0))</f>
        <v>0.36110675412449966</v>
      </c>
      <c r="G136" s="38">
        <f>INDEX('Commission''s asset beta 2011'!$B$11:$G$84,MATCH($A136,'Commission''s asset beta 2011'!$A$11:$A$84,0),MATCH(G$6,'Commission''s asset beta 2011'!$B$8:$G$8,0))</f>
        <v>1.1868639498823613E-2</v>
      </c>
    </row>
    <row r="137" spans="1:7" ht="409.6">
      <c r="A137" s="1" t="str">
        <f>'Oxera''s refined sample'!C27</f>
        <v>OGE US Equity</v>
      </c>
      <c r="B137" s="38">
        <f>INDEX('Commission''s asset beta 2011'!$B$11:$G$84,MATCH($A137,'Commission''s asset beta 2011'!$A$11:$A$84,0),MATCH(B$6,'Commission''s asset beta 2011'!$B$8:$G$8,0))</f>
        <v>0.49721266713489359</v>
      </c>
      <c r="C137" s="38">
        <f>INDEX('Commission''s asset beta 2011'!$B$11:$G$84,MATCH($A137,'Commission''s asset beta 2011'!$A$11:$A$84,0),MATCH(C$6,'Commission''s asset beta 2011'!$B$8:$G$8,0))</f>
        <v>6.2952099816185603E-2</v>
      </c>
      <c r="D137" s="38">
        <f>INDEX('Commission''s asset beta 2011'!$B$11:$G$84,MATCH($A137,'Commission''s asset beta 2011'!$A$11:$A$84,0),MATCH(D$6,'Commission''s asset beta 2011'!$B$8:$G$8,0))</f>
        <v>0.4622453906205129</v>
      </c>
      <c r="E137" s="38">
        <f>INDEX('Commission''s asset beta 2011'!$B$11:$G$84,MATCH($A137,'Commission''s asset beta 2011'!$A$11:$A$84,0),MATCH(E$6,'Commission''s asset beta 2011'!$B$8:$G$8,0))</f>
        <v>3.368228559751274E-2</v>
      </c>
      <c r="F137" s="38">
        <f>INDEX('Commission''s asset beta 2011'!$B$11:$G$84,MATCH($A137,'Commission''s asset beta 2011'!$A$11:$A$84,0),MATCH(F$6,'Commission''s asset beta 2011'!$B$8:$G$8,0))</f>
        <v>0.50043148321605657</v>
      </c>
      <c r="G137" s="38">
        <f>INDEX('Commission''s asset beta 2011'!$B$11:$G$84,MATCH($A137,'Commission''s asset beta 2011'!$A$11:$A$84,0),MATCH(G$6,'Commission''s asset beta 2011'!$B$8:$G$8,0))</f>
        <v>1.4435074399515956E-2</v>
      </c>
    </row>
    <row r="138" spans="1:7" ht="409.6">
      <c r="A138" s="1" t="str">
        <f>'Oxera''s refined sample'!C28</f>
        <v>POM US Equity</v>
      </c>
      <c r="B138" s="38">
        <f>INDEX('Commission''s asset beta 2011'!$B$11:$G$84,MATCH($A138,'Commission''s asset beta 2011'!$A$11:$A$84,0),MATCH(B$6,'Commission''s asset beta 2011'!$B$8:$G$8,0))</f>
        <v>0.33518879697933029</v>
      </c>
      <c r="C138" s="38">
        <f>INDEX('Commission''s asset beta 2011'!$B$11:$G$84,MATCH($A138,'Commission''s asset beta 2011'!$A$11:$A$84,0),MATCH(C$6,'Commission''s asset beta 2011'!$B$8:$G$8,0))</f>
        <v>5.2192616311824973E-2</v>
      </c>
      <c r="D138" s="38">
        <f>INDEX('Commission''s asset beta 2011'!$B$11:$G$84,MATCH($A138,'Commission''s asset beta 2011'!$A$11:$A$84,0),MATCH(D$6,'Commission''s asset beta 2011'!$B$8:$G$8,0))</f>
        <v>0.34417824405716624</v>
      </c>
      <c r="E138" s="38">
        <f>INDEX('Commission''s asset beta 2011'!$B$11:$G$84,MATCH($A138,'Commission''s asset beta 2011'!$A$11:$A$84,0),MATCH(E$6,'Commission''s asset beta 2011'!$B$8:$G$8,0))</f>
        <v>2.5372985922567249E-2</v>
      </c>
      <c r="F138" s="38">
        <f>INDEX('Commission''s asset beta 2011'!$B$11:$G$84,MATCH($A138,'Commission''s asset beta 2011'!$A$11:$A$84,0),MATCH(F$6,'Commission''s asset beta 2011'!$B$8:$G$8,0))</f>
        <v>0.34403576297522054</v>
      </c>
      <c r="G138" s="38">
        <f>INDEX('Commission''s asset beta 2011'!$B$11:$G$84,MATCH($A138,'Commission''s asset beta 2011'!$A$11:$A$84,0),MATCH(G$6,'Commission''s asset beta 2011'!$B$8:$G$8,0))</f>
        <v>1.0421466880659695E-2</v>
      </c>
    </row>
    <row r="139" spans="1:7" ht="409.6">
      <c r="A139" s="1" t="str">
        <f>'Oxera''s refined sample'!C29</f>
        <v>PCG US Equity</v>
      </c>
      <c r="B139" s="38">
        <f>INDEX('Commission''s asset beta 2011'!$B$11:$G$84,MATCH($A139,'Commission''s asset beta 2011'!$A$11:$A$84,0),MATCH(B$6,'Commission''s asset beta 2011'!$B$8:$G$8,0))</f>
        <v>0.27477255860593069</v>
      </c>
      <c r="C139" s="38">
        <f>INDEX('Commission''s asset beta 2011'!$B$11:$G$84,MATCH($A139,'Commission''s asset beta 2011'!$A$11:$A$84,0),MATCH(C$6,'Commission''s asset beta 2011'!$B$8:$G$8,0))</f>
        <v>5.9593621366540658E-2</v>
      </c>
      <c r="D139" s="38">
        <f>INDEX('Commission''s asset beta 2011'!$B$11:$G$84,MATCH($A139,'Commission''s asset beta 2011'!$A$11:$A$84,0),MATCH(D$6,'Commission''s asset beta 2011'!$B$8:$G$8,0))</f>
        <v>0.27978283532594933</v>
      </c>
      <c r="E139" s="38">
        <f>INDEX('Commission''s asset beta 2011'!$B$11:$G$84,MATCH($A139,'Commission''s asset beta 2011'!$A$11:$A$84,0),MATCH(E$6,'Commission''s asset beta 2011'!$B$8:$G$8,0))</f>
        <v>3.0910958860437765E-2</v>
      </c>
      <c r="F139" s="38">
        <f>INDEX('Commission''s asset beta 2011'!$B$11:$G$84,MATCH($A139,'Commission''s asset beta 2011'!$A$11:$A$84,0),MATCH(F$6,'Commission''s asset beta 2011'!$B$8:$G$8,0))</f>
        <v>0.36254466642196215</v>
      </c>
      <c r="G139" s="38">
        <f>INDEX('Commission''s asset beta 2011'!$B$11:$G$84,MATCH($A139,'Commission''s asset beta 2011'!$A$11:$A$84,0),MATCH(G$6,'Commission''s asset beta 2011'!$B$8:$G$8,0))</f>
        <v>1.3836335859060855E-2</v>
      </c>
    </row>
    <row r="140" spans="1:7" ht="409.6">
      <c r="A140" s="1" t="str">
        <f>'Oxera''s refined sample'!C30</f>
        <v>PPL US Equity</v>
      </c>
      <c r="B140" s="38">
        <f>INDEX('Commission''s asset beta 2011'!$B$11:$G$84,MATCH($A140,'Commission''s asset beta 2011'!$A$11:$A$84,0),MATCH(B$6,'Commission''s asset beta 2011'!$B$8:$G$8,0))</f>
        <v>0.34477784396664352</v>
      </c>
      <c r="C140" s="38">
        <f>INDEX('Commission''s asset beta 2011'!$B$11:$G$84,MATCH($A140,'Commission''s asset beta 2011'!$A$11:$A$84,0),MATCH(C$6,'Commission''s asset beta 2011'!$B$8:$G$8,0))</f>
        <v>8.5695249684770755E-2</v>
      </c>
      <c r="D140" s="38">
        <f>INDEX('Commission''s asset beta 2011'!$B$11:$G$84,MATCH($A140,'Commission''s asset beta 2011'!$A$11:$A$84,0),MATCH(D$6,'Commission''s asset beta 2011'!$B$8:$G$8,0))</f>
        <v>0.3952460577416459</v>
      </c>
      <c r="E140" s="38">
        <f>INDEX('Commission''s asset beta 2011'!$B$11:$G$84,MATCH($A140,'Commission''s asset beta 2011'!$A$11:$A$84,0),MATCH(E$6,'Commission''s asset beta 2011'!$B$8:$G$8,0))</f>
        <v>4.1467851738446297E-2</v>
      </c>
      <c r="F140" s="38">
        <f>INDEX('Commission''s asset beta 2011'!$B$11:$G$84,MATCH($A140,'Commission''s asset beta 2011'!$A$11:$A$84,0),MATCH(F$6,'Commission''s asset beta 2011'!$B$8:$G$8,0))</f>
        <v>0.49351212350041929</v>
      </c>
      <c r="G140" s="38">
        <f>INDEX('Commission''s asset beta 2011'!$B$11:$G$84,MATCH($A140,'Commission''s asset beta 2011'!$A$11:$A$84,0),MATCH(G$6,'Commission''s asset beta 2011'!$B$8:$G$8,0))</f>
        <v>1.7122048318890311E-2</v>
      </c>
    </row>
    <row r="141" spans="1:7" ht="409.6">
      <c r="A141" s="1" t="str">
        <f>'Oxera''s refined sample'!C31</f>
        <v>PEG US Equity</v>
      </c>
      <c r="B141" s="38">
        <f>INDEX('Commission''s asset beta 2011'!$B$11:$G$84,MATCH($A141,'Commission''s asset beta 2011'!$A$11:$A$84,0),MATCH(B$6,'Commission''s asset beta 2011'!$B$8:$G$8,0))</f>
        <v>0.40746570804085441</v>
      </c>
      <c r="C141" s="38">
        <f>INDEX('Commission''s asset beta 2011'!$B$11:$G$84,MATCH($A141,'Commission''s asset beta 2011'!$A$11:$A$84,0),MATCH(C$6,'Commission''s asset beta 2011'!$B$8:$G$8,0))</f>
        <v>8.5676902237537128E-2</v>
      </c>
      <c r="D141" s="38">
        <f>INDEX('Commission''s asset beta 2011'!$B$11:$G$84,MATCH($A141,'Commission''s asset beta 2011'!$A$11:$A$84,0),MATCH(D$6,'Commission''s asset beta 2011'!$B$8:$G$8,0))</f>
        <v>0.44406790559265108</v>
      </c>
      <c r="E141" s="38">
        <f>INDEX('Commission''s asset beta 2011'!$B$11:$G$84,MATCH($A141,'Commission''s asset beta 2011'!$A$11:$A$84,0),MATCH(E$6,'Commission''s asset beta 2011'!$B$8:$G$8,0))</f>
        <v>3.9855237276124174E-2</v>
      </c>
      <c r="F141" s="38">
        <f>INDEX('Commission''s asset beta 2011'!$B$11:$G$84,MATCH($A141,'Commission''s asset beta 2011'!$A$11:$A$84,0),MATCH(F$6,'Commission''s asset beta 2011'!$B$8:$G$8,0))</f>
        <v>0.54327020730303111</v>
      </c>
      <c r="G141" s="38">
        <f>INDEX('Commission''s asset beta 2011'!$B$11:$G$84,MATCH($A141,'Commission''s asset beta 2011'!$A$11:$A$84,0),MATCH(G$6,'Commission''s asset beta 2011'!$B$8:$G$8,0))</f>
        <v>1.7025530592396532E-2</v>
      </c>
    </row>
    <row r="142" spans="1:7" ht="409.6">
      <c r="A142" s="1" t="str">
        <f>'Oxera''s refined sample'!C32</f>
        <v>SCG US Equity</v>
      </c>
      <c r="B142" s="38">
        <f>INDEX('Commission''s asset beta 2011'!$B$11:$G$84,MATCH($A142,'Commission''s asset beta 2011'!$A$11:$A$84,0),MATCH(B$6,'Commission''s asset beta 2011'!$B$8:$G$8,0))</f>
        <v>0.32549853349160401</v>
      </c>
      <c r="C142" s="38">
        <f>INDEX('Commission''s asset beta 2011'!$B$11:$G$84,MATCH($A142,'Commission''s asset beta 2011'!$A$11:$A$84,0),MATCH(C$6,'Commission''s asset beta 2011'!$B$8:$G$8,0))</f>
        <v>4.9136886494879628E-2</v>
      </c>
      <c r="D142" s="38">
        <f>INDEX('Commission''s asset beta 2011'!$B$11:$G$84,MATCH($A142,'Commission''s asset beta 2011'!$A$11:$A$84,0),MATCH(D$6,'Commission''s asset beta 2011'!$B$8:$G$8,0))</f>
        <v>0.30242102453075387</v>
      </c>
      <c r="E142" s="38">
        <f>INDEX('Commission''s asset beta 2011'!$B$11:$G$84,MATCH($A142,'Commission''s asset beta 2011'!$A$11:$A$84,0),MATCH(E$6,'Commission''s asset beta 2011'!$B$8:$G$8,0))</f>
        <v>2.3539837527304836E-2</v>
      </c>
      <c r="F142" s="38">
        <f>INDEX('Commission''s asset beta 2011'!$B$11:$G$84,MATCH($A142,'Commission''s asset beta 2011'!$A$11:$A$84,0),MATCH(F$6,'Commission''s asset beta 2011'!$B$8:$G$8,0))</f>
        <v>0.33578356813703397</v>
      </c>
      <c r="G142" s="38">
        <f>INDEX('Commission''s asset beta 2011'!$B$11:$G$84,MATCH($A142,'Commission''s asset beta 2011'!$A$11:$A$84,0),MATCH(G$6,'Commission''s asset beta 2011'!$B$8:$G$8,0))</f>
        <v>9.8382629933000017E-3</v>
      </c>
    </row>
    <row r="143" spans="1:7" ht="409.6">
      <c r="A143" s="1" t="str">
        <f>'Oxera''s refined sample'!C33</f>
        <v>SRE US Equity</v>
      </c>
      <c r="B143" s="38">
        <f>INDEX('Commission''s asset beta 2011'!$B$11:$G$84,MATCH($A143,'Commission''s asset beta 2011'!$A$11:$A$84,0),MATCH(B$6,'Commission''s asset beta 2011'!$B$8:$G$8,0))</f>
        <v>0.5156739625348099</v>
      </c>
      <c r="C143" s="38">
        <f>INDEX('Commission''s asset beta 2011'!$B$11:$G$84,MATCH($A143,'Commission''s asset beta 2011'!$A$11:$A$84,0),MATCH(C$6,'Commission''s asset beta 2011'!$B$8:$G$8,0))</f>
        <v>7.1882866910688598E-2</v>
      </c>
      <c r="D143" s="38">
        <f>INDEX('Commission''s asset beta 2011'!$B$11:$G$84,MATCH($A143,'Commission''s asset beta 2011'!$A$11:$A$84,0),MATCH(D$6,'Commission''s asset beta 2011'!$B$8:$G$8,0))</f>
        <v>0.51340946471532367</v>
      </c>
      <c r="E143" s="38">
        <f>INDEX('Commission''s asset beta 2011'!$B$11:$G$84,MATCH($A143,'Commission''s asset beta 2011'!$A$11:$A$84,0),MATCH(E$6,'Commission''s asset beta 2011'!$B$8:$G$8,0))</f>
        <v>3.4447000164817547E-2</v>
      </c>
      <c r="F143" s="38">
        <f>INDEX('Commission''s asset beta 2011'!$B$11:$G$84,MATCH($A143,'Commission''s asset beta 2011'!$A$11:$A$84,0),MATCH(F$6,'Commission''s asset beta 2011'!$B$8:$G$8,0))</f>
        <v>0.54494583111868944</v>
      </c>
      <c r="G143" s="38">
        <f>INDEX('Commission''s asset beta 2011'!$B$11:$G$84,MATCH($A143,'Commission''s asset beta 2011'!$A$11:$A$84,0),MATCH(G$6,'Commission''s asset beta 2011'!$B$8:$G$8,0))</f>
        <v>1.5028035616024589E-2</v>
      </c>
    </row>
    <row r="144" spans="1:7" ht="409.6">
      <c r="A144" s="1" t="str">
        <f>'Oxera''s refined sample'!C34</f>
        <v>SJI US Equity</v>
      </c>
      <c r="B144" s="38">
        <f>INDEX('Commission''s asset beta 2011'!$B$11:$G$84,MATCH($A144,'Commission''s asset beta 2011'!$A$11:$A$84,0),MATCH(B$6,'Commission''s asset beta 2011'!$B$8:$G$8,0))</f>
        <v>0.269208916543976</v>
      </c>
      <c r="C144" s="38">
        <f>INDEX('Commission''s asset beta 2011'!$B$11:$G$84,MATCH($A144,'Commission''s asset beta 2011'!$A$11:$A$84,0),MATCH(C$6,'Commission''s asset beta 2011'!$B$8:$G$8,0))</f>
        <v>7.2655291460436519E-2</v>
      </c>
      <c r="D144" s="38">
        <f>INDEX('Commission''s asset beta 2011'!$B$11:$G$84,MATCH($A144,'Commission''s asset beta 2011'!$A$11:$A$84,0),MATCH(D$6,'Commission''s asset beta 2011'!$B$8:$G$8,0))</f>
        <v>0.38285280528808036</v>
      </c>
      <c r="E144" s="38">
        <f>INDEX('Commission''s asset beta 2011'!$B$11:$G$84,MATCH($A144,'Commission''s asset beta 2011'!$A$11:$A$84,0),MATCH(E$6,'Commission''s asset beta 2011'!$B$8:$G$8,0))</f>
        <v>3.738501987097053E-2</v>
      </c>
      <c r="F144" s="38">
        <f>INDEX('Commission''s asset beta 2011'!$B$11:$G$84,MATCH($A144,'Commission''s asset beta 2011'!$A$11:$A$84,0),MATCH(F$6,'Commission''s asset beta 2011'!$B$8:$G$8,0))</f>
        <v>0.46240729244939344</v>
      </c>
      <c r="G144" s="38">
        <f>INDEX('Commission''s asset beta 2011'!$B$11:$G$84,MATCH($A144,'Commission''s asset beta 2011'!$A$11:$A$84,0),MATCH(G$6,'Commission''s asset beta 2011'!$B$8:$G$8,0))</f>
        <v>1.5041364021633275E-2</v>
      </c>
    </row>
    <row r="145" spans="1:7" ht="409.6">
      <c r="A145" s="1" t="str">
        <f>'Oxera''s refined sample'!C35</f>
        <v>SKI AU Equity</v>
      </c>
      <c r="B145" s="38">
        <f>INDEX('Commission''s asset beta 2011'!$B$11:$G$84,MATCH($A145,'Commission''s asset beta 2011'!$A$11:$A$84,0),MATCH(B$6,'Commission''s asset beta 2011'!$B$8:$G$8,0))</f>
        <v>0.21249848845224512</v>
      </c>
      <c r="C145" s="38">
        <f>INDEX('Commission''s asset beta 2011'!$B$11:$G$84,MATCH($A145,'Commission''s asset beta 2011'!$A$11:$A$84,0),MATCH(C$6,'Commission''s asset beta 2011'!$B$8:$G$8,0))</f>
        <v>6.7006078690967419E-2</v>
      </c>
      <c r="D145" s="38">
        <f>INDEX('Commission''s asset beta 2011'!$B$11:$G$84,MATCH($A145,'Commission''s asset beta 2011'!$A$11:$A$84,0),MATCH(D$6,'Commission''s asset beta 2011'!$B$8:$G$8,0))</f>
        <v>0.21273972105004982</v>
      </c>
      <c r="E145" s="38">
        <f>INDEX('Commission''s asset beta 2011'!$B$11:$G$84,MATCH($A145,'Commission''s asset beta 2011'!$A$11:$A$84,0),MATCH(E$6,'Commission''s asset beta 2011'!$B$8:$G$8,0))</f>
        <v>3.7638141611935821E-2</v>
      </c>
      <c r="F145" s="38">
        <f>INDEX('Commission''s asset beta 2011'!$B$11:$G$84,MATCH($A145,'Commission''s asset beta 2011'!$A$11:$A$84,0),MATCH(F$6,'Commission''s asset beta 2011'!$B$8:$G$8,0))</f>
        <v>0.28149465968629966</v>
      </c>
      <c r="G145" s="38">
        <f>INDEX('Commission''s asset beta 2011'!$B$11:$G$84,MATCH($A145,'Commission''s asset beta 2011'!$A$11:$A$84,0),MATCH(G$6,'Commission''s asset beta 2011'!$B$8:$G$8,0))</f>
        <v>1.8796551106494187E-2</v>
      </c>
    </row>
    <row r="146" spans="1:7" ht="409.6">
      <c r="A146" s="1" t="str">
        <f>'Oxera''s refined sample'!C36</f>
        <v>SSE LN Equity</v>
      </c>
      <c r="B146" s="38">
        <f>INDEX('Commission''s asset beta 2011'!$B$11:$G$84,MATCH($A146,'Commission''s asset beta 2011'!$A$11:$A$84,0),MATCH(B$6,'Commission''s asset beta 2011'!$B$8:$G$8,0))</f>
        <v>0.36142320898643432</v>
      </c>
      <c r="C146" s="38">
        <f>INDEX('Commission''s asset beta 2011'!$B$11:$G$84,MATCH($A146,'Commission''s asset beta 2011'!$A$11:$A$84,0),MATCH(C$6,'Commission''s asset beta 2011'!$B$8:$G$8,0))</f>
        <v>8.0212444803632446E-2</v>
      </c>
      <c r="D146" s="38">
        <f>INDEX('Commission''s asset beta 2011'!$B$11:$G$84,MATCH($A146,'Commission''s asset beta 2011'!$A$11:$A$84,0),MATCH(D$6,'Commission''s asset beta 2011'!$B$8:$G$8,0))</f>
        <v>0.4111067030749343</v>
      </c>
      <c r="E146" s="38">
        <f>INDEX('Commission''s asset beta 2011'!$B$11:$G$84,MATCH($A146,'Commission''s asset beta 2011'!$A$11:$A$84,0),MATCH(E$6,'Commission''s asset beta 2011'!$B$8:$G$8,0))</f>
        <v>4.1356536590250847E-2</v>
      </c>
      <c r="F146" s="38">
        <f>INDEX('Commission''s asset beta 2011'!$B$11:$G$84,MATCH($A146,'Commission''s asset beta 2011'!$A$11:$A$84,0),MATCH(F$6,'Commission''s asset beta 2011'!$B$8:$G$8,0))</f>
        <v>0.46511820847237623</v>
      </c>
      <c r="G146" s="38">
        <f>INDEX('Commission''s asset beta 2011'!$B$11:$G$84,MATCH($A146,'Commission''s asset beta 2011'!$A$11:$A$84,0),MATCH(G$6,'Commission''s asset beta 2011'!$B$8:$G$8,0))</f>
        <v>1.9068299484148284E-2</v>
      </c>
    </row>
    <row r="147" spans="1:7" ht="409.6">
      <c r="A147" s="1" t="str">
        <f>'Oxera''s refined sample'!C37</f>
        <v>TE US Equity</v>
      </c>
      <c r="B147" s="38">
        <f>INDEX('Commission''s asset beta 2011'!$B$11:$G$84,MATCH($A147,'Commission''s asset beta 2011'!$A$11:$A$84,0),MATCH(B$6,'Commission''s asset beta 2011'!$B$8:$G$8,0))</f>
        <v>0.42140168110893611</v>
      </c>
      <c r="C147" s="38">
        <f>INDEX('Commission''s asset beta 2011'!$B$11:$G$84,MATCH($A147,'Commission''s asset beta 2011'!$A$11:$A$84,0),MATCH(C$6,'Commission''s asset beta 2011'!$B$8:$G$8,0))</f>
        <v>6.3309532370175656E-2</v>
      </c>
      <c r="D147" s="38">
        <f>INDEX('Commission''s asset beta 2011'!$B$11:$G$84,MATCH($A147,'Commission''s asset beta 2011'!$A$11:$A$84,0),MATCH(D$6,'Commission''s asset beta 2011'!$B$8:$G$8,0))</f>
        <v>0.38524437690518953</v>
      </c>
      <c r="E147" s="38">
        <f>INDEX('Commission''s asset beta 2011'!$B$11:$G$84,MATCH($A147,'Commission''s asset beta 2011'!$A$11:$A$84,0),MATCH(E$6,'Commission''s asset beta 2011'!$B$8:$G$8,0))</f>
        <v>3.0896689917264755E-2</v>
      </c>
      <c r="F147" s="38">
        <f>INDEX('Commission''s asset beta 2011'!$B$11:$G$84,MATCH($A147,'Commission''s asset beta 2011'!$A$11:$A$84,0),MATCH(F$6,'Commission''s asset beta 2011'!$B$8:$G$8,0))</f>
        <v>0.41876206454909037</v>
      </c>
      <c r="G147" s="38">
        <f>INDEX('Commission''s asset beta 2011'!$B$11:$G$84,MATCH($A147,'Commission''s asset beta 2011'!$A$11:$A$84,0),MATCH(G$6,'Commission''s asset beta 2011'!$B$8:$G$8,0))</f>
        <v>1.2162655999838486E-2</v>
      </c>
    </row>
    <row r="148" spans="1:7" ht="409.6">
      <c r="A148" s="1" t="str">
        <f>'Oxera''s refined sample'!C38</f>
        <v>UGI US Equity</v>
      </c>
      <c r="B148" s="38">
        <f>INDEX('Commission''s asset beta 2011'!$B$11:$G$84,MATCH($A148,'Commission''s asset beta 2011'!$A$11:$A$84,0),MATCH(B$6,'Commission''s asset beta 2011'!$B$8:$G$8,0))</f>
        <v>0.28875425588765891</v>
      </c>
      <c r="C148" s="38">
        <f>INDEX('Commission''s asset beta 2011'!$B$11:$G$84,MATCH($A148,'Commission''s asset beta 2011'!$A$11:$A$84,0),MATCH(C$6,'Commission''s asset beta 2011'!$B$8:$G$8,0))</f>
        <v>5.4475741892390718E-2</v>
      </c>
      <c r="D148" s="38">
        <f>INDEX('Commission''s asset beta 2011'!$B$11:$G$84,MATCH($A148,'Commission''s asset beta 2011'!$A$11:$A$84,0),MATCH(D$6,'Commission''s asset beta 2011'!$B$8:$G$8,0))</f>
        <v>0.3359851715226132</v>
      </c>
      <c r="E148" s="38">
        <f>INDEX('Commission''s asset beta 2011'!$B$11:$G$84,MATCH($A148,'Commission''s asset beta 2011'!$A$11:$A$84,0),MATCH(E$6,'Commission''s asset beta 2011'!$B$8:$G$8,0))</f>
        <v>2.769680444444976E-2</v>
      </c>
      <c r="F148" s="38">
        <f>INDEX('Commission''s asset beta 2011'!$B$11:$G$84,MATCH($A148,'Commission''s asset beta 2011'!$A$11:$A$84,0),MATCH(F$6,'Commission''s asset beta 2011'!$B$8:$G$8,0))</f>
        <v>0.37325265413399655</v>
      </c>
      <c r="G148" s="38">
        <f>INDEX('Commission''s asset beta 2011'!$B$11:$G$84,MATCH($A148,'Commission''s asset beta 2011'!$A$11:$A$84,0),MATCH(G$6,'Commission''s asset beta 2011'!$B$8:$G$8,0))</f>
        <v>1.2639571722733627E-2</v>
      </c>
    </row>
    <row r="149" spans="1:7" ht="409.6">
      <c r="A149" s="1" t="str">
        <f>'Oxera''s refined sample'!C39</f>
        <v>UTL US Equity</v>
      </c>
      <c r="B149" s="38">
        <f>INDEX('Commission''s asset beta 2011'!$B$11:$G$84,MATCH($A149,'Commission''s asset beta 2011'!$A$11:$A$84,0),MATCH(B$6,'Commission''s asset beta 2011'!$B$8:$G$8,0))</f>
        <v>0.14831929031177918</v>
      </c>
      <c r="C149" s="38">
        <f>INDEX('Commission''s asset beta 2011'!$B$11:$G$84,MATCH($A149,'Commission''s asset beta 2011'!$A$11:$A$84,0),MATCH(C$6,'Commission''s asset beta 2011'!$B$8:$G$8,0))</f>
        <v>4.9048314219572224E-2</v>
      </c>
      <c r="D149" s="38">
        <f>INDEX('Commission''s asset beta 2011'!$B$11:$G$84,MATCH($A149,'Commission''s asset beta 2011'!$A$11:$A$84,0),MATCH(D$6,'Commission''s asset beta 2011'!$B$8:$G$8,0))</f>
        <v>0.12047487774142529</v>
      </c>
      <c r="E149" s="38">
        <f>INDEX('Commission''s asset beta 2011'!$B$11:$G$84,MATCH($A149,'Commission''s asset beta 2011'!$A$11:$A$84,0),MATCH(E$6,'Commission''s asset beta 2011'!$B$8:$G$8,0))</f>
        <v>2.803884552364241E-2</v>
      </c>
      <c r="F149" s="38">
        <f>INDEX('Commission''s asset beta 2011'!$B$11:$G$84,MATCH($A149,'Commission''s asset beta 2011'!$A$11:$A$84,0),MATCH(F$6,'Commission''s asset beta 2011'!$B$8:$G$8,0))</f>
        <v>8.7118791805570708E-2</v>
      </c>
      <c r="G149" s="38">
        <f>INDEX('Commission''s asset beta 2011'!$B$11:$G$84,MATCH($A149,'Commission''s asset beta 2011'!$A$11:$A$84,0),MATCH(G$6,'Commission''s asset beta 2011'!$B$8:$G$8,0))</f>
        <v>1.1576761247140844E-2</v>
      </c>
    </row>
    <row r="150" spans="1:7" ht="409.6">
      <c r="A150" s="1" t="str">
        <f>'Oxera''s refined sample'!C40</f>
        <v>VVC US Equity</v>
      </c>
      <c r="B150" s="38">
        <f>INDEX('Commission''s asset beta 2011'!$B$11:$G$84,MATCH($A150,'Commission''s asset beta 2011'!$A$11:$A$84,0),MATCH(B$6,'Commission''s asset beta 2011'!$B$8:$G$8,0))</f>
        <v>0.29354206592146548</v>
      </c>
      <c r="C150" s="38">
        <f>INDEX('Commission''s asset beta 2011'!$B$11:$G$84,MATCH($A150,'Commission''s asset beta 2011'!$A$11:$A$84,0),MATCH(C$6,'Commission''s asset beta 2011'!$B$8:$G$8,0))</f>
        <v>6.3590916637360703E-2</v>
      </c>
      <c r="D150" s="38">
        <f>INDEX('Commission''s asset beta 2011'!$B$11:$G$84,MATCH($A150,'Commission''s asset beta 2011'!$A$11:$A$84,0),MATCH(D$6,'Commission''s asset beta 2011'!$B$8:$G$8,0))</f>
        <v>0.32354792645876368</v>
      </c>
      <c r="E150" s="38">
        <f>INDEX('Commission''s asset beta 2011'!$B$11:$G$84,MATCH($A150,'Commission''s asset beta 2011'!$A$11:$A$84,0),MATCH(E$6,'Commission''s asset beta 2011'!$B$8:$G$8,0))</f>
        <v>3.0180367708653254E-2</v>
      </c>
      <c r="F150" s="38">
        <f>INDEX('Commission''s asset beta 2011'!$B$11:$G$84,MATCH($A150,'Commission''s asset beta 2011'!$A$11:$A$84,0),MATCH(F$6,'Commission''s asset beta 2011'!$B$8:$G$8,0))</f>
        <v>0.33897725363106945</v>
      </c>
      <c r="G150" s="38">
        <f>INDEX('Commission''s asset beta 2011'!$B$11:$G$84,MATCH($A150,'Commission''s asset beta 2011'!$A$11:$A$84,0),MATCH(G$6,'Commission''s asset beta 2011'!$B$8:$G$8,0))</f>
        <v>1.1184187350195125E-2</v>
      </c>
    </row>
    <row r="151" spans="1:7" ht="409.6">
      <c r="A151" s="1" t="str">
        <f>'Oxera''s refined sample'!C41</f>
        <v>WEC US Equity</v>
      </c>
      <c r="B151" s="38">
        <f>INDEX('Commission''s asset beta 2011'!$B$11:$G$84,MATCH($A151,'Commission''s asset beta 2011'!$A$11:$A$84,0),MATCH(B$6,'Commission''s asset beta 2011'!$B$8:$G$8,0))</f>
        <v>0.24720781303019299</v>
      </c>
      <c r="C151" s="38">
        <f>INDEX('Commission''s asset beta 2011'!$B$11:$G$84,MATCH($A151,'Commission''s asset beta 2011'!$A$11:$A$84,0),MATCH(C$6,'Commission''s asset beta 2011'!$B$8:$G$8,0))</f>
        <v>4.7248171487860181E-2</v>
      </c>
      <c r="D151" s="38">
        <f>INDEX('Commission''s asset beta 2011'!$B$11:$G$84,MATCH($A151,'Commission''s asset beta 2011'!$A$11:$A$84,0),MATCH(D$6,'Commission''s asset beta 2011'!$B$8:$G$8,0))</f>
        <v>0.26790538308799045</v>
      </c>
      <c r="E151" s="38">
        <f>INDEX('Commission''s asset beta 2011'!$B$11:$G$84,MATCH($A151,'Commission''s asset beta 2011'!$A$11:$A$84,0),MATCH(E$6,'Commission''s asset beta 2011'!$B$8:$G$8,0))</f>
        <v>2.3132251407722758E-2</v>
      </c>
      <c r="F151" s="38">
        <f>INDEX('Commission''s asset beta 2011'!$B$11:$G$84,MATCH($A151,'Commission''s asset beta 2011'!$A$11:$A$84,0),MATCH(F$6,'Commission''s asset beta 2011'!$B$8:$G$8,0))</f>
        <v>0.28587288169352404</v>
      </c>
      <c r="G151" s="38">
        <f>INDEX('Commission''s asset beta 2011'!$B$11:$G$84,MATCH($A151,'Commission''s asset beta 2011'!$A$11:$A$84,0),MATCH(G$6,'Commission''s asset beta 2011'!$B$8:$G$8,0))</f>
        <v>9.8972038733031141E-3</v>
      </c>
    </row>
    <row r="152" spans="1:7" ht="409.6">
      <c r="A152" s="1" t="str">
        <f>'Oxera''s refined sample'!C42</f>
        <v>WGL US Equity</v>
      </c>
      <c r="B152" s="38">
        <f>INDEX('Commission''s asset beta 2011'!$B$11:$G$84,MATCH($A152,'Commission''s asset beta 2011'!$A$11:$A$84,0),MATCH(B$6,'Commission''s asset beta 2011'!$B$8:$G$8,0))</f>
        <v>0.26379268158797448</v>
      </c>
      <c r="C152" s="38">
        <f>INDEX('Commission''s asset beta 2011'!$B$11:$G$84,MATCH($A152,'Commission''s asset beta 2011'!$A$11:$A$84,0),MATCH(C$6,'Commission''s asset beta 2011'!$B$8:$G$8,0))</f>
        <v>7.218628086258809E-2</v>
      </c>
      <c r="D152" s="38">
        <f>INDEX('Commission''s asset beta 2011'!$B$11:$G$84,MATCH($A152,'Commission''s asset beta 2011'!$A$11:$A$84,0),MATCH(D$6,'Commission''s asset beta 2011'!$B$8:$G$8,0))</f>
        <v>0.38635718340951347</v>
      </c>
      <c r="E152" s="38">
        <f>INDEX('Commission''s asset beta 2011'!$B$11:$G$84,MATCH($A152,'Commission''s asset beta 2011'!$A$11:$A$84,0),MATCH(E$6,'Commission''s asset beta 2011'!$B$8:$G$8,0))</f>
        <v>3.602685870544288E-2</v>
      </c>
      <c r="F152" s="38">
        <f>INDEX('Commission''s asset beta 2011'!$B$11:$G$84,MATCH($A152,'Commission''s asset beta 2011'!$A$11:$A$84,0),MATCH(F$6,'Commission''s asset beta 2011'!$B$8:$G$8,0))</f>
        <v>0.48789853793614135</v>
      </c>
      <c r="G152" s="38">
        <f>INDEX('Commission''s asset beta 2011'!$B$11:$G$84,MATCH($A152,'Commission''s asset beta 2011'!$A$11:$A$84,0),MATCH(G$6,'Commission''s asset beta 2011'!$B$8:$G$8,0))</f>
        <v>1.3969517073416548E-2</v>
      </c>
    </row>
    <row r="153" spans="1:7" ht="409.6">
      <c r="A153" s="1" t="str">
        <f>'Oxera''s refined sample'!C43</f>
        <v>XEL US Equity</v>
      </c>
      <c r="B153" s="38">
        <f>INDEX('Commission''s asset beta 2011'!$B$11:$G$84,MATCH($A153,'Commission''s asset beta 2011'!$A$11:$A$84,0),MATCH(B$6,'Commission''s asset beta 2011'!$B$8:$G$8,0))</f>
        <v>0.25271075874059068</v>
      </c>
      <c r="C153" s="38">
        <f>INDEX('Commission''s asset beta 2011'!$B$11:$G$84,MATCH($A153,'Commission''s asset beta 2011'!$A$11:$A$84,0),MATCH(C$6,'Commission''s asset beta 2011'!$B$8:$G$8,0))</f>
        <v>4.2579442773110605E-2</v>
      </c>
      <c r="D153" s="38">
        <f>INDEX('Commission''s asset beta 2011'!$B$11:$G$84,MATCH($A153,'Commission''s asset beta 2011'!$A$11:$A$84,0),MATCH(D$6,'Commission''s asset beta 2011'!$B$8:$G$8,0))</f>
        <v>0.25916135492478432</v>
      </c>
      <c r="E153" s="38">
        <f>INDEX('Commission''s asset beta 2011'!$B$11:$G$84,MATCH($A153,'Commission''s asset beta 2011'!$A$11:$A$84,0),MATCH(E$6,'Commission''s asset beta 2011'!$B$8:$G$8,0))</f>
        <v>2.0346396773850688E-2</v>
      </c>
      <c r="F153" s="38">
        <f>INDEX('Commission''s asset beta 2011'!$B$11:$G$84,MATCH($A153,'Commission''s asset beta 2011'!$A$11:$A$84,0),MATCH(F$6,'Commission''s asset beta 2011'!$B$8:$G$8,0))</f>
        <v>0.31017683121574169</v>
      </c>
      <c r="G153" s="38">
        <f>INDEX('Commission''s asset beta 2011'!$B$11:$G$84,MATCH($A153,'Commission''s asset beta 2011'!$A$11:$A$84,0),MATCH(G$6,'Commission''s asset beta 2011'!$B$8:$G$8,0))</f>
        <v>9.2831989576823877E-3</v>
      </c>
    </row>
    <row r="154" spans="1:7" ht="409.6">
      <c r="A154" s="3" t="str">
        <f>"Simple average ("&amp;A$115&amp;")"</f>
        <v>Simple average (Integrated)</v>
      </c>
      <c r="B154" s="8">
        <f>AVERAGE(B116:B153)</f>
        <v>0.32859958546685575</v>
      </c>
      <c r="C154" s="7"/>
      <c r="D154" s="8">
        <f>AVERAGE(D116:D153)</f>
        <v>0.3386447635534281</v>
      </c>
      <c r="E154" s="7"/>
      <c r="F154" s="8">
        <f>AVERAGE(F116:F153)</f>
        <v>0.37877962014431593</v>
      </c>
      <c r="G154" s="16"/>
    </row>
    <row r="155" spans="1:7" ht="409.6">
      <c r="B155" s="13"/>
      <c r="C155" s="7"/>
      <c r="D155" s="13"/>
      <c r="E155" s="7"/>
      <c r="F155" s="13"/>
      <c r="G155" s="16"/>
    </row>
    <row r="156" spans="1:7" ht="409.6">
      <c r="B156" s="7"/>
    </row>
    <row r="157" spans="1:7" ht="409.6">
      <c r="A157" s="5" t="s">
        <v>68</v>
      </c>
      <c r="B157" s="4"/>
      <c r="C157" s="4"/>
      <c r="D157" s="4"/>
      <c r="E157" s="4"/>
    </row>
    <row r="158" spans="1:7" ht="409.6">
      <c r="B158" s="7"/>
    </row>
    <row r="159" spans="1:7" ht="409.6">
      <c r="A159" s="5" t="s">
        <v>69</v>
      </c>
      <c r="B159" s="4"/>
      <c r="C159" s="4"/>
      <c r="D159" s="4"/>
      <c r="E159" s="4"/>
    </row>
    <row r="160" spans="1:7" ht="409.6">
      <c r="B160" s="7"/>
    </row>
    <row r="161" spans="1:7" ht="409.6">
      <c r="B161" s="17" t="s">
        <v>53</v>
      </c>
      <c r="C161" s="17" t="str">
        <f>$B$6</f>
        <v>Asset beta (4-weekly results)</v>
      </c>
      <c r="D161" s="17" t="str">
        <f>$D$6</f>
        <v>Asset beta (Weekly results)</v>
      </c>
      <c r="E161" s="17" t="str">
        <f>$F$6</f>
        <v>Asset beta (Daily results)</v>
      </c>
    </row>
    <row r="162" spans="1:7" ht="409.6">
      <c r="A162" s="3" t="s">
        <v>54</v>
      </c>
      <c r="C162" s="15" t="s">
        <v>42</v>
      </c>
      <c r="D162" s="15" t="s">
        <v>18</v>
      </c>
      <c r="E162" s="15" t="s">
        <v>19</v>
      </c>
    </row>
    <row r="163" spans="1:7" ht="26.45">
      <c r="A163" s="14" t="s">
        <v>21</v>
      </c>
      <c r="B163" s="35" t="str">
        <f>A$94</f>
        <v>Simple average (Gas)</v>
      </c>
      <c r="C163" s="39">
        <f t="shared" ref="C163:E166" si="0">INDEX($B$8:$G$155,MATCH($B163,$A$8:$A$155,0),MATCH(C$161,$B$6:$G$6,0))</f>
        <v>0.41126206980926167</v>
      </c>
      <c r="D163" s="39">
        <f t="shared" si="0"/>
        <v>0.45070266499458822</v>
      </c>
      <c r="E163" s="39">
        <f t="shared" si="0"/>
        <v>0.49315187939092697</v>
      </c>
      <c r="F163" s="13"/>
      <c r="G163" s="13"/>
    </row>
    <row r="164" spans="1:7" ht="26.45">
      <c r="A164" s="14" t="s">
        <v>22</v>
      </c>
      <c r="B164" s="35" t="str">
        <f>A$112</f>
        <v>Simple average (Electricity)</v>
      </c>
      <c r="C164" s="39">
        <f t="shared" si="0"/>
        <v>0.38764702899841874</v>
      </c>
      <c r="D164" s="39">
        <f t="shared" si="0"/>
        <v>0.37226298320624679</v>
      </c>
      <c r="E164" s="39">
        <f t="shared" si="0"/>
        <v>0.39216205898696455</v>
      </c>
      <c r="F164" s="13"/>
      <c r="G164" s="13"/>
    </row>
    <row r="165" spans="1:7" ht="26.45">
      <c r="A165" s="14" t="s">
        <v>23</v>
      </c>
      <c r="B165" s="35" t="str">
        <f>A$154</f>
        <v>Simple average (Integrated)</v>
      </c>
      <c r="C165" s="39">
        <f t="shared" si="0"/>
        <v>0.32859958546685575</v>
      </c>
      <c r="D165" s="39">
        <f t="shared" si="0"/>
        <v>0.3386447635534281</v>
      </c>
      <c r="E165" s="39">
        <f t="shared" si="0"/>
        <v>0.37877962014431593</v>
      </c>
    </row>
    <row r="166" spans="1:7" ht="26.45">
      <c r="A166" s="3" t="s">
        <v>24</v>
      </c>
      <c r="B166" s="35" t="str">
        <f>A$75</f>
        <v>Simple average (Energy)</v>
      </c>
      <c r="C166" s="40">
        <f t="shared" si="0"/>
        <v>0.35944438359488512</v>
      </c>
      <c r="D166" s="40">
        <f t="shared" si="0"/>
        <v>0.37075705604233644</v>
      </c>
      <c r="E166" s="40">
        <f t="shared" si="0"/>
        <v>0.40718168033082702</v>
      </c>
      <c r="F166" s="8"/>
      <c r="G166" s="8"/>
    </row>
    <row r="167" spans="1:7" ht="409.6">
      <c r="C167" s="7"/>
      <c r="F167" s="8"/>
      <c r="G167" s="8"/>
    </row>
  </sheetData>
  <mergeCells count="3">
    <mergeCell ref="B5:C5"/>
    <mergeCell ref="D5:E5"/>
    <mergeCell ref="F5:G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5"/>
  <sheetViews>
    <sheetView showGridLines="0" zoomScale="80" zoomScaleNormal="80" workbookViewId="0">
      <pane ySplit="6" topLeftCell="A7" activePane="bottomLeft" state="frozen"/>
      <selection pane="bottomLeft"/>
    </sheetView>
  </sheetViews>
  <sheetFormatPr defaultColWidth="9" defaultRowHeight="12.75" outlineLevelCol="1"/>
  <cols>
    <col min="1" max="1" width="19.625" style="1" customWidth="1"/>
    <col min="2" max="7" width="13.375" style="1" customWidth="1"/>
    <col min="8" max="10" width="13.375" style="1" hidden="1" customWidth="1" outlineLevel="1"/>
    <col min="11" max="11" width="2" style="1" customWidth="1" collapsed="1"/>
    <col min="12" max="12" width="33.125" style="1" customWidth="1"/>
    <col min="13" max="16384" width="9" style="1"/>
  </cols>
  <sheetData>
    <row r="1" spans="1:15" ht="18">
      <c r="A1" s="2" t="s">
        <v>70</v>
      </c>
      <c r="B1" s="6"/>
      <c r="C1" s="6"/>
      <c r="D1" s="6"/>
      <c r="E1" s="6"/>
      <c r="F1" s="6"/>
      <c r="G1" s="6"/>
      <c r="H1" s="6"/>
      <c r="I1" s="6"/>
      <c r="J1" s="6"/>
      <c r="K1" s="6"/>
      <c r="L1" s="6"/>
      <c r="M1" s="6"/>
      <c r="N1" s="6"/>
      <c r="O1" s="6"/>
    </row>
    <row r="3" spans="1:15">
      <c r="A3" s="5" t="s">
        <v>40</v>
      </c>
      <c r="B3" s="4"/>
      <c r="C3" s="4"/>
      <c r="D3" s="4"/>
      <c r="E3" s="4"/>
      <c r="F3" s="4"/>
      <c r="G3" s="4"/>
      <c r="H3" s="4"/>
      <c r="I3" s="4"/>
      <c r="J3" s="4"/>
      <c r="L3" s="5" t="s">
        <v>41</v>
      </c>
      <c r="M3" s="5"/>
      <c r="N3" s="5"/>
      <c r="O3" s="4"/>
    </row>
    <row r="5" spans="1:15">
      <c r="B5" s="114" t="s">
        <v>42</v>
      </c>
      <c r="C5" s="114"/>
      <c r="D5" s="114" t="s">
        <v>18</v>
      </c>
      <c r="E5" s="114"/>
      <c r="F5" s="114" t="s">
        <v>19</v>
      </c>
      <c r="G5" s="114"/>
      <c r="H5" s="115" t="s">
        <v>43</v>
      </c>
      <c r="I5" s="115"/>
      <c r="J5" s="115"/>
    </row>
    <row r="6" spans="1:15" ht="38.25">
      <c r="B6" s="26" t="s">
        <v>71</v>
      </c>
      <c r="C6" s="26" t="s">
        <v>72</v>
      </c>
      <c r="D6" s="26" t="s">
        <v>73</v>
      </c>
      <c r="E6" s="26" t="s">
        <v>74</v>
      </c>
      <c r="F6" s="26" t="s">
        <v>75</v>
      </c>
      <c r="G6" s="26" t="s">
        <v>76</v>
      </c>
      <c r="H6" s="26" t="str">
        <f>$B$5</f>
        <v>4-weekly results</v>
      </c>
      <c r="I6" s="26" t="str">
        <f>$D$5</f>
        <v>Weekly results</v>
      </c>
      <c r="J6" s="26" t="str">
        <f>$F$5</f>
        <v>Daily results</v>
      </c>
      <c r="L6" s="3" t="s">
        <v>45</v>
      </c>
      <c r="M6" s="3" t="str">
        <f>LEFT(B5,FIND(" ",B5))</f>
        <v xml:space="preserve">4-weekly </v>
      </c>
      <c r="N6" s="3" t="str">
        <f>LEFT(D5,FIND(" ",D5))</f>
        <v xml:space="preserve">Weekly </v>
      </c>
      <c r="O6" s="3" t="str">
        <f>LEFT(F5,FIND(" ",F5))</f>
        <v xml:space="preserve">Daily </v>
      </c>
    </row>
    <row r="7" spans="1:15">
      <c r="A7" s="9" t="s">
        <v>24</v>
      </c>
      <c r="B7" s="10"/>
      <c r="C7" s="10"/>
      <c r="D7" s="11"/>
      <c r="E7" s="11"/>
      <c r="F7" s="11"/>
      <c r="G7" s="11"/>
      <c r="H7" s="11"/>
      <c r="I7" s="11"/>
      <c r="J7" s="11"/>
      <c r="L7" s="9" t="str">
        <f>A7&amp;" sample standard error"</f>
        <v>Energy sample standard error</v>
      </c>
      <c r="M7" s="9"/>
      <c r="N7" s="9"/>
      <c r="O7" s="9"/>
    </row>
    <row r="8" spans="1:15">
      <c r="A8" s="1" t="str">
        <f>'Commission''s asset beta 2016'!A11</f>
        <v>AEE US Equity</v>
      </c>
      <c r="B8" s="38">
        <f>INDEX('Commission''s asset beta 2016'!$B$11:$G$84,MATCH($A8,'Commission''s asset beta 2016'!$A$11:$A$84,0),MATCH(B$6,'Commission''s asset beta 2016'!$B$8:$G$8,0))</f>
        <v>0.26154486242045538</v>
      </c>
      <c r="C8" s="38">
        <f>INDEX('Commission''s asset beta 2016'!$B$11:$G$84,MATCH($A8,'Commission''s asset beta 2016'!$A$11:$A$84,0),MATCH(C$6,'Commission''s asset beta 2016'!$B$8:$G$8,0))</f>
        <v>8.0920136781261212E-2</v>
      </c>
      <c r="D8" s="38">
        <f>INDEX('Commission''s asset beta 2016'!$B$11:$G$84,MATCH($A8,'Commission''s asset beta 2016'!$A$11:$A$84,0),MATCH(D$6,'Commission''s asset beta 2016'!$B$8:$G$8,0))</f>
        <v>0.2984516873157701</v>
      </c>
      <c r="E8" s="38">
        <f>INDEX('Commission''s asset beta 2016'!$B$11:$G$84,MATCH($A8,'Commission''s asset beta 2016'!$A$11:$A$84,0),MATCH(E$6,'Commission''s asset beta 2016'!$B$8:$G$8,0))</f>
        <v>3.4604062723559835E-2</v>
      </c>
      <c r="F8" s="38">
        <f>INDEX('Commission''s asset beta 2016'!$B$11:$G$84,MATCH($A8,'Commission''s asset beta 2016'!$A$11:$A$84,0),MATCH(F$6,'Commission''s asset beta 2016'!$B$8:$G$8,0))</f>
        <v>0.35611057591843431</v>
      </c>
      <c r="G8" s="38">
        <f>INDEX('Commission''s asset beta 2016'!$B$11:$G$84,MATCH($A8,'Commission''s asset beta 2016'!$A$11:$A$84,0),MATCH(G$6,'Commission''s asset beta 2016'!$B$8:$G$8,0))</f>
        <v>1.550516196263612E-2</v>
      </c>
      <c r="H8" s="23">
        <f>$C8^2</f>
        <v>6.5480685366980235E-3</v>
      </c>
      <c r="I8" s="23">
        <f>$E8^2</f>
        <v>1.1974411569760633E-3</v>
      </c>
      <c r="J8" s="23">
        <f>$G8^2</f>
        <v>2.4041004748757798E-4</v>
      </c>
      <c r="L8" s="1" t="s">
        <v>46</v>
      </c>
      <c r="M8" s="1">
        <f>COUNT($B8:$B81)</f>
        <v>74</v>
      </c>
      <c r="N8" s="1">
        <f>COUNT($D8:$D81)</f>
        <v>74</v>
      </c>
      <c r="O8" s="1">
        <f>COUNT($F8:$F81)</f>
        <v>74</v>
      </c>
    </row>
    <row r="9" spans="1:15">
      <c r="A9" s="1" t="str">
        <f>'Commission''s asset beta 2016'!A12</f>
        <v>AEP US Equity</v>
      </c>
      <c r="B9" s="38">
        <f>INDEX('Commission''s asset beta 2016'!$B$11:$G$84,MATCH($A9,'Commission''s asset beta 2016'!$A$11:$A$84,0),MATCH(B$6,'Commission''s asset beta 2016'!$B$8:$G$8,0))</f>
        <v>0.20591611771024093</v>
      </c>
      <c r="C9" s="38">
        <f>INDEX('Commission''s asset beta 2016'!$B$11:$G$84,MATCH($A9,'Commission''s asset beta 2016'!$A$11:$A$84,0),MATCH(C$6,'Commission''s asset beta 2016'!$B$8:$G$8,0))</f>
        <v>7.7542739299441055E-2</v>
      </c>
      <c r="D9" s="38">
        <f>INDEX('Commission''s asset beta 2016'!$B$11:$G$84,MATCH($A9,'Commission''s asset beta 2016'!$A$11:$A$84,0),MATCH(D$6,'Commission''s asset beta 2016'!$B$8:$G$8,0))</f>
        <v>0.26793738470261463</v>
      </c>
      <c r="E9" s="38">
        <f>INDEX('Commission''s asset beta 2016'!$B$11:$G$84,MATCH($A9,'Commission''s asset beta 2016'!$A$11:$A$84,0),MATCH(E$6,'Commission''s asset beta 2016'!$B$8:$G$8,0))</f>
        <v>3.271765172729571E-2</v>
      </c>
      <c r="F9" s="38">
        <f>INDEX('Commission''s asset beta 2016'!$B$11:$G$84,MATCH($A9,'Commission''s asset beta 2016'!$A$11:$A$84,0),MATCH(F$6,'Commission''s asset beta 2016'!$B$8:$G$8,0))</f>
        <v>0.31532813103775792</v>
      </c>
      <c r="G9" s="38">
        <f>INDEX('Commission''s asset beta 2016'!$B$11:$G$84,MATCH($A9,'Commission''s asset beta 2016'!$A$11:$A$84,0),MATCH(G$6,'Commission''s asset beta 2016'!$B$8:$G$8,0))</f>
        <v>1.4408327599023949E-2</v>
      </c>
      <c r="H9" s="23">
        <f t="shared" ref="H9:H72" si="0">$C9^2</f>
        <v>6.01287641806108E-3</v>
      </c>
      <c r="I9" s="23">
        <f t="shared" ref="I9:I72" si="1">$E9^2</f>
        <v>1.070444734548616E-3</v>
      </c>
      <c r="J9" s="23">
        <f t="shared" ref="J9:J72" si="2">$G9^2</f>
        <v>2.0759990420079523E-4</v>
      </c>
      <c r="L9" s="1" t="s">
        <v>47</v>
      </c>
      <c r="M9" s="22">
        <f>(M8/(M8-1))*_xlfn.VAR.S($B8:$B81)</f>
        <v>2.2702316568779676E-2</v>
      </c>
      <c r="N9" s="22">
        <f>(N8/(N8-1))*_xlfn.VAR.S($D8:$D81)</f>
        <v>1.7024733484013611E-2</v>
      </c>
      <c r="O9" s="19">
        <f>(O8/(O8-1))*_xlfn.VAR.S($F8:$F81)</f>
        <v>1.523812371013414E-2</v>
      </c>
    </row>
    <row r="10" spans="1:15">
      <c r="A10" s="1" t="str">
        <f>'Commission''s asset beta 2016'!A13</f>
        <v>AES US Equity</v>
      </c>
      <c r="B10" s="38">
        <f>INDEX('Commission''s asset beta 2016'!$B$11:$G$84,MATCH($A10,'Commission''s asset beta 2016'!$A$11:$A$84,0),MATCH(B$6,'Commission''s asset beta 2016'!$B$8:$G$8,0))</f>
        <v>0.36636457034087944</v>
      </c>
      <c r="C10" s="38">
        <f>INDEX('Commission''s asset beta 2016'!$B$11:$G$84,MATCH($A10,'Commission''s asset beta 2016'!$A$11:$A$84,0),MATCH(C$6,'Commission''s asset beta 2016'!$B$8:$G$8,0))</f>
        <v>5.7750388638888768E-2</v>
      </c>
      <c r="D10" s="38">
        <f>INDEX('Commission''s asset beta 2016'!$B$11:$G$84,MATCH($A10,'Commission''s asset beta 2016'!$A$11:$A$84,0),MATCH(D$6,'Commission''s asset beta 2016'!$B$8:$G$8,0))</f>
        <v>0.36180462819859371</v>
      </c>
      <c r="E10" s="38">
        <f>INDEX('Commission''s asset beta 2016'!$B$11:$G$84,MATCH($A10,'Commission''s asset beta 2016'!$A$11:$A$84,0),MATCH(E$6,'Commission''s asset beta 2016'!$B$8:$G$8,0))</f>
        <v>2.4498404342118491E-2</v>
      </c>
      <c r="F10" s="38">
        <f>INDEX('Commission''s asset beta 2016'!$B$11:$G$84,MATCH($A10,'Commission''s asset beta 2016'!$A$11:$A$84,0),MATCH(F$6,'Commission''s asset beta 2016'!$B$8:$G$8,0))</f>
        <v>0.36900204940241388</v>
      </c>
      <c r="G10" s="38">
        <f>INDEX('Commission''s asset beta 2016'!$B$11:$G$84,MATCH($A10,'Commission''s asset beta 2016'!$A$11:$A$84,0),MATCH(G$6,'Commission''s asset beta 2016'!$B$8:$G$8,0))</f>
        <v>1.2087163402220349E-2</v>
      </c>
      <c r="H10" s="23">
        <f t="shared" si="0"/>
        <v>3.3351073879426931E-3</v>
      </c>
      <c r="I10" s="23">
        <f t="shared" si="1"/>
        <v>6.0017181530993018E-4</v>
      </c>
      <c r="J10" s="23">
        <f t="shared" si="2"/>
        <v>1.4609951911197499E-4</v>
      </c>
      <c r="L10" s="1" t="s">
        <v>48</v>
      </c>
      <c r="M10" s="22">
        <f>H82</f>
        <v>1.0555607653452712E-2</v>
      </c>
      <c r="N10" s="22">
        <f>I82</f>
        <v>1.9754140812800226E-3</v>
      </c>
      <c r="O10" s="22">
        <f>J82</f>
        <v>4.0598054411145979E-4</v>
      </c>
    </row>
    <row r="11" spans="1:15">
      <c r="A11" s="1" t="str">
        <f>'Commission''s asset beta 2016'!A14</f>
        <v>ALE US Equity</v>
      </c>
      <c r="B11" s="38">
        <f>INDEX('Commission''s asset beta 2016'!$B$11:$G$84,MATCH($A11,'Commission''s asset beta 2016'!$A$11:$A$84,0),MATCH(B$6,'Commission''s asset beta 2016'!$B$8:$G$8,0))</f>
        <v>0.40389058872344463</v>
      </c>
      <c r="C11" s="38">
        <f>INDEX('Commission''s asset beta 2016'!$B$11:$G$84,MATCH($A11,'Commission''s asset beta 2016'!$A$11:$A$84,0),MATCH(C$6,'Commission''s asset beta 2016'!$B$8:$G$8,0))</f>
        <v>9.3013388909573405E-2</v>
      </c>
      <c r="D11" s="38">
        <f>INDEX('Commission''s asset beta 2016'!$B$11:$G$84,MATCH($A11,'Commission''s asset beta 2016'!$A$11:$A$84,0),MATCH(D$6,'Commission''s asset beta 2016'!$B$8:$G$8,0))</f>
        <v>0.37136874686682164</v>
      </c>
      <c r="E11" s="38">
        <f>INDEX('Commission''s asset beta 2016'!$B$11:$G$84,MATCH($A11,'Commission''s asset beta 2016'!$A$11:$A$84,0),MATCH(E$6,'Commission''s asset beta 2016'!$B$8:$G$8,0))</f>
        <v>3.8685677901638592E-2</v>
      </c>
      <c r="F11" s="38">
        <f>INDEX('Commission''s asset beta 2016'!$B$11:$G$84,MATCH($A11,'Commission''s asset beta 2016'!$A$11:$A$84,0),MATCH(F$6,'Commission''s asset beta 2016'!$B$8:$G$8,0))</f>
        <v>0.43136261172471224</v>
      </c>
      <c r="G11" s="38">
        <f>INDEX('Commission''s asset beta 2016'!$B$11:$G$84,MATCH($A11,'Commission''s asset beta 2016'!$A$11:$A$84,0),MATCH(G$6,'Commission''s asset beta 2016'!$B$8:$G$8,0))</f>
        <v>1.6728904265309388E-2</v>
      </c>
      <c r="H11" s="23">
        <f t="shared" si="0"/>
        <v>8.6514905164435524E-3</v>
      </c>
      <c r="I11" s="23">
        <f t="shared" si="1"/>
        <v>1.4965816747093284E-3</v>
      </c>
      <c r="J11" s="23">
        <f t="shared" si="2"/>
        <v>2.7985623791788666E-4</v>
      </c>
      <c r="L11" s="1" t="s">
        <v>49</v>
      </c>
      <c r="M11" s="7">
        <v>0.2</v>
      </c>
      <c r="N11" s="7">
        <v>0.2</v>
      </c>
      <c r="O11" s="7">
        <v>0.2</v>
      </c>
    </row>
    <row r="12" spans="1:15">
      <c r="A12" s="1" t="str">
        <f>'Commission''s asset beta 2016'!A15</f>
        <v>APA AU Equity</v>
      </c>
      <c r="B12" s="38">
        <f>INDEX('Commission''s asset beta 2016'!$B$11:$G$84,MATCH($A12,'Commission''s asset beta 2016'!$A$11:$A$84,0),MATCH(B$6,'Commission''s asset beta 2016'!$B$8:$G$8,0))</f>
        <v>0.333621744294612</v>
      </c>
      <c r="C12" s="38">
        <f>INDEX('Commission''s asset beta 2016'!$B$11:$G$84,MATCH($A12,'Commission''s asset beta 2016'!$A$11:$A$84,0),MATCH(C$6,'Commission''s asset beta 2016'!$B$8:$G$8,0))</f>
        <v>7.3321039191746012E-2</v>
      </c>
      <c r="D12" s="38">
        <f>INDEX('Commission''s asset beta 2016'!$B$11:$G$84,MATCH($A12,'Commission''s asset beta 2016'!$A$11:$A$84,0),MATCH(D$6,'Commission''s asset beta 2016'!$B$8:$G$8,0))</f>
        <v>0.31661285690725172</v>
      </c>
      <c r="E12" s="38">
        <f>INDEX('Commission''s asset beta 2016'!$B$11:$G$84,MATCH($A12,'Commission''s asset beta 2016'!$A$11:$A$84,0),MATCH(E$6,'Commission''s asset beta 2016'!$B$8:$G$8,0))</f>
        <v>3.7513475456522845E-2</v>
      </c>
      <c r="F12" s="38">
        <f>INDEX('Commission''s asset beta 2016'!$B$11:$G$84,MATCH($A12,'Commission''s asset beta 2016'!$A$11:$A$84,0),MATCH(F$6,'Commission''s asset beta 2016'!$B$8:$G$8,0))</f>
        <v>0.38858673679292038</v>
      </c>
      <c r="G12" s="38">
        <f>INDEX('Commission''s asset beta 2016'!$B$11:$G$84,MATCH($A12,'Commission''s asset beta 2016'!$A$11:$A$84,0),MATCH(G$6,'Commission''s asset beta 2016'!$B$8:$G$8,0))</f>
        <v>1.8638743093326193E-2</v>
      </c>
      <c r="H12" s="23">
        <f t="shared" si="0"/>
        <v>5.3759747881575544E-3</v>
      </c>
      <c r="I12" s="23">
        <f t="shared" si="1"/>
        <v>1.4072608408271419E-3</v>
      </c>
      <c r="J12" s="23">
        <f t="shared" si="2"/>
        <v>3.4740274409901485E-4</v>
      </c>
      <c r="L12" s="1" t="s">
        <v>50</v>
      </c>
      <c r="M12" s="19">
        <f t="shared" ref="M12:N12" si="3">M9*((M8+1)/M8)-M10*(1-2*M11)</f>
        <v>1.6675740038448315E-2</v>
      </c>
      <c r="N12" s="19">
        <f t="shared" si="3"/>
        <v>1.6069549001245784E-2</v>
      </c>
      <c r="O12" s="19">
        <f>O9*((O8+1)/O8)-O10*(1-2*O11)</f>
        <v>1.5200455974344754E-2</v>
      </c>
    </row>
    <row r="13" spans="1:15">
      <c r="A13" s="1" t="str">
        <f>'Commission''s asset beta 2016'!A16</f>
        <v>AST AU Equity</v>
      </c>
      <c r="B13" s="38">
        <f>INDEX('Commission''s asset beta 2016'!$B$11:$G$84,MATCH($A13,'Commission''s asset beta 2016'!$A$11:$A$84,0),MATCH(B$6,'Commission''s asset beta 2016'!$B$8:$G$8,0))</f>
        <v>0.2670025875884785</v>
      </c>
      <c r="C13" s="38">
        <f>INDEX('Commission''s asset beta 2016'!$B$11:$G$84,MATCH($A13,'Commission''s asset beta 2016'!$A$11:$A$84,0),MATCH(C$6,'Commission''s asset beta 2016'!$B$8:$G$8,0))</f>
        <v>5.315359271387067E-2</v>
      </c>
      <c r="D13" s="38">
        <f>INDEX('Commission''s asset beta 2016'!$B$11:$G$84,MATCH($A13,'Commission''s asset beta 2016'!$A$11:$A$84,0),MATCH(D$6,'Commission''s asset beta 2016'!$B$8:$G$8,0))</f>
        <v>0.24584781695379698</v>
      </c>
      <c r="E13" s="38">
        <f>INDEX('Commission''s asset beta 2016'!$B$11:$G$84,MATCH($A13,'Commission''s asset beta 2016'!$A$11:$A$84,0),MATCH(E$6,'Commission''s asset beta 2016'!$B$8:$G$8,0))</f>
        <v>2.8761427084904499E-2</v>
      </c>
      <c r="F13" s="38">
        <f>INDEX('Commission''s asset beta 2016'!$B$11:$G$84,MATCH($A13,'Commission''s asset beta 2016'!$A$11:$A$84,0),MATCH(F$6,'Commission''s asset beta 2016'!$B$8:$G$8,0))</f>
        <v>0.24067741947724042</v>
      </c>
      <c r="G13" s="38">
        <f>INDEX('Commission''s asset beta 2016'!$B$11:$G$84,MATCH($A13,'Commission''s asset beta 2016'!$A$11:$A$84,0),MATCH(G$6,'Commission''s asset beta 2016'!$B$8:$G$8,0))</f>
        <v>1.5416108370380596E-2</v>
      </c>
      <c r="H13" s="23">
        <f t="shared" si="0"/>
        <v>2.8253044183920452E-3</v>
      </c>
      <c r="I13" s="23">
        <f t="shared" si="1"/>
        <v>8.2721968796027807E-4</v>
      </c>
      <c r="J13" s="23">
        <f t="shared" si="2"/>
        <v>2.3765639728731867E-4</v>
      </c>
      <c r="L13" s="24" t="str">
        <f>"Standard error of asset beta ("&amp;A$7&amp;")"</f>
        <v>Standard error of asset beta (Energy)</v>
      </c>
      <c r="M13" s="25">
        <f t="shared" ref="M13:N13" si="4">SQRT(M12)</f>
        <v>0.12913458110997347</v>
      </c>
      <c r="N13" s="25">
        <f t="shared" si="4"/>
        <v>0.12676572486774879</v>
      </c>
      <c r="O13" s="25">
        <f>SQRT(O12)</f>
        <v>0.1232901292656665</v>
      </c>
    </row>
    <row r="14" spans="1:15">
      <c r="A14" s="1" t="str">
        <f>'Commission''s asset beta 2016'!A17</f>
        <v>ATO US Equity</v>
      </c>
      <c r="B14" s="38">
        <f>INDEX('Commission''s asset beta 2016'!$B$11:$G$84,MATCH($A14,'Commission''s asset beta 2016'!$A$11:$A$84,0),MATCH(B$6,'Commission''s asset beta 2016'!$B$8:$G$8,0))</f>
        <v>0.31182391230008305</v>
      </c>
      <c r="C14" s="38">
        <f>INDEX('Commission''s asset beta 2016'!$B$11:$G$84,MATCH($A14,'Commission''s asset beta 2016'!$A$11:$A$84,0),MATCH(C$6,'Commission''s asset beta 2016'!$B$8:$G$8,0))</f>
        <v>9.584168959352557E-2</v>
      </c>
      <c r="D14" s="38">
        <f>INDEX('Commission''s asset beta 2016'!$B$11:$G$84,MATCH($A14,'Commission''s asset beta 2016'!$A$11:$A$84,0),MATCH(D$6,'Commission''s asset beta 2016'!$B$8:$G$8,0))</f>
        <v>0.36309843941993736</v>
      </c>
      <c r="E14" s="38">
        <f>INDEX('Commission''s asset beta 2016'!$B$11:$G$84,MATCH($A14,'Commission''s asset beta 2016'!$A$11:$A$84,0),MATCH(E$6,'Commission''s asset beta 2016'!$B$8:$G$8,0))</f>
        <v>3.7679425728774661E-2</v>
      </c>
      <c r="F14" s="38">
        <f>INDEX('Commission''s asset beta 2016'!$B$11:$G$84,MATCH($A14,'Commission''s asset beta 2016'!$A$11:$A$84,0),MATCH(F$6,'Commission''s asset beta 2016'!$B$8:$G$8,0))</f>
        <v>0.43564871274253963</v>
      </c>
      <c r="G14" s="38">
        <f>INDEX('Commission''s asset beta 2016'!$B$11:$G$84,MATCH($A14,'Commission''s asset beta 2016'!$A$11:$A$84,0),MATCH(G$6,'Commission''s asset beta 2016'!$B$8:$G$8,0))</f>
        <v>1.6656962191843604E-2</v>
      </c>
      <c r="H14" s="23">
        <f t="shared" si="0"/>
        <v>9.1856294641417067E-3</v>
      </c>
      <c r="I14" s="23">
        <f t="shared" si="1"/>
        <v>1.4197391232502459E-3</v>
      </c>
      <c r="J14" s="23">
        <f t="shared" si="2"/>
        <v>2.774543894605073E-4</v>
      </c>
    </row>
    <row r="15" spans="1:15">
      <c r="A15" s="1" t="str">
        <f>'Commission''s asset beta 2016'!A18</f>
        <v>AVA US Equity</v>
      </c>
      <c r="B15" s="38">
        <f>INDEX('Commission''s asset beta 2016'!$B$11:$G$84,MATCH($A15,'Commission''s asset beta 2016'!$A$11:$A$84,0),MATCH(B$6,'Commission''s asset beta 2016'!$B$8:$G$8,0))</f>
        <v>0.29866218775514586</v>
      </c>
      <c r="C15" s="38">
        <f>INDEX('Commission''s asset beta 2016'!$B$11:$G$84,MATCH($A15,'Commission''s asset beta 2016'!$A$11:$A$84,0),MATCH(C$6,'Commission''s asset beta 2016'!$B$8:$G$8,0))</f>
        <v>8.2599455122351798E-2</v>
      </c>
      <c r="D15" s="38">
        <f>INDEX('Commission''s asset beta 2016'!$B$11:$G$84,MATCH($A15,'Commission''s asset beta 2016'!$A$11:$A$84,0),MATCH(D$6,'Commission''s asset beta 2016'!$B$8:$G$8,0))</f>
        <v>0.32230999079549905</v>
      </c>
      <c r="E15" s="38">
        <f>INDEX('Commission''s asset beta 2016'!$B$11:$G$84,MATCH($A15,'Commission''s asset beta 2016'!$A$11:$A$84,0),MATCH(E$6,'Commission''s asset beta 2016'!$B$8:$G$8,0))</f>
        <v>3.3883337232642065E-2</v>
      </c>
      <c r="F15" s="38">
        <f>INDEX('Commission''s asset beta 2016'!$B$11:$G$84,MATCH($A15,'Commission''s asset beta 2016'!$A$11:$A$84,0),MATCH(F$6,'Commission''s asset beta 2016'!$B$8:$G$8,0))</f>
        <v>0.39430714927600552</v>
      </c>
      <c r="G15" s="38">
        <f>INDEX('Commission''s asset beta 2016'!$B$11:$G$84,MATCH($A15,'Commission''s asset beta 2016'!$A$11:$A$84,0),MATCH(G$6,'Commission''s asset beta 2016'!$B$8:$G$8,0))</f>
        <v>1.4833712180103183E-2</v>
      </c>
      <c r="H15" s="23">
        <f t="shared" si="0"/>
        <v>6.8226699865094088E-3</v>
      </c>
      <c r="I15" s="23">
        <f t="shared" si="1"/>
        <v>1.148080542020948E-3</v>
      </c>
      <c r="J15" s="23">
        <f t="shared" si="2"/>
        <v>2.2003901704214151E-4</v>
      </c>
    </row>
    <row r="16" spans="1:15">
      <c r="A16" s="1" t="str">
        <f>'Commission''s asset beta 2016'!A19</f>
        <v>BKH US Equity</v>
      </c>
      <c r="B16" s="38">
        <f>INDEX('Commission''s asset beta 2016'!$B$11:$G$84,MATCH($A16,'Commission''s asset beta 2016'!$A$11:$A$84,0),MATCH(B$6,'Commission''s asset beta 2016'!$B$8:$G$8,0))</f>
        <v>0.46380156888821589</v>
      </c>
      <c r="C16" s="38">
        <f>INDEX('Commission''s asset beta 2016'!$B$11:$G$84,MATCH($A16,'Commission''s asset beta 2016'!$A$11:$A$84,0),MATCH(C$6,'Commission''s asset beta 2016'!$B$8:$G$8,0))</f>
        <v>0.10384909542118308</v>
      </c>
      <c r="D16" s="38">
        <f>INDEX('Commission''s asset beta 2016'!$B$11:$G$84,MATCH($A16,'Commission''s asset beta 2016'!$A$11:$A$84,0),MATCH(D$6,'Commission''s asset beta 2016'!$B$8:$G$8,0))</f>
        <v>0.40190954441062338</v>
      </c>
      <c r="E16" s="38">
        <f>INDEX('Commission''s asset beta 2016'!$B$11:$G$84,MATCH($A16,'Commission''s asset beta 2016'!$A$11:$A$84,0),MATCH(E$6,'Commission''s asset beta 2016'!$B$8:$G$8,0))</f>
        <v>4.0881053503650781E-2</v>
      </c>
      <c r="F16" s="38">
        <f>INDEX('Commission''s asset beta 2016'!$B$11:$G$84,MATCH($A16,'Commission''s asset beta 2016'!$A$11:$A$84,0),MATCH(F$6,'Commission''s asset beta 2016'!$B$8:$G$8,0))</f>
        <v>0.49444259596689688</v>
      </c>
      <c r="G16" s="38">
        <f>INDEX('Commission''s asset beta 2016'!$B$11:$G$84,MATCH($A16,'Commission''s asset beta 2016'!$A$11:$A$84,0),MATCH(G$6,'Commission''s asset beta 2016'!$B$8:$G$8,0))</f>
        <v>1.7817357462466571E-2</v>
      </c>
      <c r="H16" s="23">
        <f t="shared" si="0"/>
        <v>1.0784634619797989E-2</v>
      </c>
      <c r="I16" s="23">
        <f t="shared" si="1"/>
        <v>1.6712605355683578E-3</v>
      </c>
      <c r="J16" s="23">
        <f t="shared" si="2"/>
        <v>3.1745822694531319E-4</v>
      </c>
    </row>
    <row r="17" spans="1:10">
      <c r="A17" s="1" t="str">
        <f>'Commission''s asset beta 2016'!A20</f>
        <v>BWP US Equity</v>
      </c>
      <c r="B17" s="38">
        <f>INDEX('Commission''s asset beta 2016'!$B$11:$G$84,MATCH($A17,'Commission''s asset beta 2016'!$A$11:$A$84,0),MATCH(B$6,'Commission''s asset beta 2016'!$B$8:$G$8,0))</f>
        <v>0.51597742774113875</v>
      </c>
      <c r="C17" s="38">
        <f>INDEX('Commission''s asset beta 2016'!$B$11:$G$84,MATCH($A17,'Commission''s asset beta 2016'!$A$11:$A$84,0),MATCH(C$6,'Commission''s asset beta 2016'!$B$8:$G$8,0))</f>
        <v>0.18413245890277957</v>
      </c>
      <c r="D17" s="38">
        <f>INDEX('Commission''s asset beta 2016'!$B$11:$G$84,MATCH($A17,'Commission''s asset beta 2016'!$A$11:$A$84,0),MATCH(D$6,'Commission''s asset beta 2016'!$B$8:$G$8,0))</f>
        <v>0.4010353681899857</v>
      </c>
      <c r="E17" s="38">
        <f>INDEX('Commission''s asset beta 2016'!$B$11:$G$84,MATCH($A17,'Commission''s asset beta 2016'!$A$11:$A$84,0),MATCH(E$6,'Commission''s asset beta 2016'!$B$8:$G$8,0))</f>
        <v>7.9351271756594483E-2</v>
      </c>
      <c r="F17" s="38">
        <f>INDEX('Commission''s asset beta 2016'!$B$11:$G$84,MATCH($A17,'Commission''s asset beta 2016'!$A$11:$A$84,0),MATCH(F$6,'Commission''s asset beta 2016'!$B$8:$G$8,0))</f>
        <v>0.42082738458091962</v>
      </c>
      <c r="G17" s="38">
        <f>INDEX('Commission''s asset beta 2016'!$B$11:$G$84,MATCH($A17,'Commission''s asset beta 2016'!$A$11:$A$84,0),MATCH(G$6,'Commission''s asset beta 2016'!$B$8:$G$8,0))</f>
        <v>3.4877822238577591E-2</v>
      </c>
      <c r="H17" s="23">
        <f t="shared" si="0"/>
        <v>3.3904762421583808E-2</v>
      </c>
      <c r="I17" s="23">
        <f t="shared" si="1"/>
        <v>6.2966243293889092E-3</v>
      </c>
      <c r="J17" s="23">
        <f t="shared" si="2"/>
        <v>1.2164624841058175E-3</v>
      </c>
    </row>
    <row r="18" spans="1:10">
      <c r="A18" s="1" t="str">
        <f>'Commission''s asset beta 2016'!A21</f>
        <v>CMS US Equity</v>
      </c>
      <c r="B18" s="38">
        <f>INDEX('Commission''s asset beta 2016'!$B$11:$G$84,MATCH($A18,'Commission''s asset beta 2016'!$A$11:$A$84,0),MATCH(B$6,'Commission''s asset beta 2016'!$B$8:$G$8,0))</f>
        <v>0.17557429043935963</v>
      </c>
      <c r="C18" s="38">
        <f>INDEX('Commission''s asset beta 2016'!$B$11:$G$84,MATCH($A18,'Commission''s asset beta 2016'!$A$11:$A$84,0),MATCH(C$6,'Commission''s asset beta 2016'!$B$8:$G$8,0))</f>
        <v>6.572414495854248E-2</v>
      </c>
      <c r="D18" s="38">
        <f>INDEX('Commission''s asset beta 2016'!$B$11:$G$84,MATCH($A18,'Commission''s asset beta 2016'!$A$11:$A$84,0),MATCH(D$6,'Commission''s asset beta 2016'!$B$8:$G$8,0))</f>
        <v>0.24307723387221908</v>
      </c>
      <c r="E18" s="38">
        <f>INDEX('Commission''s asset beta 2016'!$B$11:$G$84,MATCH($A18,'Commission''s asset beta 2016'!$A$11:$A$84,0),MATCH(E$6,'Commission''s asset beta 2016'!$B$8:$G$8,0))</f>
        <v>2.8940483205815236E-2</v>
      </c>
      <c r="F18" s="38">
        <f>INDEX('Commission''s asset beta 2016'!$B$11:$G$84,MATCH($A18,'Commission''s asset beta 2016'!$A$11:$A$84,0),MATCH(F$6,'Commission''s asset beta 2016'!$B$8:$G$8,0))</f>
        <v>0.29816722553342889</v>
      </c>
      <c r="G18" s="38">
        <f>INDEX('Commission''s asset beta 2016'!$B$11:$G$84,MATCH($A18,'Commission''s asset beta 2016'!$A$11:$A$84,0),MATCH(G$6,'Commission''s asset beta 2016'!$B$8:$G$8,0))</f>
        <v>1.2614151705441085E-2</v>
      </c>
      <c r="H18" s="23">
        <f t="shared" si="0"/>
        <v>4.319663230531505E-3</v>
      </c>
      <c r="I18" s="23">
        <f t="shared" si="1"/>
        <v>8.3755156818607368E-4</v>
      </c>
      <c r="J18" s="23">
        <f t="shared" si="2"/>
        <v>1.5911682324788222E-4</v>
      </c>
    </row>
    <row r="19" spans="1:10">
      <c r="A19" s="1" t="str">
        <f>'Commission''s asset beta 2016'!A22</f>
        <v>CNL US Equity</v>
      </c>
      <c r="B19" s="38">
        <f>INDEX('Commission''s asset beta 2016'!$B$11:$G$84,MATCH($A19,'Commission''s asset beta 2016'!$A$11:$A$84,0),MATCH(B$6,'Commission''s asset beta 2016'!$B$8:$G$8,0))</f>
        <v>0.28451948291361512</v>
      </c>
      <c r="C19" s="38">
        <f>INDEX('Commission''s asset beta 2016'!$B$11:$G$84,MATCH($A19,'Commission''s asset beta 2016'!$A$11:$A$84,0),MATCH(C$6,'Commission''s asset beta 2016'!$B$8:$G$8,0))</f>
        <v>9.9866444653502501E-2</v>
      </c>
      <c r="D19" s="38">
        <f>INDEX('Commission''s asset beta 2016'!$B$11:$G$84,MATCH($A19,'Commission''s asset beta 2016'!$A$11:$A$84,0),MATCH(D$6,'Commission''s asset beta 2016'!$B$8:$G$8,0))</f>
        <v>0.35782630858515774</v>
      </c>
      <c r="E19" s="38">
        <f>INDEX('Commission''s asset beta 2016'!$B$11:$G$84,MATCH($A19,'Commission''s asset beta 2016'!$A$11:$A$84,0),MATCH(E$6,'Commission''s asset beta 2016'!$B$8:$G$8,0))</f>
        <v>4.4508300097304804E-2</v>
      </c>
      <c r="F19" s="38">
        <f>INDEX('Commission''s asset beta 2016'!$B$11:$G$84,MATCH($A19,'Commission''s asset beta 2016'!$A$11:$A$84,0),MATCH(F$6,'Commission''s asset beta 2016'!$B$8:$G$8,0))</f>
        <v>0.41259866412587604</v>
      </c>
      <c r="G19" s="38">
        <f>INDEX('Commission''s asset beta 2016'!$B$11:$G$84,MATCH($A19,'Commission''s asset beta 2016'!$A$11:$A$84,0),MATCH(G$6,'Commission''s asset beta 2016'!$B$8:$G$8,0))</f>
        <v>1.8488238767446614E-2</v>
      </c>
      <c r="H19" s="23">
        <f t="shared" si="0"/>
        <v>9.9733067677310779E-3</v>
      </c>
      <c r="I19" s="23">
        <f t="shared" si="1"/>
        <v>1.980988777551743E-3</v>
      </c>
      <c r="J19" s="23">
        <f t="shared" si="2"/>
        <v>3.4181497272211587E-4</v>
      </c>
    </row>
    <row r="20" spans="1:10">
      <c r="A20" s="1" t="str">
        <f>'Commission''s asset beta 2016'!A23</f>
        <v>CNP US Equity</v>
      </c>
      <c r="B20" s="38">
        <f>INDEX('Commission''s asset beta 2016'!$B$11:$G$84,MATCH($A20,'Commission''s asset beta 2016'!$A$11:$A$84,0),MATCH(B$6,'Commission''s asset beta 2016'!$B$8:$G$8,0))</f>
        <v>0.29867514987908433</v>
      </c>
      <c r="C20" s="38">
        <f>INDEX('Commission''s asset beta 2016'!$B$11:$G$84,MATCH($A20,'Commission''s asset beta 2016'!$A$11:$A$84,0),MATCH(C$6,'Commission''s asset beta 2016'!$B$8:$G$8,0))</f>
        <v>8.1329448387842118E-2</v>
      </c>
      <c r="D20" s="38">
        <f>INDEX('Commission''s asset beta 2016'!$B$11:$G$84,MATCH($A20,'Commission''s asset beta 2016'!$A$11:$A$84,0),MATCH(D$6,'Commission''s asset beta 2016'!$B$8:$G$8,0))</f>
        <v>0.36468012457611659</v>
      </c>
      <c r="E20" s="38">
        <f>INDEX('Commission''s asset beta 2016'!$B$11:$G$84,MATCH($A20,'Commission''s asset beta 2016'!$A$11:$A$84,0),MATCH(E$6,'Commission''s asset beta 2016'!$B$8:$G$8,0))</f>
        <v>3.3450726419263763E-2</v>
      </c>
      <c r="F20" s="38">
        <f>INDEX('Commission''s asset beta 2016'!$B$11:$G$84,MATCH($A20,'Commission''s asset beta 2016'!$A$11:$A$84,0),MATCH(F$6,'Commission''s asset beta 2016'!$B$8:$G$8,0))</f>
        <v>0.41043506533061025</v>
      </c>
      <c r="G20" s="38">
        <f>INDEX('Commission''s asset beta 2016'!$B$11:$G$84,MATCH($A20,'Commission''s asset beta 2016'!$A$11:$A$84,0),MATCH(G$6,'Commission''s asset beta 2016'!$B$8:$G$8,0))</f>
        <v>1.5616500341471428E-2</v>
      </c>
      <c r="H20" s="23">
        <f t="shared" si="0"/>
        <v>6.6144791750706753E-3</v>
      </c>
      <c r="I20" s="23">
        <f t="shared" si="1"/>
        <v>1.1189510979764308E-3</v>
      </c>
      <c r="J20" s="23">
        <f t="shared" si="2"/>
        <v>2.4387508291517723E-4</v>
      </c>
    </row>
    <row r="21" spans="1:10">
      <c r="A21" s="1" t="str">
        <f>'Commission''s asset beta 2016'!A24</f>
        <v>CPK US Equity</v>
      </c>
      <c r="B21" s="38">
        <f>INDEX('Commission''s asset beta 2016'!$B$11:$G$84,MATCH($A21,'Commission''s asset beta 2016'!$A$11:$A$84,0),MATCH(B$6,'Commission''s asset beta 2016'!$B$8:$G$8,0))</f>
        <v>0.2653713694310339</v>
      </c>
      <c r="C21" s="38">
        <f>INDEX('Commission''s asset beta 2016'!$B$11:$G$84,MATCH($A21,'Commission''s asset beta 2016'!$A$11:$A$84,0),MATCH(C$6,'Commission''s asset beta 2016'!$B$8:$G$8,0))</f>
        <v>0.1342347360660002</v>
      </c>
      <c r="D21" s="38">
        <f>INDEX('Commission''s asset beta 2016'!$B$11:$G$84,MATCH($A21,'Commission''s asset beta 2016'!$A$11:$A$84,0),MATCH(D$6,'Commission''s asset beta 2016'!$B$8:$G$8,0))</f>
        <v>0.30736480838863467</v>
      </c>
      <c r="E21" s="38">
        <f>INDEX('Commission''s asset beta 2016'!$B$11:$G$84,MATCH($A21,'Commission''s asset beta 2016'!$A$11:$A$84,0),MATCH(E$6,'Commission''s asset beta 2016'!$B$8:$G$8,0))</f>
        <v>5.8360747816883683E-2</v>
      </c>
      <c r="F21" s="38">
        <f>INDEX('Commission''s asset beta 2016'!$B$11:$G$84,MATCH($A21,'Commission''s asset beta 2016'!$A$11:$A$84,0),MATCH(F$6,'Commission''s asset beta 2016'!$B$8:$G$8,0))</f>
        <v>0.53959691813832833</v>
      </c>
      <c r="G21" s="38">
        <f>INDEX('Commission''s asset beta 2016'!$B$11:$G$84,MATCH($A21,'Commission''s asset beta 2016'!$A$11:$A$84,0),MATCH(G$6,'Commission''s asset beta 2016'!$B$8:$G$8,0))</f>
        <v>2.7624502789417492E-2</v>
      </c>
      <c r="H21" s="23">
        <f t="shared" si="0"/>
        <v>1.8018964366708735E-2</v>
      </c>
      <c r="I21" s="23">
        <f t="shared" si="1"/>
        <v>3.4059768857458935E-3</v>
      </c>
      <c r="J21" s="23">
        <f t="shared" si="2"/>
        <v>7.6311315436253474E-4</v>
      </c>
    </row>
    <row r="22" spans="1:10">
      <c r="A22" s="1" t="str">
        <f>'Commission''s asset beta 2016'!A25</f>
        <v>D US Equity</v>
      </c>
      <c r="B22" s="38">
        <f>INDEX('Commission''s asset beta 2016'!$B$11:$G$84,MATCH($A22,'Commission''s asset beta 2016'!$A$11:$A$84,0),MATCH(B$6,'Commission''s asset beta 2016'!$B$8:$G$8,0))</f>
        <v>0.17093732545064508</v>
      </c>
      <c r="C22" s="38">
        <f>INDEX('Commission''s asset beta 2016'!$B$11:$G$84,MATCH($A22,'Commission''s asset beta 2016'!$A$11:$A$84,0),MATCH(C$6,'Commission''s asset beta 2016'!$B$8:$G$8,0))</f>
        <v>7.7167808317822342E-2</v>
      </c>
      <c r="D22" s="38">
        <f>INDEX('Commission''s asset beta 2016'!$B$11:$G$84,MATCH($A22,'Commission''s asset beta 2016'!$A$11:$A$84,0),MATCH(D$6,'Commission''s asset beta 2016'!$B$8:$G$8,0))</f>
        <v>0.26742885260159971</v>
      </c>
      <c r="E22" s="38">
        <f>INDEX('Commission''s asset beta 2016'!$B$11:$G$84,MATCH($A22,'Commission''s asset beta 2016'!$A$11:$A$84,0),MATCH(E$6,'Commission''s asset beta 2016'!$B$8:$G$8,0))</f>
        <v>3.4083080869575379E-2</v>
      </c>
      <c r="F22" s="38">
        <f>INDEX('Commission''s asset beta 2016'!$B$11:$G$84,MATCH($A22,'Commission''s asset beta 2016'!$A$11:$A$84,0),MATCH(F$6,'Commission''s asset beta 2016'!$B$8:$G$8,0))</f>
        <v>0.32874528641631845</v>
      </c>
      <c r="G22" s="38">
        <f>INDEX('Commission''s asset beta 2016'!$B$11:$G$84,MATCH($A22,'Commission''s asset beta 2016'!$A$11:$A$84,0),MATCH(G$6,'Commission''s asset beta 2016'!$B$8:$G$8,0))</f>
        <v>1.4641515448440777E-2</v>
      </c>
      <c r="H22" s="23">
        <f t="shared" si="0"/>
        <v>5.9548706405761712E-3</v>
      </c>
      <c r="I22" s="23">
        <f t="shared" si="1"/>
        <v>1.1616564015620153E-3</v>
      </c>
      <c r="J22" s="23">
        <f t="shared" si="2"/>
        <v>2.143739746269299E-4</v>
      </c>
    </row>
    <row r="23" spans="1:10">
      <c r="A23" s="1" t="str">
        <f>'Commission''s asset beta 2016'!A26</f>
        <v>DGAS US Equity</v>
      </c>
      <c r="B23" s="38">
        <f>INDEX('Commission''s asset beta 2016'!$B$11:$G$84,MATCH($A23,'Commission''s asset beta 2016'!$A$11:$A$84,0),MATCH(B$6,'Commission''s asset beta 2016'!$B$8:$G$8,0))</f>
        <v>0.32066953612320048</v>
      </c>
      <c r="C23" s="38">
        <f>INDEX('Commission''s asset beta 2016'!$B$11:$G$84,MATCH($A23,'Commission''s asset beta 2016'!$A$11:$A$84,0),MATCH(C$6,'Commission''s asset beta 2016'!$B$8:$G$8,0))</f>
        <v>0.13881598519366017</v>
      </c>
      <c r="D23" s="38">
        <f>INDEX('Commission''s asset beta 2016'!$B$11:$G$84,MATCH($A23,'Commission''s asset beta 2016'!$A$11:$A$84,0),MATCH(D$6,'Commission''s asset beta 2016'!$B$8:$G$8,0))</f>
        <v>0.24888497067279497</v>
      </c>
      <c r="E23" s="38">
        <f>INDEX('Commission''s asset beta 2016'!$B$11:$G$84,MATCH($A23,'Commission''s asset beta 2016'!$A$11:$A$84,0),MATCH(E$6,'Commission''s asset beta 2016'!$B$8:$G$8,0))</f>
        <v>6.7006540851274082E-2</v>
      </c>
      <c r="F23" s="38">
        <f>INDEX('Commission''s asset beta 2016'!$B$11:$G$84,MATCH($A23,'Commission''s asset beta 2016'!$A$11:$A$84,0),MATCH(F$6,'Commission''s asset beta 2016'!$B$8:$G$8,0))</f>
        <v>0.24672523341663369</v>
      </c>
      <c r="G23" s="38">
        <f>INDEX('Commission''s asset beta 2016'!$B$11:$G$84,MATCH($A23,'Commission''s asset beta 2016'!$A$11:$A$84,0),MATCH(G$6,'Commission''s asset beta 2016'!$B$8:$G$8,0))</f>
        <v>3.4371873596023762E-2</v>
      </c>
      <c r="H23" s="23">
        <f t="shared" si="0"/>
        <v>1.926987774528648E-2</v>
      </c>
      <c r="I23" s="23">
        <f t="shared" si="1"/>
        <v>4.4898765168534622E-3</v>
      </c>
      <c r="J23" s="23">
        <f t="shared" si="2"/>
        <v>1.1814256945010355E-3</v>
      </c>
    </row>
    <row r="24" spans="1:10">
      <c r="A24" s="1" t="str">
        <f>'Commission''s asset beta 2016'!A27</f>
        <v>DTE US Equity</v>
      </c>
      <c r="B24" s="38">
        <f>INDEX('Commission''s asset beta 2016'!$B$11:$G$84,MATCH($A24,'Commission''s asset beta 2016'!$A$11:$A$84,0),MATCH(B$6,'Commission''s asset beta 2016'!$B$8:$G$8,0))</f>
        <v>0.22999603738854707</v>
      </c>
      <c r="C24" s="38">
        <f>INDEX('Commission''s asset beta 2016'!$B$11:$G$84,MATCH($A24,'Commission''s asset beta 2016'!$A$11:$A$84,0),MATCH(C$6,'Commission''s asset beta 2016'!$B$8:$G$8,0))</f>
        <v>7.8015911586539782E-2</v>
      </c>
      <c r="D24" s="38">
        <f>INDEX('Commission''s asset beta 2016'!$B$11:$G$84,MATCH($A24,'Commission''s asset beta 2016'!$A$11:$A$84,0),MATCH(D$6,'Commission''s asset beta 2016'!$B$8:$G$8,0))</f>
        <v>0.2950032812588998</v>
      </c>
      <c r="E24" s="38">
        <f>INDEX('Commission''s asset beta 2016'!$B$11:$G$84,MATCH($A24,'Commission''s asset beta 2016'!$A$11:$A$84,0),MATCH(E$6,'Commission''s asset beta 2016'!$B$8:$G$8,0))</f>
        <v>3.2530015968542547E-2</v>
      </c>
      <c r="F24" s="38">
        <f>INDEX('Commission''s asset beta 2016'!$B$11:$G$84,MATCH($A24,'Commission''s asset beta 2016'!$A$11:$A$84,0),MATCH(F$6,'Commission''s asset beta 2016'!$B$8:$G$8,0))</f>
        <v>0.35664872046461937</v>
      </c>
      <c r="G24" s="38">
        <f>INDEX('Commission''s asset beta 2016'!$B$11:$G$84,MATCH($A24,'Commission''s asset beta 2016'!$A$11:$A$84,0),MATCH(G$6,'Commission''s asset beta 2016'!$B$8:$G$8,0))</f>
        <v>1.404981536334792E-2</v>
      </c>
      <c r="H24" s="23">
        <f t="shared" si="0"/>
        <v>6.0864824606787927E-3</v>
      </c>
      <c r="I24" s="23">
        <f t="shared" si="1"/>
        <v>1.0582019389136332E-3</v>
      </c>
      <c r="J24" s="23">
        <f t="shared" si="2"/>
        <v>1.9739731174416724E-4</v>
      </c>
    </row>
    <row r="25" spans="1:10">
      <c r="A25" s="1" t="str">
        <f>'Commission''s asset beta 2016'!A28</f>
        <v>DUE AU Equity</v>
      </c>
      <c r="B25" s="38">
        <f>INDEX('Commission''s asset beta 2016'!$B$11:$G$84,MATCH($A25,'Commission''s asset beta 2016'!$A$11:$A$84,0),MATCH(B$6,'Commission''s asset beta 2016'!$B$8:$G$8,0))</f>
        <v>0.12796749764906659</v>
      </c>
      <c r="C25" s="38">
        <f>INDEX('Commission''s asset beta 2016'!$B$11:$G$84,MATCH($A25,'Commission''s asset beta 2016'!$A$11:$A$84,0),MATCH(C$6,'Commission''s asset beta 2016'!$B$8:$G$8,0))</f>
        <v>4.4542263526561245E-2</v>
      </c>
      <c r="D25" s="38">
        <f>INDEX('Commission''s asset beta 2016'!$B$11:$G$84,MATCH($A25,'Commission''s asset beta 2016'!$A$11:$A$84,0),MATCH(D$6,'Commission''s asset beta 2016'!$B$8:$G$8,0))</f>
        <v>0.12272750571413897</v>
      </c>
      <c r="E25" s="38">
        <f>INDEX('Commission''s asset beta 2016'!$B$11:$G$84,MATCH($A25,'Commission''s asset beta 2016'!$A$11:$A$84,0),MATCH(E$6,'Commission''s asset beta 2016'!$B$8:$G$8,0))</f>
        <v>2.2688257193754544E-2</v>
      </c>
      <c r="F25" s="38">
        <f>INDEX('Commission''s asset beta 2016'!$B$11:$G$84,MATCH($A25,'Commission''s asset beta 2016'!$A$11:$A$84,0),MATCH(F$6,'Commission''s asset beta 2016'!$B$8:$G$8,0))</f>
        <v>0.14209725881710633</v>
      </c>
      <c r="G25" s="38">
        <f>INDEX('Commission''s asset beta 2016'!$B$11:$G$84,MATCH($A25,'Commission''s asset beta 2016'!$A$11:$A$84,0),MATCH(G$6,'Commission''s asset beta 2016'!$B$8:$G$8,0))</f>
        <v>1.0488696262783048E-2</v>
      </c>
      <c r="H25" s="23">
        <f t="shared" si="0"/>
        <v>1.984013240069628E-3</v>
      </c>
      <c r="I25" s="23">
        <f t="shared" si="1"/>
        <v>5.1475701448995483E-4</v>
      </c>
      <c r="J25" s="23">
        <f t="shared" si="2"/>
        <v>1.1001274929291907E-4</v>
      </c>
    </row>
    <row r="26" spans="1:10">
      <c r="A26" s="1" t="str">
        <f>'Commission''s asset beta 2016'!A29</f>
        <v>DUK US Equity</v>
      </c>
      <c r="B26" s="38">
        <f>INDEX('Commission''s asset beta 2016'!$B$11:$G$84,MATCH($A26,'Commission''s asset beta 2016'!$A$11:$A$84,0),MATCH(B$6,'Commission''s asset beta 2016'!$B$8:$G$8,0))</f>
        <v>0.13438076464115051</v>
      </c>
      <c r="C26" s="38">
        <f>INDEX('Commission''s asset beta 2016'!$B$11:$G$84,MATCH($A26,'Commission''s asset beta 2016'!$A$11:$A$84,0),MATCH(C$6,'Commission''s asset beta 2016'!$B$8:$G$8,0))</f>
        <v>8.225269708675384E-2</v>
      </c>
      <c r="D26" s="38">
        <f>INDEX('Commission''s asset beta 2016'!$B$11:$G$84,MATCH($A26,'Commission''s asset beta 2016'!$A$11:$A$84,0),MATCH(D$6,'Commission''s asset beta 2016'!$B$8:$G$8,0))</f>
        <v>0.19322547308227861</v>
      </c>
      <c r="E26" s="38">
        <f>INDEX('Commission''s asset beta 2016'!$B$11:$G$84,MATCH($A26,'Commission''s asset beta 2016'!$A$11:$A$84,0),MATCH(E$6,'Commission''s asset beta 2016'!$B$8:$G$8,0))</f>
        <v>3.1876764399770934E-2</v>
      </c>
      <c r="F26" s="38">
        <f>INDEX('Commission''s asset beta 2016'!$B$11:$G$84,MATCH($A26,'Commission''s asset beta 2016'!$A$11:$A$84,0),MATCH(F$6,'Commission''s asset beta 2016'!$B$8:$G$8,0))</f>
        <v>0.25534735516003793</v>
      </c>
      <c r="G26" s="38">
        <f>INDEX('Commission''s asset beta 2016'!$B$11:$G$84,MATCH($A26,'Commission''s asset beta 2016'!$A$11:$A$84,0),MATCH(G$6,'Commission''s asset beta 2016'!$B$8:$G$8,0))</f>
        <v>1.3838421294093465E-2</v>
      </c>
      <c r="H26" s="23">
        <f t="shared" si="0"/>
        <v>6.7655061780452835E-3</v>
      </c>
      <c r="I26" s="23">
        <f t="shared" si="1"/>
        <v>1.0161281085985035E-3</v>
      </c>
      <c r="J26" s="23">
        <f t="shared" si="2"/>
        <v>1.9150190391281944E-4</v>
      </c>
    </row>
    <row r="27" spans="1:10">
      <c r="A27" s="1" t="str">
        <f>'Commission''s asset beta 2016'!A30</f>
        <v>ED US Equity</v>
      </c>
      <c r="B27" s="38">
        <f>INDEX('Commission''s asset beta 2016'!$B$11:$G$84,MATCH($A27,'Commission''s asset beta 2016'!$A$11:$A$84,0),MATCH(B$6,'Commission''s asset beta 2016'!$B$8:$G$8,0))</f>
        <v>5.8341010908492405E-2</v>
      </c>
      <c r="C27" s="38">
        <f>INDEX('Commission''s asset beta 2016'!$B$11:$G$84,MATCH($A27,'Commission''s asset beta 2016'!$A$11:$A$84,0),MATCH(C$6,'Commission''s asset beta 2016'!$B$8:$G$8,0))</f>
        <v>8.8562067760306937E-2</v>
      </c>
      <c r="D27" s="38">
        <f>INDEX('Commission''s asset beta 2016'!$B$11:$G$84,MATCH($A27,'Commission''s asset beta 2016'!$A$11:$A$84,0),MATCH(D$6,'Commission''s asset beta 2016'!$B$8:$G$8,0))</f>
        <v>0.15576675523928352</v>
      </c>
      <c r="E27" s="38">
        <f>INDEX('Commission''s asset beta 2016'!$B$11:$G$84,MATCH($A27,'Commission''s asset beta 2016'!$A$11:$A$84,0),MATCH(E$6,'Commission''s asset beta 2016'!$B$8:$G$8,0))</f>
        <v>3.4458484480241774E-2</v>
      </c>
      <c r="F27" s="38">
        <f>INDEX('Commission''s asset beta 2016'!$B$11:$G$84,MATCH($A27,'Commission''s asset beta 2016'!$A$11:$A$84,0),MATCH(F$6,'Commission''s asset beta 2016'!$B$8:$G$8,0))</f>
        <v>0.24057219205701202</v>
      </c>
      <c r="G27" s="38">
        <f>INDEX('Commission''s asset beta 2016'!$B$11:$G$84,MATCH($A27,'Commission''s asset beta 2016'!$A$11:$A$84,0),MATCH(G$6,'Commission''s asset beta 2016'!$B$8:$G$8,0))</f>
        <v>1.4887513825850322E-2</v>
      </c>
      <c r="H27" s="23">
        <f t="shared" si="0"/>
        <v>7.8432398459811967E-3</v>
      </c>
      <c r="I27" s="23">
        <f t="shared" si="1"/>
        <v>1.1873871526750632E-3</v>
      </c>
      <c r="J27" s="23">
        <f t="shared" si="2"/>
        <v>2.2163806791488449E-4</v>
      </c>
    </row>
    <row r="28" spans="1:10">
      <c r="A28" s="1" t="str">
        <f>'Commission''s asset beta 2016'!A31</f>
        <v>EDE US Equity</v>
      </c>
      <c r="B28" s="38">
        <f>INDEX('Commission''s asset beta 2016'!$B$11:$G$84,MATCH($A28,'Commission''s asset beta 2016'!$A$11:$A$84,0),MATCH(B$6,'Commission''s asset beta 2016'!$B$8:$G$8,0))</f>
        <v>0.22165400390096152</v>
      </c>
      <c r="C28" s="38">
        <f>INDEX('Commission''s asset beta 2016'!$B$11:$G$84,MATCH($A28,'Commission''s asset beta 2016'!$A$11:$A$84,0),MATCH(C$6,'Commission''s asset beta 2016'!$B$8:$G$8,0))</f>
        <v>0.11704335101774969</v>
      </c>
      <c r="D28" s="38">
        <f>INDEX('Commission''s asset beta 2016'!$B$11:$G$84,MATCH($A28,'Commission''s asset beta 2016'!$A$11:$A$84,0),MATCH(D$6,'Commission''s asset beta 2016'!$B$8:$G$8,0))</f>
        <v>0.28239304527808584</v>
      </c>
      <c r="E28" s="38">
        <f>INDEX('Commission''s asset beta 2016'!$B$11:$G$84,MATCH($A28,'Commission''s asset beta 2016'!$A$11:$A$84,0),MATCH(E$6,'Commission''s asset beta 2016'!$B$8:$G$8,0))</f>
        <v>4.7342209732275514E-2</v>
      </c>
      <c r="F28" s="38">
        <f>INDEX('Commission''s asset beta 2016'!$B$11:$G$84,MATCH($A28,'Commission''s asset beta 2016'!$A$11:$A$84,0),MATCH(F$6,'Commission''s asset beta 2016'!$B$8:$G$8,0))</f>
        <v>0.38165148568879864</v>
      </c>
      <c r="G28" s="38">
        <f>INDEX('Commission''s asset beta 2016'!$B$11:$G$84,MATCH($A28,'Commission''s asset beta 2016'!$A$11:$A$84,0),MATCH(G$6,'Commission''s asset beta 2016'!$B$8:$G$8,0))</f>
        <v>1.9593972045352188E-2</v>
      </c>
      <c r="H28" s="23">
        <f t="shared" si="0"/>
        <v>1.3699146017464168E-2</v>
      </c>
      <c r="I28" s="23">
        <f t="shared" si="1"/>
        <v>2.2412848223347624E-3</v>
      </c>
      <c r="J28" s="23">
        <f t="shared" si="2"/>
        <v>3.8392374051404303E-4</v>
      </c>
    </row>
    <row r="29" spans="1:10">
      <c r="A29" s="1" t="str">
        <f>'Commission''s asset beta 2016'!A32</f>
        <v>EE US Equity</v>
      </c>
      <c r="B29" s="38">
        <f>INDEX('Commission''s asset beta 2016'!$B$11:$G$84,MATCH($A29,'Commission''s asset beta 2016'!$A$11:$A$84,0),MATCH(B$6,'Commission''s asset beta 2016'!$B$8:$G$8,0))</f>
        <v>0.26669128840849032</v>
      </c>
      <c r="C29" s="38">
        <f>INDEX('Commission''s asset beta 2016'!$B$11:$G$84,MATCH($A29,'Commission''s asset beta 2016'!$A$11:$A$84,0),MATCH(C$6,'Commission''s asset beta 2016'!$B$8:$G$8,0))</f>
        <v>9.5487138247996733E-2</v>
      </c>
      <c r="D29" s="38">
        <f>INDEX('Commission''s asset beta 2016'!$B$11:$G$84,MATCH($A29,'Commission''s asset beta 2016'!$A$11:$A$84,0),MATCH(D$6,'Commission''s asset beta 2016'!$B$8:$G$8,0))</f>
        <v>0.30670994541036994</v>
      </c>
      <c r="E29" s="38">
        <f>INDEX('Commission''s asset beta 2016'!$B$11:$G$84,MATCH($A29,'Commission''s asset beta 2016'!$A$11:$A$84,0),MATCH(E$6,'Commission''s asset beta 2016'!$B$8:$G$8,0))</f>
        <v>4.0574114722337663E-2</v>
      </c>
      <c r="F29" s="38">
        <f>INDEX('Commission''s asset beta 2016'!$B$11:$G$84,MATCH($A29,'Commission''s asset beta 2016'!$A$11:$A$84,0),MATCH(F$6,'Commission''s asset beta 2016'!$B$8:$G$8,0))</f>
        <v>0.37421358800211763</v>
      </c>
      <c r="G29" s="38">
        <f>INDEX('Commission''s asset beta 2016'!$B$11:$G$84,MATCH($A29,'Commission''s asset beta 2016'!$A$11:$A$84,0),MATCH(G$6,'Commission''s asset beta 2016'!$B$8:$G$8,0))</f>
        <v>1.7906629682148376E-2</v>
      </c>
      <c r="H29" s="23">
        <f t="shared" si="0"/>
        <v>9.1177935707920411E-3</v>
      </c>
      <c r="I29" s="23">
        <f t="shared" si="1"/>
        <v>1.6462587855014179E-3</v>
      </c>
      <c r="J29" s="23">
        <f t="shared" si="2"/>
        <v>3.2064738657359727E-4</v>
      </c>
    </row>
    <row r="30" spans="1:10">
      <c r="A30" s="1" t="str">
        <f>'Commission''s asset beta 2016'!A33</f>
        <v>EEP US Equity</v>
      </c>
      <c r="B30" s="38">
        <f>INDEX('Commission''s asset beta 2016'!$B$11:$G$84,MATCH($A30,'Commission''s asset beta 2016'!$A$11:$A$84,0),MATCH(B$6,'Commission''s asset beta 2016'!$B$8:$G$8,0))</f>
        <v>0.62011551161080236</v>
      </c>
      <c r="C30" s="38">
        <f>INDEX('Commission''s asset beta 2016'!$B$11:$G$84,MATCH($A30,'Commission''s asset beta 2016'!$A$11:$A$84,0),MATCH(C$6,'Commission''s asset beta 2016'!$B$8:$G$8,0))</f>
        <v>0.12874988948507099</v>
      </c>
      <c r="D30" s="38">
        <f>INDEX('Commission''s asset beta 2016'!$B$11:$G$84,MATCH($A30,'Commission''s asset beta 2016'!$A$11:$A$84,0),MATCH(D$6,'Commission''s asset beta 2016'!$B$8:$G$8,0))</f>
        <v>0.51983258301427249</v>
      </c>
      <c r="E30" s="38">
        <f>INDEX('Commission''s asset beta 2016'!$B$11:$G$84,MATCH($A30,'Commission''s asset beta 2016'!$A$11:$A$84,0),MATCH(E$6,'Commission''s asset beta 2016'!$B$8:$G$8,0))</f>
        <v>6.3824245352657391E-2</v>
      </c>
      <c r="F30" s="38">
        <f>INDEX('Commission''s asset beta 2016'!$B$11:$G$84,MATCH($A30,'Commission''s asset beta 2016'!$A$11:$A$84,0),MATCH(F$6,'Commission''s asset beta 2016'!$B$8:$G$8,0))</f>
        <v>0.48581078928566912</v>
      </c>
      <c r="G30" s="38">
        <f>INDEX('Commission''s asset beta 2016'!$B$11:$G$84,MATCH($A30,'Commission''s asset beta 2016'!$A$11:$A$84,0),MATCH(G$6,'Commission''s asset beta 2016'!$B$8:$G$8,0))</f>
        <v>3.0205666727176891E-2</v>
      </c>
      <c r="H30" s="23">
        <f t="shared" si="0"/>
        <v>1.6576534042417993E-2</v>
      </c>
      <c r="I30" s="23">
        <f t="shared" si="1"/>
        <v>4.0735342948362086E-3</v>
      </c>
      <c r="J30" s="23">
        <f t="shared" si="2"/>
        <v>9.123823024332811E-4</v>
      </c>
    </row>
    <row r="31" spans="1:10">
      <c r="A31" s="1" t="str">
        <f>'Commission''s asset beta 2016'!A34</f>
        <v>EIX US Equity</v>
      </c>
      <c r="B31" s="38">
        <f>INDEX('Commission''s asset beta 2016'!$B$11:$G$84,MATCH($A31,'Commission''s asset beta 2016'!$A$11:$A$84,0),MATCH(B$6,'Commission''s asset beta 2016'!$B$8:$G$8,0))</f>
        <v>0.2615958482779544</v>
      </c>
      <c r="C31" s="38">
        <f>INDEX('Commission''s asset beta 2016'!$B$11:$G$84,MATCH($A31,'Commission''s asset beta 2016'!$A$11:$A$84,0),MATCH(C$6,'Commission''s asset beta 2016'!$B$8:$G$8,0))</f>
        <v>8.8528437909863852E-2</v>
      </c>
      <c r="D31" s="38">
        <f>INDEX('Commission''s asset beta 2016'!$B$11:$G$84,MATCH($A31,'Commission''s asset beta 2016'!$A$11:$A$84,0),MATCH(D$6,'Commission''s asset beta 2016'!$B$8:$G$8,0))</f>
        <v>0.26869427316170319</v>
      </c>
      <c r="E31" s="38">
        <f>INDEX('Commission''s asset beta 2016'!$B$11:$G$84,MATCH($A31,'Commission''s asset beta 2016'!$A$11:$A$84,0),MATCH(E$6,'Commission''s asset beta 2016'!$B$8:$G$8,0))</f>
        <v>3.6232030686345278E-2</v>
      </c>
      <c r="F31" s="38">
        <f>INDEX('Commission''s asset beta 2016'!$B$11:$G$84,MATCH($A31,'Commission''s asset beta 2016'!$A$11:$A$84,0),MATCH(F$6,'Commission''s asset beta 2016'!$B$8:$G$8,0))</f>
        <v>0.32183820144367864</v>
      </c>
      <c r="G31" s="38">
        <f>INDEX('Commission''s asset beta 2016'!$B$11:$G$84,MATCH($A31,'Commission''s asset beta 2016'!$A$11:$A$84,0),MATCH(G$6,'Commission''s asset beta 2016'!$B$8:$G$8,0))</f>
        <v>1.6230272868404304E-2</v>
      </c>
      <c r="H31" s="23">
        <f t="shared" si="0"/>
        <v>7.8372843187606185E-3</v>
      </c>
      <c r="I31" s="23">
        <f t="shared" si="1"/>
        <v>1.3127600476562659E-3</v>
      </c>
      <c r="J31" s="23">
        <f t="shared" si="2"/>
        <v>2.6342175738286087E-4</v>
      </c>
    </row>
    <row r="32" spans="1:10">
      <c r="A32" s="1" t="str">
        <f>'Commission''s asset beta 2016'!A35</f>
        <v>ES US Equity</v>
      </c>
      <c r="B32" s="38">
        <f>INDEX('Commission''s asset beta 2016'!$B$11:$G$84,MATCH($A32,'Commission''s asset beta 2016'!$A$11:$A$84,0),MATCH(B$6,'Commission''s asset beta 2016'!$B$8:$G$8,0))</f>
        <v>0.2544689956365408</v>
      </c>
      <c r="C32" s="38">
        <f>INDEX('Commission''s asset beta 2016'!$B$11:$G$84,MATCH($A32,'Commission''s asset beta 2016'!$A$11:$A$84,0),MATCH(C$6,'Commission''s asset beta 2016'!$B$8:$G$8,0))</f>
        <v>7.9750419908706627E-2</v>
      </c>
      <c r="D32" s="38">
        <f>INDEX('Commission''s asset beta 2016'!$B$11:$G$84,MATCH($A32,'Commission''s asset beta 2016'!$A$11:$A$84,0),MATCH(D$6,'Commission''s asset beta 2016'!$B$8:$G$8,0))</f>
        <v>0.2990850941846202</v>
      </c>
      <c r="E32" s="38">
        <f>INDEX('Commission''s asset beta 2016'!$B$11:$G$84,MATCH($A32,'Commission''s asset beta 2016'!$A$11:$A$84,0),MATCH(E$6,'Commission''s asset beta 2016'!$B$8:$G$8,0))</f>
        <v>3.442785796678282E-2</v>
      </c>
      <c r="F32" s="38">
        <f>INDEX('Commission''s asset beta 2016'!$B$11:$G$84,MATCH($A32,'Commission''s asset beta 2016'!$A$11:$A$84,0),MATCH(F$6,'Commission''s asset beta 2016'!$B$8:$G$8,0))</f>
        <v>0.36009533576603375</v>
      </c>
      <c r="G32" s="38">
        <f>INDEX('Commission''s asset beta 2016'!$B$11:$G$84,MATCH($A32,'Commission''s asset beta 2016'!$A$11:$A$84,0),MATCH(G$6,'Commission''s asset beta 2016'!$B$8:$G$8,0))</f>
        <v>1.5407403236260128E-2</v>
      </c>
      <c r="H32" s="23">
        <f t="shared" si="0"/>
        <v>6.36012947561503E-3</v>
      </c>
      <c r="I32" s="23">
        <f t="shared" si="1"/>
        <v>1.1852774041809712E-3</v>
      </c>
      <c r="J32" s="23">
        <f t="shared" si="2"/>
        <v>2.3738807448471906E-4</v>
      </c>
    </row>
    <row r="33" spans="1:10">
      <c r="A33" s="1" t="str">
        <f>'Commission''s asset beta 2016'!A36</f>
        <v>ETR US Equity</v>
      </c>
      <c r="B33" s="38">
        <f>INDEX('Commission''s asset beta 2016'!$B$11:$G$84,MATCH($A33,'Commission''s asset beta 2016'!$A$11:$A$84,0),MATCH(B$6,'Commission''s asset beta 2016'!$B$8:$G$8,0))</f>
        <v>0.22112431187305473</v>
      </c>
      <c r="C33" s="38">
        <f>INDEX('Commission''s asset beta 2016'!$B$11:$G$84,MATCH($A33,'Commission''s asset beta 2016'!$A$11:$A$84,0),MATCH(C$6,'Commission''s asset beta 2016'!$B$8:$G$8,0))</f>
        <v>8.053531992882583E-2</v>
      </c>
      <c r="D33" s="38">
        <f>INDEX('Commission''s asset beta 2016'!$B$11:$G$84,MATCH($A33,'Commission''s asset beta 2016'!$A$11:$A$84,0),MATCH(D$6,'Commission''s asset beta 2016'!$B$8:$G$8,0))</f>
        <v>0.2349013787419108</v>
      </c>
      <c r="E33" s="38">
        <f>INDEX('Commission''s asset beta 2016'!$B$11:$G$84,MATCH($A33,'Commission''s asset beta 2016'!$A$11:$A$84,0),MATCH(E$6,'Commission''s asset beta 2016'!$B$8:$G$8,0))</f>
        <v>3.1474971012742818E-2</v>
      </c>
      <c r="F33" s="38">
        <f>INDEX('Commission''s asset beta 2016'!$B$11:$G$84,MATCH($A33,'Commission''s asset beta 2016'!$A$11:$A$84,0),MATCH(F$6,'Commission''s asset beta 2016'!$B$8:$G$8,0))</f>
        <v>0.27892253029537306</v>
      </c>
      <c r="G33" s="38">
        <f>INDEX('Commission''s asset beta 2016'!$B$11:$G$84,MATCH($A33,'Commission''s asset beta 2016'!$A$11:$A$84,0),MATCH(G$6,'Commission''s asset beta 2016'!$B$8:$G$8,0))</f>
        <v>1.3987591225100965E-2</v>
      </c>
      <c r="H33" s="23">
        <f t="shared" si="0"/>
        <v>6.4859377560383307E-3</v>
      </c>
      <c r="I33" s="23">
        <f t="shared" si="1"/>
        <v>9.9067380025300066E-4</v>
      </c>
      <c r="J33" s="23">
        <f t="shared" si="2"/>
        <v>1.9565270828052149E-4</v>
      </c>
    </row>
    <row r="34" spans="1:10">
      <c r="A34" s="1" t="str">
        <f>'Commission''s asset beta 2016'!A37</f>
        <v>EXC US Equity</v>
      </c>
      <c r="B34" s="38">
        <f>INDEX('Commission''s asset beta 2016'!$B$11:$G$84,MATCH($A34,'Commission''s asset beta 2016'!$A$11:$A$84,0),MATCH(B$6,'Commission''s asset beta 2016'!$B$8:$G$8,0))</f>
        <v>0.18385701109801245</v>
      </c>
      <c r="C34" s="38">
        <f>INDEX('Commission''s asset beta 2016'!$B$11:$G$84,MATCH($A34,'Commission''s asset beta 2016'!$A$11:$A$84,0),MATCH(C$6,'Commission''s asset beta 2016'!$B$8:$G$8,0))</f>
        <v>0.12251649961484713</v>
      </c>
      <c r="D34" s="38">
        <f>INDEX('Commission''s asset beta 2016'!$B$11:$G$84,MATCH($A34,'Commission''s asset beta 2016'!$A$11:$A$84,0),MATCH(D$6,'Commission''s asset beta 2016'!$B$8:$G$8,0))</f>
        <v>0.27288886552053671</v>
      </c>
      <c r="E34" s="38">
        <f>INDEX('Commission''s asset beta 2016'!$B$11:$G$84,MATCH($A34,'Commission''s asset beta 2016'!$A$11:$A$84,0),MATCH(E$6,'Commission''s asset beta 2016'!$B$8:$G$8,0))</f>
        <v>4.8685061203076439E-2</v>
      </c>
      <c r="F34" s="38">
        <f>INDEX('Commission''s asset beta 2016'!$B$11:$G$84,MATCH($A34,'Commission''s asset beta 2016'!$A$11:$A$84,0),MATCH(F$6,'Commission''s asset beta 2016'!$B$8:$G$8,0))</f>
        <v>0.345786301638983</v>
      </c>
      <c r="G34" s="38">
        <f>INDEX('Commission''s asset beta 2016'!$B$11:$G$84,MATCH($A34,'Commission''s asset beta 2016'!$A$11:$A$84,0),MATCH(G$6,'Commission''s asset beta 2016'!$B$8:$G$8,0))</f>
        <v>2.072912657109046E-2</v>
      </c>
      <c r="H34" s="23">
        <f t="shared" si="0"/>
        <v>1.5010292677874838E-2</v>
      </c>
      <c r="I34" s="23">
        <f t="shared" si="1"/>
        <v>2.3702351843472988E-3</v>
      </c>
      <c r="J34" s="23">
        <f t="shared" si="2"/>
        <v>4.2969668840028852E-4</v>
      </c>
    </row>
    <row r="35" spans="1:10">
      <c r="A35" s="1" t="str">
        <f>'Commission''s asset beta 2016'!A38</f>
        <v>FE US Equity</v>
      </c>
      <c r="B35" s="38">
        <f>INDEX('Commission''s asset beta 2016'!$B$11:$G$84,MATCH($A35,'Commission''s asset beta 2016'!$A$11:$A$84,0),MATCH(B$6,'Commission''s asset beta 2016'!$B$8:$G$8,0))</f>
        <v>0.12317814529320517</v>
      </c>
      <c r="C35" s="38">
        <f>INDEX('Commission''s asset beta 2016'!$B$11:$G$84,MATCH($A35,'Commission''s asset beta 2016'!$A$11:$A$84,0),MATCH(C$6,'Commission''s asset beta 2016'!$B$8:$G$8,0))</f>
        <v>8.4952158589571516E-2</v>
      </c>
      <c r="D35" s="38">
        <f>INDEX('Commission''s asset beta 2016'!$B$11:$G$84,MATCH($A35,'Commission''s asset beta 2016'!$A$11:$A$84,0),MATCH(D$6,'Commission''s asset beta 2016'!$B$8:$G$8,0))</f>
        <v>0.20885210096467027</v>
      </c>
      <c r="E35" s="38">
        <f>INDEX('Commission''s asset beta 2016'!$B$11:$G$84,MATCH($A35,'Commission''s asset beta 2016'!$A$11:$A$84,0),MATCH(E$6,'Commission''s asset beta 2016'!$B$8:$G$8,0))</f>
        <v>3.3365850830701808E-2</v>
      </c>
      <c r="F35" s="38">
        <f>INDEX('Commission''s asset beta 2016'!$B$11:$G$84,MATCH($A35,'Commission''s asset beta 2016'!$A$11:$A$84,0),MATCH(F$6,'Commission''s asset beta 2016'!$B$8:$G$8,0))</f>
        <v>0.26699377950629588</v>
      </c>
      <c r="G35" s="38">
        <f>INDEX('Commission''s asset beta 2016'!$B$11:$G$84,MATCH($A35,'Commission''s asset beta 2016'!$A$11:$A$84,0),MATCH(G$6,'Commission''s asset beta 2016'!$B$8:$G$8,0))</f>
        <v>1.5108927679756967E-2</v>
      </c>
      <c r="H35" s="23">
        <f t="shared" si="0"/>
        <v>7.2168692490277098E-3</v>
      </c>
      <c r="I35" s="23">
        <f t="shared" si="1"/>
        <v>1.1132800016566446E-3</v>
      </c>
      <c r="J35" s="23">
        <f t="shared" si="2"/>
        <v>2.2827969563212624E-4</v>
      </c>
    </row>
    <row r="36" spans="1:10">
      <c r="A36" s="1" t="str">
        <f>'Commission''s asset beta 2016'!A39</f>
        <v>GAS US Equity</v>
      </c>
      <c r="B36" s="38">
        <f>INDEX('Commission''s asset beta 2016'!$B$11:$G$84,MATCH($A36,'Commission''s asset beta 2016'!$A$11:$A$84,0),MATCH(B$6,'Commission''s asset beta 2016'!$B$8:$G$8,0))</f>
        <v>0.11833541312631332</v>
      </c>
      <c r="C36" s="38">
        <f>INDEX('Commission''s asset beta 2016'!$B$11:$G$84,MATCH($A36,'Commission''s asset beta 2016'!$A$11:$A$84,0),MATCH(C$6,'Commission''s asset beta 2016'!$B$8:$G$8,0))</f>
        <v>9.7068051249424289E-2</v>
      </c>
      <c r="D36" s="38">
        <f>INDEX('Commission''s asset beta 2016'!$B$11:$G$84,MATCH($A36,'Commission''s asset beta 2016'!$A$11:$A$84,0),MATCH(D$6,'Commission''s asset beta 2016'!$B$8:$G$8,0))</f>
        <v>0.23939082954769014</v>
      </c>
      <c r="E36" s="38">
        <f>INDEX('Commission''s asset beta 2016'!$B$11:$G$84,MATCH($A36,'Commission''s asset beta 2016'!$A$11:$A$84,0),MATCH(E$6,'Commission''s asset beta 2016'!$B$8:$G$8,0))</f>
        <v>4.1651408225441666E-2</v>
      </c>
      <c r="F36" s="38">
        <f>INDEX('Commission''s asset beta 2016'!$B$11:$G$84,MATCH($A36,'Commission''s asset beta 2016'!$A$11:$A$84,0),MATCH(F$6,'Commission''s asset beta 2016'!$B$8:$G$8,0))</f>
        <v>0.31323188272585456</v>
      </c>
      <c r="G36" s="38">
        <f>INDEX('Commission''s asset beta 2016'!$B$11:$G$84,MATCH($A36,'Commission''s asset beta 2016'!$A$11:$A$84,0),MATCH(G$6,'Commission''s asset beta 2016'!$B$8:$G$8,0))</f>
        <v>1.9764405450153264E-2</v>
      </c>
      <c r="H36" s="23">
        <f t="shared" si="0"/>
        <v>9.4222065733608595E-3</v>
      </c>
      <c r="I36" s="23">
        <f t="shared" si="1"/>
        <v>1.7348398071623896E-3</v>
      </c>
      <c r="J36" s="23">
        <f t="shared" si="2"/>
        <v>3.9063172279804804E-4</v>
      </c>
    </row>
    <row r="37" spans="1:10">
      <c r="A37" s="1" t="str">
        <f>'Commission''s asset beta 2016'!A40</f>
        <v>GXP US Equity</v>
      </c>
      <c r="B37" s="38">
        <f>INDEX('Commission''s asset beta 2016'!$B$11:$G$84,MATCH($A37,'Commission''s asset beta 2016'!$A$11:$A$84,0),MATCH(B$6,'Commission''s asset beta 2016'!$B$8:$G$8,0))</f>
        <v>0.29657889971684953</v>
      </c>
      <c r="C37" s="38">
        <f>INDEX('Commission''s asset beta 2016'!$B$11:$G$84,MATCH($A37,'Commission''s asset beta 2016'!$A$11:$A$84,0),MATCH(C$6,'Commission''s asset beta 2016'!$B$8:$G$8,0))</f>
        <v>7.0099730467194268E-2</v>
      </c>
      <c r="D37" s="38">
        <f>INDEX('Commission''s asset beta 2016'!$B$11:$G$84,MATCH($A37,'Commission''s asset beta 2016'!$A$11:$A$84,0),MATCH(D$6,'Commission''s asset beta 2016'!$B$8:$G$8,0))</f>
        <v>0.29568809257283563</v>
      </c>
      <c r="E37" s="38">
        <f>INDEX('Commission''s asset beta 2016'!$B$11:$G$84,MATCH($A37,'Commission''s asset beta 2016'!$A$11:$A$84,0),MATCH(E$6,'Commission''s asset beta 2016'!$B$8:$G$8,0))</f>
        <v>2.7915357475348297E-2</v>
      </c>
      <c r="F37" s="38">
        <f>INDEX('Commission''s asset beta 2016'!$B$11:$G$84,MATCH($A37,'Commission''s asset beta 2016'!$A$11:$A$84,0),MATCH(F$6,'Commission''s asset beta 2016'!$B$8:$G$8,0))</f>
        <v>0.31911548231775544</v>
      </c>
      <c r="G37" s="38">
        <f>INDEX('Commission''s asset beta 2016'!$B$11:$G$84,MATCH($A37,'Commission''s asset beta 2016'!$A$11:$A$84,0),MATCH(G$6,'Commission''s asset beta 2016'!$B$8:$G$8,0))</f>
        <v>1.2545686561845269E-2</v>
      </c>
      <c r="H37" s="23">
        <f t="shared" si="0"/>
        <v>4.913972211573284E-3</v>
      </c>
      <c r="I37" s="23">
        <f t="shared" si="1"/>
        <v>7.7926718297648405E-4</v>
      </c>
      <c r="J37" s="23">
        <f t="shared" si="2"/>
        <v>1.5739425130806495E-4</v>
      </c>
    </row>
    <row r="38" spans="1:10">
      <c r="A38" s="1" t="str">
        <f>'Commission''s asset beta 2016'!A41</f>
        <v>HE US Equity</v>
      </c>
      <c r="B38" s="38">
        <f>INDEX('Commission''s asset beta 2016'!$B$11:$G$84,MATCH($A38,'Commission''s asset beta 2016'!$A$11:$A$84,0),MATCH(B$6,'Commission''s asset beta 2016'!$B$8:$G$8,0))</f>
        <v>0.36970871040766284</v>
      </c>
      <c r="C38" s="38">
        <f>INDEX('Commission''s asset beta 2016'!$B$11:$G$84,MATCH($A38,'Commission''s asset beta 2016'!$A$11:$A$84,0),MATCH(C$6,'Commission''s asset beta 2016'!$B$8:$G$8,0))</f>
        <v>0.1193954089285765</v>
      </c>
      <c r="D38" s="38">
        <f>INDEX('Commission''s asset beta 2016'!$B$11:$G$84,MATCH($A38,'Commission''s asset beta 2016'!$A$11:$A$84,0),MATCH(D$6,'Commission''s asset beta 2016'!$B$8:$G$8,0))</f>
        <v>0.42930964755369205</v>
      </c>
      <c r="E38" s="38">
        <f>INDEX('Commission''s asset beta 2016'!$B$11:$G$84,MATCH($A38,'Commission''s asset beta 2016'!$A$11:$A$84,0),MATCH(E$6,'Commission''s asset beta 2016'!$B$8:$G$8,0))</f>
        <v>4.9373974795154214E-2</v>
      </c>
      <c r="F38" s="38">
        <f>INDEX('Commission''s asset beta 2016'!$B$11:$G$84,MATCH($A38,'Commission''s asset beta 2016'!$A$11:$A$84,0),MATCH(F$6,'Commission''s asset beta 2016'!$B$8:$G$8,0))</f>
        <v>0.50108644898499211</v>
      </c>
      <c r="G38" s="38">
        <f>INDEX('Commission''s asset beta 2016'!$B$11:$G$84,MATCH($A38,'Commission''s asset beta 2016'!$A$11:$A$84,0),MATCH(G$6,'Commission''s asset beta 2016'!$B$8:$G$8,0))</f>
        <v>2.1649260281310055E-2</v>
      </c>
      <c r="H38" s="23">
        <f t="shared" si="0"/>
        <v>1.4255263673222005E-2</v>
      </c>
      <c r="I38" s="23">
        <f t="shared" si="1"/>
        <v>2.4377893870725234E-3</v>
      </c>
      <c r="J38" s="23">
        <f t="shared" si="2"/>
        <v>4.6869047072790914E-4</v>
      </c>
    </row>
    <row r="39" spans="1:10">
      <c r="A39" s="1" t="str">
        <f>'Commission''s asset beta 2016'!A42</f>
        <v>IDA US Equity</v>
      </c>
      <c r="B39" s="38">
        <f>INDEX('Commission''s asset beta 2016'!$B$11:$G$84,MATCH($A39,'Commission''s asset beta 2016'!$A$11:$A$84,0),MATCH(B$6,'Commission''s asset beta 2016'!$B$8:$G$8,0))</f>
        <v>0.37642051891772338</v>
      </c>
      <c r="C39" s="38">
        <f>INDEX('Commission''s asset beta 2016'!$B$11:$G$84,MATCH($A39,'Commission''s asset beta 2016'!$A$11:$A$84,0),MATCH(C$6,'Commission''s asset beta 2016'!$B$8:$G$8,0))</f>
        <v>8.8767572434304054E-2</v>
      </c>
      <c r="D39" s="38">
        <f>INDEX('Commission''s asset beta 2016'!$B$11:$G$84,MATCH($A39,'Commission''s asset beta 2016'!$A$11:$A$84,0),MATCH(D$6,'Commission''s asset beta 2016'!$B$8:$G$8,0))</f>
        <v>0.36515869162771242</v>
      </c>
      <c r="E39" s="38">
        <f>INDEX('Commission''s asset beta 2016'!$B$11:$G$84,MATCH($A39,'Commission''s asset beta 2016'!$A$11:$A$84,0),MATCH(E$6,'Commission''s asset beta 2016'!$B$8:$G$8,0))</f>
        <v>3.6568132046751196E-2</v>
      </c>
      <c r="F39" s="38">
        <f>INDEX('Commission''s asset beta 2016'!$B$11:$G$84,MATCH($A39,'Commission''s asset beta 2016'!$A$11:$A$84,0),MATCH(F$6,'Commission''s asset beta 2016'!$B$8:$G$8,0))</f>
        <v>0.45313411858336122</v>
      </c>
      <c r="G39" s="38">
        <f>INDEX('Commission''s asset beta 2016'!$B$11:$G$84,MATCH($A39,'Commission''s asset beta 2016'!$A$11:$A$84,0),MATCH(G$6,'Commission''s asset beta 2016'!$B$8:$G$8,0))</f>
        <v>1.5602771500808497E-2</v>
      </c>
      <c r="H39" s="23">
        <f t="shared" si="0"/>
        <v>7.8796819158794169E-3</v>
      </c>
      <c r="I39" s="23">
        <f t="shared" si="1"/>
        <v>1.3372282813886318E-3</v>
      </c>
      <c r="J39" s="23">
        <f t="shared" si="2"/>
        <v>2.4344647850644183E-4</v>
      </c>
    </row>
    <row r="40" spans="1:10">
      <c r="A40" s="1" t="str">
        <f>'Commission''s asset beta 2016'!A43</f>
        <v>ITC US Equity</v>
      </c>
      <c r="B40" s="38">
        <f>INDEX('Commission''s asset beta 2016'!$B$11:$G$84,MATCH($A40,'Commission''s asset beta 2016'!$A$11:$A$84,0),MATCH(B$6,'Commission''s asset beta 2016'!$B$8:$G$8,0))</f>
        <v>0.19006562801526988</v>
      </c>
      <c r="C40" s="38">
        <f>INDEX('Commission''s asset beta 2016'!$B$11:$G$84,MATCH($A40,'Commission''s asset beta 2016'!$A$11:$A$84,0),MATCH(C$6,'Commission''s asset beta 2016'!$B$8:$G$8,0))</f>
        <v>9.9803402220334556E-2</v>
      </c>
      <c r="D40" s="38">
        <f>INDEX('Commission''s asset beta 2016'!$B$11:$G$84,MATCH($A40,'Commission''s asset beta 2016'!$A$11:$A$84,0),MATCH(D$6,'Commission''s asset beta 2016'!$B$8:$G$8,0))</f>
        <v>0.26164577615279611</v>
      </c>
      <c r="E40" s="38">
        <f>INDEX('Commission''s asset beta 2016'!$B$11:$G$84,MATCH($A40,'Commission''s asset beta 2016'!$A$11:$A$84,0),MATCH(E$6,'Commission''s asset beta 2016'!$B$8:$G$8,0))</f>
        <v>4.1912425454948533E-2</v>
      </c>
      <c r="F40" s="38">
        <f>INDEX('Commission''s asset beta 2016'!$B$11:$G$84,MATCH($A40,'Commission''s asset beta 2016'!$A$11:$A$84,0),MATCH(F$6,'Commission''s asset beta 2016'!$B$8:$G$8,0))</f>
        <v>0.31913584740795564</v>
      </c>
      <c r="G40" s="38">
        <f>INDEX('Commission''s asset beta 2016'!$B$11:$G$84,MATCH($A40,'Commission''s asset beta 2016'!$A$11:$A$84,0),MATCH(G$6,'Commission''s asset beta 2016'!$B$8:$G$8,0))</f>
        <v>1.8422890109902376E-2</v>
      </c>
      <c r="H40" s="23">
        <f t="shared" si="0"/>
        <v>9.9607190947538799E-3</v>
      </c>
      <c r="I40" s="23">
        <f t="shared" si="1"/>
        <v>1.7566514075166178E-3</v>
      </c>
      <c r="J40" s="23">
        <f t="shared" si="2"/>
        <v>3.394028800015388E-4</v>
      </c>
    </row>
    <row r="41" spans="1:10">
      <c r="A41" s="1" t="str">
        <f>'Commission''s asset beta 2016'!A44</f>
        <v>JEL LN Equity</v>
      </c>
      <c r="B41" s="38">
        <f>INDEX('Commission''s asset beta 2016'!$B$11:$G$84,MATCH($A41,'Commission''s asset beta 2016'!$A$11:$A$84,0),MATCH(B$6,'Commission''s asset beta 2016'!$B$8:$G$8,0))</f>
        <v>1.7182847733024732E-2</v>
      </c>
      <c r="C41" s="38">
        <f>INDEX('Commission''s asset beta 2016'!$B$11:$G$84,MATCH($A41,'Commission''s asset beta 2016'!$A$11:$A$84,0),MATCH(C$6,'Commission''s asset beta 2016'!$B$8:$G$8,0))</f>
        <v>0.10493994133177319</v>
      </c>
      <c r="D41" s="38">
        <f>INDEX('Commission''s asset beta 2016'!$B$11:$G$84,MATCH($A41,'Commission''s asset beta 2016'!$A$11:$A$84,0),MATCH(D$6,'Commission''s asset beta 2016'!$B$8:$G$8,0))</f>
        <v>3.7980670103905878E-2</v>
      </c>
      <c r="E41" s="38">
        <f>INDEX('Commission''s asset beta 2016'!$B$11:$G$84,MATCH($A41,'Commission''s asset beta 2016'!$A$11:$A$84,0),MATCH(E$6,'Commission''s asset beta 2016'!$B$8:$G$8,0))</f>
        <v>3.5348299482284531E-2</v>
      </c>
      <c r="F41" s="38">
        <f>INDEX('Commission''s asset beta 2016'!$B$11:$G$84,MATCH($A41,'Commission''s asset beta 2016'!$A$11:$A$84,0),MATCH(F$6,'Commission''s asset beta 2016'!$B$8:$G$8,0))</f>
        <v>8.5507840000000005E-3</v>
      </c>
      <c r="G41" s="38">
        <f>INDEX('Commission''s asset beta 2016'!$B$11:$G$84,MATCH($A41,'Commission''s asset beta 2016'!$A$11:$A$84,0),MATCH(G$6,'Commission''s asset beta 2016'!$B$8:$G$8,0))</f>
        <v>1.42305E-2</v>
      </c>
      <c r="H41" s="23">
        <f t="shared" si="0"/>
        <v>1.1012391286715998E-2</v>
      </c>
      <c r="I41" s="23">
        <f t="shared" si="1"/>
        <v>1.2495022762892768E-3</v>
      </c>
      <c r="J41" s="23">
        <f t="shared" si="2"/>
        <v>2.0250713025000001E-4</v>
      </c>
    </row>
    <row r="42" spans="1:10">
      <c r="A42" s="1" t="str">
        <f>'Commission''s asset beta 2016'!A45</f>
        <v>KMI US Equity</v>
      </c>
      <c r="B42" s="38">
        <f>INDEX('Commission''s asset beta 2016'!$B$11:$G$84,MATCH($A42,'Commission''s asset beta 2016'!$A$11:$A$84,0),MATCH(B$6,'Commission''s asset beta 2016'!$B$8:$G$8,0))</f>
        <v>0.55580005743065963</v>
      </c>
      <c r="C42" s="38">
        <f>INDEX('Commission''s asset beta 2016'!$B$11:$G$84,MATCH($A42,'Commission''s asset beta 2016'!$A$11:$A$84,0),MATCH(C$6,'Commission''s asset beta 2016'!$B$8:$G$8,0))</f>
        <v>0.15078416268636607</v>
      </c>
      <c r="D42" s="38">
        <f>INDEX('Commission''s asset beta 2016'!$B$11:$G$84,MATCH($A42,'Commission''s asset beta 2016'!$A$11:$A$84,0),MATCH(D$6,'Commission''s asset beta 2016'!$B$8:$G$8,0))</f>
        <v>0.55016819820167862</v>
      </c>
      <c r="E42" s="38">
        <f>INDEX('Commission''s asset beta 2016'!$B$11:$G$84,MATCH($A42,'Commission''s asset beta 2016'!$A$11:$A$84,0),MATCH(E$6,'Commission''s asset beta 2016'!$B$8:$G$8,0))</f>
        <v>6.0968668633996616E-2</v>
      </c>
      <c r="F42" s="38">
        <f>INDEX('Commission''s asset beta 2016'!$B$11:$G$84,MATCH($A42,'Commission''s asset beta 2016'!$A$11:$A$84,0),MATCH(F$6,'Commission''s asset beta 2016'!$B$8:$G$8,0))</f>
        <v>0.52906597778392628</v>
      </c>
      <c r="G42" s="38">
        <f>INDEX('Commission''s asset beta 2016'!$B$11:$G$84,MATCH($A42,'Commission''s asset beta 2016'!$A$11:$A$84,0),MATCH(G$6,'Commission''s asset beta 2016'!$B$8:$G$8,0))</f>
        <v>2.7633235432322819E-2</v>
      </c>
      <c r="H42" s="23">
        <f t="shared" si="0"/>
        <v>2.2735863717028511E-2</v>
      </c>
      <c r="I42" s="23">
        <f t="shared" si="1"/>
        <v>3.7171785550020827E-3</v>
      </c>
      <c r="J42" s="23">
        <f t="shared" si="2"/>
        <v>7.6359570045818131E-4</v>
      </c>
    </row>
    <row r="43" spans="1:10">
      <c r="A43" s="1" t="str">
        <f>'Commission''s asset beta 2016'!A46</f>
        <v>SR US Equity</v>
      </c>
      <c r="B43" s="38">
        <f>INDEX('Commission''s asset beta 2016'!$B$11:$G$84,MATCH($A43,'Commission''s asset beta 2016'!$A$11:$A$84,0),MATCH(B$6,'Commission''s asset beta 2016'!$B$8:$G$8,0))</f>
        <v>0.29919917543746355</v>
      </c>
      <c r="C43" s="38">
        <f>INDEX('Commission''s asset beta 2016'!$B$11:$G$84,MATCH($A43,'Commission''s asset beta 2016'!$A$11:$A$84,0),MATCH(C$6,'Commission''s asset beta 2016'!$B$8:$G$8,0))</f>
        <v>8.4295444490293109E-2</v>
      </c>
      <c r="D43" s="38">
        <f>INDEX('Commission''s asset beta 2016'!$B$11:$G$84,MATCH($A43,'Commission''s asset beta 2016'!$A$11:$A$84,0),MATCH(D$6,'Commission''s asset beta 2016'!$B$8:$G$8,0))</f>
        <v>0.32222602104888787</v>
      </c>
      <c r="E43" s="38">
        <f>INDEX('Commission''s asset beta 2016'!$B$11:$G$84,MATCH($A43,'Commission''s asset beta 2016'!$A$11:$A$84,0),MATCH(E$6,'Commission''s asset beta 2016'!$B$8:$G$8,0))</f>
        <v>3.5781362487072844E-2</v>
      </c>
      <c r="F43" s="38">
        <f>INDEX('Commission''s asset beta 2016'!$B$11:$G$84,MATCH($A43,'Commission''s asset beta 2016'!$A$11:$A$84,0),MATCH(F$6,'Commission''s asset beta 2016'!$B$8:$G$8,0))</f>
        <v>0.43812978766798027</v>
      </c>
      <c r="G43" s="38">
        <f>INDEX('Commission''s asset beta 2016'!$B$11:$G$84,MATCH($A43,'Commission''s asset beta 2016'!$A$11:$A$84,0),MATCH(G$6,'Commission''s asset beta 2016'!$B$8:$G$8,0))</f>
        <v>1.63562255882235E-2</v>
      </c>
      <c r="H43" s="23">
        <f t="shared" si="0"/>
        <v>7.1057219618160866E-3</v>
      </c>
      <c r="I43" s="23">
        <f t="shared" si="1"/>
        <v>1.2803059014313038E-3</v>
      </c>
      <c r="J43" s="23">
        <f t="shared" si="2"/>
        <v>2.6752611549285717E-4</v>
      </c>
    </row>
    <row r="44" spans="1:10">
      <c r="A44" s="1" t="str">
        <f>'Commission''s asset beta 2016'!A47</f>
        <v>LNT US Equity</v>
      </c>
      <c r="B44" s="38">
        <f>INDEX('Commission''s asset beta 2016'!$B$11:$G$84,MATCH($A44,'Commission''s asset beta 2016'!$A$11:$A$84,0),MATCH(B$6,'Commission''s asset beta 2016'!$B$8:$G$8,0))</f>
        <v>0.30844555089591252</v>
      </c>
      <c r="C44" s="38">
        <f>INDEX('Commission''s asset beta 2016'!$B$11:$G$84,MATCH($A44,'Commission''s asset beta 2016'!$A$11:$A$84,0),MATCH(C$6,'Commission''s asset beta 2016'!$B$8:$G$8,0))</f>
        <v>8.3369316189870313E-2</v>
      </c>
      <c r="D44" s="38">
        <f>INDEX('Commission''s asset beta 2016'!$B$11:$G$84,MATCH($A44,'Commission''s asset beta 2016'!$A$11:$A$84,0),MATCH(D$6,'Commission''s asset beta 2016'!$B$8:$G$8,0))</f>
        <v>0.35451470841304039</v>
      </c>
      <c r="E44" s="38">
        <f>INDEX('Commission''s asset beta 2016'!$B$11:$G$84,MATCH($A44,'Commission''s asset beta 2016'!$A$11:$A$84,0),MATCH(E$6,'Commission''s asset beta 2016'!$B$8:$G$8,0))</f>
        <v>3.4756966326572471E-2</v>
      </c>
      <c r="F44" s="38">
        <f>INDEX('Commission''s asset beta 2016'!$B$11:$G$84,MATCH($A44,'Commission''s asset beta 2016'!$A$11:$A$84,0),MATCH(F$6,'Commission''s asset beta 2016'!$B$8:$G$8,0))</f>
        <v>0.41676191139537444</v>
      </c>
      <c r="G44" s="38">
        <f>INDEX('Commission''s asset beta 2016'!$B$11:$G$84,MATCH($A44,'Commission''s asset beta 2016'!$A$11:$A$84,0),MATCH(G$6,'Commission''s asset beta 2016'!$B$8:$G$8,0))</f>
        <v>1.5508956067509396E-2</v>
      </c>
      <c r="H44" s="23">
        <f t="shared" si="0"/>
        <v>6.9504428819665721E-3</v>
      </c>
      <c r="I44" s="23">
        <f t="shared" si="1"/>
        <v>1.2080467082264926E-3</v>
      </c>
      <c r="J44" s="23">
        <f t="shared" si="2"/>
        <v>2.4052771830393652E-4</v>
      </c>
    </row>
    <row r="45" spans="1:10">
      <c r="A45" s="1" t="str">
        <f>'Commission''s asset beta 2016'!A48</f>
        <v>MGEE US Equity</v>
      </c>
      <c r="B45" s="38">
        <f>INDEX('Commission''s asset beta 2016'!$B$11:$G$84,MATCH($A45,'Commission''s asset beta 2016'!$A$11:$A$84,0),MATCH(B$6,'Commission''s asset beta 2016'!$B$8:$G$8,0))</f>
        <v>0.31332872960858199</v>
      </c>
      <c r="C45" s="38">
        <f>INDEX('Commission''s asset beta 2016'!$B$11:$G$84,MATCH($A45,'Commission''s asset beta 2016'!$A$11:$A$84,0),MATCH(C$6,'Commission''s asset beta 2016'!$B$8:$G$8,0))</f>
        <v>0.11604137004051671</v>
      </c>
      <c r="D45" s="38">
        <f>INDEX('Commission''s asset beta 2016'!$B$11:$G$84,MATCH($A45,'Commission''s asset beta 2016'!$A$11:$A$84,0),MATCH(D$6,'Commission''s asset beta 2016'!$B$8:$G$8,0))</f>
        <v>0.3697392115201853</v>
      </c>
      <c r="E45" s="38">
        <f>INDEX('Commission''s asset beta 2016'!$B$11:$G$84,MATCH($A45,'Commission''s asset beta 2016'!$A$11:$A$84,0),MATCH(E$6,'Commission''s asset beta 2016'!$B$8:$G$8,0))</f>
        <v>5.0801315157698132E-2</v>
      </c>
      <c r="F45" s="38">
        <f>INDEX('Commission''s asset beta 2016'!$B$11:$G$84,MATCH($A45,'Commission''s asset beta 2016'!$A$11:$A$84,0),MATCH(F$6,'Commission''s asset beta 2016'!$B$8:$G$8,0))</f>
        <v>0.59008679528687036</v>
      </c>
      <c r="G45" s="38">
        <f>INDEX('Commission''s asset beta 2016'!$B$11:$G$84,MATCH($A45,'Commission''s asset beta 2016'!$A$11:$A$84,0),MATCH(G$6,'Commission''s asset beta 2016'!$B$8:$G$8,0))</f>
        <v>2.3131642392372642E-2</v>
      </c>
      <c r="H45" s="23">
        <f t="shared" si="0"/>
        <v>1.3465599560880129E-2</v>
      </c>
      <c r="I45" s="23">
        <f t="shared" si="1"/>
        <v>2.58077362175177E-3</v>
      </c>
      <c r="J45" s="23">
        <f t="shared" si="2"/>
        <v>5.3507287976861109E-4</v>
      </c>
    </row>
    <row r="46" spans="1:10">
      <c r="A46" s="1" t="str">
        <f>'Commission''s asset beta 2016'!A49</f>
        <v>NEE US Equity</v>
      </c>
      <c r="B46" s="38">
        <f>INDEX('Commission''s asset beta 2016'!$B$11:$G$84,MATCH($A46,'Commission''s asset beta 2016'!$A$11:$A$84,0),MATCH(B$6,'Commission''s asset beta 2016'!$B$8:$G$8,0))</f>
        <v>0.254981772934674</v>
      </c>
      <c r="C46" s="38">
        <f>INDEX('Commission''s asset beta 2016'!$B$11:$G$84,MATCH($A46,'Commission''s asset beta 2016'!$A$11:$A$84,0),MATCH(C$6,'Commission''s asset beta 2016'!$B$8:$G$8,0))</f>
        <v>7.3995352459144167E-2</v>
      </c>
      <c r="D46" s="38">
        <f>INDEX('Commission''s asset beta 2016'!$B$11:$G$84,MATCH($A46,'Commission''s asset beta 2016'!$A$11:$A$84,0),MATCH(D$6,'Commission''s asset beta 2016'!$B$8:$G$8,0))</f>
        <v>0.29222955616689933</v>
      </c>
      <c r="E46" s="38">
        <f>INDEX('Commission''s asset beta 2016'!$B$11:$G$84,MATCH($A46,'Commission''s asset beta 2016'!$A$11:$A$84,0),MATCH(E$6,'Commission''s asset beta 2016'!$B$8:$G$8,0))</f>
        <v>3.170612971902919E-2</v>
      </c>
      <c r="F46" s="38">
        <f>INDEX('Commission''s asset beta 2016'!$B$11:$G$84,MATCH($A46,'Commission''s asset beta 2016'!$A$11:$A$84,0),MATCH(F$6,'Commission''s asset beta 2016'!$B$8:$G$8,0))</f>
        <v>0.33010807480136983</v>
      </c>
      <c r="G46" s="38">
        <f>INDEX('Commission''s asset beta 2016'!$B$11:$G$84,MATCH($A46,'Commission''s asset beta 2016'!$A$11:$A$84,0),MATCH(G$6,'Commission''s asset beta 2016'!$B$8:$G$8,0))</f>
        <v>1.3690362198317931E-2</v>
      </c>
      <c r="H46" s="23">
        <f t="shared" si="0"/>
        <v>5.4753121855529727E-3</v>
      </c>
      <c r="I46" s="23">
        <f t="shared" si="1"/>
        <v>1.0052786617599061E-3</v>
      </c>
      <c r="J46" s="23">
        <f t="shared" si="2"/>
        <v>1.8742601712113256E-4</v>
      </c>
    </row>
    <row r="47" spans="1:10">
      <c r="A47" s="1" t="str">
        <f>'Commission''s asset beta 2016'!A50</f>
        <v>NFG US Equity</v>
      </c>
      <c r="B47" s="38">
        <f>INDEX('Commission''s asset beta 2016'!$B$11:$G$84,MATCH($A47,'Commission''s asset beta 2016'!$A$11:$A$84,0),MATCH(B$6,'Commission''s asset beta 2016'!$B$8:$G$8,0))</f>
        <v>0.78986221408167789</v>
      </c>
      <c r="C47" s="38">
        <f>INDEX('Commission''s asset beta 2016'!$B$11:$G$84,MATCH($A47,'Commission''s asset beta 2016'!$A$11:$A$84,0),MATCH(C$6,'Commission''s asset beta 2016'!$B$8:$G$8,0))</f>
        <v>0.15384119095271337</v>
      </c>
      <c r="D47" s="38">
        <f>INDEX('Commission''s asset beta 2016'!$B$11:$G$84,MATCH($A47,'Commission''s asset beta 2016'!$A$11:$A$84,0),MATCH(D$6,'Commission''s asset beta 2016'!$B$8:$G$8,0))</f>
        <v>0.81258305210991399</v>
      </c>
      <c r="E47" s="38">
        <f>INDEX('Commission''s asset beta 2016'!$B$11:$G$84,MATCH($A47,'Commission''s asset beta 2016'!$A$11:$A$84,0),MATCH(E$6,'Commission''s asset beta 2016'!$B$8:$G$8,0))</f>
        <v>6.1653148423620296E-2</v>
      </c>
      <c r="F47" s="38">
        <f>INDEX('Commission''s asset beta 2016'!$B$11:$G$84,MATCH($A47,'Commission''s asset beta 2016'!$A$11:$A$84,0),MATCH(F$6,'Commission''s asset beta 2016'!$B$8:$G$8,0))</f>
        <v>0.80377334606451989</v>
      </c>
      <c r="G47" s="38">
        <f>INDEX('Commission''s asset beta 2016'!$B$11:$G$84,MATCH($A47,'Commission''s asset beta 2016'!$A$11:$A$84,0),MATCH(G$6,'Commission''s asset beta 2016'!$B$8:$G$8,0))</f>
        <v>2.6820336134590724E-2</v>
      </c>
      <c r="H47" s="23">
        <f t="shared" si="0"/>
        <v>2.3667112033749219E-2</v>
      </c>
      <c r="I47" s="23">
        <f t="shared" si="1"/>
        <v>3.8011107105449539E-3</v>
      </c>
      <c r="J47" s="23">
        <f t="shared" si="2"/>
        <v>7.1933043037243291E-4</v>
      </c>
    </row>
    <row r="48" spans="1:10">
      <c r="A48" s="1" t="str">
        <f>'Commission''s asset beta 2016'!A51</f>
        <v>NG/ LN Equity</v>
      </c>
      <c r="B48" s="38">
        <f>INDEX('Commission''s asset beta 2016'!$B$11:$G$84,MATCH($A48,'Commission''s asset beta 2016'!$A$11:$A$84,0),MATCH(B$6,'Commission''s asset beta 2016'!$B$8:$G$8,0))</f>
        <v>0.25561143497402383</v>
      </c>
      <c r="C48" s="38">
        <f>INDEX('Commission''s asset beta 2016'!$B$11:$G$84,MATCH($A48,'Commission''s asset beta 2016'!$A$11:$A$84,0),MATCH(C$6,'Commission''s asset beta 2016'!$B$8:$G$8,0))</f>
        <v>6.3406258725917111E-2</v>
      </c>
      <c r="D48" s="38">
        <f>INDEX('Commission''s asset beta 2016'!$B$11:$G$84,MATCH($A48,'Commission''s asset beta 2016'!$A$11:$A$84,0),MATCH(D$6,'Commission''s asset beta 2016'!$B$8:$G$8,0))</f>
        <v>0.27022044413813551</v>
      </c>
      <c r="E48" s="38">
        <f>INDEX('Commission''s asset beta 2016'!$B$11:$G$84,MATCH($A48,'Commission''s asset beta 2016'!$A$11:$A$84,0),MATCH(E$6,'Commission''s asset beta 2016'!$B$8:$G$8,0))</f>
        <v>2.9094744244264496E-2</v>
      </c>
      <c r="F48" s="38">
        <f>INDEX('Commission''s asset beta 2016'!$B$11:$G$84,MATCH($A48,'Commission''s asset beta 2016'!$A$11:$A$84,0),MATCH(F$6,'Commission''s asset beta 2016'!$B$8:$G$8,0))</f>
        <v>0.30597478027780289</v>
      </c>
      <c r="G48" s="38">
        <f>INDEX('Commission''s asset beta 2016'!$B$11:$G$84,MATCH($A48,'Commission''s asset beta 2016'!$A$11:$A$84,0),MATCH(G$6,'Commission''s asset beta 2016'!$B$8:$G$8,0))</f>
        <v>1.3477716102999802E-2</v>
      </c>
      <c r="H48" s="23">
        <f t="shared" si="0"/>
        <v>4.0203536456179401E-3</v>
      </c>
      <c r="I48" s="23">
        <f t="shared" si="1"/>
        <v>8.4650414263916208E-4</v>
      </c>
      <c r="J48" s="23">
        <f t="shared" si="2"/>
        <v>1.8164883135306017E-4</v>
      </c>
    </row>
    <row r="49" spans="1:10">
      <c r="A49" s="1" t="str">
        <f>'Commission''s asset beta 2016'!A52</f>
        <v>NI US Equity</v>
      </c>
      <c r="B49" s="38">
        <f>INDEX('Commission''s asset beta 2016'!$B$11:$G$84,MATCH($A49,'Commission''s asset beta 2016'!$A$11:$A$84,0),MATCH(B$6,'Commission''s asset beta 2016'!$B$8:$G$8,0))</f>
        <v>0.21925240662338735</v>
      </c>
      <c r="C49" s="38">
        <f>INDEX('Commission''s asset beta 2016'!$B$11:$G$84,MATCH($A49,'Commission''s asset beta 2016'!$A$11:$A$84,0),MATCH(C$6,'Commission''s asset beta 2016'!$B$8:$G$8,0))</f>
        <v>6.8985512297978793E-2</v>
      </c>
      <c r="D49" s="38">
        <f>INDEX('Commission''s asset beta 2016'!$B$11:$G$84,MATCH($A49,'Commission''s asset beta 2016'!$A$11:$A$84,0),MATCH(D$6,'Commission''s asset beta 2016'!$B$8:$G$8,0))</f>
        <v>0.33400398549161964</v>
      </c>
      <c r="E49" s="38">
        <f>INDEX('Commission''s asset beta 2016'!$B$11:$G$84,MATCH($A49,'Commission''s asset beta 2016'!$A$11:$A$84,0),MATCH(E$6,'Commission''s asset beta 2016'!$B$8:$G$8,0))</f>
        <v>3.1583109437369757E-2</v>
      </c>
      <c r="F49" s="38">
        <f>INDEX('Commission''s asset beta 2016'!$B$11:$G$84,MATCH($A49,'Commission''s asset beta 2016'!$A$11:$A$84,0),MATCH(F$6,'Commission''s asset beta 2016'!$B$8:$G$8,0))</f>
        <v>0.37422757356973407</v>
      </c>
      <c r="G49" s="38">
        <f>INDEX('Commission''s asset beta 2016'!$B$11:$G$84,MATCH($A49,'Commission''s asset beta 2016'!$A$11:$A$84,0),MATCH(G$6,'Commission''s asset beta 2016'!$B$8:$G$8,0))</f>
        <v>1.4549807876581743E-2</v>
      </c>
      <c r="H49" s="23">
        <f t="shared" si="0"/>
        <v>4.7590009070145834E-3</v>
      </c>
      <c r="I49" s="23">
        <f t="shared" si="1"/>
        <v>9.9749280173287453E-4</v>
      </c>
      <c r="J49" s="23">
        <f t="shared" si="2"/>
        <v>2.1169690924544013E-4</v>
      </c>
    </row>
    <row r="50" spans="1:10">
      <c r="A50" s="1" t="str">
        <f>'Commission''s asset beta 2016'!A53</f>
        <v>NJR US Equity</v>
      </c>
      <c r="B50" s="38">
        <f>INDEX('Commission''s asset beta 2016'!$B$11:$G$84,MATCH($A50,'Commission''s asset beta 2016'!$A$11:$A$84,0),MATCH(B$6,'Commission''s asset beta 2016'!$B$8:$G$8,0))</f>
        <v>0.35110701582167331</v>
      </c>
      <c r="C50" s="38">
        <f>INDEX('Commission''s asset beta 2016'!$B$11:$G$84,MATCH($A50,'Commission''s asset beta 2016'!$A$11:$A$84,0),MATCH(C$6,'Commission''s asset beta 2016'!$B$8:$G$8,0))</f>
        <v>0.12846302336217227</v>
      </c>
      <c r="D50" s="38">
        <f>INDEX('Commission''s asset beta 2016'!$B$11:$G$84,MATCH($A50,'Commission''s asset beta 2016'!$A$11:$A$84,0),MATCH(D$6,'Commission''s asset beta 2016'!$B$8:$G$8,0))</f>
        <v>0.42854157312479851</v>
      </c>
      <c r="E50" s="38">
        <f>INDEX('Commission''s asset beta 2016'!$B$11:$G$84,MATCH($A50,'Commission''s asset beta 2016'!$A$11:$A$84,0),MATCH(E$6,'Commission''s asset beta 2016'!$B$8:$G$8,0))</f>
        <v>5.0285357001280964E-2</v>
      </c>
      <c r="F50" s="38">
        <f>INDEX('Commission''s asset beta 2016'!$B$11:$G$84,MATCH($A50,'Commission''s asset beta 2016'!$A$11:$A$84,0),MATCH(F$6,'Commission''s asset beta 2016'!$B$8:$G$8,0))</f>
        <v>0.58689612853577278</v>
      </c>
      <c r="G50" s="38">
        <f>INDEX('Commission''s asset beta 2016'!$B$11:$G$84,MATCH($A50,'Commission''s asset beta 2016'!$A$11:$A$84,0),MATCH(G$6,'Commission''s asset beta 2016'!$B$8:$G$8,0))</f>
        <v>2.2524996782067701E-2</v>
      </c>
      <c r="H50" s="23">
        <f t="shared" si="0"/>
        <v>1.6502748371350018E-2</v>
      </c>
      <c r="I50" s="23">
        <f t="shared" si="1"/>
        <v>2.5286171287462766E-3</v>
      </c>
      <c r="J50" s="23">
        <f t="shared" si="2"/>
        <v>5.073754800321603E-4</v>
      </c>
    </row>
    <row r="51" spans="1:10">
      <c r="A51" s="1" t="str">
        <f>'Commission''s asset beta 2016'!A54</f>
        <v>NWE US Equity</v>
      </c>
      <c r="B51" s="38">
        <f>INDEX('Commission''s asset beta 2016'!$B$11:$G$84,MATCH($A51,'Commission''s asset beta 2016'!$A$11:$A$84,0),MATCH(B$6,'Commission''s asset beta 2016'!$B$8:$G$8,0))</f>
        <v>0.30280958334242825</v>
      </c>
      <c r="C51" s="38">
        <f>INDEX('Commission''s asset beta 2016'!$B$11:$G$84,MATCH($A51,'Commission''s asset beta 2016'!$A$11:$A$84,0),MATCH(C$6,'Commission''s asset beta 2016'!$B$8:$G$8,0))</f>
        <v>8.5222920090754051E-2</v>
      </c>
      <c r="D51" s="38">
        <f>INDEX('Commission''s asset beta 2016'!$B$11:$G$84,MATCH($A51,'Commission''s asset beta 2016'!$A$11:$A$84,0),MATCH(D$6,'Commission''s asset beta 2016'!$B$8:$G$8,0))</f>
        <v>0.30638760802948839</v>
      </c>
      <c r="E51" s="38">
        <f>INDEX('Commission''s asset beta 2016'!$B$11:$G$84,MATCH($A51,'Commission''s asset beta 2016'!$A$11:$A$84,0),MATCH(E$6,'Commission''s asset beta 2016'!$B$8:$G$8,0))</f>
        <v>3.4447418348702401E-2</v>
      </c>
      <c r="F51" s="38">
        <f>INDEX('Commission''s asset beta 2016'!$B$11:$G$84,MATCH($A51,'Commission''s asset beta 2016'!$A$11:$A$84,0),MATCH(F$6,'Commission''s asset beta 2016'!$B$8:$G$8,0))</f>
        <v>0.40240955343516438</v>
      </c>
      <c r="G51" s="38">
        <f>INDEX('Commission''s asset beta 2016'!$B$11:$G$84,MATCH($A51,'Commission''s asset beta 2016'!$A$11:$A$84,0),MATCH(G$6,'Commission''s asset beta 2016'!$B$8:$G$8,0))</f>
        <v>1.5028511100154514E-2</v>
      </c>
      <c r="H51" s="23">
        <f t="shared" si="0"/>
        <v>7.2629461087950504E-3</v>
      </c>
      <c r="I51" s="23">
        <f t="shared" si="1"/>
        <v>1.1866246308905189E-3</v>
      </c>
      <c r="J51" s="23">
        <f t="shared" si="2"/>
        <v>2.2585614588746744E-4</v>
      </c>
    </row>
    <row r="52" spans="1:10">
      <c r="A52" s="1" t="str">
        <f>'Commission''s asset beta 2016'!A55</f>
        <v>NWN US Equity</v>
      </c>
      <c r="B52" s="38">
        <f>INDEX('Commission''s asset beta 2016'!$B$11:$G$84,MATCH($A52,'Commission''s asset beta 2016'!$A$11:$A$84,0),MATCH(B$6,'Commission''s asset beta 2016'!$B$8:$G$8,0))</f>
        <v>0.24154040211269687</v>
      </c>
      <c r="C52" s="38">
        <f>INDEX('Commission''s asset beta 2016'!$B$11:$G$84,MATCH($A52,'Commission''s asset beta 2016'!$A$11:$A$84,0),MATCH(C$6,'Commission''s asset beta 2016'!$B$8:$G$8,0))</f>
        <v>8.3148571953459205E-2</v>
      </c>
      <c r="D52" s="38">
        <f>INDEX('Commission''s asset beta 2016'!$B$11:$G$84,MATCH($A52,'Commission''s asset beta 2016'!$A$11:$A$84,0),MATCH(D$6,'Commission''s asset beta 2016'!$B$8:$G$8,0))</f>
        <v>0.2771545846343787</v>
      </c>
      <c r="E52" s="38">
        <f>INDEX('Commission''s asset beta 2016'!$B$11:$G$84,MATCH($A52,'Commission''s asset beta 2016'!$A$11:$A$84,0),MATCH(E$6,'Commission''s asset beta 2016'!$B$8:$G$8,0))</f>
        <v>3.4410143313576592E-2</v>
      </c>
      <c r="F52" s="38">
        <f>INDEX('Commission''s asset beta 2016'!$B$11:$G$84,MATCH($A52,'Commission''s asset beta 2016'!$A$11:$A$84,0),MATCH(F$6,'Commission''s asset beta 2016'!$B$8:$G$8,0))</f>
        <v>0.3853327678611842</v>
      </c>
      <c r="G52" s="38">
        <f>INDEX('Commission''s asset beta 2016'!$B$11:$G$84,MATCH($A52,'Commission''s asset beta 2016'!$A$11:$A$84,0),MATCH(G$6,'Commission''s asset beta 2016'!$B$8:$G$8,0))</f>
        <v>1.5374065336420216E-2</v>
      </c>
      <c r="H52" s="23">
        <f t="shared" si="0"/>
        <v>6.913685017899583E-3</v>
      </c>
      <c r="I52" s="23">
        <f t="shared" si="1"/>
        <v>1.1840579628608799E-3</v>
      </c>
      <c r="J52" s="23">
        <f t="shared" si="2"/>
        <v>2.3636188496851764E-4</v>
      </c>
    </row>
    <row r="53" spans="1:10">
      <c r="A53" s="1" t="str">
        <f>'Commission''s asset beta 2016'!A56</f>
        <v>OGE US Equity</v>
      </c>
      <c r="B53" s="38">
        <f>INDEX('Commission''s asset beta 2016'!$B$11:$G$84,MATCH($A53,'Commission''s asset beta 2016'!$A$11:$A$84,0),MATCH(B$6,'Commission''s asset beta 2016'!$B$8:$G$8,0))</f>
        <v>0.46376586045823148</v>
      </c>
      <c r="C53" s="38">
        <f>INDEX('Commission''s asset beta 2016'!$B$11:$G$84,MATCH($A53,'Commission''s asset beta 2016'!$A$11:$A$84,0),MATCH(C$6,'Commission''s asset beta 2016'!$B$8:$G$8,0))</f>
        <v>0.10753318403360383</v>
      </c>
      <c r="D53" s="38">
        <f>INDEX('Commission''s asset beta 2016'!$B$11:$G$84,MATCH($A53,'Commission''s asset beta 2016'!$A$11:$A$84,0),MATCH(D$6,'Commission''s asset beta 2016'!$B$8:$G$8,0))</f>
        <v>0.51181037467306778</v>
      </c>
      <c r="E53" s="38">
        <f>INDEX('Commission''s asset beta 2016'!$B$11:$G$84,MATCH($A53,'Commission''s asset beta 2016'!$A$11:$A$84,0),MATCH(E$6,'Commission''s asset beta 2016'!$B$8:$G$8,0))</f>
        <v>4.3121800679330177E-2</v>
      </c>
      <c r="F53" s="38">
        <f>INDEX('Commission''s asset beta 2016'!$B$11:$G$84,MATCH($A53,'Commission''s asset beta 2016'!$A$11:$A$84,0),MATCH(F$6,'Commission''s asset beta 2016'!$B$8:$G$8,0))</f>
        <v>0.53804810023747596</v>
      </c>
      <c r="G53" s="38">
        <f>INDEX('Commission''s asset beta 2016'!$B$11:$G$84,MATCH($A53,'Commission''s asset beta 2016'!$A$11:$A$84,0),MATCH(G$6,'Commission''s asset beta 2016'!$B$8:$G$8,0))</f>
        <v>1.8729616413574953E-2</v>
      </c>
      <c r="H53" s="23">
        <f t="shared" si="0"/>
        <v>1.156338566840491E-2</v>
      </c>
      <c r="I53" s="23">
        <f t="shared" si="1"/>
        <v>1.8594896938278805E-3</v>
      </c>
      <c r="J53" s="23">
        <f t="shared" si="2"/>
        <v>3.5079853099965628E-4</v>
      </c>
    </row>
    <row r="54" spans="1:10">
      <c r="A54" s="1" t="str">
        <f>'Commission''s asset beta 2016'!A57</f>
        <v>OKE US Equity</v>
      </c>
      <c r="B54" s="38">
        <f>INDEX('Commission''s asset beta 2016'!$B$11:$G$84,MATCH($A54,'Commission''s asset beta 2016'!$A$11:$A$84,0),MATCH(B$6,'Commission''s asset beta 2016'!$B$8:$G$8,0))</f>
        <v>0.57537007158449982</v>
      </c>
      <c r="C54" s="38">
        <f>INDEX('Commission''s asset beta 2016'!$B$11:$G$84,MATCH($A54,'Commission''s asset beta 2016'!$A$11:$A$84,0),MATCH(C$6,'Commission''s asset beta 2016'!$B$8:$G$8,0))</f>
        <v>0.16515257672153535</v>
      </c>
      <c r="D54" s="38">
        <f>INDEX('Commission''s asset beta 2016'!$B$11:$G$84,MATCH($A54,'Commission''s asset beta 2016'!$A$11:$A$84,0),MATCH(D$6,'Commission''s asset beta 2016'!$B$8:$G$8,0))</f>
        <v>0.65672386758125989</v>
      </c>
      <c r="E54" s="38">
        <f>INDEX('Commission''s asset beta 2016'!$B$11:$G$84,MATCH($A54,'Commission''s asset beta 2016'!$A$11:$A$84,0),MATCH(E$6,'Commission''s asset beta 2016'!$B$8:$G$8,0))</f>
        <v>6.9917009477080794E-2</v>
      </c>
      <c r="F54" s="38">
        <f>INDEX('Commission''s asset beta 2016'!$B$11:$G$84,MATCH($A54,'Commission''s asset beta 2016'!$A$11:$A$84,0),MATCH(F$6,'Commission''s asset beta 2016'!$B$8:$G$8,0))</f>
        <v>0.65700616884767815</v>
      </c>
      <c r="G54" s="38">
        <f>INDEX('Commission''s asset beta 2016'!$B$11:$G$84,MATCH($A54,'Commission''s asset beta 2016'!$A$11:$A$84,0),MATCH(G$6,'Commission''s asset beta 2016'!$B$8:$G$8,0))</f>
        <v>3.0948427402597962E-2</v>
      </c>
      <c r="H54" s="23">
        <f t="shared" si="0"/>
        <v>2.7275373597762623E-2</v>
      </c>
      <c r="I54" s="23">
        <f t="shared" si="1"/>
        <v>4.8883882142182053E-3</v>
      </c>
      <c r="J54" s="23">
        <f t="shared" si="2"/>
        <v>9.5780515869387645E-4</v>
      </c>
    </row>
    <row r="55" spans="1:10">
      <c r="A55" s="1" t="str">
        <f>'Commission''s asset beta 2016'!A58</f>
        <v>PCG US Equity</v>
      </c>
      <c r="B55" s="38">
        <f>INDEX('Commission''s asset beta 2016'!$B$11:$G$84,MATCH($A55,'Commission''s asset beta 2016'!$A$11:$A$84,0),MATCH(B$6,'Commission''s asset beta 2016'!$B$8:$G$8,0))</f>
        <v>0.27118397761301766</v>
      </c>
      <c r="C55" s="38">
        <f>INDEX('Commission''s asset beta 2016'!$B$11:$G$84,MATCH($A55,'Commission''s asset beta 2016'!$A$11:$A$84,0),MATCH(C$6,'Commission''s asset beta 2016'!$B$8:$G$8,0))</f>
        <v>8.7462037317317373E-2</v>
      </c>
      <c r="D55" s="38">
        <f>INDEX('Commission''s asset beta 2016'!$B$11:$G$84,MATCH($A55,'Commission''s asset beta 2016'!$A$11:$A$84,0),MATCH(D$6,'Commission''s asset beta 2016'!$B$8:$G$8,0))</f>
        <v>0.23487941979773849</v>
      </c>
      <c r="E55" s="38">
        <f>INDEX('Commission''s asset beta 2016'!$B$11:$G$84,MATCH($A55,'Commission''s asset beta 2016'!$A$11:$A$84,0),MATCH(E$6,'Commission''s asset beta 2016'!$B$8:$G$8,0))</f>
        <v>3.6703699315830833E-2</v>
      </c>
      <c r="F55" s="38">
        <f>INDEX('Commission''s asset beta 2016'!$B$11:$G$84,MATCH($A55,'Commission''s asset beta 2016'!$A$11:$A$84,0),MATCH(F$6,'Commission''s asset beta 2016'!$B$8:$G$8,0))</f>
        <v>0.30365742222207365</v>
      </c>
      <c r="G55" s="38">
        <f>INDEX('Commission''s asset beta 2016'!$B$11:$G$84,MATCH($A55,'Commission''s asset beta 2016'!$A$11:$A$84,0),MATCH(G$6,'Commission''s asset beta 2016'!$B$8:$G$8,0))</f>
        <v>1.6443425126528417E-2</v>
      </c>
      <c r="H55" s="23">
        <f t="shared" si="0"/>
        <v>7.6496079716958168E-3</v>
      </c>
      <c r="I55" s="23">
        <f t="shared" si="1"/>
        <v>1.3471615434669207E-3</v>
      </c>
      <c r="J55" s="23">
        <f t="shared" si="2"/>
        <v>2.7038622989174611E-4</v>
      </c>
    </row>
    <row r="56" spans="1:10" ht="409.6">
      <c r="A56" s="1" t="str">
        <f>'Commission''s asset beta 2016'!A59</f>
        <v>PEG US Equity</v>
      </c>
      <c r="B56" s="38">
        <f>INDEX('Commission''s asset beta 2016'!$B$11:$G$84,MATCH($A56,'Commission''s asset beta 2016'!$A$11:$A$84,0),MATCH(B$6,'Commission''s asset beta 2016'!$B$8:$G$8,0))</f>
        <v>0.22676436591670082</v>
      </c>
      <c r="C56" s="38">
        <f>INDEX('Commission''s asset beta 2016'!$B$11:$G$84,MATCH($A56,'Commission''s asset beta 2016'!$A$11:$A$84,0),MATCH(C$6,'Commission''s asset beta 2016'!$B$8:$G$8,0))</f>
        <v>0.10921193011775014</v>
      </c>
      <c r="D56" s="38">
        <f>INDEX('Commission''s asset beta 2016'!$B$11:$G$84,MATCH($A56,'Commission''s asset beta 2016'!$A$11:$A$84,0),MATCH(D$6,'Commission''s asset beta 2016'!$B$8:$G$8,0))</f>
        <v>0.36433293821585527</v>
      </c>
      <c r="E56" s="38">
        <f>INDEX('Commission''s asset beta 2016'!$B$11:$G$84,MATCH($A56,'Commission''s asset beta 2016'!$A$11:$A$84,0),MATCH(E$6,'Commission''s asset beta 2016'!$B$8:$G$8,0))</f>
        <v>4.6366106341917214E-2</v>
      </c>
      <c r="F56" s="38">
        <f>INDEX('Commission''s asset beta 2016'!$B$11:$G$84,MATCH($A56,'Commission''s asset beta 2016'!$A$11:$A$84,0),MATCH(F$6,'Commission''s asset beta 2016'!$B$8:$G$8,0))</f>
        <v>0.43857279582487418</v>
      </c>
      <c r="G56" s="38">
        <f>INDEX('Commission''s asset beta 2016'!$B$11:$G$84,MATCH($A56,'Commission''s asset beta 2016'!$A$11:$A$84,0),MATCH(G$6,'Commission''s asset beta 2016'!$B$8:$G$8,0))</f>
        <v>2.0100196877323104E-2</v>
      </c>
      <c r="H56" s="23">
        <f t="shared" si="0"/>
        <v>1.192724568004434E-2</v>
      </c>
      <c r="I56" s="23">
        <f t="shared" si="1"/>
        <v>2.1498158173099756E-3</v>
      </c>
      <c r="J56" s="23">
        <f t="shared" si="2"/>
        <v>4.0401791450714943E-4</v>
      </c>
    </row>
    <row r="57" spans="1:10" ht="409.6">
      <c r="A57" s="1" t="str">
        <f>'Commission''s asset beta 2016'!A60</f>
        <v>PNM US Equity</v>
      </c>
      <c r="B57" s="38">
        <f>INDEX('Commission''s asset beta 2016'!$B$11:$G$84,MATCH($A57,'Commission''s asset beta 2016'!$A$11:$A$84,0),MATCH(B$6,'Commission''s asset beta 2016'!$B$8:$G$8,0))</f>
        <v>0.28282676631805825</v>
      </c>
      <c r="C57" s="38">
        <f>INDEX('Commission''s asset beta 2016'!$B$11:$G$84,MATCH($A57,'Commission''s asset beta 2016'!$A$11:$A$84,0),MATCH(C$6,'Commission''s asset beta 2016'!$B$8:$G$8,0))</f>
        <v>8.3342498080654748E-2</v>
      </c>
      <c r="D57" s="38">
        <f>INDEX('Commission''s asset beta 2016'!$B$11:$G$84,MATCH($A57,'Commission''s asset beta 2016'!$A$11:$A$84,0),MATCH(D$6,'Commission''s asset beta 2016'!$B$8:$G$8,0))</f>
        <v>0.29108539250859267</v>
      </c>
      <c r="E57" s="38">
        <f>INDEX('Commission''s asset beta 2016'!$B$11:$G$84,MATCH($A57,'Commission''s asset beta 2016'!$A$11:$A$84,0),MATCH(E$6,'Commission''s asset beta 2016'!$B$8:$G$8,0))</f>
        <v>3.4858778174391002E-2</v>
      </c>
      <c r="F57" s="38">
        <f>INDEX('Commission''s asset beta 2016'!$B$11:$G$84,MATCH($A57,'Commission''s asset beta 2016'!$A$11:$A$84,0),MATCH(F$6,'Commission''s asset beta 2016'!$B$8:$G$8,0))</f>
        <v>0.38327442111911131</v>
      </c>
      <c r="G57" s="38">
        <f>INDEX('Commission''s asset beta 2016'!$B$11:$G$84,MATCH($A57,'Commission''s asset beta 2016'!$A$11:$A$84,0),MATCH(G$6,'Commission''s asset beta 2016'!$B$8:$G$8,0))</f>
        <v>1.6304237289806379E-2</v>
      </c>
      <c r="H57" s="23">
        <f t="shared" si="0"/>
        <v>6.9459719863239405E-3</v>
      </c>
      <c r="I57" s="23">
        <f t="shared" si="1"/>
        <v>1.2151344158113984E-3</v>
      </c>
      <c r="J57" s="23">
        <f t="shared" si="2"/>
        <v>2.6582815360231285E-4</v>
      </c>
    </row>
    <row r="58" spans="1:10" ht="409.6">
      <c r="A58" s="1" t="str">
        <f>'Commission''s asset beta 2016'!A61</f>
        <v>PNW US Equity</v>
      </c>
      <c r="B58" s="38">
        <f>INDEX('Commission''s asset beta 2016'!$B$11:$G$84,MATCH($A58,'Commission''s asset beta 2016'!$A$11:$A$84,0),MATCH(B$6,'Commission''s asset beta 2016'!$B$8:$G$8,0))</f>
        <v>0.29048351500385511</v>
      </c>
      <c r="C58" s="38">
        <f>INDEX('Commission''s asset beta 2016'!$B$11:$G$84,MATCH($A58,'Commission''s asset beta 2016'!$A$11:$A$84,0),MATCH(C$6,'Commission''s asset beta 2016'!$B$8:$G$8,0))</f>
        <v>9.0517299560950962E-2</v>
      </c>
      <c r="D58" s="38">
        <f>INDEX('Commission''s asset beta 2016'!$B$11:$G$84,MATCH($A58,'Commission''s asset beta 2016'!$A$11:$A$84,0),MATCH(D$6,'Commission''s asset beta 2016'!$B$8:$G$8,0))</f>
        <v>0.33281724112928057</v>
      </c>
      <c r="E58" s="38">
        <f>INDEX('Commission''s asset beta 2016'!$B$11:$G$84,MATCH($A58,'Commission''s asset beta 2016'!$A$11:$A$84,0),MATCH(E$6,'Commission''s asset beta 2016'!$B$8:$G$8,0))</f>
        <v>3.7077326137534693E-2</v>
      </c>
      <c r="F58" s="38">
        <f>INDEX('Commission''s asset beta 2016'!$B$11:$G$84,MATCH($A58,'Commission''s asset beta 2016'!$A$11:$A$84,0),MATCH(F$6,'Commission''s asset beta 2016'!$B$8:$G$8,0))</f>
        <v>0.38536565071922579</v>
      </c>
      <c r="G58" s="38">
        <f>INDEX('Commission''s asset beta 2016'!$B$11:$G$84,MATCH($A58,'Commission''s asset beta 2016'!$A$11:$A$84,0),MATCH(G$6,'Commission''s asset beta 2016'!$B$8:$G$8,0))</f>
        <v>1.5825764833722895E-2</v>
      </c>
      <c r="H58" s="23">
        <f t="shared" si="0"/>
        <v>8.1933815198069332E-3</v>
      </c>
      <c r="I58" s="23">
        <f t="shared" si="1"/>
        <v>1.3747281135091133E-3</v>
      </c>
      <c r="J58" s="23">
        <f t="shared" si="2"/>
        <v>2.5045483257230027E-4</v>
      </c>
    </row>
    <row r="59" spans="1:10" ht="409.6">
      <c r="A59" s="1" t="str">
        <f>'Commission''s asset beta 2016'!A62</f>
        <v>PNY US Equity</v>
      </c>
      <c r="B59" s="38">
        <f>INDEX('Commission''s asset beta 2016'!$B$11:$G$84,MATCH($A59,'Commission''s asset beta 2016'!$A$11:$A$84,0),MATCH(B$6,'Commission''s asset beta 2016'!$B$8:$G$8,0))</f>
        <v>0.45371966318169815</v>
      </c>
      <c r="C59" s="38">
        <f>INDEX('Commission''s asset beta 2016'!$B$11:$G$84,MATCH($A59,'Commission''s asset beta 2016'!$A$11:$A$84,0),MATCH(C$6,'Commission''s asset beta 2016'!$B$8:$G$8,0))</f>
        <v>0.13825051831480295</v>
      </c>
      <c r="D59" s="38">
        <f>INDEX('Commission''s asset beta 2016'!$B$11:$G$84,MATCH($A59,'Commission''s asset beta 2016'!$A$11:$A$84,0),MATCH(D$6,'Commission''s asset beta 2016'!$B$8:$G$8,0))</f>
        <v>0.41498005009334549</v>
      </c>
      <c r="E59" s="38">
        <f>INDEX('Commission''s asset beta 2016'!$B$11:$G$84,MATCH($A59,'Commission''s asset beta 2016'!$A$11:$A$84,0),MATCH(E$6,'Commission''s asset beta 2016'!$B$8:$G$8,0))</f>
        <v>5.6577973214172218E-2</v>
      </c>
      <c r="F59" s="38">
        <f>INDEX('Commission''s asset beta 2016'!$B$11:$G$84,MATCH($A59,'Commission''s asset beta 2016'!$A$11:$A$84,0),MATCH(F$6,'Commission''s asset beta 2016'!$B$8:$G$8,0))</f>
        <v>0.50102776618925526</v>
      </c>
      <c r="G59" s="38">
        <f>INDEX('Commission''s asset beta 2016'!$B$11:$G$84,MATCH($A59,'Commission''s asset beta 2016'!$A$11:$A$84,0),MATCH(G$6,'Commission''s asset beta 2016'!$B$8:$G$8,0))</f>
        <v>2.5628438074410596E-2</v>
      </c>
      <c r="H59" s="23">
        <f t="shared" si="0"/>
        <v>1.9113205814311664E-2</v>
      </c>
      <c r="I59" s="23">
        <f t="shared" si="1"/>
        <v>3.2010670530235891E-3</v>
      </c>
      <c r="J59" s="23">
        <f t="shared" si="2"/>
        <v>6.5681683813389872E-4</v>
      </c>
    </row>
    <row r="60" spans="1:10" ht="409.6">
      <c r="A60" s="1" t="str">
        <f>'Commission''s asset beta 2016'!A63</f>
        <v>POM US Equity</v>
      </c>
      <c r="B60" s="38">
        <f>INDEX('Commission''s asset beta 2016'!$B$11:$G$84,MATCH($A60,'Commission''s asset beta 2016'!$A$11:$A$84,0),MATCH(B$6,'Commission''s asset beta 2016'!$B$8:$G$8,0))</f>
        <v>0.19116105983409265</v>
      </c>
      <c r="C60" s="38">
        <f>INDEX('Commission''s asset beta 2016'!$B$11:$G$84,MATCH($A60,'Commission''s asset beta 2016'!$A$11:$A$84,0),MATCH(C$6,'Commission''s asset beta 2016'!$B$8:$G$8,0))</f>
        <v>9.661151399786666E-2</v>
      </c>
      <c r="D60" s="38">
        <f>INDEX('Commission''s asset beta 2016'!$B$11:$G$84,MATCH($A60,'Commission''s asset beta 2016'!$A$11:$A$84,0),MATCH(D$6,'Commission''s asset beta 2016'!$B$8:$G$8,0))</f>
        <v>0.20935666798736804</v>
      </c>
      <c r="E60" s="38">
        <f>INDEX('Commission''s asset beta 2016'!$B$11:$G$84,MATCH($A60,'Commission''s asset beta 2016'!$A$11:$A$84,0),MATCH(E$6,'Commission''s asset beta 2016'!$B$8:$G$8,0))</f>
        <v>4.2012648437252602E-2</v>
      </c>
      <c r="F60" s="38">
        <f>INDEX('Commission''s asset beta 2016'!$B$11:$G$84,MATCH($A60,'Commission''s asset beta 2016'!$A$11:$A$84,0),MATCH(F$6,'Commission''s asset beta 2016'!$B$8:$G$8,0))</f>
        <v>0.23718428158703922</v>
      </c>
      <c r="G60" s="38">
        <f>INDEX('Commission''s asset beta 2016'!$B$11:$G$84,MATCH($A60,'Commission''s asset beta 2016'!$A$11:$A$84,0),MATCH(G$6,'Commission''s asset beta 2016'!$B$8:$G$8,0))</f>
        <v>1.97638211294647E-2</v>
      </c>
      <c r="H60" s="23">
        <f t="shared" si="0"/>
        <v>9.333784636959986E-3</v>
      </c>
      <c r="I60" s="23">
        <f t="shared" si="1"/>
        <v>1.7650626287121834E-3</v>
      </c>
      <c r="J60" s="23">
        <f t="shared" si="2"/>
        <v>3.9060862563747534E-4</v>
      </c>
    </row>
    <row r="61" spans="1:10" ht="409.6">
      <c r="A61" s="1" t="str">
        <f>'Commission''s asset beta 2016'!A64</f>
        <v>PPL US Equity</v>
      </c>
      <c r="B61" s="38">
        <f>INDEX('Commission''s asset beta 2016'!$B$11:$G$84,MATCH($A61,'Commission''s asset beta 2016'!$A$11:$A$84,0),MATCH(B$6,'Commission''s asset beta 2016'!$B$8:$G$8,0))</f>
        <v>0.19474993865121612</v>
      </c>
      <c r="C61" s="38">
        <f>INDEX('Commission''s asset beta 2016'!$B$11:$G$84,MATCH($A61,'Commission''s asset beta 2016'!$A$11:$A$84,0),MATCH(C$6,'Commission''s asset beta 2016'!$B$8:$G$8,0))</f>
        <v>6.5978252960071482E-2</v>
      </c>
      <c r="D61" s="38">
        <f>INDEX('Commission''s asset beta 2016'!$B$11:$G$84,MATCH($A61,'Commission''s asset beta 2016'!$A$11:$A$84,0),MATCH(D$6,'Commission''s asset beta 2016'!$B$8:$G$8,0))</f>
        <v>0.22823348692514797</v>
      </c>
      <c r="E61" s="38">
        <f>INDEX('Commission''s asset beta 2016'!$B$11:$G$84,MATCH($A61,'Commission''s asset beta 2016'!$A$11:$A$84,0),MATCH(E$6,'Commission''s asset beta 2016'!$B$8:$G$8,0))</f>
        <v>2.9131023121471276E-2</v>
      </c>
      <c r="F61" s="38">
        <f>INDEX('Commission''s asset beta 2016'!$B$11:$G$84,MATCH($A61,'Commission''s asset beta 2016'!$A$11:$A$84,0),MATCH(F$6,'Commission''s asset beta 2016'!$B$8:$G$8,0))</f>
        <v>0.25543679280049125</v>
      </c>
      <c r="G61" s="38">
        <f>INDEX('Commission''s asset beta 2016'!$B$11:$G$84,MATCH($A61,'Commission''s asset beta 2016'!$A$11:$A$84,0),MATCH(G$6,'Commission''s asset beta 2016'!$B$8:$G$8,0))</f>
        <v>1.3230887902375931E-2</v>
      </c>
      <c r="H61" s="23">
        <f t="shared" si="0"/>
        <v>4.3531298636631816E-3</v>
      </c>
      <c r="I61" s="23">
        <f t="shared" si="1"/>
        <v>8.4861650810369416E-4</v>
      </c>
      <c r="J61" s="23">
        <f t="shared" si="2"/>
        <v>1.7505639468523777E-4</v>
      </c>
    </row>
    <row r="62" spans="1:10" ht="409.6">
      <c r="A62" s="1" t="str">
        <f>'Commission''s asset beta 2016'!A65</f>
        <v>SCG US Equity</v>
      </c>
      <c r="B62" s="38">
        <f>INDEX('Commission''s asset beta 2016'!$B$11:$G$84,MATCH($A62,'Commission''s asset beta 2016'!$A$11:$A$84,0),MATCH(B$6,'Commission''s asset beta 2016'!$B$8:$G$8,0))</f>
        <v>0.24810536059958546</v>
      </c>
      <c r="C62" s="38">
        <f>INDEX('Commission''s asset beta 2016'!$B$11:$G$84,MATCH($A62,'Commission''s asset beta 2016'!$A$11:$A$84,0),MATCH(C$6,'Commission''s asset beta 2016'!$B$8:$G$8,0))</f>
        <v>7.7246954916690563E-2</v>
      </c>
      <c r="D62" s="38">
        <f>INDEX('Commission''s asset beta 2016'!$B$11:$G$84,MATCH($A62,'Commission''s asset beta 2016'!$A$11:$A$84,0),MATCH(D$6,'Commission''s asset beta 2016'!$B$8:$G$8,0))</f>
        <v>0.26424178851575597</v>
      </c>
      <c r="E62" s="38">
        <f>INDEX('Commission''s asset beta 2016'!$B$11:$G$84,MATCH($A62,'Commission''s asset beta 2016'!$A$11:$A$84,0),MATCH(E$6,'Commission''s asset beta 2016'!$B$8:$G$8,0))</f>
        <v>3.1042295535258561E-2</v>
      </c>
      <c r="F62" s="38">
        <f>INDEX('Commission''s asset beta 2016'!$B$11:$G$84,MATCH($A62,'Commission''s asset beta 2016'!$A$11:$A$84,0),MATCH(F$6,'Commission''s asset beta 2016'!$B$8:$G$8,0))</f>
        <v>0.3225638689053163</v>
      </c>
      <c r="G62" s="38">
        <f>INDEX('Commission''s asset beta 2016'!$B$11:$G$84,MATCH($A62,'Commission''s asset beta 2016'!$A$11:$A$84,0),MATCH(G$6,'Commission''s asset beta 2016'!$B$8:$G$8,0))</f>
        <v>1.348151535398376E-2</v>
      </c>
      <c r="H62" s="23">
        <f t="shared" si="0"/>
        <v>5.967092043901224E-3</v>
      </c>
      <c r="I62" s="23">
        <f t="shared" si="1"/>
        <v>9.636241120983336E-4</v>
      </c>
      <c r="J62" s="23">
        <f t="shared" si="2"/>
        <v>1.8175125623969988E-4</v>
      </c>
    </row>
    <row r="63" spans="1:10" ht="409.6">
      <c r="A63" s="1" t="str">
        <f>'Commission''s asset beta 2016'!A66</f>
        <v>SE US Equity</v>
      </c>
      <c r="B63" s="38">
        <f>INDEX('Commission''s asset beta 2016'!$B$11:$G$84,MATCH($A63,'Commission''s asset beta 2016'!$A$11:$A$84,0),MATCH(B$6,'Commission''s asset beta 2016'!$B$8:$G$8,0))</f>
        <v>0.44961588423682147</v>
      </c>
      <c r="C63" s="38">
        <f>INDEX('Commission''s asset beta 2016'!$B$11:$G$84,MATCH($A63,'Commission''s asset beta 2016'!$A$11:$A$84,0),MATCH(C$6,'Commission''s asset beta 2016'!$B$8:$G$8,0))</f>
        <v>0.11209555894156741</v>
      </c>
      <c r="D63" s="38">
        <f>INDEX('Commission''s asset beta 2016'!$B$11:$G$84,MATCH($A63,'Commission''s asset beta 2016'!$A$11:$A$84,0),MATCH(D$6,'Commission''s asset beta 2016'!$B$8:$G$8,0))</f>
        <v>0.5128130435335696</v>
      </c>
      <c r="E63" s="38">
        <f>INDEX('Commission''s asset beta 2016'!$B$11:$G$84,MATCH($A63,'Commission''s asset beta 2016'!$A$11:$A$84,0),MATCH(E$6,'Commission''s asset beta 2016'!$B$8:$G$8,0))</f>
        <v>4.473278829786248E-2</v>
      </c>
      <c r="F63" s="38">
        <f>INDEX('Commission''s asset beta 2016'!$B$11:$G$84,MATCH($A63,'Commission''s asset beta 2016'!$A$11:$A$84,0),MATCH(F$6,'Commission''s asset beta 2016'!$B$8:$G$8,0))</f>
        <v>0.56063421541590086</v>
      </c>
      <c r="G63" s="38">
        <f>INDEX('Commission''s asset beta 2016'!$B$11:$G$84,MATCH($A63,'Commission''s asset beta 2016'!$A$11:$A$84,0),MATCH(G$6,'Commission''s asset beta 2016'!$B$8:$G$8,0))</f>
        <v>1.9703704996715515E-2</v>
      </c>
      <c r="H63" s="23">
        <f t="shared" si="0"/>
        <v>1.2565414334422412E-2</v>
      </c>
      <c r="I63" s="23">
        <f t="shared" si="1"/>
        <v>2.0010223489013825E-3</v>
      </c>
      <c r="J63" s="23">
        <f t="shared" si="2"/>
        <v>3.8823599059759192E-4</v>
      </c>
    </row>
    <row r="64" spans="1:10" ht="409.6">
      <c r="A64" s="1" t="str">
        <f>'Commission''s asset beta 2016'!A67</f>
        <v>SJI US Equity</v>
      </c>
      <c r="B64" s="38">
        <f>INDEX('Commission''s asset beta 2016'!$B$11:$G$84,MATCH($A64,'Commission''s asset beta 2016'!$A$11:$A$84,0),MATCH(B$6,'Commission''s asset beta 2016'!$B$8:$G$8,0))</f>
        <v>0.43178751108248281</v>
      </c>
      <c r="C64" s="38">
        <f>INDEX('Commission''s asset beta 2016'!$B$11:$G$84,MATCH($A64,'Commission''s asset beta 2016'!$A$11:$A$84,0),MATCH(C$6,'Commission''s asset beta 2016'!$B$8:$G$8,0))</f>
        <v>0.10475548931986352</v>
      </c>
      <c r="D64" s="38">
        <f>INDEX('Commission''s asset beta 2016'!$B$11:$G$84,MATCH($A64,'Commission''s asset beta 2016'!$A$11:$A$84,0),MATCH(D$6,'Commission''s asset beta 2016'!$B$8:$G$8,0))</f>
        <v>0.41187437468476285</v>
      </c>
      <c r="E64" s="38">
        <f>INDEX('Commission''s asset beta 2016'!$B$11:$G$84,MATCH($A64,'Commission''s asset beta 2016'!$A$11:$A$84,0),MATCH(E$6,'Commission''s asset beta 2016'!$B$8:$G$8,0))</f>
        <v>4.1608369782385732E-2</v>
      </c>
      <c r="F64" s="38">
        <f>INDEX('Commission''s asset beta 2016'!$B$11:$G$84,MATCH($A64,'Commission''s asset beta 2016'!$A$11:$A$84,0),MATCH(F$6,'Commission''s asset beta 2016'!$B$8:$G$8,0))</f>
        <v>0.52825473945100831</v>
      </c>
      <c r="G64" s="38">
        <f>INDEX('Commission''s asset beta 2016'!$B$11:$G$84,MATCH($A64,'Commission''s asset beta 2016'!$A$11:$A$84,0),MATCH(G$6,'Commission''s asset beta 2016'!$B$8:$G$8,0))</f>
        <v>1.8233910725982228E-2</v>
      </c>
      <c r="H64" s="23">
        <f t="shared" si="0"/>
        <v>1.0973712542644039E-2</v>
      </c>
      <c r="I64" s="23">
        <f t="shared" si="1"/>
        <v>1.7312564359477501E-3</v>
      </c>
      <c r="J64" s="23">
        <f t="shared" si="2"/>
        <v>3.3247550036308977E-4</v>
      </c>
    </row>
    <row r="65" spans="1:10" ht="409.6">
      <c r="A65" s="1" t="str">
        <f>'Commission''s asset beta 2016'!A68</f>
        <v>SKI AU Equity</v>
      </c>
      <c r="B65" s="38">
        <f>INDEX('Commission''s asset beta 2016'!$B$11:$G$84,MATCH($A65,'Commission''s asset beta 2016'!$A$11:$A$84,0),MATCH(B$6,'Commission''s asset beta 2016'!$B$8:$G$8,0))</f>
        <v>0.19494935570934546</v>
      </c>
      <c r="C65" s="38">
        <f>INDEX('Commission''s asset beta 2016'!$B$11:$G$84,MATCH($A65,'Commission''s asset beta 2016'!$A$11:$A$84,0),MATCH(C$6,'Commission''s asset beta 2016'!$B$8:$G$8,0))</f>
        <v>0.10817902945622837</v>
      </c>
      <c r="D65" s="38">
        <f>INDEX('Commission''s asset beta 2016'!$B$11:$G$84,MATCH($A65,'Commission''s asset beta 2016'!$A$11:$A$84,0),MATCH(D$6,'Commission''s asset beta 2016'!$B$8:$G$8,0))</f>
        <v>0.30416329862043168</v>
      </c>
      <c r="E65" s="38">
        <f>INDEX('Commission''s asset beta 2016'!$B$11:$G$84,MATCH($A65,'Commission''s asset beta 2016'!$A$11:$A$84,0),MATCH(E$6,'Commission''s asset beta 2016'!$B$8:$G$8,0))</f>
        <v>5.4702076055512638E-2</v>
      </c>
      <c r="F65" s="38">
        <f>INDEX('Commission''s asset beta 2016'!$B$11:$G$84,MATCH($A65,'Commission''s asset beta 2016'!$A$11:$A$84,0),MATCH(F$6,'Commission''s asset beta 2016'!$B$8:$G$8,0))</f>
        <v>0.38826357978857529</v>
      </c>
      <c r="G65" s="38">
        <f>INDEX('Commission''s asset beta 2016'!$B$11:$G$84,MATCH($A65,'Commission''s asset beta 2016'!$A$11:$A$84,0),MATCH(G$6,'Commission''s asset beta 2016'!$B$8:$G$8,0))</f>
        <v>2.4966159882111493E-2</v>
      </c>
      <c r="H65" s="23">
        <f t="shared" si="0"/>
        <v>1.1702702414091526E-2</v>
      </c>
      <c r="I65" s="23">
        <f t="shared" si="1"/>
        <v>2.9923171247830892E-3</v>
      </c>
      <c r="J65" s="23">
        <f t="shared" si="2"/>
        <v>6.2330913925915331E-4</v>
      </c>
    </row>
    <row r="66" spans="1:10" ht="409.6">
      <c r="A66" s="1" t="str">
        <f>'Commission''s asset beta 2016'!A69</f>
        <v>SO US Equity</v>
      </c>
      <c r="B66" s="38">
        <f>INDEX('Commission''s asset beta 2016'!$B$11:$G$84,MATCH($A66,'Commission''s asset beta 2016'!$A$11:$A$84,0),MATCH(B$6,'Commission''s asset beta 2016'!$B$8:$G$8,0))</f>
        <v>9.451780950406749E-2</v>
      </c>
      <c r="C66" s="38">
        <f>INDEX('Commission''s asset beta 2016'!$B$11:$G$84,MATCH($A66,'Commission''s asset beta 2016'!$A$11:$A$84,0),MATCH(C$6,'Commission''s asset beta 2016'!$B$8:$G$8,0))</f>
        <v>7.8734936461900967E-2</v>
      </c>
      <c r="D66" s="38">
        <f>INDEX('Commission''s asset beta 2016'!$B$11:$G$84,MATCH($A66,'Commission''s asset beta 2016'!$A$11:$A$84,0),MATCH(D$6,'Commission''s asset beta 2016'!$B$8:$G$8,0))</f>
        <v>0.17507228112619533</v>
      </c>
      <c r="E66" s="38">
        <f>INDEX('Commission''s asset beta 2016'!$B$11:$G$84,MATCH($A66,'Commission''s asset beta 2016'!$A$11:$A$84,0),MATCH(E$6,'Commission''s asset beta 2016'!$B$8:$G$8,0))</f>
        <v>3.2604411526105888E-2</v>
      </c>
      <c r="F66" s="38">
        <f>INDEX('Commission''s asset beta 2016'!$B$11:$G$84,MATCH($A66,'Commission''s asset beta 2016'!$A$11:$A$84,0),MATCH(F$6,'Commission''s asset beta 2016'!$B$8:$G$8,0))</f>
        <v>0.23332340613330466</v>
      </c>
      <c r="G66" s="38">
        <f>INDEX('Commission''s asset beta 2016'!$B$11:$G$84,MATCH($A66,'Commission''s asset beta 2016'!$A$11:$A$84,0),MATCH(G$6,'Commission''s asset beta 2016'!$B$8:$G$8,0))</f>
        <v>1.4587058432377054E-2</v>
      </c>
      <c r="H66" s="23">
        <f t="shared" si="0"/>
        <v>6.1991902196595824E-3</v>
      </c>
      <c r="I66" s="23">
        <f t="shared" si="1"/>
        <v>1.0630476509636666E-3</v>
      </c>
      <c r="J66" s="23">
        <f t="shared" si="2"/>
        <v>2.1278227370958252E-4</v>
      </c>
    </row>
    <row r="67" spans="1:10" ht="409.6">
      <c r="A67" s="1" t="str">
        <f>'Commission''s asset beta 2016'!A70</f>
        <v>SRE US Equity</v>
      </c>
      <c r="B67" s="38">
        <f>INDEX('Commission''s asset beta 2016'!$B$11:$G$84,MATCH($A67,'Commission''s asset beta 2016'!$A$11:$A$84,0),MATCH(B$6,'Commission''s asset beta 2016'!$B$8:$G$8,0))</f>
        <v>0.38230918407862602</v>
      </c>
      <c r="C67" s="38">
        <f>INDEX('Commission''s asset beta 2016'!$B$11:$G$84,MATCH($A67,'Commission''s asset beta 2016'!$A$11:$A$84,0),MATCH(C$6,'Commission''s asset beta 2016'!$B$8:$G$8,0))</f>
        <v>7.3631487866583259E-2</v>
      </c>
      <c r="D67" s="38">
        <f>INDEX('Commission''s asset beta 2016'!$B$11:$G$84,MATCH($A67,'Commission''s asset beta 2016'!$A$11:$A$84,0),MATCH(D$6,'Commission''s asset beta 2016'!$B$8:$G$8,0))</f>
        <v>0.38347941277801412</v>
      </c>
      <c r="E67" s="38">
        <f>INDEX('Commission''s asset beta 2016'!$B$11:$G$84,MATCH($A67,'Commission''s asset beta 2016'!$A$11:$A$84,0),MATCH(E$6,'Commission''s asset beta 2016'!$B$8:$G$8,0))</f>
        <v>3.3174158565472629E-2</v>
      </c>
      <c r="F67" s="38">
        <f>INDEX('Commission''s asset beta 2016'!$B$11:$G$84,MATCH($A67,'Commission''s asset beta 2016'!$A$11:$A$84,0),MATCH(F$6,'Commission''s asset beta 2016'!$B$8:$G$8,0))</f>
        <v>0.43070895019117977</v>
      </c>
      <c r="G67" s="38">
        <f>INDEX('Commission''s asset beta 2016'!$B$11:$G$84,MATCH($A67,'Commission''s asset beta 2016'!$A$11:$A$84,0),MATCH(G$6,'Commission''s asset beta 2016'!$B$8:$G$8,0))</f>
        <v>1.5104954016686944E-2</v>
      </c>
      <c r="H67" s="23">
        <f t="shared" si="0"/>
        <v>5.4215960054467974E-3</v>
      </c>
      <c r="I67" s="23">
        <f t="shared" si="1"/>
        <v>1.100524796527121E-3</v>
      </c>
      <c r="J67" s="23">
        <f t="shared" si="2"/>
        <v>2.2815963584622704E-4</v>
      </c>
    </row>
    <row r="68" spans="1:10" ht="409.6">
      <c r="A68" s="1" t="str">
        <f>'Commission''s asset beta 2016'!A71</f>
        <v>SSE LN Equity</v>
      </c>
      <c r="B68" s="38">
        <f>INDEX('Commission''s asset beta 2016'!$B$11:$G$84,MATCH($A68,'Commission''s asset beta 2016'!$A$11:$A$84,0),MATCH(B$6,'Commission''s asset beta 2016'!$B$8:$G$8,0))</f>
        <v>0.4223108870704671</v>
      </c>
      <c r="C68" s="38">
        <f>INDEX('Commission''s asset beta 2016'!$B$11:$G$84,MATCH($A68,'Commission''s asset beta 2016'!$A$11:$A$84,0),MATCH(C$6,'Commission''s asset beta 2016'!$B$8:$G$8,0))</f>
        <v>9.3901602486648694E-2</v>
      </c>
      <c r="D68" s="38">
        <f>INDEX('Commission''s asset beta 2016'!$B$11:$G$84,MATCH($A68,'Commission''s asset beta 2016'!$A$11:$A$84,0),MATCH(D$6,'Commission''s asset beta 2016'!$B$8:$G$8,0))</f>
        <v>0.43167895704981118</v>
      </c>
      <c r="E68" s="38">
        <f>INDEX('Commission''s asset beta 2016'!$B$11:$G$84,MATCH($A68,'Commission''s asset beta 2016'!$A$11:$A$84,0),MATCH(E$6,'Commission''s asset beta 2016'!$B$8:$G$8,0))</f>
        <v>4.0429848806719071E-2</v>
      </c>
      <c r="F68" s="38">
        <f>INDEX('Commission''s asset beta 2016'!$B$11:$G$84,MATCH($A68,'Commission''s asset beta 2016'!$A$11:$A$84,0),MATCH(F$6,'Commission''s asset beta 2016'!$B$8:$G$8,0))</f>
        <v>0.44739262624823289</v>
      </c>
      <c r="G68" s="38">
        <f>INDEX('Commission''s asset beta 2016'!$B$11:$G$84,MATCH($A68,'Commission''s asset beta 2016'!$A$11:$A$84,0),MATCH(G$6,'Commission''s asset beta 2016'!$B$8:$G$8,0))</f>
        <v>1.8893381355842797E-2</v>
      </c>
      <c r="H68" s="23">
        <f t="shared" si="0"/>
        <v>8.8175109495605888E-3</v>
      </c>
      <c r="I68" s="23">
        <f t="shared" si="1"/>
        <v>1.6345726745341635E-3</v>
      </c>
      <c r="J68" s="23">
        <f t="shared" si="2"/>
        <v>3.5695985905730821E-4</v>
      </c>
    </row>
    <row r="69" spans="1:10" ht="409.6">
      <c r="A69" s="1" t="str">
        <f>'Commission''s asset beta 2016'!A72</f>
        <v>STR US Equity</v>
      </c>
      <c r="B69" s="38">
        <f>INDEX('Commission''s asset beta 2016'!$B$11:$G$84,MATCH($A69,'Commission''s asset beta 2016'!$A$11:$A$84,0),MATCH(B$6,'Commission''s asset beta 2016'!$B$8:$G$8,0))</f>
        <v>0.32293064941477029</v>
      </c>
      <c r="C69" s="38">
        <f>INDEX('Commission''s asset beta 2016'!$B$11:$G$84,MATCH($A69,'Commission''s asset beta 2016'!$A$11:$A$84,0),MATCH(C$6,'Commission''s asset beta 2016'!$B$8:$G$8,0))</f>
        <v>0.14314267034687209</v>
      </c>
      <c r="D69" s="38">
        <f>INDEX('Commission''s asset beta 2016'!$B$11:$G$84,MATCH($A69,'Commission''s asset beta 2016'!$A$11:$A$84,0),MATCH(D$6,'Commission''s asset beta 2016'!$B$8:$G$8,0))</f>
        <v>0.46196222120560326</v>
      </c>
      <c r="E69" s="38">
        <f>INDEX('Commission''s asset beta 2016'!$B$11:$G$84,MATCH($A69,'Commission''s asset beta 2016'!$A$11:$A$84,0),MATCH(E$6,'Commission''s asset beta 2016'!$B$8:$G$8,0))</f>
        <v>5.6106448272859828E-2</v>
      </c>
      <c r="F69" s="38">
        <f>INDEX('Commission''s asset beta 2016'!$B$11:$G$84,MATCH($A69,'Commission''s asset beta 2016'!$A$11:$A$84,0),MATCH(F$6,'Commission''s asset beta 2016'!$B$8:$G$8,0))</f>
        <v>0.5172507717894711</v>
      </c>
      <c r="G69" s="38">
        <f>INDEX('Commission''s asset beta 2016'!$B$11:$G$84,MATCH($A69,'Commission''s asset beta 2016'!$A$11:$A$84,0),MATCH(G$6,'Commission''s asset beta 2016'!$B$8:$G$8,0))</f>
        <v>2.3577025950123617E-2</v>
      </c>
      <c r="H69" s="23">
        <f t="shared" si="0"/>
        <v>2.0489824074033294E-2</v>
      </c>
      <c r="I69" s="23">
        <f t="shared" si="1"/>
        <v>3.1479335377950957E-3</v>
      </c>
      <c r="J69" s="23">
        <f t="shared" si="2"/>
        <v>5.5587615265280247E-4</v>
      </c>
    </row>
    <row r="70" spans="1:10" ht="409.6">
      <c r="A70" s="1" t="str">
        <f>'Commission''s asset beta 2016'!A73</f>
        <v>SWX US Equity</v>
      </c>
      <c r="B70" s="38">
        <f>INDEX('Commission''s asset beta 2016'!$B$11:$G$84,MATCH($A70,'Commission''s asset beta 2016'!$A$11:$A$84,0),MATCH(B$6,'Commission''s asset beta 2016'!$B$8:$G$8,0))</f>
        <v>0.37795293860044238</v>
      </c>
      <c r="C70" s="38">
        <f>INDEX('Commission''s asset beta 2016'!$B$11:$G$84,MATCH($A70,'Commission''s asset beta 2016'!$A$11:$A$84,0),MATCH(C$6,'Commission''s asset beta 2016'!$B$8:$G$8,0))</f>
        <v>0.10234539797761766</v>
      </c>
      <c r="D70" s="38">
        <f>INDEX('Commission''s asset beta 2016'!$B$11:$G$84,MATCH($A70,'Commission''s asset beta 2016'!$A$11:$A$84,0),MATCH(D$6,'Commission''s asset beta 2016'!$B$8:$G$8,0))</f>
        <v>0.36924075756602398</v>
      </c>
      <c r="E70" s="38">
        <f>INDEX('Commission''s asset beta 2016'!$B$11:$G$84,MATCH($A70,'Commission''s asset beta 2016'!$A$11:$A$84,0),MATCH(E$6,'Commission''s asset beta 2016'!$B$8:$G$8,0))</f>
        <v>4.1194301493856382E-2</v>
      </c>
      <c r="F70" s="38">
        <f>INDEX('Commission''s asset beta 2016'!$B$11:$G$84,MATCH($A70,'Commission''s asset beta 2016'!$A$11:$A$84,0),MATCH(F$6,'Commission''s asset beta 2016'!$B$8:$G$8,0))</f>
        <v>0.50110484672421085</v>
      </c>
      <c r="G70" s="38">
        <f>INDEX('Commission''s asset beta 2016'!$B$11:$G$84,MATCH($A70,'Commission''s asset beta 2016'!$A$11:$A$84,0),MATCH(G$6,'Commission''s asset beta 2016'!$B$8:$G$8,0))</f>
        <v>1.7653271118054144E-2</v>
      </c>
      <c r="H70" s="23">
        <f t="shared" si="0"/>
        <v>1.0474580487196945E-2</v>
      </c>
      <c r="I70" s="23">
        <f t="shared" si="1"/>
        <v>1.6969704755667382E-3</v>
      </c>
      <c r="J70" s="23">
        <f t="shared" si="2"/>
        <v>3.1163798116752464E-4</v>
      </c>
    </row>
    <row r="71" spans="1:10" ht="409.6">
      <c r="A71" s="1" t="str">
        <f>'Commission''s asset beta 2016'!A74</f>
        <v>TCP US Equity</v>
      </c>
      <c r="B71" s="38">
        <f>INDEX('Commission''s asset beta 2016'!$B$11:$G$84,MATCH($A71,'Commission''s asset beta 2016'!$A$11:$A$84,0),MATCH(B$6,'Commission''s asset beta 2016'!$B$8:$G$8,0))</f>
        <v>0.59548729984520832</v>
      </c>
      <c r="C71" s="38">
        <f>INDEX('Commission''s asset beta 2016'!$B$11:$G$84,MATCH($A71,'Commission''s asset beta 2016'!$A$11:$A$84,0),MATCH(C$6,'Commission''s asset beta 2016'!$B$8:$G$8,0))</f>
        <v>0.16275811597520506</v>
      </c>
      <c r="D71" s="38">
        <f>INDEX('Commission''s asset beta 2016'!$B$11:$G$84,MATCH($A71,'Commission''s asset beta 2016'!$A$11:$A$84,0),MATCH(D$6,'Commission''s asset beta 2016'!$B$8:$G$8,0))</f>
        <v>0.53906066881553749</v>
      </c>
      <c r="E71" s="38">
        <f>INDEX('Commission''s asset beta 2016'!$B$11:$G$84,MATCH($A71,'Commission''s asset beta 2016'!$A$11:$A$84,0),MATCH(E$6,'Commission''s asset beta 2016'!$B$8:$G$8,0))</f>
        <v>8.2099270018853809E-2</v>
      </c>
      <c r="F71" s="38">
        <f>INDEX('Commission''s asset beta 2016'!$B$11:$G$84,MATCH($A71,'Commission''s asset beta 2016'!$A$11:$A$84,0),MATCH(F$6,'Commission''s asset beta 2016'!$B$8:$G$8,0))</f>
        <v>0.45269186121677479</v>
      </c>
      <c r="G71" s="38">
        <f>INDEX('Commission''s asset beta 2016'!$B$11:$G$84,MATCH($A71,'Commission''s asset beta 2016'!$A$11:$A$84,0),MATCH(G$6,'Commission''s asset beta 2016'!$B$8:$G$8,0))</f>
        <v>4.0464339297888501E-2</v>
      </c>
      <c r="H71" s="23">
        <f t="shared" si="0"/>
        <v>2.6490204315798301E-2</v>
      </c>
      <c r="I71" s="23">
        <f t="shared" si="1"/>
        <v>6.7402901376286684E-3</v>
      </c>
      <c r="J71" s="23">
        <f t="shared" si="2"/>
        <v>1.6373627548146436E-3</v>
      </c>
    </row>
    <row r="72" spans="1:10" ht="409.6">
      <c r="A72" s="1" t="str">
        <f>'Commission''s asset beta 2016'!A75</f>
        <v>TE US Equity</v>
      </c>
      <c r="B72" s="38">
        <f>INDEX('Commission''s asset beta 2016'!$B$11:$G$84,MATCH($A72,'Commission''s asset beta 2016'!$A$11:$A$84,0),MATCH(B$6,'Commission''s asset beta 2016'!$B$8:$G$8,0))</f>
        <v>0.20872573459757171</v>
      </c>
      <c r="C72" s="38">
        <f>INDEX('Commission''s asset beta 2016'!$B$11:$G$84,MATCH($A72,'Commission''s asset beta 2016'!$A$11:$A$84,0),MATCH(C$6,'Commission''s asset beta 2016'!$B$8:$G$8,0))</f>
        <v>0.10487133835682029</v>
      </c>
      <c r="D72" s="38">
        <f>INDEX('Commission''s asset beta 2016'!$B$11:$G$84,MATCH($A72,'Commission''s asset beta 2016'!$A$11:$A$84,0),MATCH(D$6,'Commission''s asset beta 2016'!$B$8:$G$8,0))</f>
        <v>0.34618693170574699</v>
      </c>
      <c r="E72" s="38">
        <f>INDEX('Commission''s asset beta 2016'!$B$11:$G$84,MATCH($A72,'Commission''s asset beta 2016'!$A$11:$A$84,0),MATCH(E$6,'Commission''s asset beta 2016'!$B$8:$G$8,0))</f>
        <v>4.2154645916998634E-2</v>
      </c>
      <c r="F72" s="38">
        <f>INDEX('Commission''s asset beta 2016'!$B$11:$G$84,MATCH($A72,'Commission''s asset beta 2016'!$A$11:$A$84,0),MATCH(F$6,'Commission''s asset beta 2016'!$B$8:$G$8,0))</f>
        <v>0.39027577233013822</v>
      </c>
      <c r="G72" s="38">
        <f>INDEX('Commission''s asset beta 2016'!$B$11:$G$84,MATCH($A72,'Commission''s asset beta 2016'!$A$11:$A$84,0),MATCH(G$6,'Commission''s asset beta 2016'!$B$8:$G$8,0))</f>
        <v>1.8615824946810904E-2</v>
      </c>
      <c r="H72" s="23">
        <f t="shared" si="0"/>
        <v>1.0997997608750686E-2</v>
      </c>
      <c r="I72" s="23">
        <f t="shared" si="1"/>
        <v>1.7770141723875295E-3</v>
      </c>
      <c r="J72" s="23">
        <f t="shared" si="2"/>
        <v>3.4654893845030717E-4</v>
      </c>
    </row>
    <row r="73" spans="1:10" ht="409.6">
      <c r="A73" s="1" t="str">
        <f>'Commission''s asset beta 2016'!A76</f>
        <v>UGI US Equity</v>
      </c>
      <c r="B73" s="38">
        <f>INDEX('Commission''s asset beta 2016'!$B$11:$G$84,MATCH($A73,'Commission''s asset beta 2016'!$A$11:$A$84,0),MATCH(B$6,'Commission''s asset beta 2016'!$B$8:$G$8,0))</f>
        <v>0.43689940328370314</v>
      </c>
      <c r="C73" s="38">
        <f>INDEX('Commission''s asset beta 2016'!$B$11:$G$84,MATCH($A73,'Commission''s asset beta 2016'!$A$11:$A$84,0),MATCH(C$6,'Commission''s asset beta 2016'!$B$8:$G$8,0))</f>
        <v>8.8757771885606948E-2</v>
      </c>
      <c r="D73" s="38">
        <f>INDEX('Commission''s asset beta 2016'!$B$11:$G$84,MATCH($A73,'Commission''s asset beta 2016'!$A$11:$A$84,0),MATCH(D$6,'Commission''s asset beta 2016'!$B$8:$G$8,0))</f>
        <v>0.45295124193825609</v>
      </c>
      <c r="E73" s="38">
        <f>INDEX('Commission''s asset beta 2016'!$B$11:$G$84,MATCH($A73,'Commission''s asset beta 2016'!$A$11:$A$84,0),MATCH(E$6,'Commission''s asset beta 2016'!$B$8:$G$8,0))</f>
        <v>3.6206144078612043E-2</v>
      </c>
      <c r="F73" s="38">
        <f>INDEX('Commission''s asset beta 2016'!$B$11:$G$84,MATCH($A73,'Commission''s asset beta 2016'!$A$11:$A$84,0),MATCH(F$6,'Commission''s asset beta 2016'!$B$8:$G$8,0))</f>
        <v>0.46876042083506625</v>
      </c>
      <c r="G73" s="38">
        <f>INDEX('Commission''s asset beta 2016'!$B$11:$G$84,MATCH($A73,'Commission''s asset beta 2016'!$A$11:$A$84,0),MATCH(G$6,'Commission''s asset beta 2016'!$B$8:$G$8,0))</f>
        <v>1.6223463611393346E-2</v>
      </c>
      <c r="H73" s="23">
        <f t="shared" ref="H73:H81" si="5">$C73^2</f>
        <v>7.8779420700974389E-3</v>
      </c>
      <c r="I73" s="23">
        <f t="shared" ref="I73:I81" si="6">$E73^2</f>
        <v>1.310884869041214E-3</v>
      </c>
      <c r="J73" s="23">
        <f t="shared" ref="J73:J81" si="7">$G73^2</f>
        <v>2.6320077155020404E-4</v>
      </c>
    </row>
    <row r="74" spans="1:10" ht="409.6">
      <c r="A74" s="1" t="str">
        <f>'Commission''s asset beta 2016'!A77</f>
        <v>UTL US Equity</v>
      </c>
      <c r="B74" s="38">
        <f>INDEX('Commission''s asset beta 2016'!$B$11:$G$84,MATCH($A74,'Commission''s asset beta 2016'!$A$11:$A$84,0),MATCH(B$6,'Commission''s asset beta 2016'!$B$8:$G$8,0))</f>
        <v>0.15334171143604944</v>
      </c>
      <c r="C74" s="38">
        <f>INDEX('Commission''s asset beta 2016'!$B$11:$G$84,MATCH($A74,'Commission''s asset beta 2016'!$A$11:$A$84,0),MATCH(C$6,'Commission''s asset beta 2016'!$B$8:$G$8,0))</f>
        <v>7.4066605605934879E-2</v>
      </c>
      <c r="D74" s="38">
        <f>INDEX('Commission''s asset beta 2016'!$B$11:$G$84,MATCH($A74,'Commission''s asset beta 2016'!$A$11:$A$84,0),MATCH(D$6,'Commission''s asset beta 2016'!$B$8:$G$8,0))</f>
        <v>0.19568882352163558</v>
      </c>
      <c r="E74" s="38">
        <f>INDEX('Commission''s asset beta 2016'!$B$11:$G$84,MATCH($A74,'Commission''s asset beta 2016'!$A$11:$A$84,0),MATCH(E$6,'Commission''s asset beta 2016'!$B$8:$G$8,0))</f>
        <v>3.2363986837992978E-2</v>
      </c>
      <c r="F74" s="38">
        <f>INDEX('Commission''s asset beta 2016'!$B$11:$G$84,MATCH($A74,'Commission''s asset beta 2016'!$A$11:$A$84,0),MATCH(F$6,'Commission''s asset beta 2016'!$B$8:$G$8,0))</f>
        <v>0.33564969577288767</v>
      </c>
      <c r="G74" s="38">
        <f>INDEX('Commission''s asset beta 2016'!$B$11:$G$84,MATCH($A74,'Commission''s asset beta 2016'!$A$11:$A$84,0),MATCH(G$6,'Commission''s asset beta 2016'!$B$8:$G$8,0))</f>
        <v>1.5177676746457824E-2</v>
      </c>
      <c r="H74" s="23">
        <f t="shared" si="5"/>
        <v>5.4858620659851039E-3</v>
      </c>
      <c r="I74" s="23">
        <f t="shared" si="6"/>
        <v>1.0474276440497828E-3</v>
      </c>
      <c r="J74" s="23">
        <f t="shared" si="7"/>
        <v>2.3036187141996654E-4</v>
      </c>
    </row>
    <row r="75" spans="1:10" ht="409.6">
      <c r="A75" s="1" t="str">
        <f>'Commission''s asset beta 2016'!A78</f>
        <v>VCT NZ Equity</v>
      </c>
      <c r="B75" s="38">
        <f>INDEX('Commission''s asset beta 2016'!$B$11:$G$84,MATCH($A75,'Commission''s asset beta 2016'!$A$11:$A$84,0),MATCH(B$6,'Commission''s asset beta 2016'!$B$8:$G$8,0))</f>
        <v>0.19406206658529396</v>
      </c>
      <c r="C75" s="38">
        <f>INDEX('Commission''s asset beta 2016'!$B$11:$G$84,MATCH($A75,'Commission''s asset beta 2016'!$A$11:$A$84,0),MATCH(C$6,'Commission''s asset beta 2016'!$B$8:$G$8,0))</f>
        <v>8.5694066181078776E-2</v>
      </c>
      <c r="D75" s="38">
        <f>INDEX('Commission''s asset beta 2016'!$B$11:$G$84,MATCH($A75,'Commission''s asset beta 2016'!$A$11:$A$84,0),MATCH(D$6,'Commission''s asset beta 2016'!$B$8:$G$8,0))</f>
        <v>0.15754783726177937</v>
      </c>
      <c r="E75" s="38">
        <f>INDEX('Commission''s asset beta 2016'!$B$11:$G$84,MATCH($A75,'Commission''s asset beta 2016'!$A$11:$A$84,0),MATCH(E$6,'Commission''s asset beta 2016'!$B$8:$G$8,0))</f>
        <v>4.983251893915619E-2</v>
      </c>
      <c r="F75" s="38">
        <f>INDEX('Commission''s asset beta 2016'!$B$11:$G$84,MATCH($A75,'Commission''s asset beta 2016'!$A$11:$A$84,0),MATCH(F$6,'Commission''s asset beta 2016'!$B$8:$G$8,0))</f>
        <v>0.25425191472406267</v>
      </c>
      <c r="G75" s="38">
        <f>INDEX('Commission''s asset beta 2016'!$B$11:$G$84,MATCH($A75,'Commission''s asset beta 2016'!$A$11:$A$84,0),MATCH(G$6,'Commission''s asset beta 2016'!$B$8:$G$8,0))</f>
        <v>3.1267655124860079E-2</v>
      </c>
      <c r="H75" s="23">
        <f t="shared" si="5"/>
        <v>7.3434729786471089E-3</v>
      </c>
      <c r="I75" s="23">
        <f t="shared" si="6"/>
        <v>2.4832799438213602E-3</v>
      </c>
      <c r="J75" s="23">
        <f t="shared" si="7"/>
        <v>9.7766625700718883E-4</v>
      </c>
    </row>
    <row r="76" spans="1:10" ht="409.6">
      <c r="A76" s="1" t="str">
        <f>'Commission''s asset beta 2016'!A79</f>
        <v>VVC US Equity</v>
      </c>
      <c r="B76" s="38">
        <f>INDEX('Commission''s asset beta 2016'!$B$11:$G$84,MATCH($A76,'Commission''s asset beta 2016'!$A$11:$A$84,0),MATCH(B$6,'Commission''s asset beta 2016'!$B$8:$G$8,0))</f>
        <v>0.39087780614422263</v>
      </c>
      <c r="C76" s="38">
        <f>INDEX('Commission''s asset beta 2016'!$B$11:$G$84,MATCH($A76,'Commission''s asset beta 2016'!$A$11:$A$84,0),MATCH(C$6,'Commission''s asset beta 2016'!$B$8:$G$8,0))</f>
        <v>9.3705175338775717E-2</v>
      </c>
      <c r="D76" s="38">
        <f>INDEX('Commission''s asset beta 2016'!$B$11:$G$84,MATCH($A76,'Commission''s asset beta 2016'!$A$11:$A$84,0),MATCH(D$6,'Commission''s asset beta 2016'!$B$8:$G$8,0))</f>
        <v>0.36758541078712204</v>
      </c>
      <c r="E76" s="38">
        <f>INDEX('Commission''s asset beta 2016'!$B$11:$G$84,MATCH($A76,'Commission''s asset beta 2016'!$A$11:$A$84,0),MATCH(E$6,'Commission''s asset beta 2016'!$B$8:$G$8,0))</f>
        <v>3.6394583036291173E-2</v>
      </c>
      <c r="F76" s="38">
        <f>INDEX('Commission''s asset beta 2016'!$B$11:$G$84,MATCH($A76,'Commission''s asset beta 2016'!$A$11:$A$84,0),MATCH(F$6,'Commission''s asset beta 2016'!$B$8:$G$8,0))</f>
        <v>0.42553998380227731</v>
      </c>
      <c r="G76" s="38">
        <f>INDEX('Commission''s asset beta 2016'!$B$11:$G$84,MATCH($A76,'Commission''s asset beta 2016'!$A$11:$A$84,0),MATCH(G$6,'Commission''s asset beta 2016'!$B$8:$G$8,0))</f>
        <v>1.5956843738869211E-2</v>
      </c>
      <c r="H76" s="23">
        <f t="shared" si="5"/>
        <v>8.7806598852707002E-3</v>
      </c>
      <c r="I76" s="23">
        <f t="shared" si="6"/>
        <v>1.3245656743854932E-3</v>
      </c>
      <c r="J76" s="23">
        <f t="shared" si="7"/>
        <v>2.5462086210668953E-4</v>
      </c>
    </row>
    <row r="77" spans="1:10" ht="409.6">
      <c r="A77" s="1" t="str">
        <f>'Commission''s asset beta 2016'!A80</f>
        <v>WEC US Equity</v>
      </c>
      <c r="B77" s="38">
        <f>INDEX('Commission''s asset beta 2016'!$B$11:$G$84,MATCH($A77,'Commission''s asset beta 2016'!$A$11:$A$84,0),MATCH(B$6,'Commission''s asset beta 2016'!$B$8:$G$8,0))</f>
        <v>0.15179301120903849</v>
      </c>
      <c r="C77" s="38">
        <f>INDEX('Commission''s asset beta 2016'!$B$11:$G$84,MATCH($A77,'Commission''s asset beta 2016'!$A$11:$A$84,0),MATCH(C$6,'Commission''s asset beta 2016'!$B$8:$G$8,0))</f>
        <v>9.6196539199906075E-2</v>
      </c>
      <c r="D77" s="38">
        <f>INDEX('Commission''s asset beta 2016'!$B$11:$G$84,MATCH($A77,'Commission''s asset beta 2016'!$A$11:$A$84,0),MATCH(D$6,'Commission''s asset beta 2016'!$B$8:$G$8,0))</f>
        <v>0.25742554885680868</v>
      </c>
      <c r="E77" s="38">
        <f>INDEX('Commission''s asset beta 2016'!$B$11:$G$84,MATCH($A77,'Commission''s asset beta 2016'!$A$11:$A$84,0),MATCH(E$6,'Commission''s asset beta 2016'!$B$8:$G$8,0))</f>
        <v>3.769382748993097E-2</v>
      </c>
      <c r="F77" s="38">
        <f>INDEX('Commission''s asset beta 2016'!$B$11:$G$84,MATCH($A77,'Commission''s asset beta 2016'!$A$11:$A$84,0),MATCH(F$6,'Commission''s asset beta 2016'!$B$8:$G$8,0))</f>
        <v>0.35394418590499044</v>
      </c>
      <c r="G77" s="38">
        <f>INDEX('Commission''s asset beta 2016'!$B$11:$G$84,MATCH($A77,'Commission''s asset beta 2016'!$A$11:$A$84,0),MATCH(G$6,'Commission''s asset beta 2016'!$B$8:$G$8,0))</f>
        <v>1.6423177695891484E-2</v>
      </c>
      <c r="H77" s="23">
        <f t="shared" si="5"/>
        <v>9.2537741540390656E-3</v>
      </c>
      <c r="I77" s="23">
        <f t="shared" si="6"/>
        <v>1.4208246308406757E-3</v>
      </c>
      <c r="J77" s="23">
        <f t="shared" si="7"/>
        <v>2.6972076563082749E-4</v>
      </c>
    </row>
    <row r="78" spans="1:10" ht="409.6">
      <c r="A78" s="1" t="str">
        <f>'Commission''s asset beta 2016'!A81</f>
        <v>WGL US Equity</v>
      </c>
      <c r="B78" s="38">
        <f>INDEX('Commission''s asset beta 2016'!$B$11:$G$84,MATCH($A78,'Commission''s asset beta 2016'!$A$11:$A$84,0),MATCH(B$6,'Commission''s asset beta 2016'!$B$8:$G$8,0))</f>
        <v>0.38807699479496205</v>
      </c>
      <c r="C78" s="38">
        <f>INDEX('Commission''s asset beta 2016'!$B$11:$G$84,MATCH($A78,'Commission''s asset beta 2016'!$A$11:$A$84,0),MATCH(C$6,'Commission''s asset beta 2016'!$B$8:$G$8,0))</f>
        <v>0.11464819357666496</v>
      </c>
      <c r="D78" s="38">
        <f>INDEX('Commission''s asset beta 2016'!$B$11:$G$84,MATCH($A78,'Commission''s asset beta 2016'!$A$11:$A$84,0),MATCH(D$6,'Commission''s asset beta 2016'!$B$8:$G$8,0))</f>
        <v>0.42390915001180973</v>
      </c>
      <c r="E78" s="38">
        <f>INDEX('Commission''s asset beta 2016'!$B$11:$G$84,MATCH($A78,'Commission''s asset beta 2016'!$A$11:$A$84,0),MATCH(E$6,'Commission''s asset beta 2016'!$B$8:$G$8,0))</f>
        <v>4.7055768557672344E-2</v>
      </c>
      <c r="F78" s="38">
        <f>INDEX('Commission''s asset beta 2016'!$B$11:$G$84,MATCH($A78,'Commission''s asset beta 2016'!$A$11:$A$84,0),MATCH(F$6,'Commission''s asset beta 2016'!$B$8:$G$8,0))</f>
        <v>0.56467276044727543</v>
      </c>
      <c r="G78" s="38">
        <f>INDEX('Commission''s asset beta 2016'!$B$11:$G$84,MATCH($A78,'Commission''s asset beta 2016'!$A$11:$A$84,0),MATCH(G$6,'Commission''s asset beta 2016'!$B$8:$G$8,0))</f>
        <v>2.0769308970863418E-2</v>
      </c>
      <c r="H78" s="23">
        <f t="shared" si="5"/>
        <v>1.314420829039244E-2</v>
      </c>
      <c r="I78" s="23">
        <f t="shared" si="6"/>
        <v>2.214245354553225E-3</v>
      </c>
      <c r="J78" s="23">
        <f t="shared" si="7"/>
        <v>4.3136419512718763E-4</v>
      </c>
    </row>
    <row r="79" spans="1:10" ht="409.6">
      <c r="A79" s="1" t="str">
        <f>'Commission''s asset beta 2016'!A82</f>
        <v>WPZ US Equity</v>
      </c>
      <c r="B79" s="38">
        <f>INDEX('Commission''s asset beta 2016'!$B$11:$G$84,MATCH($A79,'Commission''s asset beta 2016'!$A$11:$A$84,0),MATCH(B$6,'Commission''s asset beta 2016'!$B$8:$G$8,0))</f>
        <v>0.82408791487308353</v>
      </c>
      <c r="C79" s="38">
        <f>INDEX('Commission''s asset beta 2016'!$B$11:$G$84,MATCH($A79,'Commission''s asset beta 2016'!$A$11:$A$84,0),MATCH(C$6,'Commission''s asset beta 2016'!$B$8:$G$8,0))</f>
        <v>0.20663769705574508</v>
      </c>
      <c r="D79" s="38">
        <f>INDEX('Commission''s asset beta 2016'!$B$11:$G$84,MATCH($A79,'Commission''s asset beta 2016'!$A$11:$A$84,0),MATCH(D$6,'Commission''s asset beta 2016'!$B$8:$G$8,0))</f>
        <v>0.76093748395992888</v>
      </c>
      <c r="E79" s="38">
        <f>INDEX('Commission''s asset beta 2016'!$B$11:$G$84,MATCH($A79,'Commission''s asset beta 2016'!$A$11:$A$84,0),MATCH(E$6,'Commission''s asset beta 2016'!$B$8:$G$8,0))</f>
        <v>0.11137196353577944</v>
      </c>
      <c r="F79" s="38">
        <f>INDEX('Commission''s asset beta 2016'!$B$11:$G$84,MATCH($A79,'Commission''s asset beta 2016'!$A$11:$A$84,0),MATCH(F$6,'Commission''s asset beta 2016'!$B$8:$G$8,0))</f>
        <v>0.59745504582525577</v>
      </c>
      <c r="G79" s="38">
        <f>INDEX('Commission''s asset beta 2016'!$B$11:$G$84,MATCH($A79,'Commission''s asset beta 2016'!$A$11:$A$84,0),MATCH(G$6,'Commission''s asset beta 2016'!$B$8:$G$8,0))</f>
        <v>4.8707762738739557E-2</v>
      </c>
      <c r="H79" s="23">
        <f t="shared" si="5"/>
        <v>4.2699137844501883E-2</v>
      </c>
      <c r="I79" s="23">
        <f t="shared" si="6"/>
        <v>1.2403714261814984E-2</v>
      </c>
      <c r="J79" s="23">
        <f t="shared" si="7"/>
        <v>2.3724461510133458E-3</v>
      </c>
    </row>
    <row r="80" spans="1:10" ht="409.6">
      <c r="A80" s="1" t="str">
        <f>'Commission''s asset beta 2016'!A83</f>
        <v>WR US Equity</v>
      </c>
      <c r="B80" s="38">
        <f>INDEX('Commission''s asset beta 2016'!$B$11:$G$84,MATCH($A80,'Commission''s asset beta 2016'!$A$11:$A$84,0),MATCH(B$6,'Commission''s asset beta 2016'!$B$8:$G$8,0))</f>
        <v>0.26228750795971773</v>
      </c>
      <c r="C80" s="38">
        <f>INDEX('Commission''s asset beta 2016'!$B$11:$G$84,MATCH($A80,'Commission''s asset beta 2016'!$A$11:$A$84,0),MATCH(C$6,'Commission''s asset beta 2016'!$B$8:$G$8,0))</f>
        <v>7.8230147572473305E-2</v>
      </c>
      <c r="D80" s="38">
        <f>INDEX('Commission''s asset beta 2016'!$B$11:$G$84,MATCH($A80,'Commission''s asset beta 2016'!$A$11:$A$84,0),MATCH(D$6,'Commission''s asset beta 2016'!$B$8:$G$8,0))</f>
        <v>0.28301952518647139</v>
      </c>
      <c r="E80" s="38">
        <f>INDEX('Commission''s asset beta 2016'!$B$11:$G$84,MATCH($A80,'Commission''s asset beta 2016'!$A$11:$A$84,0),MATCH(E$6,'Commission''s asset beta 2016'!$B$8:$G$8,0))</f>
        <v>3.325634303596469E-2</v>
      </c>
      <c r="F80" s="38">
        <f>INDEX('Commission''s asset beta 2016'!$B$11:$G$84,MATCH($A80,'Commission''s asset beta 2016'!$A$11:$A$84,0),MATCH(F$6,'Commission''s asset beta 2016'!$B$8:$G$8,0))</f>
        <v>0.32813915864432752</v>
      </c>
      <c r="G80" s="38">
        <f>INDEX('Commission''s asset beta 2016'!$B$11:$G$84,MATCH($A80,'Commission''s asset beta 2016'!$A$11:$A$84,0),MATCH(G$6,'Commission''s asset beta 2016'!$B$8:$G$8,0))</f>
        <v>1.4066293528000441E-2</v>
      </c>
      <c r="H80" s="23">
        <f t="shared" si="5"/>
        <v>6.1199559892109508E-3</v>
      </c>
      <c r="I80" s="23">
        <f t="shared" si="6"/>
        <v>1.1059843521257571E-3</v>
      </c>
      <c r="J80" s="23">
        <f t="shared" si="7"/>
        <v>1.9786061361586708E-4</v>
      </c>
    </row>
    <row r="81" spans="1:15" ht="409.6">
      <c r="A81" s="1" t="str">
        <f>'Commission''s asset beta 2016'!A84</f>
        <v>XEL US Equity</v>
      </c>
      <c r="B81" s="38">
        <f>INDEX('Commission''s asset beta 2016'!$B$11:$G$84,MATCH($A81,'Commission''s asset beta 2016'!$A$11:$A$84,0),MATCH(B$6,'Commission''s asset beta 2016'!$B$8:$G$8,0))</f>
        <v>0.16719136955412503</v>
      </c>
      <c r="C81" s="38">
        <f>INDEX('Commission''s asset beta 2016'!$B$11:$G$84,MATCH($A81,'Commission''s asset beta 2016'!$A$11:$A$84,0),MATCH(C$6,'Commission''s asset beta 2016'!$B$8:$G$8,0))</f>
        <v>7.1211732736277095E-2</v>
      </c>
      <c r="D81" s="38">
        <f>INDEX('Commission''s asset beta 2016'!$B$11:$G$84,MATCH($A81,'Commission''s asset beta 2016'!$A$11:$A$84,0),MATCH(D$6,'Commission''s asset beta 2016'!$B$8:$G$8,0))</f>
        <v>0.22863287274152441</v>
      </c>
      <c r="E81" s="38">
        <f>INDEX('Commission''s asset beta 2016'!$B$11:$G$84,MATCH($A81,'Commission''s asset beta 2016'!$A$11:$A$84,0),MATCH(E$6,'Commission''s asset beta 2016'!$B$8:$G$8,0))</f>
        <v>3.0013403957255415E-2</v>
      </c>
      <c r="F81" s="38">
        <f>INDEX('Commission''s asset beta 2016'!$B$11:$G$84,MATCH($A81,'Commission''s asset beta 2016'!$A$11:$A$84,0),MATCH(F$6,'Commission''s asset beta 2016'!$B$8:$G$8,0))</f>
        <v>0.29564968352496507</v>
      </c>
      <c r="G81" s="38">
        <f>INDEX('Commission''s asset beta 2016'!$B$11:$G$84,MATCH($A81,'Commission''s asset beta 2016'!$A$11:$A$84,0),MATCH(G$6,'Commission''s asset beta 2016'!$B$8:$G$8,0))</f>
        <v>1.3559296172704162E-2</v>
      </c>
      <c r="H81" s="23">
        <f t="shared" si="5"/>
        <v>5.0711108793029588E-3</v>
      </c>
      <c r="I81" s="23">
        <f t="shared" si="6"/>
        <v>9.0080441710139504E-4</v>
      </c>
      <c r="J81" s="23">
        <f t="shared" si="7"/>
        <v>1.8385451269910973E-4</v>
      </c>
    </row>
    <row r="82" spans="1:15" ht="409.6">
      <c r="A82" s="3" t="str">
        <f>"Simple average ("&amp;A$7&amp;")"</f>
        <v>Simple average (Energy)</v>
      </c>
      <c r="B82" s="8">
        <f>AVERAGE(B8:B81)</f>
        <v>0.30480120444603886</v>
      </c>
      <c r="C82" s="7"/>
      <c r="D82" s="8">
        <f>AVERAGE(D8:D81)</f>
        <v>0.33538314571951755</v>
      </c>
      <c r="E82" s="7"/>
      <c r="F82" s="8">
        <f>AVERAGE(F8:F81)</f>
        <v>0.39277920872876793</v>
      </c>
      <c r="G82" s="7"/>
      <c r="H82" s="21">
        <f>AVERAGE(H8:H81)</f>
        <v>1.0555607653452712E-2</v>
      </c>
      <c r="I82" s="21">
        <f>AVERAGE(I8:I81)</f>
        <v>1.9754140812800226E-3</v>
      </c>
      <c r="J82" s="21">
        <f>AVERAGE(J8:J81)</f>
        <v>4.0598054411145979E-4</v>
      </c>
    </row>
    <row r="83" spans="1:15" ht="409.6">
      <c r="B83" s="7"/>
      <c r="C83" s="7"/>
      <c r="D83" s="7"/>
      <c r="E83" s="7"/>
      <c r="F83" s="7"/>
      <c r="G83" s="7"/>
      <c r="H83" s="7"/>
      <c r="I83" s="7"/>
      <c r="J83" s="7"/>
    </row>
    <row r="84" spans="1:15" ht="409.6">
      <c r="A84" s="9" t="s">
        <v>21</v>
      </c>
      <c r="B84" s="12"/>
      <c r="C84" s="12"/>
      <c r="D84" s="12"/>
      <c r="E84" s="12"/>
      <c r="F84" s="12"/>
      <c r="G84" s="12"/>
      <c r="H84" s="12"/>
      <c r="I84" s="12"/>
      <c r="J84" s="12"/>
      <c r="L84" s="9" t="str">
        <f>A84&amp;" sample standard error"</f>
        <v>Gas sample standard error</v>
      </c>
      <c r="M84" s="9"/>
      <c r="N84" s="9"/>
      <c r="O84" s="9"/>
    </row>
    <row r="85" spans="1:15" ht="409.6">
      <c r="A85" s="1" t="str">
        <f>'Commission''s asset beta 2016'!K11</f>
        <v>ATO US Equity</v>
      </c>
      <c r="B85" s="38">
        <f>INDEX('Commission''s asset beta 2016'!$B$11:$G$84,MATCH($A85,'Commission''s asset beta 2016'!$A$11:$A$84,0),MATCH(B$6,'Commission''s asset beta 2016'!$B$8:$G$8,0))</f>
        <v>0.31182391230008305</v>
      </c>
      <c r="C85" s="38">
        <f>INDEX('Commission''s asset beta 2016'!$B$11:$G$84,MATCH($A85,'Commission''s asset beta 2016'!$A$11:$A$84,0),MATCH(C$6,'Commission''s asset beta 2016'!$B$8:$G$8,0))</f>
        <v>9.584168959352557E-2</v>
      </c>
      <c r="D85" s="38">
        <f>INDEX('Commission''s asset beta 2016'!$B$11:$G$84,MATCH($A85,'Commission''s asset beta 2016'!$A$11:$A$84,0),MATCH(D$6,'Commission''s asset beta 2016'!$B$8:$G$8,0))</f>
        <v>0.36309843941993736</v>
      </c>
      <c r="E85" s="38">
        <f>INDEX('Commission''s asset beta 2016'!$B$11:$G$84,MATCH($A85,'Commission''s asset beta 2016'!$A$11:$A$84,0),MATCH(E$6,'Commission''s asset beta 2016'!$B$8:$G$8,0))</f>
        <v>3.7679425728774661E-2</v>
      </c>
      <c r="F85" s="38">
        <f>INDEX('Commission''s asset beta 2016'!$B$11:$G$84,MATCH($A85,'Commission''s asset beta 2016'!$A$11:$A$84,0),MATCH(F$6,'Commission''s asset beta 2016'!$B$8:$G$8,0))</f>
        <v>0.43564871274253963</v>
      </c>
      <c r="G85" s="38">
        <f>INDEX('Commission''s asset beta 2016'!$B$11:$G$84,MATCH($A85,'Commission''s asset beta 2016'!$A$11:$A$84,0),MATCH(G$6,'Commission''s asset beta 2016'!$B$8:$G$8,0))</f>
        <v>1.6656962191843604E-2</v>
      </c>
      <c r="H85" s="23">
        <f t="shared" ref="H85:H102" si="8">$C85^2</f>
        <v>9.1856294641417067E-3</v>
      </c>
      <c r="I85" s="23">
        <f t="shared" ref="I85:I102" si="9">$E85^2</f>
        <v>1.4197391232502459E-3</v>
      </c>
      <c r="J85" s="23">
        <f t="shared" ref="J85:J102" si="10">$G85^2</f>
        <v>2.774543894605073E-4</v>
      </c>
      <c r="L85" s="1" t="s">
        <v>46</v>
      </c>
      <c r="M85" s="1">
        <f>COUNT($B85:$B102)</f>
        <v>18</v>
      </c>
      <c r="N85" s="1">
        <f>COUNT($D85:$D102)</f>
        <v>18</v>
      </c>
      <c r="O85" s="1">
        <f>COUNT($F85:$F102)</f>
        <v>18</v>
      </c>
    </row>
    <row r="86" spans="1:15" ht="409.6">
      <c r="A86" s="1" t="str">
        <f>'Commission''s asset beta 2016'!K12</f>
        <v>BWP US Equity</v>
      </c>
      <c r="B86" s="38">
        <f>INDEX('Commission''s asset beta 2016'!$B$11:$G$84,MATCH($A86,'Commission''s asset beta 2016'!$A$11:$A$84,0),MATCH(B$6,'Commission''s asset beta 2016'!$B$8:$G$8,0))</f>
        <v>0.51597742774113875</v>
      </c>
      <c r="C86" s="38">
        <f>INDEX('Commission''s asset beta 2016'!$B$11:$G$84,MATCH($A86,'Commission''s asset beta 2016'!$A$11:$A$84,0),MATCH(C$6,'Commission''s asset beta 2016'!$B$8:$G$8,0))</f>
        <v>0.18413245890277957</v>
      </c>
      <c r="D86" s="38">
        <f>INDEX('Commission''s asset beta 2016'!$B$11:$G$84,MATCH($A86,'Commission''s asset beta 2016'!$A$11:$A$84,0),MATCH(D$6,'Commission''s asset beta 2016'!$B$8:$G$8,0))</f>
        <v>0.4010353681899857</v>
      </c>
      <c r="E86" s="38">
        <f>INDEX('Commission''s asset beta 2016'!$B$11:$G$84,MATCH($A86,'Commission''s asset beta 2016'!$A$11:$A$84,0),MATCH(E$6,'Commission''s asset beta 2016'!$B$8:$G$8,0))</f>
        <v>7.9351271756594483E-2</v>
      </c>
      <c r="F86" s="38">
        <f>INDEX('Commission''s asset beta 2016'!$B$11:$G$84,MATCH($A86,'Commission''s asset beta 2016'!$A$11:$A$84,0),MATCH(F$6,'Commission''s asset beta 2016'!$B$8:$G$8,0))</f>
        <v>0.42082738458091962</v>
      </c>
      <c r="G86" s="38">
        <f>INDEX('Commission''s asset beta 2016'!$B$11:$G$84,MATCH($A86,'Commission''s asset beta 2016'!$A$11:$A$84,0),MATCH(G$6,'Commission''s asset beta 2016'!$B$8:$G$8,0))</f>
        <v>3.4877822238577591E-2</v>
      </c>
      <c r="H86" s="23">
        <f t="shared" si="8"/>
        <v>3.3904762421583808E-2</v>
      </c>
      <c r="I86" s="23">
        <f t="shared" si="9"/>
        <v>6.2966243293889092E-3</v>
      </c>
      <c r="J86" s="23">
        <f t="shared" si="10"/>
        <v>1.2164624841058175E-3</v>
      </c>
      <c r="L86" s="1" t="s">
        <v>47</v>
      </c>
      <c r="M86" s="19">
        <f>(M85/(M85-1))*_xlfn.VAR.S($B85:$B102)</f>
        <v>3.8202911960012687E-2</v>
      </c>
      <c r="N86" s="19">
        <f>(N85/(N85-1))*_xlfn.VAR.S($D85:$D102)</f>
        <v>2.9080989359610697E-2</v>
      </c>
      <c r="O86" s="19">
        <f>(O85/(O85-1))*_xlfn.VAR.S($F85:$F102)</f>
        <v>1.6765507710256745E-2</v>
      </c>
    </row>
    <row r="87" spans="1:15" ht="409.6">
      <c r="A87" s="1" t="str">
        <f>'Commission''s asset beta 2016'!K13</f>
        <v>CPK US Equity</v>
      </c>
      <c r="B87" s="38">
        <f>INDEX('Commission''s asset beta 2016'!$B$11:$G$84,MATCH($A87,'Commission''s asset beta 2016'!$A$11:$A$84,0),MATCH(B$6,'Commission''s asset beta 2016'!$B$8:$G$8,0))</f>
        <v>0.2653713694310339</v>
      </c>
      <c r="C87" s="38">
        <f>INDEX('Commission''s asset beta 2016'!$B$11:$G$84,MATCH($A87,'Commission''s asset beta 2016'!$A$11:$A$84,0),MATCH(C$6,'Commission''s asset beta 2016'!$B$8:$G$8,0))</f>
        <v>0.1342347360660002</v>
      </c>
      <c r="D87" s="38">
        <f>INDEX('Commission''s asset beta 2016'!$B$11:$G$84,MATCH($A87,'Commission''s asset beta 2016'!$A$11:$A$84,0),MATCH(D$6,'Commission''s asset beta 2016'!$B$8:$G$8,0))</f>
        <v>0.30736480838863467</v>
      </c>
      <c r="E87" s="38">
        <f>INDEX('Commission''s asset beta 2016'!$B$11:$G$84,MATCH($A87,'Commission''s asset beta 2016'!$A$11:$A$84,0),MATCH(E$6,'Commission''s asset beta 2016'!$B$8:$G$8,0))</f>
        <v>5.8360747816883683E-2</v>
      </c>
      <c r="F87" s="38">
        <f>INDEX('Commission''s asset beta 2016'!$B$11:$G$84,MATCH($A87,'Commission''s asset beta 2016'!$A$11:$A$84,0),MATCH(F$6,'Commission''s asset beta 2016'!$B$8:$G$8,0))</f>
        <v>0.53959691813832833</v>
      </c>
      <c r="G87" s="38">
        <f>INDEX('Commission''s asset beta 2016'!$B$11:$G$84,MATCH($A87,'Commission''s asset beta 2016'!$A$11:$A$84,0),MATCH(G$6,'Commission''s asset beta 2016'!$B$8:$G$8,0))</f>
        <v>2.7624502789417492E-2</v>
      </c>
      <c r="H87" s="23">
        <f t="shared" si="8"/>
        <v>1.8018964366708735E-2</v>
      </c>
      <c r="I87" s="23">
        <f t="shared" si="9"/>
        <v>3.4059768857458935E-3</v>
      </c>
      <c r="J87" s="23">
        <f t="shared" si="10"/>
        <v>7.6311315436253474E-4</v>
      </c>
      <c r="L87" s="1" t="s">
        <v>48</v>
      </c>
      <c r="M87" s="22">
        <f>H103</f>
        <v>1.9022824787965003E-2</v>
      </c>
      <c r="N87" s="22">
        <f>I103</f>
        <v>3.7784026247095152E-3</v>
      </c>
      <c r="O87" s="22">
        <f>J103</f>
        <v>7.8421335478105867E-4</v>
      </c>
    </row>
    <row r="88" spans="1:15" ht="409.6">
      <c r="A88" s="1" t="str">
        <f>'Commission''s asset beta 2016'!K14</f>
        <v>DGAS US Equity</v>
      </c>
      <c r="B88" s="38">
        <f>INDEX('Commission''s asset beta 2016'!$B$11:$G$84,MATCH($A88,'Commission''s asset beta 2016'!$A$11:$A$84,0),MATCH(B$6,'Commission''s asset beta 2016'!$B$8:$G$8,0))</f>
        <v>0.32066953612320048</v>
      </c>
      <c r="C88" s="38">
        <f>INDEX('Commission''s asset beta 2016'!$B$11:$G$84,MATCH($A88,'Commission''s asset beta 2016'!$A$11:$A$84,0),MATCH(C$6,'Commission''s asset beta 2016'!$B$8:$G$8,0))</f>
        <v>0.13881598519366017</v>
      </c>
      <c r="D88" s="38">
        <f>INDEX('Commission''s asset beta 2016'!$B$11:$G$84,MATCH($A88,'Commission''s asset beta 2016'!$A$11:$A$84,0),MATCH(D$6,'Commission''s asset beta 2016'!$B$8:$G$8,0))</f>
        <v>0.24888497067279497</v>
      </c>
      <c r="E88" s="38">
        <f>INDEX('Commission''s asset beta 2016'!$B$11:$G$84,MATCH($A88,'Commission''s asset beta 2016'!$A$11:$A$84,0),MATCH(E$6,'Commission''s asset beta 2016'!$B$8:$G$8,0))</f>
        <v>6.7006540851274082E-2</v>
      </c>
      <c r="F88" s="38">
        <f>INDEX('Commission''s asset beta 2016'!$B$11:$G$84,MATCH($A88,'Commission''s asset beta 2016'!$A$11:$A$84,0),MATCH(F$6,'Commission''s asset beta 2016'!$B$8:$G$8,0))</f>
        <v>0.24672523341663369</v>
      </c>
      <c r="G88" s="38">
        <f>INDEX('Commission''s asset beta 2016'!$B$11:$G$84,MATCH($A88,'Commission''s asset beta 2016'!$A$11:$A$84,0),MATCH(G$6,'Commission''s asset beta 2016'!$B$8:$G$8,0))</f>
        <v>3.4371873596023762E-2</v>
      </c>
      <c r="H88" s="23">
        <f t="shared" si="8"/>
        <v>1.926987774528648E-2</v>
      </c>
      <c r="I88" s="23">
        <f t="shared" si="9"/>
        <v>4.4898765168534622E-3</v>
      </c>
      <c r="J88" s="23">
        <f t="shared" si="10"/>
        <v>1.1814256945010355E-3</v>
      </c>
      <c r="L88" s="1" t="s">
        <v>49</v>
      </c>
      <c r="M88" s="7">
        <v>0.2</v>
      </c>
      <c r="N88" s="7">
        <v>0.2</v>
      </c>
      <c r="O88" s="7">
        <v>0.2</v>
      </c>
    </row>
    <row r="89" spans="1:15" ht="409.6">
      <c r="A89" s="1" t="str">
        <f>'Commission''s asset beta 2016'!K15</f>
        <v>EEP US Equity</v>
      </c>
      <c r="B89" s="38">
        <f>INDEX('Commission''s asset beta 2016'!$B$11:$G$84,MATCH($A89,'Commission''s asset beta 2016'!$A$11:$A$84,0),MATCH(B$6,'Commission''s asset beta 2016'!$B$8:$G$8,0))</f>
        <v>0.62011551161080236</v>
      </c>
      <c r="C89" s="38">
        <f>INDEX('Commission''s asset beta 2016'!$B$11:$G$84,MATCH($A89,'Commission''s asset beta 2016'!$A$11:$A$84,0),MATCH(C$6,'Commission''s asset beta 2016'!$B$8:$G$8,0))</f>
        <v>0.12874988948507099</v>
      </c>
      <c r="D89" s="38">
        <f>INDEX('Commission''s asset beta 2016'!$B$11:$G$84,MATCH($A89,'Commission''s asset beta 2016'!$A$11:$A$84,0),MATCH(D$6,'Commission''s asset beta 2016'!$B$8:$G$8,0))</f>
        <v>0.51983258301427249</v>
      </c>
      <c r="E89" s="38">
        <f>INDEX('Commission''s asset beta 2016'!$B$11:$G$84,MATCH($A89,'Commission''s asset beta 2016'!$A$11:$A$84,0),MATCH(E$6,'Commission''s asset beta 2016'!$B$8:$G$8,0))</f>
        <v>6.3824245352657391E-2</v>
      </c>
      <c r="F89" s="38">
        <f>INDEX('Commission''s asset beta 2016'!$B$11:$G$84,MATCH($A89,'Commission''s asset beta 2016'!$A$11:$A$84,0),MATCH(F$6,'Commission''s asset beta 2016'!$B$8:$G$8,0))</f>
        <v>0.48581078928566912</v>
      </c>
      <c r="G89" s="38">
        <f>INDEX('Commission''s asset beta 2016'!$B$11:$G$84,MATCH($A89,'Commission''s asset beta 2016'!$A$11:$A$84,0),MATCH(G$6,'Commission''s asset beta 2016'!$B$8:$G$8,0))</f>
        <v>3.0205666727176891E-2</v>
      </c>
      <c r="H89" s="23">
        <f t="shared" si="8"/>
        <v>1.6576534042417993E-2</v>
      </c>
      <c r="I89" s="23">
        <f t="shared" si="9"/>
        <v>4.0735342948362086E-3</v>
      </c>
      <c r="J89" s="23">
        <f t="shared" si="10"/>
        <v>9.123823024332811E-4</v>
      </c>
      <c r="L89" s="1" t="s">
        <v>50</v>
      </c>
      <c r="M89" s="19">
        <f t="shared" ref="M89:N89" si="11">M86*((M85+1)/M85)-M87*(1-2*M88)</f>
        <v>2.8911601085012166E-2</v>
      </c>
      <c r="N89" s="19">
        <f t="shared" si="11"/>
        <v>2.8429558304763361E-2</v>
      </c>
      <c r="O89" s="19">
        <f>O86*((O85+1)/O85)-O87*(1-2*O88)</f>
        <v>1.7226396792402374E-2</v>
      </c>
    </row>
    <row r="90" spans="1:15" ht="409.6">
      <c r="A90" s="1" t="str">
        <f>'Commission''s asset beta 2016'!K16</f>
        <v>GAS US Equity</v>
      </c>
      <c r="B90" s="38">
        <f>INDEX('Commission''s asset beta 2016'!$B$11:$G$84,MATCH($A90,'Commission''s asset beta 2016'!$A$11:$A$84,0),MATCH(B$6,'Commission''s asset beta 2016'!$B$8:$G$8,0))</f>
        <v>0.11833541312631332</v>
      </c>
      <c r="C90" s="38">
        <f>INDEX('Commission''s asset beta 2016'!$B$11:$G$84,MATCH($A90,'Commission''s asset beta 2016'!$A$11:$A$84,0),MATCH(C$6,'Commission''s asset beta 2016'!$B$8:$G$8,0))</f>
        <v>9.7068051249424289E-2</v>
      </c>
      <c r="D90" s="38">
        <f>INDEX('Commission''s asset beta 2016'!$B$11:$G$84,MATCH($A90,'Commission''s asset beta 2016'!$A$11:$A$84,0),MATCH(D$6,'Commission''s asset beta 2016'!$B$8:$G$8,0))</f>
        <v>0.23939082954769014</v>
      </c>
      <c r="E90" s="38">
        <f>INDEX('Commission''s asset beta 2016'!$B$11:$G$84,MATCH($A90,'Commission''s asset beta 2016'!$A$11:$A$84,0),MATCH(E$6,'Commission''s asset beta 2016'!$B$8:$G$8,0))</f>
        <v>4.1651408225441666E-2</v>
      </c>
      <c r="F90" s="38">
        <f>INDEX('Commission''s asset beta 2016'!$B$11:$G$84,MATCH($A90,'Commission''s asset beta 2016'!$A$11:$A$84,0),MATCH(F$6,'Commission''s asset beta 2016'!$B$8:$G$8,0))</f>
        <v>0.31323188272585456</v>
      </c>
      <c r="G90" s="38">
        <f>INDEX('Commission''s asset beta 2016'!$B$11:$G$84,MATCH($A90,'Commission''s asset beta 2016'!$A$11:$A$84,0),MATCH(G$6,'Commission''s asset beta 2016'!$B$8:$G$8,0))</f>
        <v>1.9764405450153264E-2</v>
      </c>
      <c r="H90" s="23">
        <f t="shared" si="8"/>
        <v>9.4222065733608595E-3</v>
      </c>
      <c r="I90" s="23">
        <f t="shared" si="9"/>
        <v>1.7348398071623896E-3</v>
      </c>
      <c r="J90" s="23">
        <f t="shared" si="10"/>
        <v>3.9063172279804804E-4</v>
      </c>
      <c r="L90" s="24" t="str">
        <f>"Standard error of asset beta ("&amp;A$84&amp;")"</f>
        <v>Standard error of asset beta (Gas)</v>
      </c>
      <c r="M90" s="25">
        <f t="shared" ref="M90:N90" si="12">SQRT(M89)</f>
        <v>0.17003411741474758</v>
      </c>
      <c r="N90" s="25">
        <f t="shared" si="12"/>
        <v>0.16861067079151118</v>
      </c>
      <c r="O90" s="25">
        <f>SQRT(O89)</f>
        <v>0.13124936873144333</v>
      </c>
    </row>
    <row r="91" spans="1:15" ht="409.6">
      <c r="A91" s="1" t="str">
        <f>'Commission''s asset beta 2016'!K17</f>
        <v>KMI US Equity</v>
      </c>
      <c r="B91" s="38">
        <f>INDEX('Commission''s asset beta 2016'!$B$11:$G$84,MATCH($A91,'Commission''s asset beta 2016'!$A$11:$A$84,0),MATCH(B$6,'Commission''s asset beta 2016'!$B$8:$G$8,0))</f>
        <v>0.55580005743065963</v>
      </c>
      <c r="C91" s="38">
        <f>INDEX('Commission''s asset beta 2016'!$B$11:$G$84,MATCH($A91,'Commission''s asset beta 2016'!$A$11:$A$84,0),MATCH(C$6,'Commission''s asset beta 2016'!$B$8:$G$8,0))</f>
        <v>0.15078416268636607</v>
      </c>
      <c r="D91" s="38">
        <f>INDEX('Commission''s asset beta 2016'!$B$11:$G$84,MATCH($A91,'Commission''s asset beta 2016'!$A$11:$A$84,0),MATCH(D$6,'Commission''s asset beta 2016'!$B$8:$G$8,0))</f>
        <v>0.55016819820167862</v>
      </c>
      <c r="E91" s="38">
        <f>INDEX('Commission''s asset beta 2016'!$B$11:$G$84,MATCH($A91,'Commission''s asset beta 2016'!$A$11:$A$84,0),MATCH(E$6,'Commission''s asset beta 2016'!$B$8:$G$8,0))</f>
        <v>6.0968668633996616E-2</v>
      </c>
      <c r="F91" s="38">
        <f>INDEX('Commission''s asset beta 2016'!$B$11:$G$84,MATCH($A91,'Commission''s asset beta 2016'!$A$11:$A$84,0),MATCH(F$6,'Commission''s asset beta 2016'!$B$8:$G$8,0))</f>
        <v>0.52906597778392628</v>
      </c>
      <c r="G91" s="38">
        <f>INDEX('Commission''s asset beta 2016'!$B$11:$G$84,MATCH($A91,'Commission''s asset beta 2016'!$A$11:$A$84,0),MATCH(G$6,'Commission''s asset beta 2016'!$B$8:$G$8,0))</f>
        <v>2.7633235432322819E-2</v>
      </c>
      <c r="H91" s="23">
        <f t="shared" si="8"/>
        <v>2.2735863717028511E-2</v>
      </c>
      <c r="I91" s="23">
        <f t="shared" si="9"/>
        <v>3.7171785550020827E-3</v>
      </c>
      <c r="J91" s="23">
        <f t="shared" si="10"/>
        <v>7.6359570045818131E-4</v>
      </c>
    </row>
    <row r="92" spans="1:15" ht="409.6">
      <c r="A92" s="1" t="str">
        <f>'Commission''s asset beta 2016'!K18</f>
        <v>SR US Equity</v>
      </c>
      <c r="B92" s="38">
        <f>INDEX('Commission''s asset beta 2016'!$B$11:$G$84,MATCH($A92,'Commission''s asset beta 2016'!$A$11:$A$84,0),MATCH(B$6,'Commission''s asset beta 2016'!$B$8:$G$8,0))</f>
        <v>0.29919917543746355</v>
      </c>
      <c r="C92" s="38">
        <f>INDEX('Commission''s asset beta 2016'!$B$11:$G$84,MATCH($A92,'Commission''s asset beta 2016'!$A$11:$A$84,0),MATCH(C$6,'Commission''s asset beta 2016'!$B$8:$G$8,0))</f>
        <v>8.4295444490293109E-2</v>
      </c>
      <c r="D92" s="38">
        <f>INDEX('Commission''s asset beta 2016'!$B$11:$G$84,MATCH($A92,'Commission''s asset beta 2016'!$A$11:$A$84,0),MATCH(D$6,'Commission''s asset beta 2016'!$B$8:$G$8,0))</f>
        <v>0.32222602104888787</v>
      </c>
      <c r="E92" s="38">
        <f>INDEX('Commission''s asset beta 2016'!$B$11:$G$84,MATCH($A92,'Commission''s asset beta 2016'!$A$11:$A$84,0),MATCH(E$6,'Commission''s asset beta 2016'!$B$8:$G$8,0))</f>
        <v>3.5781362487072844E-2</v>
      </c>
      <c r="F92" s="38">
        <f>INDEX('Commission''s asset beta 2016'!$B$11:$G$84,MATCH($A92,'Commission''s asset beta 2016'!$A$11:$A$84,0),MATCH(F$6,'Commission''s asset beta 2016'!$B$8:$G$8,0))</f>
        <v>0.43812978766798027</v>
      </c>
      <c r="G92" s="38">
        <f>INDEX('Commission''s asset beta 2016'!$B$11:$G$84,MATCH($A92,'Commission''s asset beta 2016'!$A$11:$A$84,0),MATCH(G$6,'Commission''s asset beta 2016'!$B$8:$G$8,0))</f>
        <v>1.63562255882235E-2</v>
      </c>
      <c r="H92" s="23">
        <f t="shared" si="8"/>
        <v>7.1057219618160866E-3</v>
      </c>
      <c r="I92" s="23">
        <f t="shared" si="9"/>
        <v>1.2803059014313038E-3</v>
      </c>
      <c r="J92" s="23">
        <f t="shared" si="10"/>
        <v>2.6752611549285717E-4</v>
      </c>
    </row>
    <row r="93" spans="1:15" ht="409.6">
      <c r="A93" s="1" t="str">
        <f>'Commission''s asset beta 2016'!K19</f>
        <v>NFG US Equity</v>
      </c>
      <c r="B93" s="38">
        <f>INDEX('Commission''s asset beta 2016'!$B$11:$G$84,MATCH($A93,'Commission''s asset beta 2016'!$A$11:$A$84,0),MATCH(B$6,'Commission''s asset beta 2016'!$B$8:$G$8,0))</f>
        <v>0.78986221408167789</v>
      </c>
      <c r="C93" s="38">
        <f>INDEX('Commission''s asset beta 2016'!$B$11:$G$84,MATCH($A93,'Commission''s asset beta 2016'!$A$11:$A$84,0),MATCH(C$6,'Commission''s asset beta 2016'!$B$8:$G$8,0))</f>
        <v>0.15384119095271337</v>
      </c>
      <c r="D93" s="38">
        <f>INDEX('Commission''s asset beta 2016'!$B$11:$G$84,MATCH($A93,'Commission''s asset beta 2016'!$A$11:$A$84,0),MATCH(D$6,'Commission''s asset beta 2016'!$B$8:$G$8,0))</f>
        <v>0.81258305210991399</v>
      </c>
      <c r="E93" s="38">
        <f>INDEX('Commission''s asset beta 2016'!$B$11:$G$84,MATCH($A93,'Commission''s asset beta 2016'!$A$11:$A$84,0),MATCH(E$6,'Commission''s asset beta 2016'!$B$8:$G$8,0))</f>
        <v>6.1653148423620296E-2</v>
      </c>
      <c r="F93" s="38">
        <f>INDEX('Commission''s asset beta 2016'!$B$11:$G$84,MATCH($A93,'Commission''s asset beta 2016'!$A$11:$A$84,0),MATCH(F$6,'Commission''s asset beta 2016'!$B$8:$G$8,0))</f>
        <v>0.80377334606451989</v>
      </c>
      <c r="G93" s="38">
        <f>INDEX('Commission''s asset beta 2016'!$B$11:$G$84,MATCH($A93,'Commission''s asset beta 2016'!$A$11:$A$84,0),MATCH(G$6,'Commission''s asset beta 2016'!$B$8:$G$8,0))</f>
        <v>2.6820336134590724E-2</v>
      </c>
      <c r="H93" s="23">
        <f t="shared" si="8"/>
        <v>2.3667112033749219E-2</v>
      </c>
      <c r="I93" s="23">
        <f t="shared" si="9"/>
        <v>3.8011107105449539E-3</v>
      </c>
      <c r="J93" s="23">
        <f t="shared" si="10"/>
        <v>7.1933043037243291E-4</v>
      </c>
    </row>
    <row r="94" spans="1:15" ht="409.6">
      <c r="A94" s="1" t="str">
        <f>'Commission''s asset beta 2016'!K20</f>
        <v>NJR US Equity</v>
      </c>
      <c r="B94" s="38">
        <f>INDEX('Commission''s asset beta 2016'!$B$11:$G$84,MATCH($A94,'Commission''s asset beta 2016'!$A$11:$A$84,0),MATCH(B$6,'Commission''s asset beta 2016'!$B$8:$G$8,0))</f>
        <v>0.35110701582167331</v>
      </c>
      <c r="C94" s="38">
        <f>INDEX('Commission''s asset beta 2016'!$B$11:$G$84,MATCH($A94,'Commission''s asset beta 2016'!$A$11:$A$84,0),MATCH(C$6,'Commission''s asset beta 2016'!$B$8:$G$8,0))</f>
        <v>0.12846302336217227</v>
      </c>
      <c r="D94" s="38">
        <f>INDEX('Commission''s asset beta 2016'!$B$11:$G$84,MATCH($A94,'Commission''s asset beta 2016'!$A$11:$A$84,0),MATCH(D$6,'Commission''s asset beta 2016'!$B$8:$G$8,0))</f>
        <v>0.42854157312479851</v>
      </c>
      <c r="E94" s="38">
        <f>INDEX('Commission''s asset beta 2016'!$B$11:$G$84,MATCH($A94,'Commission''s asset beta 2016'!$A$11:$A$84,0),MATCH(E$6,'Commission''s asset beta 2016'!$B$8:$G$8,0))</f>
        <v>5.0285357001280964E-2</v>
      </c>
      <c r="F94" s="38">
        <f>INDEX('Commission''s asset beta 2016'!$B$11:$G$84,MATCH($A94,'Commission''s asset beta 2016'!$A$11:$A$84,0),MATCH(F$6,'Commission''s asset beta 2016'!$B$8:$G$8,0))</f>
        <v>0.58689612853577278</v>
      </c>
      <c r="G94" s="38">
        <f>INDEX('Commission''s asset beta 2016'!$B$11:$G$84,MATCH($A94,'Commission''s asset beta 2016'!$A$11:$A$84,0),MATCH(G$6,'Commission''s asset beta 2016'!$B$8:$G$8,0))</f>
        <v>2.2524996782067701E-2</v>
      </c>
      <c r="H94" s="23">
        <f t="shared" si="8"/>
        <v>1.6502748371350018E-2</v>
      </c>
      <c r="I94" s="23">
        <f t="shared" si="9"/>
        <v>2.5286171287462766E-3</v>
      </c>
      <c r="J94" s="23">
        <f t="shared" si="10"/>
        <v>5.073754800321603E-4</v>
      </c>
    </row>
    <row r="95" spans="1:15" ht="409.6">
      <c r="A95" s="1" t="str">
        <f>'Commission''s asset beta 2016'!K21</f>
        <v>NWN US Equity</v>
      </c>
      <c r="B95" s="38">
        <f>INDEX('Commission''s asset beta 2016'!$B$11:$G$84,MATCH($A95,'Commission''s asset beta 2016'!$A$11:$A$84,0),MATCH(B$6,'Commission''s asset beta 2016'!$B$8:$G$8,0))</f>
        <v>0.24154040211269687</v>
      </c>
      <c r="C95" s="38">
        <f>INDEX('Commission''s asset beta 2016'!$B$11:$G$84,MATCH($A95,'Commission''s asset beta 2016'!$A$11:$A$84,0),MATCH(C$6,'Commission''s asset beta 2016'!$B$8:$G$8,0))</f>
        <v>8.3148571953459205E-2</v>
      </c>
      <c r="D95" s="38">
        <f>INDEX('Commission''s asset beta 2016'!$B$11:$G$84,MATCH($A95,'Commission''s asset beta 2016'!$A$11:$A$84,0),MATCH(D$6,'Commission''s asset beta 2016'!$B$8:$G$8,0))</f>
        <v>0.2771545846343787</v>
      </c>
      <c r="E95" s="38">
        <f>INDEX('Commission''s asset beta 2016'!$B$11:$G$84,MATCH($A95,'Commission''s asset beta 2016'!$A$11:$A$84,0),MATCH(E$6,'Commission''s asset beta 2016'!$B$8:$G$8,0))</f>
        <v>3.4410143313576592E-2</v>
      </c>
      <c r="F95" s="38">
        <f>INDEX('Commission''s asset beta 2016'!$B$11:$G$84,MATCH($A95,'Commission''s asset beta 2016'!$A$11:$A$84,0),MATCH(F$6,'Commission''s asset beta 2016'!$B$8:$G$8,0))</f>
        <v>0.3853327678611842</v>
      </c>
      <c r="G95" s="38">
        <f>INDEX('Commission''s asset beta 2016'!$B$11:$G$84,MATCH($A95,'Commission''s asset beta 2016'!$A$11:$A$84,0),MATCH(G$6,'Commission''s asset beta 2016'!$B$8:$G$8,0))</f>
        <v>1.5374065336420216E-2</v>
      </c>
      <c r="H95" s="23">
        <f t="shared" si="8"/>
        <v>6.913685017899583E-3</v>
      </c>
      <c r="I95" s="23">
        <f t="shared" si="9"/>
        <v>1.1840579628608799E-3</v>
      </c>
      <c r="J95" s="23">
        <f t="shared" si="10"/>
        <v>2.3636188496851764E-4</v>
      </c>
    </row>
    <row r="96" spans="1:15" ht="409.6">
      <c r="A96" s="1" t="str">
        <f>'Commission''s asset beta 2016'!K22</f>
        <v>OKE US Equity</v>
      </c>
      <c r="B96" s="38">
        <f>INDEX('Commission''s asset beta 2016'!$B$11:$G$84,MATCH($A96,'Commission''s asset beta 2016'!$A$11:$A$84,0),MATCH(B$6,'Commission''s asset beta 2016'!$B$8:$G$8,0))</f>
        <v>0.57537007158449982</v>
      </c>
      <c r="C96" s="38">
        <f>INDEX('Commission''s asset beta 2016'!$B$11:$G$84,MATCH($A96,'Commission''s asset beta 2016'!$A$11:$A$84,0),MATCH(C$6,'Commission''s asset beta 2016'!$B$8:$G$8,0))</f>
        <v>0.16515257672153535</v>
      </c>
      <c r="D96" s="38">
        <f>INDEX('Commission''s asset beta 2016'!$B$11:$G$84,MATCH($A96,'Commission''s asset beta 2016'!$A$11:$A$84,0),MATCH(D$6,'Commission''s asset beta 2016'!$B$8:$G$8,0))</f>
        <v>0.65672386758125989</v>
      </c>
      <c r="E96" s="38">
        <f>INDEX('Commission''s asset beta 2016'!$B$11:$G$84,MATCH($A96,'Commission''s asset beta 2016'!$A$11:$A$84,0),MATCH(E$6,'Commission''s asset beta 2016'!$B$8:$G$8,0))</f>
        <v>6.9917009477080794E-2</v>
      </c>
      <c r="F96" s="38">
        <f>INDEX('Commission''s asset beta 2016'!$B$11:$G$84,MATCH($A96,'Commission''s asset beta 2016'!$A$11:$A$84,0),MATCH(F$6,'Commission''s asset beta 2016'!$B$8:$G$8,0))</f>
        <v>0.65700616884767815</v>
      </c>
      <c r="G96" s="38">
        <f>INDEX('Commission''s asset beta 2016'!$B$11:$G$84,MATCH($A96,'Commission''s asset beta 2016'!$A$11:$A$84,0),MATCH(G$6,'Commission''s asset beta 2016'!$B$8:$G$8,0))</f>
        <v>3.0948427402597962E-2</v>
      </c>
      <c r="H96" s="23">
        <f t="shared" si="8"/>
        <v>2.7275373597762623E-2</v>
      </c>
      <c r="I96" s="23">
        <f t="shared" si="9"/>
        <v>4.8883882142182053E-3</v>
      </c>
      <c r="J96" s="23">
        <f t="shared" si="10"/>
        <v>9.5780515869387645E-4</v>
      </c>
    </row>
    <row r="97" spans="1:15" ht="409.6">
      <c r="A97" s="1" t="str">
        <f>'Commission''s asset beta 2016'!K23</f>
        <v>PNY US Equity</v>
      </c>
      <c r="B97" s="38">
        <f>INDEX('Commission''s asset beta 2016'!$B$11:$G$84,MATCH($A97,'Commission''s asset beta 2016'!$A$11:$A$84,0),MATCH(B$6,'Commission''s asset beta 2016'!$B$8:$G$8,0))</f>
        <v>0.45371966318169815</v>
      </c>
      <c r="C97" s="38">
        <f>INDEX('Commission''s asset beta 2016'!$B$11:$G$84,MATCH($A97,'Commission''s asset beta 2016'!$A$11:$A$84,0),MATCH(C$6,'Commission''s asset beta 2016'!$B$8:$G$8,0))</f>
        <v>0.13825051831480295</v>
      </c>
      <c r="D97" s="38">
        <f>INDEX('Commission''s asset beta 2016'!$B$11:$G$84,MATCH($A97,'Commission''s asset beta 2016'!$A$11:$A$84,0),MATCH(D$6,'Commission''s asset beta 2016'!$B$8:$G$8,0))</f>
        <v>0.41498005009334549</v>
      </c>
      <c r="E97" s="38">
        <f>INDEX('Commission''s asset beta 2016'!$B$11:$G$84,MATCH($A97,'Commission''s asset beta 2016'!$A$11:$A$84,0),MATCH(E$6,'Commission''s asset beta 2016'!$B$8:$G$8,0))</f>
        <v>5.6577973214172218E-2</v>
      </c>
      <c r="F97" s="38">
        <f>INDEX('Commission''s asset beta 2016'!$B$11:$G$84,MATCH($A97,'Commission''s asset beta 2016'!$A$11:$A$84,0),MATCH(F$6,'Commission''s asset beta 2016'!$B$8:$G$8,0))</f>
        <v>0.50102776618925526</v>
      </c>
      <c r="G97" s="38">
        <f>INDEX('Commission''s asset beta 2016'!$B$11:$G$84,MATCH($A97,'Commission''s asset beta 2016'!$A$11:$A$84,0),MATCH(G$6,'Commission''s asset beta 2016'!$B$8:$G$8,0))</f>
        <v>2.5628438074410596E-2</v>
      </c>
      <c r="H97" s="23">
        <f t="shared" si="8"/>
        <v>1.9113205814311664E-2</v>
      </c>
      <c r="I97" s="23">
        <f t="shared" si="9"/>
        <v>3.2010670530235891E-3</v>
      </c>
      <c r="J97" s="23">
        <f t="shared" si="10"/>
        <v>6.5681683813389872E-4</v>
      </c>
    </row>
    <row r="98" spans="1:15" ht="409.6">
      <c r="A98" s="1" t="str">
        <f>'Commission''s asset beta 2016'!K24</f>
        <v>SE US Equity</v>
      </c>
      <c r="B98" s="38">
        <f>INDEX('Commission''s asset beta 2016'!$B$11:$G$84,MATCH($A98,'Commission''s asset beta 2016'!$A$11:$A$84,0),MATCH(B$6,'Commission''s asset beta 2016'!$B$8:$G$8,0))</f>
        <v>0.44961588423682147</v>
      </c>
      <c r="C98" s="38">
        <f>INDEX('Commission''s asset beta 2016'!$B$11:$G$84,MATCH($A98,'Commission''s asset beta 2016'!$A$11:$A$84,0),MATCH(C$6,'Commission''s asset beta 2016'!$B$8:$G$8,0))</f>
        <v>0.11209555894156741</v>
      </c>
      <c r="D98" s="38">
        <f>INDEX('Commission''s asset beta 2016'!$B$11:$G$84,MATCH($A98,'Commission''s asset beta 2016'!$A$11:$A$84,0),MATCH(D$6,'Commission''s asset beta 2016'!$B$8:$G$8,0))</f>
        <v>0.5128130435335696</v>
      </c>
      <c r="E98" s="38">
        <f>INDEX('Commission''s asset beta 2016'!$B$11:$G$84,MATCH($A98,'Commission''s asset beta 2016'!$A$11:$A$84,0),MATCH(E$6,'Commission''s asset beta 2016'!$B$8:$G$8,0))</f>
        <v>4.473278829786248E-2</v>
      </c>
      <c r="F98" s="38">
        <f>INDEX('Commission''s asset beta 2016'!$B$11:$G$84,MATCH($A98,'Commission''s asset beta 2016'!$A$11:$A$84,0),MATCH(F$6,'Commission''s asset beta 2016'!$B$8:$G$8,0))</f>
        <v>0.56063421541590086</v>
      </c>
      <c r="G98" s="38">
        <f>INDEX('Commission''s asset beta 2016'!$B$11:$G$84,MATCH($A98,'Commission''s asset beta 2016'!$A$11:$A$84,0),MATCH(G$6,'Commission''s asset beta 2016'!$B$8:$G$8,0))</f>
        <v>1.9703704996715515E-2</v>
      </c>
      <c r="H98" s="23">
        <f t="shared" si="8"/>
        <v>1.2565414334422412E-2</v>
      </c>
      <c r="I98" s="23">
        <f t="shared" si="9"/>
        <v>2.0010223489013825E-3</v>
      </c>
      <c r="J98" s="23">
        <f t="shared" si="10"/>
        <v>3.8823599059759192E-4</v>
      </c>
    </row>
    <row r="99" spans="1:15" ht="409.6">
      <c r="A99" s="1" t="str">
        <f>'Commission''s asset beta 2016'!K25</f>
        <v>STR US Equity</v>
      </c>
      <c r="B99" s="38">
        <f>INDEX('Commission''s asset beta 2016'!$B$11:$G$84,MATCH($A99,'Commission''s asset beta 2016'!$A$11:$A$84,0),MATCH(B$6,'Commission''s asset beta 2016'!$B$8:$G$8,0))</f>
        <v>0.32293064941477029</v>
      </c>
      <c r="C99" s="38">
        <f>INDEX('Commission''s asset beta 2016'!$B$11:$G$84,MATCH($A99,'Commission''s asset beta 2016'!$A$11:$A$84,0),MATCH(C$6,'Commission''s asset beta 2016'!$B$8:$G$8,0))</f>
        <v>0.14314267034687209</v>
      </c>
      <c r="D99" s="38">
        <f>INDEX('Commission''s asset beta 2016'!$B$11:$G$84,MATCH($A99,'Commission''s asset beta 2016'!$A$11:$A$84,0),MATCH(D$6,'Commission''s asset beta 2016'!$B$8:$G$8,0))</f>
        <v>0.46196222120560326</v>
      </c>
      <c r="E99" s="38">
        <f>INDEX('Commission''s asset beta 2016'!$B$11:$G$84,MATCH($A99,'Commission''s asset beta 2016'!$A$11:$A$84,0),MATCH(E$6,'Commission''s asset beta 2016'!$B$8:$G$8,0))</f>
        <v>5.6106448272859828E-2</v>
      </c>
      <c r="F99" s="38">
        <f>INDEX('Commission''s asset beta 2016'!$B$11:$G$84,MATCH($A99,'Commission''s asset beta 2016'!$A$11:$A$84,0),MATCH(F$6,'Commission''s asset beta 2016'!$B$8:$G$8,0))</f>
        <v>0.5172507717894711</v>
      </c>
      <c r="G99" s="38">
        <f>INDEX('Commission''s asset beta 2016'!$B$11:$G$84,MATCH($A99,'Commission''s asset beta 2016'!$A$11:$A$84,0),MATCH(G$6,'Commission''s asset beta 2016'!$B$8:$G$8,0))</f>
        <v>2.3577025950123617E-2</v>
      </c>
      <c r="H99" s="23">
        <f t="shared" si="8"/>
        <v>2.0489824074033294E-2</v>
      </c>
      <c r="I99" s="23">
        <f t="shared" si="9"/>
        <v>3.1479335377950957E-3</v>
      </c>
      <c r="J99" s="23">
        <f t="shared" si="10"/>
        <v>5.5587615265280247E-4</v>
      </c>
    </row>
    <row r="100" spans="1:15" ht="409.6">
      <c r="A100" s="1" t="str">
        <f>'Commission''s asset beta 2016'!K26</f>
        <v>SWX US Equity</v>
      </c>
      <c r="B100" s="38">
        <f>INDEX('Commission''s asset beta 2016'!$B$11:$G$84,MATCH($A100,'Commission''s asset beta 2016'!$A$11:$A$84,0),MATCH(B$6,'Commission''s asset beta 2016'!$B$8:$G$8,0))</f>
        <v>0.37795293860044238</v>
      </c>
      <c r="C100" s="38">
        <f>INDEX('Commission''s asset beta 2016'!$B$11:$G$84,MATCH($A100,'Commission''s asset beta 2016'!$A$11:$A$84,0),MATCH(C$6,'Commission''s asset beta 2016'!$B$8:$G$8,0))</f>
        <v>0.10234539797761766</v>
      </c>
      <c r="D100" s="38">
        <f>INDEX('Commission''s asset beta 2016'!$B$11:$G$84,MATCH($A100,'Commission''s asset beta 2016'!$A$11:$A$84,0),MATCH(D$6,'Commission''s asset beta 2016'!$B$8:$G$8,0))</f>
        <v>0.36924075756602398</v>
      </c>
      <c r="E100" s="38">
        <f>INDEX('Commission''s asset beta 2016'!$B$11:$G$84,MATCH($A100,'Commission''s asset beta 2016'!$A$11:$A$84,0),MATCH(E$6,'Commission''s asset beta 2016'!$B$8:$G$8,0))</f>
        <v>4.1194301493856382E-2</v>
      </c>
      <c r="F100" s="38">
        <f>INDEX('Commission''s asset beta 2016'!$B$11:$G$84,MATCH($A100,'Commission''s asset beta 2016'!$A$11:$A$84,0),MATCH(F$6,'Commission''s asset beta 2016'!$B$8:$G$8,0))</f>
        <v>0.50110484672421085</v>
      </c>
      <c r="G100" s="38">
        <f>INDEX('Commission''s asset beta 2016'!$B$11:$G$84,MATCH($A100,'Commission''s asset beta 2016'!$A$11:$A$84,0),MATCH(G$6,'Commission''s asset beta 2016'!$B$8:$G$8,0))</f>
        <v>1.7653271118054144E-2</v>
      </c>
      <c r="H100" s="23">
        <f t="shared" si="8"/>
        <v>1.0474580487196945E-2</v>
      </c>
      <c r="I100" s="23">
        <f t="shared" si="9"/>
        <v>1.6969704755667382E-3</v>
      </c>
      <c r="J100" s="23">
        <f t="shared" si="10"/>
        <v>3.1163798116752464E-4</v>
      </c>
    </row>
    <row r="101" spans="1:15" ht="409.6">
      <c r="A101" s="1" t="str">
        <f>'Commission''s asset beta 2016'!K27</f>
        <v>TCP US Equity</v>
      </c>
      <c r="B101" s="38">
        <f>INDEX('Commission''s asset beta 2016'!$B$11:$G$84,MATCH($A101,'Commission''s asset beta 2016'!$A$11:$A$84,0),MATCH(B$6,'Commission''s asset beta 2016'!$B$8:$G$8,0))</f>
        <v>0.59548729984520832</v>
      </c>
      <c r="C101" s="38">
        <f>INDEX('Commission''s asset beta 2016'!$B$11:$G$84,MATCH($A101,'Commission''s asset beta 2016'!$A$11:$A$84,0),MATCH(C$6,'Commission''s asset beta 2016'!$B$8:$G$8,0))</f>
        <v>0.16275811597520506</v>
      </c>
      <c r="D101" s="38">
        <f>INDEX('Commission''s asset beta 2016'!$B$11:$G$84,MATCH($A101,'Commission''s asset beta 2016'!$A$11:$A$84,0),MATCH(D$6,'Commission''s asset beta 2016'!$B$8:$G$8,0))</f>
        <v>0.53906066881553749</v>
      </c>
      <c r="E101" s="38">
        <f>INDEX('Commission''s asset beta 2016'!$B$11:$G$84,MATCH($A101,'Commission''s asset beta 2016'!$A$11:$A$84,0),MATCH(E$6,'Commission''s asset beta 2016'!$B$8:$G$8,0))</f>
        <v>8.2099270018853809E-2</v>
      </c>
      <c r="F101" s="38">
        <f>INDEX('Commission''s asset beta 2016'!$B$11:$G$84,MATCH($A101,'Commission''s asset beta 2016'!$A$11:$A$84,0),MATCH(F$6,'Commission''s asset beta 2016'!$B$8:$G$8,0))</f>
        <v>0.45269186121677479</v>
      </c>
      <c r="G101" s="38">
        <f>INDEX('Commission''s asset beta 2016'!$B$11:$G$84,MATCH($A101,'Commission''s asset beta 2016'!$A$11:$A$84,0),MATCH(G$6,'Commission''s asset beta 2016'!$B$8:$G$8,0))</f>
        <v>4.0464339297888501E-2</v>
      </c>
      <c r="H101" s="23">
        <f t="shared" si="8"/>
        <v>2.6490204315798301E-2</v>
      </c>
      <c r="I101" s="23">
        <f t="shared" si="9"/>
        <v>6.7402901376286684E-3</v>
      </c>
      <c r="J101" s="23">
        <f t="shared" si="10"/>
        <v>1.6373627548146436E-3</v>
      </c>
    </row>
    <row r="102" spans="1:15" ht="409.6">
      <c r="A102" s="1" t="str">
        <f>'Commission''s asset beta 2016'!K28</f>
        <v>WPZ US Equity</v>
      </c>
      <c r="B102" s="38">
        <f>INDEX('Commission''s asset beta 2016'!$B$11:$G$84,MATCH($A102,'Commission''s asset beta 2016'!$A$11:$A$84,0),MATCH(B$6,'Commission''s asset beta 2016'!$B$8:$G$8,0))</f>
        <v>0.82408791487308353</v>
      </c>
      <c r="C102" s="38">
        <f>INDEX('Commission''s asset beta 2016'!$B$11:$G$84,MATCH($A102,'Commission''s asset beta 2016'!$A$11:$A$84,0),MATCH(C$6,'Commission''s asset beta 2016'!$B$8:$G$8,0))</f>
        <v>0.20663769705574508</v>
      </c>
      <c r="D102" s="38">
        <f>INDEX('Commission''s asset beta 2016'!$B$11:$G$84,MATCH($A102,'Commission''s asset beta 2016'!$A$11:$A$84,0),MATCH(D$6,'Commission''s asset beta 2016'!$B$8:$G$8,0))</f>
        <v>0.76093748395992888</v>
      </c>
      <c r="E102" s="38">
        <f>INDEX('Commission''s asset beta 2016'!$B$11:$G$84,MATCH($A102,'Commission''s asset beta 2016'!$A$11:$A$84,0),MATCH(E$6,'Commission''s asset beta 2016'!$B$8:$G$8,0))</f>
        <v>0.11137196353577944</v>
      </c>
      <c r="F102" s="38">
        <f>INDEX('Commission''s asset beta 2016'!$B$11:$G$84,MATCH($A102,'Commission''s asset beta 2016'!$A$11:$A$84,0),MATCH(F$6,'Commission''s asset beta 2016'!$B$8:$G$8,0))</f>
        <v>0.59745504582525577</v>
      </c>
      <c r="G102" s="38">
        <f>INDEX('Commission''s asset beta 2016'!$B$11:$G$84,MATCH($A102,'Commission''s asset beta 2016'!$A$11:$A$84,0),MATCH(G$6,'Commission''s asset beta 2016'!$B$8:$G$8,0))</f>
        <v>4.8707762738739557E-2</v>
      </c>
      <c r="H102" s="23">
        <f t="shared" si="8"/>
        <v>4.2699137844501883E-2</v>
      </c>
      <c r="I102" s="23">
        <f t="shared" si="9"/>
        <v>1.2403714261814984E-2</v>
      </c>
      <c r="J102" s="23">
        <f t="shared" si="10"/>
        <v>2.3724461510133458E-3</v>
      </c>
    </row>
    <row r="103" spans="1:15" ht="409.6">
      <c r="A103" s="3" t="str">
        <f>"Simple average ("&amp;A$84&amp;")"</f>
        <v>Simple average (Gas)</v>
      </c>
      <c r="B103" s="8">
        <f>AVERAGE(B85:B102)</f>
        <v>0.44383146983073707</v>
      </c>
      <c r="C103" s="7"/>
      <c r="D103" s="8">
        <f>AVERAGE(D85:D102)</f>
        <v>0.45477769561712439</v>
      </c>
      <c r="E103" s="7"/>
      <c r="F103" s="8">
        <f>AVERAGE(F85:F102)</f>
        <v>0.49845608915621537</v>
      </c>
      <c r="G103" s="16"/>
      <c r="H103" s="8">
        <f>AVERAGE(H85:H102)</f>
        <v>1.9022824787965003E-2</v>
      </c>
      <c r="I103" s="8">
        <f>AVERAGE(I85:I102)</f>
        <v>3.7784026247095152E-3</v>
      </c>
      <c r="J103" s="8">
        <f>AVERAGE(J85:J102)</f>
        <v>7.8421335478105867E-4</v>
      </c>
    </row>
    <row r="104" spans="1:15" ht="409.6">
      <c r="B104" s="7"/>
      <c r="E104" s="7"/>
    </row>
    <row r="105" spans="1:15" ht="409.6">
      <c r="A105" s="9" t="s">
        <v>22</v>
      </c>
      <c r="B105" s="12"/>
      <c r="C105" s="11"/>
      <c r="D105" s="11"/>
      <c r="E105" s="12"/>
      <c r="F105" s="11"/>
      <c r="G105" s="11"/>
      <c r="H105" s="11"/>
      <c r="I105" s="11"/>
      <c r="J105" s="11"/>
      <c r="L105" s="9" t="str">
        <f>A105&amp;" sample standard error"</f>
        <v>Electricity sample standard error</v>
      </c>
      <c r="M105" s="9"/>
      <c r="N105" s="9"/>
      <c r="O105" s="9"/>
    </row>
    <row r="106" spans="1:15" ht="409.6">
      <c r="A106" s="1" t="str">
        <f>'Commission''s asset beta 2016'!I11</f>
        <v>AEP US Equity</v>
      </c>
      <c r="B106" s="38">
        <f>INDEX('Commission''s asset beta 2016'!$B$11:$G$84,MATCH($A106,'Commission''s asset beta 2016'!$A$11:$A$84,0),MATCH(B$6,'Commission''s asset beta 2016'!$B$8:$G$8,0))</f>
        <v>0.20591611771024093</v>
      </c>
      <c r="C106" s="38">
        <f>INDEX('Commission''s asset beta 2016'!$B$11:$G$84,MATCH($A106,'Commission''s asset beta 2016'!$A$11:$A$84,0),MATCH(C$6,'Commission''s asset beta 2016'!$B$8:$G$8,0))</f>
        <v>7.7542739299441055E-2</v>
      </c>
      <c r="D106" s="38">
        <f>INDEX('Commission''s asset beta 2016'!$B$11:$G$84,MATCH($A106,'Commission''s asset beta 2016'!$A$11:$A$84,0),MATCH(D$6,'Commission''s asset beta 2016'!$B$8:$G$8,0))</f>
        <v>0.26793738470261463</v>
      </c>
      <c r="E106" s="38">
        <f>INDEX('Commission''s asset beta 2016'!$B$11:$G$84,MATCH($A106,'Commission''s asset beta 2016'!$A$11:$A$84,0),MATCH(E$6,'Commission''s asset beta 2016'!$B$8:$G$8,0))</f>
        <v>3.271765172729571E-2</v>
      </c>
      <c r="F106" s="38">
        <f>INDEX('Commission''s asset beta 2016'!$B$11:$G$84,MATCH($A106,'Commission''s asset beta 2016'!$A$11:$A$84,0),MATCH(F$6,'Commission''s asset beta 2016'!$B$8:$G$8,0))</f>
        <v>0.31532813103775792</v>
      </c>
      <c r="G106" s="38">
        <f>INDEX('Commission''s asset beta 2016'!$B$11:$G$84,MATCH($A106,'Commission''s asset beta 2016'!$A$11:$A$84,0),MATCH(G$6,'Commission''s asset beta 2016'!$B$8:$G$8,0))</f>
        <v>1.4408327599023949E-2</v>
      </c>
      <c r="H106" s="23">
        <f t="shared" ref="H106:H121" si="13">$C106^2</f>
        <v>6.01287641806108E-3</v>
      </c>
      <c r="I106" s="23">
        <f t="shared" ref="I106:I121" si="14">$E106^2</f>
        <v>1.070444734548616E-3</v>
      </c>
      <c r="J106" s="23">
        <f t="shared" ref="J106:J121" si="15">$G106^2</f>
        <v>2.0759990420079523E-4</v>
      </c>
      <c r="L106" s="1" t="s">
        <v>46</v>
      </c>
      <c r="M106" s="1">
        <f>COUNT($B106:$B121)</f>
        <v>16</v>
      </c>
      <c r="N106" s="1">
        <f>COUNT($D106:$D121)</f>
        <v>16</v>
      </c>
      <c r="O106" s="1">
        <f>COUNT(F106:F121)</f>
        <v>16</v>
      </c>
    </row>
    <row r="107" spans="1:15" ht="409.6">
      <c r="A107" s="1" t="str">
        <f>'Commission''s asset beta 2016'!I12</f>
        <v>AES US Equity</v>
      </c>
      <c r="B107" s="38">
        <f>INDEX('Commission''s asset beta 2016'!$B$11:$G$84,MATCH($A107,'Commission''s asset beta 2016'!$A$11:$A$84,0),MATCH(B$6,'Commission''s asset beta 2016'!$B$8:$G$8,0))</f>
        <v>0.36636457034087944</v>
      </c>
      <c r="C107" s="38">
        <f>INDEX('Commission''s asset beta 2016'!$B$11:$G$84,MATCH($A107,'Commission''s asset beta 2016'!$A$11:$A$84,0),MATCH(C$6,'Commission''s asset beta 2016'!$B$8:$G$8,0))</f>
        <v>5.7750388638888768E-2</v>
      </c>
      <c r="D107" s="38">
        <f>INDEX('Commission''s asset beta 2016'!$B$11:$G$84,MATCH($A107,'Commission''s asset beta 2016'!$A$11:$A$84,0),MATCH(D$6,'Commission''s asset beta 2016'!$B$8:$G$8,0))</f>
        <v>0.36180462819859371</v>
      </c>
      <c r="E107" s="38">
        <f>INDEX('Commission''s asset beta 2016'!$B$11:$G$84,MATCH($A107,'Commission''s asset beta 2016'!$A$11:$A$84,0),MATCH(E$6,'Commission''s asset beta 2016'!$B$8:$G$8,0))</f>
        <v>2.4498404342118491E-2</v>
      </c>
      <c r="F107" s="38">
        <f>INDEX('Commission''s asset beta 2016'!$B$11:$G$84,MATCH($A107,'Commission''s asset beta 2016'!$A$11:$A$84,0),MATCH(F$6,'Commission''s asset beta 2016'!$B$8:$G$8,0))</f>
        <v>0.36900204940241388</v>
      </c>
      <c r="G107" s="38">
        <f>INDEX('Commission''s asset beta 2016'!$B$11:$G$84,MATCH($A107,'Commission''s asset beta 2016'!$A$11:$A$84,0),MATCH(G$6,'Commission''s asset beta 2016'!$B$8:$G$8,0))</f>
        <v>1.2087163402220349E-2</v>
      </c>
      <c r="H107" s="23">
        <f t="shared" si="13"/>
        <v>3.3351073879426931E-3</v>
      </c>
      <c r="I107" s="23">
        <f t="shared" si="14"/>
        <v>6.0017181530993018E-4</v>
      </c>
      <c r="J107" s="23">
        <f t="shared" si="15"/>
        <v>1.4609951911197499E-4</v>
      </c>
      <c r="L107" s="1" t="s">
        <v>47</v>
      </c>
      <c r="M107" s="19">
        <f>(M106/(M106-1))*_xlfn.VAR.S($B106:$B121)</f>
        <v>1.1103674327932285E-2</v>
      </c>
      <c r="N107" s="19">
        <f>(N106/(N106-1))*_xlfn.VAR.S($D106:$D121)</f>
        <v>8.5528572154675298E-3</v>
      </c>
      <c r="O107" s="19">
        <f>(O106/(O106-1))*_xlfn.VAR.S($F106:$F121)</f>
        <v>1.2769429642651996E-2</v>
      </c>
    </row>
    <row r="108" spans="1:15" ht="409.6">
      <c r="A108" s="1" t="str">
        <f>'Commission''s asset beta 2016'!I13</f>
        <v>ALE US Equity</v>
      </c>
      <c r="B108" s="38">
        <f>INDEX('Commission''s asset beta 2016'!$B$11:$G$84,MATCH($A108,'Commission''s asset beta 2016'!$A$11:$A$84,0),MATCH(B$6,'Commission''s asset beta 2016'!$B$8:$G$8,0))</f>
        <v>0.40389058872344463</v>
      </c>
      <c r="C108" s="38">
        <f>INDEX('Commission''s asset beta 2016'!$B$11:$G$84,MATCH($A108,'Commission''s asset beta 2016'!$A$11:$A$84,0),MATCH(C$6,'Commission''s asset beta 2016'!$B$8:$G$8,0))</f>
        <v>9.3013388909573405E-2</v>
      </c>
      <c r="D108" s="38">
        <f>INDEX('Commission''s asset beta 2016'!$B$11:$G$84,MATCH($A108,'Commission''s asset beta 2016'!$A$11:$A$84,0),MATCH(D$6,'Commission''s asset beta 2016'!$B$8:$G$8,0))</f>
        <v>0.37136874686682164</v>
      </c>
      <c r="E108" s="38">
        <f>INDEX('Commission''s asset beta 2016'!$B$11:$G$84,MATCH($A108,'Commission''s asset beta 2016'!$A$11:$A$84,0),MATCH(E$6,'Commission''s asset beta 2016'!$B$8:$G$8,0))</f>
        <v>3.8685677901638592E-2</v>
      </c>
      <c r="F108" s="38">
        <f>INDEX('Commission''s asset beta 2016'!$B$11:$G$84,MATCH($A108,'Commission''s asset beta 2016'!$A$11:$A$84,0),MATCH(F$6,'Commission''s asset beta 2016'!$B$8:$G$8,0))</f>
        <v>0.43136261172471224</v>
      </c>
      <c r="G108" s="38">
        <f>INDEX('Commission''s asset beta 2016'!$B$11:$G$84,MATCH($A108,'Commission''s asset beta 2016'!$A$11:$A$84,0),MATCH(G$6,'Commission''s asset beta 2016'!$B$8:$G$8,0))</f>
        <v>1.6728904265309388E-2</v>
      </c>
      <c r="H108" s="23">
        <f t="shared" si="13"/>
        <v>8.6514905164435524E-3</v>
      </c>
      <c r="I108" s="23">
        <f t="shared" si="14"/>
        <v>1.4965816747093284E-3</v>
      </c>
      <c r="J108" s="23">
        <f t="shared" si="15"/>
        <v>2.7985623791788666E-4</v>
      </c>
      <c r="L108" s="1" t="s">
        <v>48</v>
      </c>
      <c r="M108" s="22">
        <f>H122</f>
        <v>7.6497706281710796E-3</v>
      </c>
      <c r="N108" s="22">
        <f>I122</f>
        <v>1.2775939117119961E-3</v>
      </c>
      <c r="O108" s="22">
        <f>J122</f>
        <v>2.4619191343017415E-4</v>
      </c>
    </row>
    <row r="109" spans="1:15" ht="409.6">
      <c r="A109" s="1" t="str">
        <f>'Commission''s asset beta 2016'!I14</f>
        <v>EE US Equity</v>
      </c>
      <c r="B109" s="38">
        <f>INDEX('Commission''s asset beta 2016'!$B$11:$G$84,MATCH($A109,'Commission''s asset beta 2016'!$A$11:$A$84,0),MATCH(B$6,'Commission''s asset beta 2016'!$B$8:$G$8,0))</f>
        <v>0.26669128840849032</v>
      </c>
      <c r="C109" s="38">
        <f>INDEX('Commission''s asset beta 2016'!$B$11:$G$84,MATCH($A109,'Commission''s asset beta 2016'!$A$11:$A$84,0),MATCH(C$6,'Commission''s asset beta 2016'!$B$8:$G$8,0))</f>
        <v>9.5487138247996733E-2</v>
      </c>
      <c r="D109" s="38">
        <f>INDEX('Commission''s asset beta 2016'!$B$11:$G$84,MATCH($A109,'Commission''s asset beta 2016'!$A$11:$A$84,0),MATCH(D$6,'Commission''s asset beta 2016'!$B$8:$G$8,0))</f>
        <v>0.30670994541036994</v>
      </c>
      <c r="E109" s="38">
        <f>INDEX('Commission''s asset beta 2016'!$B$11:$G$84,MATCH($A109,'Commission''s asset beta 2016'!$A$11:$A$84,0),MATCH(E$6,'Commission''s asset beta 2016'!$B$8:$G$8,0))</f>
        <v>4.0574114722337663E-2</v>
      </c>
      <c r="F109" s="38">
        <f>INDEX('Commission''s asset beta 2016'!$B$11:$G$84,MATCH($A109,'Commission''s asset beta 2016'!$A$11:$A$84,0),MATCH(F$6,'Commission''s asset beta 2016'!$B$8:$G$8,0))</f>
        <v>0.37421358800211763</v>
      </c>
      <c r="G109" s="38">
        <f>INDEX('Commission''s asset beta 2016'!$B$11:$G$84,MATCH($A109,'Commission''s asset beta 2016'!$A$11:$A$84,0),MATCH(G$6,'Commission''s asset beta 2016'!$B$8:$G$8,0))</f>
        <v>1.7906629682148376E-2</v>
      </c>
      <c r="H109" s="23">
        <f t="shared" si="13"/>
        <v>9.1177935707920411E-3</v>
      </c>
      <c r="I109" s="23">
        <f t="shared" si="14"/>
        <v>1.6462587855014179E-3</v>
      </c>
      <c r="J109" s="23">
        <f t="shared" si="15"/>
        <v>3.2064738657359727E-4</v>
      </c>
      <c r="L109" s="1" t="s">
        <v>49</v>
      </c>
      <c r="M109" s="7">
        <v>0.2</v>
      </c>
      <c r="N109" s="7">
        <v>0.2</v>
      </c>
      <c r="O109" s="7">
        <v>0.2</v>
      </c>
    </row>
    <row r="110" spans="1:15" ht="409.6">
      <c r="A110" s="1" t="str">
        <f>'Commission''s asset beta 2016'!I15</f>
        <v>EIX US Equity</v>
      </c>
      <c r="B110" s="38">
        <f>INDEX('Commission''s asset beta 2016'!$B$11:$G$84,MATCH($A110,'Commission''s asset beta 2016'!$A$11:$A$84,0),MATCH(B$6,'Commission''s asset beta 2016'!$B$8:$G$8,0))</f>
        <v>0.2615958482779544</v>
      </c>
      <c r="C110" s="38">
        <f>INDEX('Commission''s asset beta 2016'!$B$11:$G$84,MATCH($A110,'Commission''s asset beta 2016'!$A$11:$A$84,0),MATCH(C$6,'Commission''s asset beta 2016'!$B$8:$G$8,0))</f>
        <v>8.8528437909863852E-2</v>
      </c>
      <c r="D110" s="38">
        <f>INDEX('Commission''s asset beta 2016'!$B$11:$G$84,MATCH($A110,'Commission''s asset beta 2016'!$A$11:$A$84,0),MATCH(D$6,'Commission''s asset beta 2016'!$B$8:$G$8,0))</f>
        <v>0.26869427316170319</v>
      </c>
      <c r="E110" s="38">
        <f>INDEX('Commission''s asset beta 2016'!$B$11:$G$84,MATCH($A110,'Commission''s asset beta 2016'!$A$11:$A$84,0),MATCH(E$6,'Commission''s asset beta 2016'!$B$8:$G$8,0))</f>
        <v>3.6232030686345278E-2</v>
      </c>
      <c r="F110" s="38">
        <f>INDEX('Commission''s asset beta 2016'!$B$11:$G$84,MATCH($A110,'Commission''s asset beta 2016'!$A$11:$A$84,0),MATCH(F$6,'Commission''s asset beta 2016'!$B$8:$G$8,0))</f>
        <v>0.32183820144367864</v>
      </c>
      <c r="G110" s="38">
        <f>INDEX('Commission''s asset beta 2016'!$B$11:$G$84,MATCH($A110,'Commission''s asset beta 2016'!$A$11:$A$84,0),MATCH(G$6,'Commission''s asset beta 2016'!$B$8:$G$8,0))</f>
        <v>1.6230272868404304E-2</v>
      </c>
      <c r="H110" s="23">
        <f t="shared" si="13"/>
        <v>7.8372843187606185E-3</v>
      </c>
      <c r="I110" s="23">
        <f t="shared" si="14"/>
        <v>1.3127600476562659E-3</v>
      </c>
      <c r="J110" s="23">
        <f t="shared" si="15"/>
        <v>2.6342175738286087E-4</v>
      </c>
      <c r="L110" s="1" t="s">
        <v>50</v>
      </c>
      <c r="M110" s="19">
        <f t="shared" ref="M110:N110" si="16">M107*((M106+1)/M106)-M108*(1-2*M109)</f>
        <v>7.2077915965254044E-3</v>
      </c>
      <c r="N110" s="19">
        <f t="shared" si="16"/>
        <v>8.3208544444070519E-3</v>
      </c>
      <c r="O110" s="19">
        <f>O107*((O106+1)/O106)-O108*(1-2*O109)</f>
        <v>1.3419803847259642E-2</v>
      </c>
    </row>
    <row r="111" spans="1:15" ht="409.6">
      <c r="A111" s="1" t="str">
        <f>'Commission''s asset beta 2016'!I16</f>
        <v>ETR US Equity</v>
      </c>
      <c r="B111" s="38">
        <f>INDEX('Commission''s asset beta 2016'!$B$11:$G$84,MATCH($A111,'Commission''s asset beta 2016'!$A$11:$A$84,0),MATCH(B$6,'Commission''s asset beta 2016'!$B$8:$G$8,0))</f>
        <v>0.22112431187305473</v>
      </c>
      <c r="C111" s="38">
        <f>INDEX('Commission''s asset beta 2016'!$B$11:$G$84,MATCH($A111,'Commission''s asset beta 2016'!$A$11:$A$84,0),MATCH(C$6,'Commission''s asset beta 2016'!$B$8:$G$8,0))</f>
        <v>8.053531992882583E-2</v>
      </c>
      <c r="D111" s="38">
        <f>INDEX('Commission''s asset beta 2016'!$B$11:$G$84,MATCH($A111,'Commission''s asset beta 2016'!$A$11:$A$84,0),MATCH(D$6,'Commission''s asset beta 2016'!$B$8:$G$8,0))</f>
        <v>0.2349013787419108</v>
      </c>
      <c r="E111" s="38">
        <f>INDEX('Commission''s asset beta 2016'!$B$11:$G$84,MATCH($A111,'Commission''s asset beta 2016'!$A$11:$A$84,0),MATCH(E$6,'Commission''s asset beta 2016'!$B$8:$G$8,0))</f>
        <v>3.1474971012742818E-2</v>
      </c>
      <c r="F111" s="38">
        <f>INDEX('Commission''s asset beta 2016'!$B$11:$G$84,MATCH($A111,'Commission''s asset beta 2016'!$A$11:$A$84,0),MATCH(F$6,'Commission''s asset beta 2016'!$B$8:$G$8,0))</f>
        <v>0.27892253029537306</v>
      </c>
      <c r="G111" s="38">
        <f>INDEX('Commission''s asset beta 2016'!$B$11:$G$84,MATCH($A111,'Commission''s asset beta 2016'!$A$11:$A$84,0),MATCH(G$6,'Commission''s asset beta 2016'!$B$8:$G$8,0))</f>
        <v>1.3987591225100965E-2</v>
      </c>
      <c r="H111" s="23">
        <f t="shared" si="13"/>
        <v>6.4859377560383307E-3</v>
      </c>
      <c r="I111" s="23">
        <f t="shared" si="14"/>
        <v>9.9067380025300066E-4</v>
      </c>
      <c r="J111" s="23">
        <f t="shared" si="15"/>
        <v>1.9565270828052149E-4</v>
      </c>
      <c r="L111" s="24" t="str">
        <f>"Standard error of asset beta ("&amp;A$105&amp;")"</f>
        <v>Standard error of asset beta (Electricity)</v>
      </c>
      <c r="M111" s="25">
        <f t="shared" ref="M111:N111" si="17">SQRT(M110)</f>
        <v>8.489871375071241E-2</v>
      </c>
      <c r="N111" s="25">
        <f t="shared" si="17"/>
        <v>9.1218717620930478E-2</v>
      </c>
      <c r="O111" s="25">
        <f>SQRT(O110)</f>
        <v>0.11584387703827786</v>
      </c>
    </row>
    <row r="112" spans="1:15" ht="409.6">
      <c r="A112" s="1" t="str">
        <f>'Commission''s asset beta 2016'!I17</f>
        <v>GXP US Equity</v>
      </c>
      <c r="B112" s="38">
        <f>INDEX('Commission''s asset beta 2016'!$B$11:$G$84,MATCH($A112,'Commission''s asset beta 2016'!$A$11:$A$84,0),MATCH(B$6,'Commission''s asset beta 2016'!$B$8:$G$8,0))</f>
        <v>0.29657889971684953</v>
      </c>
      <c r="C112" s="38">
        <f>INDEX('Commission''s asset beta 2016'!$B$11:$G$84,MATCH($A112,'Commission''s asset beta 2016'!$A$11:$A$84,0),MATCH(C$6,'Commission''s asset beta 2016'!$B$8:$G$8,0))</f>
        <v>7.0099730467194268E-2</v>
      </c>
      <c r="D112" s="38">
        <f>INDEX('Commission''s asset beta 2016'!$B$11:$G$84,MATCH($A112,'Commission''s asset beta 2016'!$A$11:$A$84,0),MATCH(D$6,'Commission''s asset beta 2016'!$B$8:$G$8,0))</f>
        <v>0.29568809257283563</v>
      </c>
      <c r="E112" s="38">
        <f>INDEX('Commission''s asset beta 2016'!$B$11:$G$84,MATCH($A112,'Commission''s asset beta 2016'!$A$11:$A$84,0),MATCH(E$6,'Commission''s asset beta 2016'!$B$8:$G$8,0))</f>
        <v>2.7915357475348297E-2</v>
      </c>
      <c r="F112" s="38">
        <f>INDEX('Commission''s asset beta 2016'!$B$11:$G$84,MATCH($A112,'Commission''s asset beta 2016'!$A$11:$A$84,0),MATCH(F$6,'Commission''s asset beta 2016'!$B$8:$G$8,0))</f>
        <v>0.31911548231775544</v>
      </c>
      <c r="G112" s="38">
        <f>INDEX('Commission''s asset beta 2016'!$B$11:$G$84,MATCH($A112,'Commission''s asset beta 2016'!$A$11:$A$84,0),MATCH(G$6,'Commission''s asset beta 2016'!$B$8:$G$8,0))</f>
        <v>1.2545686561845269E-2</v>
      </c>
      <c r="H112" s="23">
        <f t="shared" si="13"/>
        <v>4.913972211573284E-3</v>
      </c>
      <c r="I112" s="23">
        <f t="shared" si="14"/>
        <v>7.7926718297648405E-4</v>
      </c>
      <c r="J112" s="23">
        <f t="shared" si="15"/>
        <v>1.5739425130806495E-4</v>
      </c>
    </row>
    <row r="113" spans="1:15" ht="409.6">
      <c r="A113" s="1" t="str">
        <f>'Commission''s asset beta 2016'!I18</f>
        <v>HE US Equity</v>
      </c>
      <c r="B113" s="38">
        <f>INDEX('Commission''s asset beta 2016'!$B$11:$G$84,MATCH($A113,'Commission''s asset beta 2016'!$A$11:$A$84,0),MATCH(B$6,'Commission''s asset beta 2016'!$B$8:$G$8,0))</f>
        <v>0.36970871040766284</v>
      </c>
      <c r="C113" s="38">
        <f>INDEX('Commission''s asset beta 2016'!$B$11:$G$84,MATCH($A113,'Commission''s asset beta 2016'!$A$11:$A$84,0),MATCH(C$6,'Commission''s asset beta 2016'!$B$8:$G$8,0))</f>
        <v>0.1193954089285765</v>
      </c>
      <c r="D113" s="38">
        <f>INDEX('Commission''s asset beta 2016'!$B$11:$G$84,MATCH($A113,'Commission''s asset beta 2016'!$A$11:$A$84,0),MATCH(D$6,'Commission''s asset beta 2016'!$B$8:$G$8,0))</f>
        <v>0.42930964755369205</v>
      </c>
      <c r="E113" s="38">
        <f>INDEX('Commission''s asset beta 2016'!$B$11:$G$84,MATCH($A113,'Commission''s asset beta 2016'!$A$11:$A$84,0),MATCH(E$6,'Commission''s asset beta 2016'!$B$8:$G$8,0))</f>
        <v>4.9373974795154214E-2</v>
      </c>
      <c r="F113" s="38">
        <f>INDEX('Commission''s asset beta 2016'!$B$11:$G$84,MATCH($A113,'Commission''s asset beta 2016'!$A$11:$A$84,0),MATCH(F$6,'Commission''s asset beta 2016'!$B$8:$G$8,0))</f>
        <v>0.50108644898499211</v>
      </c>
      <c r="G113" s="38">
        <f>INDEX('Commission''s asset beta 2016'!$B$11:$G$84,MATCH($A113,'Commission''s asset beta 2016'!$A$11:$A$84,0),MATCH(G$6,'Commission''s asset beta 2016'!$B$8:$G$8,0))</f>
        <v>2.1649260281310055E-2</v>
      </c>
      <c r="H113" s="23">
        <f t="shared" si="13"/>
        <v>1.4255263673222005E-2</v>
      </c>
      <c r="I113" s="23">
        <f t="shared" si="14"/>
        <v>2.4377893870725234E-3</v>
      </c>
      <c r="J113" s="23">
        <f t="shared" si="15"/>
        <v>4.6869047072790914E-4</v>
      </c>
    </row>
    <row r="114" spans="1:15" ht="409.6">
      <c r="A114" s="1" t="str">
        <f>'Commission''s asset beta 2016'!I19</f>
        <v>IDA US Equity</v>
      </c>
      <c r="B114" s="38">
        <f>INDEX('Commission''s asset beta 2016'!$B$11:$G$84,MATCH($A114,'Commission''s asset beta 2016'!$A$11:$A$84,0),MATCH(B$6,'Commission''s asset beta 2016'!$B$8:$G$8,0))</f>
        <v>0.37642051891772338</v>
      </c>
      <c r="C114" s="38">
        <f>INDEX('Commission''s asset beta 2016'!$B$11:$G$84,MATCH($A114,'Commission''s asset beta 2016'!$A$11:$A$84,0),MATCH(C$6,'Commission''s asset beta 2016'!$B$8:$G$8,0))</f>
        <v>8.8767572434304054E-2</v>
      </c>
      <c r="D114" s="38">
        <f>INDEX('Commission''s asset beta 2016'!$B$11:$G$84,MATCH($A114,'Commission''s asset beta 2016'!$A$11:$A$84,0),MATCH(D$6,'Commission''s asset beta 2016'!$B$8:$G$8,0))</f>
        <v>0.36515869162771242</v>
      </c>
      <c r="E114" s="38">
        <f>INDEX('Commission''s asset beta 2016'!$B$11:$G$84,MATCH($A114,'Commission''s asset beta 2016'!$A$11:$A$84,0),MATCH(E$6,'Commission''s asset beta 2016'!$B$8:$G$8,0))</f>
        <v>3.6568132046751196E-2</v>
      </c>
      <c r="F114" s="38">
        <f>INDEX('Commission''s asset beta 2016'!$B$11:$G$84,MATCH($A114,'Commission''s asset beta 2016'!$A$11:$A$84,0),MATCH(F$6,'Commission''s asset beta 2016'!$B$8:$G$8,0))</f>
        <v>0.45313411858336122</v>
      </c>
      <c r="G114" s="38">
        <f>INDEX('Commission''s asset beta 2016'!$B$11:$G$84,MATCH($A114,'Commission''s asset beta 2016'!$A$11:$A$84,0),MATCH(G$6,'Commission''s asset beta 2016'!$B$8:$G$8,0))</f>
        <v>1.5602771500808497E-2</v>
      </c>
      <c r="H114" s="23">
        <f t="shared" si="13"/>
        <v>7.8796819158794169E-3</v>
      </c>
      <c r="I114" s="23">
        <f t="shared" si="14"/>
        <v>1.3372282813886318E-3</v>
      </c>
      <c r="J114" s="23">
        <f t="shared" si="15"/>
        <v>2.4344647850644183E-4</v>
      </c>
    </row>
    <row r="115" spans="1:15" ht="409.6">
      <c r="A115" s="1" t="str">
        <f>'Commission''s asset beta 2016'!I20</f>
        <v>ITC US Equity</v>
      </c>
      <c r="B115" s="38">
        <f>INDEX('Commission''s asset beta 2016'!$B$11:$G$84,MATCH($A115,'Commission''s asset beta 2016'!$A$11:$A$84,0),MATCH(B$6,'Commission''s asset beta 2016'!$B$8:$G$8,0))</f>
        <v>0.19006562801526988</v>
      </c>
      <c r="C115" s="38">
        <f>INDEX('Commission''s asset beta 2016'!$B$11:$G$84,MATCH($A115,'Commission''s asset beta 2016'!$A$11:$A$84,0),MATCH(C$6,'Commission''s asset beta 2016'!$B$8:$G$8,0))</f>
        <v>9.9803402220334556E-2</v>
      </c>
      <c r="D115" s="38">
        <f>INDEX('Commission''s asset beta 2016'!$B$11:$G$84,MATCH($A115,'Commission''s asset beta 2016'!$A$11:$A$84,0),MATCH(D$6,'Commission''s asset beta 2016'!$B$8:$G$8,0))</f>
        <v>0.26164577615279611</v>
      </c>
      <c r="E115" s="38">
        <f>INDEX('Commission''s asset beta 2016'!$B$11:$G$84,MATCH($A115,'Commission''s asset beta 2016'!$A$11:$A$84,0),MATCH(E$6,'Commission''s asset beta 2016'!$B$8:$G$8,0))</f>
        <v>4.1912425454948533E-2</v>
      </c>
      <c r="F115" s="38">
        <f>INDEX('Commission''s asset beta 2016'!$B$11:$G$84,MATCH($A115,'Commission''s asset beta 2016'!$A$11:$A$84,0),MATCH(F$6,'Commission''s asset beta 2016'!$B$8:$G$8,0))</f>
        <v>0.31913584740795564</v>
      </c>
      <c r="G115" s="38">
        <f>INDEX('Commission''s asset beta 2016'!$B$11:$G$84,MATCH($A115,'Commission''s asset beta 2016'!$A$11:$A$84,0),MATCH(G$6,'Commission''s asset beta 2016'!$B$8:$G$8,0))</f>
        <v>1.8422890109902376E-2</v>
      </c>
      <c r="H115" s="23">
        <f t="shared" si="13"/>
        <v>9.9607190947538799E-3</v>
      </c>
      <c r="I115" s="23">
        <f t="shared" si="14"/>
        <v>1.7566514075166178E-3</v>
      </c>
      <c r="J115" s="23">
        <f t="shared" si="15"/>
        <v>3.394028800015388E-4</v>
      </c>
    </row>
    <row r="116" spans="1:15" ht="409.6">
      <c r="A116" s="1" t="str">
        <f>'Commission''s asset beta 2016'!I21</f>
        <v>JEL LN Equity</v>
      </c>
      <c r="B116" s="38">
        <f>INDEX('Commission''s asset beta 2016'!$B$11:$G$84,MATCH($A116,'Commission''s asset beta 2016'!$A$11:$A$84,0),MATCH(B$6,'Commission''s asset beta 2016'!$B$8:$G$8,0))</f>
        <v>1.7182847733024732E-2</v>
      </c>
      <c r="C116" s="38">
        <f>INDEX('Commission''s asset beta 2016'!$B$11:$G$84,MATCH($A116,'Commission''s asset beta 2016'!$A$11:$A$84,0),MATCH(C$6,'Commission''s asset beta 2016'!$B$8:$G$8,0))</f>
        <v>0.10493994133177319</v>
      </c>
      <c r="D116" s="38">
        <f>INDEX('Commission''s asset beta 2016'!$B$11:$G$84,MATCH($A116,'Commission''s asset beta 2016'!$A$11:$A$84,0),MATCH(D$6,'Commission''s asset beta 2016'!$B$8:$G$8,0))</f>
        <v>3.7980670103905878E-2</v>
      </c>
      <c r="E116" s="38">
        <f>INDEX('Commission''s asset beta 2016'!$B$11:$G$84,MATCH($A116,'Commission''s asset beta 2016'!$A$11:$A$84,0),MATCH(E$6,'Commission''s asset beta 2016'!$B$8:$G$8,0))</f>
        <v>3.5348299482284531E-2</v>
      </c>
      <c r="F116" s="38">
        <f>INDEX('Commission''s asset beta 2016'!$B$11:$G$84,MATCH($A116,'Commission''s asset beta 2016'!$A$11:$A$84,0),MATCH(F$6,'Commission''s asset beta 2016'!$B$8:$G$8,0))</f>
        <v>8.5507840000000005E-3</v>
      </c>
      <c r="G116" s="38">
        <f>INDEX('Commission''s asset beta 2016'!$B$11:$G$84,MATCH($A116,'Commission''s asset beta 2016'!$A$11:$A$84,0),MATCH(G$6,'Commission''s asset beta 2016'!$B$8:$G$8,0))</f>
        <v>1.42305E-2</v>
      </c>
      <c r="H116" s="23">
        <f t="shared" si="13"/>
        <v>1.1012391286715998E-2</v>
      </c>
      <c r="I116" s="23">
        <f t="shared" si="14"/>
        <v>1.2495022762892768E-3</v>
      </c>
      <c r="J116" s="23">
        <f t="shared" si="15"/>
        <v>2.0250713025000001E-4</v>
      </c>
    </row>
    <row r="117" spans="1:15" ht="409.6">
      <c r="A117" s="1" t="str">
        <f>'Commission''s asset beta 2016'!I22</f>
        <v>NEE US Equity</v>
      </c>
      <c r="B117" s="38">
        <f>INDEX('Commission''s asset beta 2016'!$B$11:$G$84,MATCH($A117,'Commission''s asset beta 2016'!$A$11:$A$84,0),MATCH(B$6,'Commission''s asset beta 2016'!$B$8:$G$8,0))</f>
        <v>0.254981772934674</v>
      </c>
      <c r="C117" s="38">
        <f>INDEX('Commission''s asset beta 2016'!$B$11:$G$84,MATCH($A117,'Commission''s asset beta 2016'!$A$11:$A$84,0),MATCH(C$6,'Commission''s asset beta 2016'!$B$8:$G$8,0))</f>
        <v>7.3995352459144167E-2</v>
      </c>
      <c r="D117" s="38">
        <f>INDEX('Commission''s asset beta 2016'!$B$11:$G$84,MATCH($A117,'Commission''s asset beta 2016'!$A$11:$A$84,0),MATCH(D$6,'Commission''s asset beta 2016'!$B$8:$G$8,0))</f>
        <v>0.29222955616689933</v>
      </c>
      <c r="E117" s="38">
        <f>INDEX('Commission''s asset beta 2016'!$B$11:$G$84,MATCH($A117,'Commission''s asset beta 2016'!$A$11:$A$84,0),MATCH(E$6,'Commission''s asset beta 2016'!$B$8:$G$8,0))</f>
        <v>3.170612971902919E-2</v>
      </c>
      <c r="F117" s="38">
        <f>INDEX('Commission''s asset beta 2016'!$B$11:$G$84,MATCH($A117,'Commission''s asset beta 2016'!$A$11:$A$84,0),MATCH(F$6,'Commission''s asset beta 2016'!$B$8:$G$8,0))</f>
        <v>0.33010807480136983</v>
      </c>
      <c r="G117" s="38">
        <f>INDEX('Commission''s asset beta 2016'!$B$11:$G$84,MATCH($A117,'Commission''s asset beta 2016'!$A$11:$A$84,0),MATCH(G$6,'Commission''s asset beta 2016'!$B$8:$G$8,0))</f>
        <v>1.3690362198317931E-2</v>
      </c>
      <c r="H117" s="23">
        <f t="shared" si="13"/>
        <v>5.4753121855529727E-3</v>
      </c>
      <c r="I117" s="23">
        <f t="shared" si="14"/>
        <v>1.0052786617599061E-3</v>
      </c>
      <c r="J117" s="23">
        <f t="shared" si="15"/>
        <v>1.8742601712113256E-4</v>
      </c>
    </row>
    <row r="118" spans="1:15" ht="409.6">
      <c r="A118" s="1" t="str">
        <f>'Commission''s asset beta 2016'!I23</f>
        <v>PNM US Equity</v>
      </c>
      <c r="B118" s="38">
        <f>INDEX('Commission''s asset beta 2016'!$B$11:$G$84,MATCH($A118,'Commission''s asset beta 2016'!$A$11:$A$84,0),MATCH(B$6,'Commission''s asset beta 2016'!$B$8:$G$8,0))</f>
        <v>0.28282676631805825</v>
      </c>
      <c r="C118" s="38">
        <f>INDEX('Commission''s asset beta 2016'!$B$11:$G$84,MATCH($A118,'Commission''s asset beta 2016'!$A$11:$A$84,0),MATCH(C$6,'Commission''s asset beta 2016'!$B$8:$G$8,0))</f>
        <v>8.3342498080654748E-2</v>
      </c>
      <c r="D118" s="38">
        <f>INDEX('Commission''s asset beta 2016'!$B$11:$G$84,MATCH($A118,'Commission''s asset beta 2016'!$A$11:$A$84,0),MATCH(D$6,'Commission''s asset beta 2016'!$B$8:$G$8,0))</f>
        <v>0.29108539250859267</v>
      </c>
      <c r="E118" s="38">
        <f>INDEX('Commission''s asset beta 2016'!$B$11:$G$84,MATCH($A118,'Commission''s asset beta 2016'!$A$11:$A$84,0),MATCH(E$6,'Commission''s asset beta 2016'!$B$8:$G$8,0))</f>
        <v>3.4858778174391002E-2</v>
      </c>
      <c r="F118" s="38">
        <f>INDEX('Commission''s asset beta 2016'!$B$11:$G$84,MATCH($A118,'Commission''s asset beta 2016'!$A$11:$A$84,0),MATCH(F$6,'Commission''s asset beta 2016'!$B$8:$G$8,0))</f>
        <v>0.38327442111911131</v>
      </c>
      <c r="G118" s="38">
        <f>INDEX('Commission''s asset beta 2016'!$B$11:$G$84,MATCH($A118,'Commission''s asset beta 2016'!$A$11:$A$84,0),MATCH(G$6,'Commission''s asset beta 2016'!$B$8:$G$8,0))</f>
        <v>1.6304237289806379E-2</v>
      </c>
      <c r="H118" s="23">
        <f t="shared" si="13"/>
        <v>6.9459719863239405E-3</v>
      </c>
      <c r="I118" s="23">
        <f t="shared" si="14"/>
        <v>1.2151344158113984E-3</v>
      </c>
      <c r="J118" s="23">
        <f t="shared" si="15"/>
        <v>2.6582815360231285E-4</v>
      </c>
    </row>
    <row r="119" spans="1:15" ht="409.6">
      <c r="A119" s="1" t="str">
        <f>'Commission''s asset beta 2016'!I24</f>
        <v>PNW US Equity</v>
      </c>
      <c r="B119" s="38">
        <f>INDEX('Commission''s asset beta 2016'!$B$11:$G$84,MATCH($A119,'Commission''s asset beta 2016'!$A$11:$A$84,0),MATCH(B$6,'Commission''s asset beta 2016'!$B$8:$G$8,0))</f>
        <v>0.29048351500385511</v>
      </c>
      <c r="C119" s="38">
        <f>INDEX('Commission''s asset beta 2016'!$B$11:$G$84,MATCH($A119,'Commission''s asset beta 2016'!$A$11:$A$84,0),MATCH(C$6,'Commission''s asset beta 2016'!$B$8:$G$8,0))</f>
        <v>9.0517299560950962E-2</v>
      </c>
      <c r="D119" s="38">
        <f>INDEX('Commission''s asset beta 2016'!$B$11:$G$84,MATCH($A119,'Commission''s asset beta 2016'!$A$11:$A$84,0),MATCH(D$6,'Commission''s asset beta 2016'!$B$8:$G$8,0))</f>
        <v>0.33281724112928057</v>
      </c>
      <c r="E119" s="38">
        <f>INDEX('Commission''s asset beta 2016'!$B$11:$G$84,MATCH($A119,'Commission''s asset beta 2016'!$A$11:$A$84,0),MATCH(E$6,'Commission''s asset beta 2016'!$B$8:$G$8,0))</f>
        <v>3.7077326137534693E-2</v>
      </c>
      <c r="F119" s="38">
        <f>INDEX('Commission''s asset beta 2016'!$B$11:$G$84,MATCH($A119,'Commission''s asset beta 2016'!$A$11:$A$84,0),MATCH(F$6,'Commission''s asset beta 2016'!$B$8:$G$8,0))</f>
        <v>0.38536565071922579</v>
      </c>
      <c r="G119" s="38">
        <f>INDEX('Commission''s asset beta 2016'!$B$11:$G$84,MATCH($A119,'Commission''s asset beta 2016'!$A$11:$A$84,0),MATCH(G$6,'Commission''s asset beta 2016'!$B$8:$G$8,0))</f>
        <v>1.5825764833722895E-2</v>
      </c>
      <c r="H119" s="23">
        <f t="shared" si="13"/>
        <v>8.1933815198069332E-3</v>
      </c>
      <c r="I119" s="23">
        <f t="shared" si="14"/>
        <v>1.3747281135091133E-3</v>
      </c>
      <c r="J119" s="23">
        <f t="shared" si="15"/>
        <v>2.5045483257230027E-4</v>
      </c>
    </row>
    <row r="120" spans="1:15" ht="409.6">
      <c r="A120" s="1" t="str">
        <f>'Commission''s asset beta 2016'!I25</f>
        <v>SO US Equity</v>
      </c>
      <c r="B120" s="38">
        <f>INDEX('Commission''s asset beta 2016'!$B$11:$G$84,MATCH($A120,'Commission''s asset beta 2016'!$A$11:$A$84,0),MATCH(B$6,'Commission''s asset beta 2016'!$B$8:$G$8,0))</f>
        <v>9.451780950406749E-2</v>
      </c>
      <c r="C120" s="38">
        <f>INDEX('Commission''s asset beta 2016'!$B$11:$G$84,MATCH($A120,'Commission''s asset beta 2016'!$A$11:$A$84,0),MATCH(C$6,'Commission''s asset beta 2016'!$B$8:$G$8,0))</f>
        <v>7.8734936461900967E-2</v>
      </c>
      <c r="D120" s="38">
        <f>INDEX('Commission''s asset beta 2016'!$B$11:$G$84,MATCH($A120,'Commission''s asset beta 2016'!$A$11:$A$84,0),MATCH(D$6,'Commission''s asset beta 2016'!$B$8:$G$8,0))</f>
        <v>0.17507228112619533</v>
      </c>
      <c r="E120" s="38">
        <f>INDEX('Commission''s asset beta 2016'!$B$11:$G$84,MATCH($A120,'Commission''s asset beta 2016'!$A$11:$A$84,0),MATCH(E$6,'Commission''s asset beta 2016'!$B$8:$G$8,0))</f>
        <v>3.2604411526105888E-2</v>
      </c>
      <c r="F120" s="38">
        <f>INDEX('Commission''s asset beta 2016'!$B$11:$G$84,MATCH($A120,'Commission''s asset beta 2016'!$A$11:$A$84,0),MATCH(F$6,'Commission''s asset beta 2016'!$B$8:$G$8,0))</f>
        <v>0.23332340613330466</v>
      </c>
      <c r="G120" s="38">
        <f>INDEX('Commission''s asset beta 2016'!$B$11:$G$84,MATCH($A120,'Commission''s asset beta 2016'!$A$11:$A$84,0),MATCH(G$6,'Commission''s asset beta 2016'!$B$8:$G$8,0))</f>
        <v>1.4587058432377054E-2</v>
      </c>
      <c r="H120" s="23">
        <f t="shared" si="13"/>
        <v>6.1991902196595824E-3</v>
      </c>
      <c r="I120" s="23">
        <f t="shared" si="14"/>
        <v>1.0630476509636666E-3</v>
      </c>
      <c r="J120" s="23">
        <f t="shared" si="15"/>
        <v>2.1278227370958252E-4</v>
      </c>
    </row>
    <row r="121" spans="1:15" ht="409.6">
      <c r="A121" s="1" t="str">
        <f>'Commission''s asset beta 2016'!I26</f>
        <v>WR US Equity</v>
      </c>
      <c r="B121" s="38">
        <f>INDEX('Commission''s asset beta 2016'!$B$11:$G$84,MATCH($A121,'Commission''s asset beta 2016'!$A$11:$A$84,0),MATCH(B$6,'Commission''s asset beta 2016'!$B$8:$G$8,0))</f>
        <v>0.26228750795971773</v>
      </c>
      <c r="C121" s="38">
        <f>INDEX('Commission''s asset beta 2016'!$B$11:$G$84,MATCH($A121,'Commission''s asset beta 2016'!$A$11:$A$84,0),MATCH(C$6,'Commission''s asset beta 2016'!$B$8:$G$8,0))</f>
        <v>7.8230147572473305E-2</v>
      </c>
      <c r="D121" s="38">
        <f>INDEX('Commission''s asset beta 2016'!$B$11:$G$84,MATCH($A121,'Commission''s asset beta 2016'!$A$11:$A$84,0),MATCH(D$6,'Commission''s asset beta 2016'!$B$8:$G$8,0))</f>
        <v>0.28301952518647139</v>
      </c>
      <c r="E121" s="38">
        <f>INDEX('Commission''s asset beta 2016'!$B$11:$G$84,MATCH($A121,'Commission''s asset beta 2016'!$A$11:$A$84,0),MATCH(E$6,'Commission''s asset beta 2016'!$B$8:$G$8,0))</f>
        <v>3.325634303596469E-2</v>
      </c>
      <c r="F121" s="38">
        <f>INDEX('Commission''s asset beta 2016'!$B$11:$G$84,MATCH($A121,'Commission''s asset beta 2016'!$A$11:$A$84,0),MATCH(F$6,'Commission''s asset beta 2016'!$B$8:$G$8,0))</f>
        <v>0.32813915864432752</v>
      </c>
      <c r="G121" s="38">
        <f>INDEX('Commission''s asset beta 2016'!$B$11:$G$84,MATCH($A121,'Commission''s asset beta 2016'!$A$11:$A$84,0),MATCH(G$6,'Commission''s asset beta 2016'!$B$8:$G$8,0))</f>
        <v>1.4066293528000441E-2</v>
      </c>
      <c r="H121" s="23">
        <f t="shared" si="13"/>
        <v>6.1199559892109508E-3</v>
      </c>
      <c r="I121" s="23">
        <f t="shared" si="14"/>
        <v>1.1059843521257571E-3</v>
      </c>
      <c r="J121" s="23">
        <f t="shared" si="15"/>
        <v>1.9786061361586708E-4</v>
      </c>
    </row>
    <row r="122" spans="1:15" ht="409.6">
      <c r="A122" s="3" t="str">
        <f>"Simple average ("&amp;A$105&amp;")"</f>
        <v>Simple average (Electricity)</v>
      </c>
      <c r="B122" s="8">
        <f>AVERAGE(B106:B121)</f>
        <v>0.26003979386531051</v>
      </c>
      <c r="C122" s="7"/>
      <c r="D122" s="8">
        <f>AVERAGE(D106:D121)</f>
        <v>0.28596395195064972</v>
      </c>
      <c r="E122" s="7"/>
      <c r="F122" s="8">
        <f>AVERAGE(F106:F121)</f>
        <v>0.334493781538591</v>
      </c>
      <c r="G122" s="16"/>
      <c r="H122" s="8">
        <f>AVERAGE(H106:H121)</f>
        <v>7.6497706281710796E-3</v>
      </c>
      <c r="I122" s="8">
        <f>AVERAGE(I106:I121)</f>
        <v>1.2775939117119961E-3</v>
      </c>
      <c r="J122" s="8">
        <f>AVERAGE(J106:J121)</f>
        <v>2.4619191343017415E-4</v>
      </c>
    </row>
    <row r="123" spans="1:15" ht="409.6">
      <c r="B123" s="7"/>
      <c r="E123" s="7"/>
    </row>
    <row r="124" spans="1:15" ht="409.6">
      <c r="A124" s="9" t="s">
        <v>23</v>
      </c>
      <c r="B124" s="12"/>
      <c r="C124" s="11"/>
      <c r="D124" s="11"/>
      <c r="E124" s="12"/>
      <c r="F124" s="11"/>
      <c r="G124" s="11"/>
      <c r="H124" s="11"/>
      <c r="I124" s="11"/>
      <c r="J124" s="11"/>
      <c r="L124" s="9" t="str">
        <f>A124&amp;" sample standard error"</f>
        <v>Integrated sample standard error</v>
      </c>
      <c r="M124" s="9"/>
      <c r="N124" s="9"/>
      <c r="O124" s="9"/>
    </row>
    <row r="125" spans="1:15" ht="409.6">
      <c r="A125" s="1" t="str">
        <f ca="1">'Commission''s asset beta 2016'!R11</f>
        <v>AEE US Equity</v>
      </c>
      <c r="B125" s="38">
        <f ca="1">INDEX('Commission''s asset beta 2016'!$B$11:$G$84,MATCH($A125,'Commission''s asset beta 2016'!$A$11:$A$84,0),MATCH(B$6,'Commission''s asset beta 2016'!$B$8:$G$8,0))</f>
        <v>0.26154486242045538</v>
      </c>
      <c r="C125" s="38">
        <f ca="1">INDEX('Commission''s asset beta 2016'!$B$11:$G$84,MATCH($A125,'Commission''s asset beta 2016'!$A$11:$A$84,0),MATCH(C$6,'Commission''s asset beta 2016'!$B$8:$G$8,0))</f>
        <v>8.0920136781261212E-2</v>
      </c>
      <c r="D125" s="38">
        <f ca="1">INDEX('Commission''s asset beta 2016'!$B$11:$G$84,MATCH($A125,'Commission''s asset beta 2016'!$A$11:$A$84,0),MATCH(D$6,'Commission''s asset beta 2016'!$B$8:$G$8,0))</f>
        <v>0.2984516873157701</v>
      </c>
      <c r="E125" s="38">
        <f ca="1">INDEX('Commission''s asset beta 2016'!$B$11:$G$84,MATCH($A125,'Commission''s asset beta 2016'!$A$11:$A$84,0),MATCH(E$6,'Commission''s asset beta 2016'!$B$8:$G$8,0))</f>
        <v>3.4604062723559835E-2</v>
      </c>
      <c r="F125" s="38">
        <f ca="1">INDEX('Commission''s asset beta 2016'!$B$11:$G$84,MATCH($A125,'Commission''s asset beta 2016'!$A$11:$A$84,0),MATCH(F$6,'Commission''s asset beta 2016'!$B$8:$G$8,0))</f>
        <v>0.35611057591843431</v>
      </c>
      <c r="G125" s="38">
        <f ca="1">INDEX('Commission''s asset beta 2016'!$B$11:$G$84,MATCH($A125,'Commission''s asset beta 2016'!$A$11:$A$84,0),MATCH(G$6,'Commission''s asset beta 2016'!$B$8:$G$8,0))</f>
        <v>1.550516196263612E-2</v>
      </c>
      <c r="H125" s="23">
        <f t="shared" ref="H125:H164" ca="1" si="18">$C125^2</f>
        <v>6.5480685366980235E-3</v>
      </c>
      <c r="I125" s="23">
        <f t="shared" ref="I125:I164" ca="1" si="19">$E125^2</f>
        <v>1.1974411569760633E-3</v>
      </c>
      <c r="J125" s="23">
        <f t="shared" ref="J125:J164" ca="1" si="20">$G125^2</f>
        <v>2.4041004748757798E-4</v>
      </c>
      <c r="L125" s="1" t="s">
        <v>46</v>
      </c>
      <c r="M125" s="1">
        <f ca="1">COUNT($B125:$B164)</f>
        <v>40</v>
      </c>
      <c r="N125" s="1">
        <f ca="1">COUNT($D125:$D164)</f>
        <v>40</v>
      </c>
      <c r="O125" s="1">
        <f ca="1">COUNT($F125:$F164)</f>
        <v>40</v>
      </c>
    </row>
    <row r="126" spans="1:15" ht="409.6">
      <c r="A126" s="1" t="str">
        <f ca="1">'Commission''s asset beta 2016'!R12</f>
        <v>APA AU Equity</v>
      </c>
      <c r="B126" s="38">
        <f ca="1">INDEX('Commission''s asset beta 2016'!$B$11:$G$84,MATCH($A126,'Commission''s asset beta 2016'!$A$11:$A$84,0),MATCH(B$6,'Commission''s asset beta 2016'!$B$8:$G$8,0))</f>
        <v>0.333621744294612</v>
      </c>
      <c r="C126" s="38">
        <f ca="1">INDEX('Commission''s asset beta 2016'!$B$11:$G$84,MATCH($A126,'Commission''s asset beta 2016'!$A$11:$A$84,0),MATCH(C$6,'Commission''s asset beta 2016'!$B$8:$G$8,0))</f>
        <v>7.3321039191746012E-2</v>
      </c>
      <c r="D126" s="38">
        <f ca="1">INDEX('Commission''s asset beta 2016'!$B$11:$G$84,MATCH($A126,'Commission''s asset beta 2016'!$A$11:$A$84,0),MATCH(D$6,'Commission''s asset beta 2016'!$B$8:$G$8,0))</f>
        <v>0.31661285690725172</v>
      </c>
      <c r="E126" s="38">
        <f ca="1">INDEX('Commission''s asset beta 2016'!$B$11:$G$84,MATCH($A126,'Commission''s asset beta 2016'!$A$11:$A$84,0),MATCH(E$6,'Commission''s asset beta 2016'!$B$8:$G$8,0))</f>
        <v>3.7513475456522845E-2</v>
      </c>
      <c r="F126" s="38">
        <f ca="1">INDEX('Commission''s asset beta 2016'!$B$11:$G$84,MATCH($A126,'Commission''s asset beta 2016'!$A$11:$A$84,0),MATCH(F$6,'Commission''s asset beta 2016'!$B$8:$G$8,0))</f>
        <v>0.38858673679292038</v>
      </c>
      <c r="G126" s="38">
        <f ca="1">INDEX('Commission''s asset beta 2016'!$B$11:$G$84,MATCH($A126,'Commission''s asset beta 2016'!$A$11:$A$84,0),MATCH(G$6,'Commission''s asset beta 2016'!$B$8:$G$8,0))</f>
        <v>1.8638743093326193E-2</v>
      </c>
      <c r="H126" s="23">
        <f t="shared" ca="1" si="18"/>
        <v>5.3759747881575544E-3</v>
      </c>
      <c r="I126" s="23">
        <f t="shared" ca="1" si="19"/>
        <v>1.4072608408271419E-3</v>
      </c>
      <c r="J126" s="23">
        <f t="shared" ca="1" si="20"/>
        <v>3.4740274409901485E-4</v>
      </c>
      <c r="L126" s="1" t="s">
        <v>47</v>
      </c>
      <c r="M126" s="19">
        <f ca="1">(M125/(M125-1))*_xlfn.VAR.S($B125:$B164)</f>
        <v>1.0666538605920466E-2</v>
      </c>
      <c r="N126" s="19">
        <f ca="1">(N125/(N125-1))*_xlfn.VAR.S($D125:$D164)</f>
        <v>7.8113558989863852E-3</v>
      </c>
      <c r="O126" s="19">
        <f ca="1">(O125/(O125-1))*_xlfn.VAR.S($F125:$F164)</f>
        <v>9.7232174291440512E-3</v>
      </c>
    </row>
    <row r="127" spans="1:15" ht="409.6">
      <c r="A127" s="1" t="str">
        <f ca="1">'Commission''s asset beta 2016'!R13</f>
        <v>AST AU Equity</v>
      </c>
      <c r="B127" s="38">
        <f ca="1">INDEX('Commission''s asset beta 2016'!$B$11:$G$84,MATCH($A127,'Commission''s asset beta 2016'!$A$11:$A$84,0),MATCH(B$6,'Commission''s asset beta 2016'!$B$8:$G$8,0))</f>
        <v>0.2670025875884785</v>
      </c>
      <c r="C127" s="38">
        <f ca="1">INDEX('Commission''s asset beta 2016'!$B$11:$G$84,MATCH($A127,'Commission''s asset beta 2016'!$A$11:$A$84,0),MATCH(C$6,'Commission''s asset beta 2016'!$B$8:$G$8,0))</f>
        <v>5.315359271387067E-2</v>
      </c>
      <c r="D127" s="38">
        <f ca="1">INDEX('Commission''s asset beta 2016'!$B$11:$G$84,MATCH($A127,'Commission''s asset beta 2016'!$A$11:$A$84,0),MATCH(D$6,'Commission''s asset beta 2016'!$B$8:$G$8,0))</f>
        <v>0.24584781695379698</v>
      </c>
      <c r="E127" s="38">
        <f ca="1">INDEX('Commission''s asset beta 2016'!$B$11:$G$84,MATCH($A127,'Commission''s asset beta 2016'!$A$11:$A$84,0),MATCH(E$6,'Commission''s asset beta 2016'!$B$8:$G$8,0))</f>
        <v>2.8761427084904499E-2</v>
      </c>
      <c r="F127" s="38">
        <f ca="1">INDEX('Commission''s asset beta 2016'!$B$11:$G$84,MATCH($A127,'Commission''s asset beta 2016'!$A$11:$A$84,0),MATCH(F$6,'Commission''s asset beta 2016'!$B$8:$G$8,0))</f>
        <v>0.24067741947724042</v>
      </c>
      <c r="G127" s="38">
        <f ca="1">INDEX('Commission''s asset beta 2016'!$B$11:$G$84,MATCH($A127,'Commission''s asset beta 2016'!$A$11:$A$84,0),MATCH(G$6,'Commission''s asset beta 2016'!$B$8:$G$8,0))</f>
        <v>1.5416108370380596E-2</v>
      </c>
      <c r="H127" s="23">
        <f t="shared" ca="1" si="18"/>
        <v>2.8253044183920452E-3</v>
      </c>
      <c r="I127" s="23">
        <f t="shared" ca="1" si="19"/>
        <v>8.2721968796027807E-4</v>
      </c>
      <c r="J127" s="23">
        <f t="shared" ca="1" si="20"/>
        <v>2.3765639728731867E-4</v>
      </c>
      <c r="L127" s="1" t="s">
        <v>48</v>
      </c>
      <c r="M127" s="22">
        <f ca="1">H165</f>
        <v>7.9076947530348322E-3</v>
      </c>
      <c r="N127" s="22">
        <f ca="1">I165</f>
        <v>1.443197304563962E-3</v>
      </c>
      <c r="O127" s="22">
        <f ca="1">J165</f>
        <v>2.9969123158265435E-4</v>
      </c>
    </row>
    <row r="128" spans="1:15" ht="409.6">
      <c r="A128" s="1" t="str">
        <f ca="1">'Commission''s asset beta 2016'!R14</f>
        <v>AVA US Equity</v>
      </c>
      <c r="B128" s="38">
        <f ca="1">INDEX('Commission''s asset beta 2016'!$B$11:$G$84,MATCH($A128,'Commission''s asset beta 2016'!$A$11:$A$84,0),MATCH(B$6,'Commission''s asset beta 2016'!$B$8:$G$8,0))</f>
        <v>0.29866218775514586</v>
      </c>
      <c r="C128" s="38">
        <f ca="1">INDEX('Commission''s asset beta 2016'!$B$11:$G$84,MATCH($A128,'Commission''s asset beta 2016'!$A$11:$A$84,0),MATCH(C$6,'Commission''s asset beta 2016'!$B$8:$G$8,0))</f>
        <v>8.2599455122351798E-2</v>
      </c>
      <c r="D128" s="38">
        <f ca="1">INDEX('Commission''s asset beta 2016'!$B$11:$G$84,MATCH($A128,'Commission''s asset beta 2016'!$A$11:$A$84,0),MATCH(D$6,'Commission''s asset beta 2016'!$B$8:$G$8,0))</f>
        <v>0.32230999079549905</v>
      </c>
      <c r="E128" s="38">
        <f ca="1">INDEX('Commission''s asset beta 2016'!$B$11:$G$84,MATCH($A128,'Commission''s asset beta 2016'!$A$11:$A$84,0),MATCH(E$6,'Commission''s asset beta 2016'!$B$8:$G$8,0))</f>
        <v>3.3883337232642065E-2</v>
      </c>
      <c r="F128" s="38">
        <f ca="1">INDEX('Commission''s asset beta 2016'!$B$11:$G$84,MATCH($A128,'Commission''s asset beta 2016'!$A$11:$A$84,0),MATCH(F$6,'Commission''s asset beta 2016'!$B$8:$G$8,0))</f>
        <v>0.39430714927600552</v>
      </c>
      <c r="G128" s="38">
        <f ca="1">INDEX('Commission''s asset beta 2016'!$B$11:$G$84,MATCH($A128,'Commission''s asset beta 2016'!$A$11:$A$84,0),MATCH(G$6,'Commission''s asset beta 2016'!$B$8:$G$8,0))</f>
        <v>1.4833712180103183E-2</v>
      </c>
      <c r="H128" s="23">
        <f t="shared" ca="1" si="18"/>
        <v>6.8226699865094088E-3</v>
      </c>
      <c r="I128" s="23">
        <f t="shared" ca="1" si="19"/>
        <v>1.148080542020948E-3</v>
      </c>
      <c r="J128" s="23">
        <f t="shared" ca="1" si="20"/>
        <v>2.2003901704214151E-4</v>
      </c>
      <c r="L128" s="1" t="s">
        <v>49</v>
      </c>
      <c r="M128" s="7">
        <v>0.2</v>
      </c>
      <c r="N128" s="7">
        <v>0.2</v>
      </c>
      <c r="O128" s="7">
        <v>0.2</v>
      </c>
    </row>
    <row r="129" spans="1:15" ht="409.6">
      <c r="A129" s="1" t="str">
        <f ca="1">'Commission''s asset beta 2016'!R15</f>
        <v>BKH US Equity</v>
      </c>
      <c r="B129" s="38">
        <f ca="1">INDEX('Commission''s asset beta 2016'!$B$11:$G$84,MATCH($A129,'Commission''s asset beta 2016'!$A$11:$A$84,0),MATCH(B$6,'Commission''s asset beta 2016'!$B$8:$G$8,0))</f>
        <v>0.46380156888821589</v>
      </c>
      <c r="C129" s="38">
        <f ca="1">INDEX('Commission''s asset beta 2016'!$B$11:$G$84,MATCH($A129,'Commission''s asset beta 2016'!$A$11:$A$84,0),MATCH(C$6,'Commission''s asset beta 2016'!$B$8:$G$8,0))</f>
        <v>0.10384909542118308</v>
      </c>
      <c r="D129" s="38">
        <f ca="1">INDEX('Commission''s asset beta 2016'!$B$11:$G$84,MATCH($A129,'Commission''s asset beta 2016'!$A$11:$A$84,0),MATCH(D$6,'Commission''s asset beta 2016'!$B$8:$G$8,0))</f>
        <v>0.40190954441062338</v>
      </c>
      <c r="E129" s="38">
        <f ca="1">INDEX('Commission''s asset beta 2016'!$B$11:$G$84,MATCH($A129,'Commission''s asset beta 2016'!$A$11:$A$84,0),MATCH(E$6,'Commission''s asset beta 2016'!$B$8:$G$8,0))</f>
        <v>4.0881053503650781E-2</v>
      </c>
      <c r="F129" s="38">
        <f ca="1">INDEX('Commission''s asset beta 2016'!$B$11:$G$84,MATCH($A129,'Commission''s asset beta 2016'!$A$11:$A$84,0),MATCH(F$6,'Commission''s asset beta 2016'!$B$8:$G$8,0))</f>
        <v>0.49444259596689688</v>
      </c>
      <c r="G129" s="38">
        <f ca="1">INDEX('Commission''s asset beta 2016'!$B$11:$G$84,MATCH($A129,'Commission''s asset beta 2016'!$A$11:$A$84,0),MATCH(G$6,'Commission''s asset beta 2016'!$B$8:$G$8,0))</f>
        <v>1.7817357462466571E-2</v>
      </c>
      <c r="H129" s="23">
        <f t="shared" ca="1" si="18"/>
        <v>1.0784634619797989E-2</v>
      </c>
      <c r="I129" s="23">
        <f t="shared" ca="1" si="19"/>
        <v>1.6712605355683578E-3</v>
      </c>
      <c r="J129" s="23">
        <f t="shared" ca="1" si="20"/>
        <v>3.1745822694531319E-4</v>
      </c>
      <c r="L129" s="1" t="s">
        <v>50</v>
      </c>
      <c r="M129" s="19">
        <f t="shared" ref="M129:N129" ca="1" si="21">M126*((M125+1)/M125)-M127*(1-2*M128)</f>
        <v>6.1885852192475775E-3</v>
      </c>
      <c r="N129" s="19">
        <f t="shared" ca="1" si="21"/>
        <v>7.1407214137226673E-3</v>
      </c>
      <c r="O129" s="19">
        <f ca="1">O126*((O125+1)/O125)-O127*(1-2*O128)</f>
        <v>9.7864831259230588E-3</v>
      </c>
    </row>
    <row r="130" spans="1:15" ht="409.6">
      <c r="A130" s="1" t="str">
        <f ca="1">'Commission''s asset beta 2016'!R16</f>
        <v>CMS US Equity</v>
      </c>
      <c r="B130" s="38">
        <f ca="1">INDEX('Commission''s asset beta 2016'!$B$11:$G$84,MATCH($A130,'Commission''s asset beta 2016'!$A$11:$A$84,0),MATCH(B$6,'Commission''s asset beta 2016'!$B$8:$G$8,0))</f>
        <v>0.17557429043935963</v>
      </c>
      <c r="C130" s="38">
        <f ca="1">INDEX('Commission''s asset beta 2016'!$B$11:$G$84,MATCH($A130,'Commission''s asset beta 2016'!$A$11:$A$84,0),MATCH(C$6,'Commission''s asset beta 2016'!$B$8:$G$8,0))</f>
        <v>6.572414495854248E-2</v>
      </c>
      <c r="D130" s="38">
        <f ca="1">INDEX('Commission''s asset beta 2016'!$B$11:$G$84,MATCH($A130,'Commission''s asset beta 2016'!$A$11:$A$84,0),MATCH(D$6,'Commission''s asset beta 2016'!$B$8:$G$8,0))</f>
        <v>0.24307723387221908</v>
      </c>
      <c r="E130" s="38">
        <f ca="1">INDEX('Commission''s asset beta 2016'!$B$11:$G$84,MATCH($A130,'Commission''s asset beta 2016'!$A$11:$A$84,0),MATCH(E$6,'Commission''s asset beta 2016'!$B$8:$G$8,0))</f>
        <v>2.8940483205815236E-2</v>
      </c>
      <c r="F130" s="38">
        <f ca="1">INDEX('Commission''s asset beta 2016'!$B$11:$G$84,MATCH($A130,'Commission''s asset beta 2016'!$A$11:$A$84,0),MATCH(F$6,'Commission''s asset beta 2016'!$B$8:$G$8,0))</f>
        <v>0.29816722553342889</v>
      </c>
      <c r="G130" s="38">
        <f ca="1">INDEX('Commission''s asset beta 2016'!$B$11:$G$84,MATCH($A130,'Commission''s asset beta 2016'!$A$11:$A$84,0),MATCH(G$6,'Commission''s asset beta 2016'!$B$8:$G$8,0))</f>
        <v>1.2614151705441085E-2</v>
      </c>
      <c r="H130" s="23">
        <f t="shared" ca="1" si="18"/>
        <v>4.319663230531505E-3</v>
      </c>
      <c r="I130" s="23">
        <f t="shared" ca="1" si="19"/>
        <v>8.3755156818607368E-4</v>
      </c>
      <c r="J130" s="23">
        <f t="shared" ca="1" si="20"/>
        <v>1.5911682324788222E-4</v>
      </c>
      <c r="L130" s="24" t="str">
        <f>"Standard error of asset beta ("&amp;A$124&amp;")"</f>
        <v>Standard error of asset beta (Integrated)</v>
      </c>
      <c r="M130" s="25">
        <f t="shared" ref="M130:N130" ca="1" si="22">SQRT(M129)</f>
        <v>7.8667561416682907E-2</v>
      </c>
      <c r="N130" s="25">
        <f t="shared" ca="1" si="22"/>
        <v>8.4502789384272206E-2</v>
      </c>
      <c r="O130" s="25">
        <f ca="1">SQRT(O129)</f>
        <v>9.8926655285231688E-2</v>
      </c>
    </row>
    <row r="131" spans="1:15" ht="409.6">
      <c r="A131" s="1" t="str">
        <f ca="1">'Commission''s asset beta 2016'!R17</f>
        <v>CNL US Equity</v>
      </c>
      <c r="B131" s="38">
        <f ca="1">INDEX('Commission''s asset beta 2016'!$B$11:$G$84,MATCH($A131,'Commission''s asset beta 2016'!$A$11:$A$84,0),MATCH(B$6,'Commission''s asset beta 2016'!$B$8:$G$8,0))</f>
        <v>0.28451948291361512</v>
      </c>
      <c r="C131" s="38">
        <f ca="1">INDEX('Commission''s asset beta 2016'!$B$11:$G$84,MATCH($A131,'Commission''s asset beta 2016'!$A$11:$A$84,0),MATCH(C$6,'Commission''s asset beta 2016'!$B$8:$G$8,0))</f>
        <v>9.9866444653502501E-2</v>
      </c>
      <c r="D131" s="38">
        <f ca="1">INDEX('Commission''s asset beta 2016'!$B$11:$G$84,MATCH($A131,'Commission''s asset beta 2016'!$A$11:$A$84,0),MATCH(D$6,'Commission''s asset beta 2016'!$B$8:$G$8,0))</f>
        <v>0.35782630858515774</v>
      </c>
      <c r="E131" s="38">
        <f ca="1">INDEX('Commission''s asset beta 2016'!$B$11:$G$84,MATCH($A131,'Commission''s asset beta 2016'!$A$11:$A$84,0),MATCH(E$6,'Commission''s asset beta 2016'!$B$8:$G$8,0))</f>
        <v>4.4508300097304804E-2</v>
      </c>
      <c r="F131" s="38">
        <f ca="1">INDEX('Commission''s asset beta 2016'!$B$11:$G$84,MATCH($A131,'Commission''s asset beta 2016'!$A$11:$A$84,0),MATCH(F$6,'Commission''s asset beta 2016'!$B$8:$G$8,0))</f>
        <v>0.41259866412587604</v>
      </c>
      <c r="G131" s="38">
        <f ca="1">INDEX('Commission''s asset beta 2016'!$B$11:$G$84,MATCH($A131,'Commission''s asset beta 2016'!$A$11:$A$84,0),MATCH(G$6,'Commission''s asset beta 2016'!$B$8:$G$8,0))</f>
        <v>1.8488238767446614E-2</v>
      </c>
      <c r="H131" s="23">
        <f t="shared" ca="1" si="18"/>
        <v>9.9733067677310779E-3</v>
      </c>
      <c r="I131" s="23">
        <f t="shared" ca="1" si="19"/>
        <v>1.980988777551743E-3</v>
      </c>
      <c r="J131" s="23">
        <f t="shared" ca="1" si="20"/>
        <v>3.4181497272211587E-4</v>
      </c>
    </row>
    <row r="132" spans="1:15" ht="409.6">
      <c r="A132" s="1" t="str">
        <f ca="1">'Commission''s asset beta 2016'!R18</f>
        <v>CNP US Equity</v>
      </c>
      <c r="B132" s="38">
        <f ca="1">INDEX('Commission''s asset beta 2016'!$B$11:$G$84,MATCH($A132,'Commission''s asset beta 2016'!$A$11:$A$84,0),MATCH(B$6,'Commission''s asset beta 2016'!$B$8:$G$8,0))</f>
        <v>0.29867514987908433</v>
      </c>
      <c r="C132" s="38">
        <f ca="1">INDEX('Commission''s asset beta 2016'!$B$11:$G$84,MATCH($A132,'Commission''s asset beta 2016'!$A$11:$A$84,0),MATCH(C$6,'Commission''s asset beta 2016'!$B$8:$G$8,0))</f>
        <v>8.1329448387842118E-2</v>
      </c>
      <c r="D132" s="38">
        <f ca="1">INDEX('Commission''s asset beta 2016'!$B$11:$G$84,MATCH($A132,'Commission''s asset beta 2016'!$A$11:$A$84,0),MATCH(D$6,'Commission''s asset beta 2016'!$B$8:$G$8,0))</f>
        <v>0.36468012457611659</v>
      </c>
      <c r="E132" s="38">
        <f ca="1">INDEX('Commission''s asset beta 2016'!$B$11:$G$84,MATCH($A132,'Commission''s asset beta 2016'!$A$11:$A$84,0),MATCH(E$6,'Commission''s asset beta 2016'!$B$8:$G$8,0))</f>
        <v>3.3450726419263763E-2</v>
      </c>
      <c r="F132" s="38">
        <f ca="1">INDEX('Commission''s asset beta 2016'!$B$11:$G$84,MATCH($A132,'Commission''s asset beta 2016'!$A$11:$A$84,0),MATCH(F$6,'Commission''s asset beta 2016'!$B$8:$G$8,0))</f>
        <v>0.41043506533061025</v>
      </c>
      <c r="G132" s="38">
        <f ca="1">INDEX('Commission''s asset beta 2016'!$B$11:$G$84,MATCH($A132,'Commission''s asset beta 2016'!$A$11:$A$84,0),MATCH(G$6,'Commission''s asset beta 2016'!$B$8:$G$8,0))</f>
        <v>1.5616500341471428E-2</v>
      </c>
      <c r="H132" s="23">
        <f t="shared" ca="1" si="18"/>
        <v>6.6144791750706753E-3</v>
      </c>
      <c r="I132" s="23">
        <f t="shared" ca="1" si="19"/>
        <v>1.1189510979764308E-3</v>
      </c>
      <c r="J132" s="23">
        <f t="shared" ca="1" si="20"/>
        <v>2.4387508291517723E-4</v>
      </c>
    </row>
    <row r="133" spans="1:15" ht="409.6">
      <c r="A133" s="1" t="str">
        <f ca="1">'Commission''s asset beta 2016'!R19</f>
        <v>D US Equity</v>
      </c>
      <c r="B133" s="38">
        <f ca="1">INDEX('Commission''s asset beta 2016'!$B$11:$G$84,MATCH($A133,'Commission''s asset beta 2016'!$A$11:$A$84,0),MATCH(B$6,'Commission''s asset beta 2016'!$B$8:$G$8,0))</f>
        <v>0.17093732545064508</v>
      </c>
      <c r="C133" s="38">
        <f ca="1">INDEX('Commission''s asset beta 2016'!$B$11:$G$84,MATCH($A133,'Commission''s asset beta 2016'!$A$11:$A$84,0),MATCH(C$6,'Commission''s asset beta 2016'!$B$8:$G$8,0))</f>
        <v>7.7167808317822342E-2</v>
      </c>
      <c r="D133" s="38">
        <f ca="1">INDEX('Commission''s asset beta 2016'!$B$11:$G$84,MATCH($A133,'Commission''s asset beta 2016'!$A$11:$A$84,0),MATCH(D$6,'Commission''s asset beta 2016'!$B$8:$G$8,0))</f>
        <v>0.26742885260159971</v>
      </c>
      <c r="E133" s="38">
        <f ca="1">INDEX('Commission''s asset beta 2016'!$B$11:$G$84,MATCH($A133,'Commission''s asset beta 2016'!$A$11:$A$84,0),MATCH(E$6,'Commission''s asset beta 2016'!$B$8:$G$8,0))</f>
        <v>3.4083080869575379E-2</v>
      </c>
      <c r="F133" s="38">
        <f ca="1">INDEX('Commission''s asset beta 2016'!$B$11:$G$84,MATCH($A133,'Commission''s asset beta 2016'!$A$11:$A$84,0),MATCH(F$6,'Commission''s asset beta 2016'!$B$8:$G$8,0))</f>
        <v>0.32874528641631845</v>
      </c>
      <c r="G133" s="38">
        <f ca="1">INDEX('Commission''s asset beta 2016'!$B$11:$G$84,MATCH($A133,'Commission''s asset beta 2016'!$A$11:$A$84,0),MATCH(G$6,'Commission''s asset beta 2016'!$B$8:$G$8,0))</f>
        <v>1.4641515448440777E-2</v>
      </c>
      <c r="H133" s="23">
        <f t="shared" ca="1" si="18"/>
        <v>5.9548706405761712E-3</v>
      </c>
      <c r="I133" s="23">
        <f t="shared" ca="1" si="19"/>
        <v>1.1616564015620153E-3</v>
      </c>
      <c r="J133" s="23">
        <f t="shared" ca="1" si="20"/>
        <v>2.143739746269299E-4</v>
      </c>
    </row>
    <row r="134" spans="1:15" ht="409.6">
      <c r="A134" s="1" t="str">
        <f ca="1">'Commission''s asset beta 2016'!R20</f>
        <v>DTE US Equity</v>
      </c>
      <c r="B134" s="38">
        <f ca="1">INDEX('Commission''s asset beta 2016'!$B$11:$G$84,MATCH($A134,'Commission''s asset beta 2016'!$A$11:$A$84,0),MATCH(B$6,'Commission''s asset beta 2016'!$B$8:$G$8,0))</f>
        <v>0.22999603738854707</v>
      </c>
      <c r="C134" s="38">
        <f ca="1">INDEX('Commission''s asset beta 2016'!$B$11:$G$84,MATCH($A134,'Commission''s asset beta 2016'!$A$11:$A$84,0),MATCH(C$6,'Commission''s asset beta 2016'!$B$8:$G$8,0))</f>
        <v>7.8015911586539782E-2</v>
      </c>
      <c r="D134" s="38">
        <f ca="1">INDEX('Commission''s asset beta 2016'!$B$11:$G$84,MATCH($A134,'Commission''s asset beta 2016'!$A$11:$A$84,0),MATCH(D$6,'Commission''s asset beta 2016'!$B$8:$G$8,0))</f>
        <v>0.2950032812588998</v>
      </c>
      <c r="E134" s="38">
        <f ca="1">INDEX('Commission''s asset beta 2016'!$B$11:$G$84,MATCH($A134,'Commission''s asset beta 2016'!$A$11:$A$84,0),MATCH(E$6,'Commission''s asset beta 2016'!$B$8:$G$8,0))</f>
        <v>3.2530015968542547E-2</v>
      </c>
      <c r="F134" s="38">
        <f ca="1">INDEX('Commission''s asset beta 2016'!$B$11:$G$84,MATCH($A134,'Commission''s asset beta 2016'!$A$11:$A$84,0),MATCH(F$6,'Commission''s asset beta 2016'!$B$8:$G$8,0))</f>
        <v>0.35664872046461937</v>
      </c>
      <c r="G134" s="38">
        <f ca="1">INDEX('Commission''s asset beta 2016'!$B$11:$G$84,MATCH($A134,'Commission''s asset beta 2016'!$A$11:$A$84,0),MATCH(G$6,'Commission''s asset beta 2016'!$B$8:$G$8,0))</f>
        <v>1.404981536334792E-2</v>
      </c>
      <c r="H134" s="23">
        <f t="shared" ca="1" si="18"/>
        <v>6.0864824606787927E-3</v>
      </c>
      <c r="I134" s="23">
        <f t="shared" ca="1" si="19"/>
        <v>1.0582019389136332E-3</v>
      </c>
      <c r="J134" s="23">
        <f t="shared" ca="1" si="20"/>
        <v>1.9739731174416724E-4</v>
      </c>
    </row>
    <row r="135" spans="1:15" ht="409.6">
      <c r="A135" s="1" t="str">
        <f ca="1">'Commission''s asset beta 2016'!R21</f>
        <v>DUE AU Equity</v>
      </c>
      <c r="B135" s="38">
        <f ca="1">INDEX('Commission''s asset beta 2016'!$B$11:$G$84,MATCH($A135,'Commission''s asset beta 2016'!$A$11:$A$84,0),MATCH(B$6,'Commission''s asset beta 2016'!$B$8:$G$8,0))</f>
        <v>0.12796749764906659</v>
      </c>
      <c r="C135" s="38">
        <f ca="1">INDEX('Commission''s asset beta 2016'!$B$11:$G$84,MATCH($A135,'Commission''s asset beta 2016'!$A$11:$A$84,0),MATCH(C$6,'Commission''s asset beta 2016'!$B$8:$G$8,0))</f>
        <v>4.4542263526561245E-2</v>
      </c>
      <c r="D135" s="38">
        <f ca="1">INDEX('Commission''s asset beta 2016'!$B$11:$G$84,MATCH($A135,'Commission''s asset beta 2016'!$A$11:$A$84,0),MATCH(D$6,'Commission''s asset beta 2016'!$B$8:$G$8,0))</f>
        <v>0.12272750571413897</v>
      </c>
      <c r="E135" s="38">
        <f ca="1">INDEX('Commission''s asset beta 2016'!$B$11:$G$84,MATCH($A135,'Commission''s asset beta 2016'!$A$11:$A$84,0),MATCH(E$6,'Commission''s asset beta 2016'!$B$8:$G$8,0))</f>
        <v>2.2688257193754544E-2</v>
      </c>
      <c r="F135" s="38">
        <f ca="1">INDEX('Commission''s asset beta 2016'!$B$11:$G$84,MATCH($A135,'Commission''s asset beta 2016'!$A$11:$A$84,0),MATCH(F$6,'Commission''s asset beta 2016'!$B$8:$G$8,0))</f>
        <v>0.14209725881710633</v>
      </c>
      <c r="G135" s="38">
        <f ca="1">INDEX('Commission''s asset beta 2016'!$B$11:$G$84,MATCH($A135,'Commission''s asset beta 2016'!$A$11:$A$84,0),MATCH(G$6,'Commission''s asset beta 2016'!$B$8:$G$8,0))</f>
        <v>1.0488696262783048E-2</v>
      </c>
      <c r="H135" s="23">
        <f t="shared" ca="1" si="18"/>
        <v>1.984013240069628E-3</v>
      </c>
      <c r="I135" s="23">
        <f t="shared" ca="1" si="19"/>
        <v>5.1475701448995483E-4</v>
      </c>
      <c r="J135" s="23">
        <f t="shared" ca="1" si="20"/>
        <v>1.1001274929291907E-4</v>
      </c>
    </row>
    <row r="136" spans="1:15" ht="409.6">
      <c r="A136" s="1" t="str">
        <f ca="1">'Commission''s asset beta 2016'!R22</f>
        <v>DUK US Equity</v>
      </c>
      <c r="B136" s="38">
        <f ca="1">INDEX('Commission''s asset beta 2016'!$B$11:$G$84,MATCH($A136,'Commission''s asset beta 2016'!$A$11:$A$84,0),MATCH(B$6,'Commission''s asset beta 2016'!$B$8:$G$8,0))</f>
        <v>0.13438076464115051</v>
      </c>
      <c r="C136" s="38">
        <f ca="1">INDEX('Commission''s asset beta 2016'!$B$11:$G$84,MATCH($A136,'Commission''s asset beta 2016'!$A$11:$A$84,0),MATCH(C$6,'Commission''s asset beta 2016'!$B$8:$G$8,0))</f>
        <v>8.225269708675384E-2</v>
      </c>
      <c r="D136" s="38">
        <f ca="1">INDEX('Commission''s asset beta 2016'!$B$11:$G$84,MATCH($A136,'Commission''s asset beta 2016'!$A$11:$A$84,0),MATCH(D$6,'Commission''s asset beta 2016'!$B$8:$G$8,0))</f>
        <v>0.19322547308227861</v>
      </c>
      <c r="E136" s="38">
        <f ca="1">INDEX('Commission''s asset beta 2016'!$B$11:$G$84,MATCH($A136,'Commission''s asset beta 2016'!$A$11:$A$84,0),MATCH(E$6,'Commission''s asset beta 2016'!$B$8:$G$8,0))</f>
        <v>3.1876764399770934E-2</v>
      </c>
      <c r="F136" s="38">
        <f ca="1">INDEX('Commission''s asset beta 2016'!$B$11:$G$84,MATCH($A136,'Commission''s asset beta 2016'!$A$11:$A$84,0),MATCH(F$6,'Commission''s asset beta 2016'!$B$8:$G$8,0))</f>
        <v>0.25534735516003793</v>
      </c>
      <c r="G136" s="38">
        <f ca="1">INDEX('Commission''s asset beta 2016'!$B$11:$G$84,MATCH($A136,'Commission''s asset beta 2016'!$A$11:$A$84,0),MATCH(G$6,'Commission''s asset beta 2016'!$B$8:$G$8,0))</f>
        <v>1.3838421294093465E-2</v>
      </c>
      <c r="H136" s="23">
        <f t="shared" ca="1" si="18"/>
        <v>6.7655061780452835E-3</v>
      </c>
      <c r="I136" s="23">
        <f t="shared" ca="1" si="19"/>
        <v>1.0161281085985035E-3</v>
      </c>
      <c r="J136" s="23">
        <f t="shared" ca="1" si="20"/>
        <v>1.9150190391281944E-4</v>
      </c>
    </row>
    <row r="137" spans="1:15" ht="409.6">
      <c r="A137" s="1" t="str">
        <f ca="1">'Commission''s asset beta 2016'!R23</f>
        <v>ED US Equity</v>
      </c>
      <c r="B137" s="38">
        <f ca="1">INDEX('Commission''s asset beta 2016'!$B$11:$G$84,MATCH($A137,'Commission''s asset beta 2016'!$A$11:$A$84,0),MATCH(B$6,'Commission''s asset beta 2016'!$B$8:$G$8,0))</f>
        <v>5.8341010908492405E-2</v>
      </c>
      <c r="C137" s="38">
        <f ca="1">INDEX('Commission''s asset beta 2016'!$B$11:$G$84,MATCH($A137,'Commission''s asset beta 2016'!$A$11:$A$84,0),MATCH(C$6,'Commission''s asset beta 2016'!$B$8:$G$8,0))</f>
        <v>8.8562067760306937E-2</v>
      </c>
      <c r="D137" s="38">
        <f ca="1">INDEX('Commission''s asset beta 2016'!$B$11:$G$84,MATCH($A137,'Commission''s asset beta 2016'!$A$11:$A$84,0),MATCH(D$6,'Commission''s asset beta 2016'!$B$8:$G$8,0))</f>
        <v>0.15576675523928352</v>
      </c>
      <c r="E137" s="38">
        <f ca="1">INDEX('Commission''s asset beta 2016'!$B$11:$G$84,MATCH($A137,'Commission''s asset beta 2016'!$A$11:$A$84,0),MATCH(E$6,'Commission''s asset beta 2016'!$B$8:$G$8,0))</f>
        <v>3.4458484480241774E-2</v>
      </c>
      <c r="F137" s="38">
        <f ca="1">INDEX('Commission''s asset beta 2016'!$B$11:$G$84,MATCH($A137,'Commission''s asset beta 2016'!$A$11:$A$84,0),MATCH(F$6,'Commission''s asset beta 2016'!$B$8:$G$8,0))</f>
        <v>0.24057219205701202</v>
      </c>
      <c r="G137" s="38">
        <f ca="1">INDEX('Commission''s asset beta 2016'!$B$11:$G$84,MATCH($A137,'Commission''s asset beta 2016'!$A$11:$A$84,0),MATCH(G$6,'Commission''s asset beta 2016'!$B$8:$G$8,0))</f>
        <v>1.4887513825850322E-2</v>
      </c>
      <c r="H137" s="23">
        <f t="shared" ca="1" si="18"/>
        <v>7.8432398459811967E-3</v>
      </c>
      <c r="I137" s="23">
        <f t="shared" ca="1" si="19"/>
        <v>1.1873871526750632E-3</v>
      </c>
      <c r="J137" s="23">
        <f t="shared" ca="1" si="20"/>
        <v>2.2163806791488449E-4</v>
      </c>
    </row>
    <row r="138" spans="1:15" ht="409.6">
      <c r="A138" s="1" t="str">
        <f ca="1">'Commission''s asset beta 2016'!R24</f>
        <v>EDE US Equity</v>
      </c>
      <c r="B138" s="38">
        <f ca="1">INDEX('Commission''s asset beta 2016'!$B$11:$G$84,MATCH($A138,'Commission''s asset beta 2016'!$A$11:$A$84,0),MATCH(B$6,'Commission''s asset beta 2016'!$B$8:$G$8,0))</f>
        <v>0.22165400390096152</v>
      </c>
      <c r="C138" s="38">
        <f ca="1">INDEX('Commission''s asset beta 2016'!$B$11:$G$84,MATCH($A138,'Commission''s asset beta 2016'!$A$11:$A$84,0),MATCH(C$6,'Commission''s asset beta 2016'!$B$8:$G$8,0))</f>
        <v>0.11704335101774969</v>
      </c>
      <c r="D138" s="38">
        <f ca="1">INDEX('Commission''s asset beta 2016'!$B$11:$G$84,MATCH($A138,'Commission''s asset beta 2016'!$A$11:$A$84,0),MATCH(D$6,'Commission''s asset beta 2016'!$B$8:$G$8,0))</f>
        <v>0.28239304527808584</v>
      </c>
      <c r="E138" s="38">
        <f ca="1">INDEX('Commission''s asset beta 2016'!$B$11:$G$84,MATCH($A138,'Commission''s asset beta 2016'!$A$11:$A$84,0),MATCH(E$6,'Commission''s asset beta 2016'!$B$8:$G$8,0))</f>
        <v>4.7342209732275514E-2</v>
      </c>
      <c r="F138" s="38">
        <f ca="1">INDEX('Commission''s asset beta 2016'!$B$11:$G$84,MATCH($A138,'Commission''s asset beta 2016'!$A$11:$A$84,0),MATCH(F$6,'Commission''s asset beta 2016'!$B$8:$G$8,0))</f>
        <v>0.38165148568879864</v>
      </c>
      <c r="G138" s="38">
        <f ca="1">INDEX('Commission''s asset beta 2016'!$B$11:$G$84,MATCH($A138,'Commission''s asset beta 2016'!$A$11:$A$84,0),MATCH(G$6,'Commission''s asset beta 2016'!$B$8:$G$8,0))</f>
        <v>1.9593972045352188E-2</v>
      </c>
      <c r="H138" s="23">
        <f t="shared" ca="1" si="18"/>
        <v>1.3699146017464168E-2</v>
      </c>
      <c r="I138" s="23">
        <f t="shared" ca="1" si="19"/>
        <v>2.2412848223347624E-3</v>
      </c>
      <c r="J138" s="23">
        <f t="shared" ca="1" si="20"/>
        <v>3.8392374051404303E-4</v>
      </c>
    </row>
    <row r="139" spans="1:15" ht="409.6">
      <c r="A139" s="1" t="str">
        <f ca="1">'Commission''s asset beta 2016'!R25</f>
        <v>ES US Equity</v>
      </c>
      <c r="B139" s="38">
        <f ca="1">INDEX('Commission''s asset beta 2016'!$B$11:$G$84,MATCH($A139,'Commission''s asset beta 2016'!$A$11:$A$84,0),MATCH(B$6,'Commission''s asset beta 2016'!$B$8:$G$8,0))</f>
        <v>0.2544689956365408</v>
      </c>
      <c r="C139" s="38">
        <f ca="1">INDEX('Commission''s asset beta 2016'!$B$11:$G$84,MATCH($A139,'Commission''s asset beta 2016'!$A$11:$A$84,0),MATCH(C$6,'Commission''s asset beta 2016'!$B$8:$G$8,0))</f>
        <v>7.9750419908706627E-2</v>
      </c>
      <c r="D139" s="38">
        <f ca="1">INDEX('Commission''s asset beta 2016'!$B$11:$G$84,MATCH($A139,'Commission''s asset beta 2016'!$A$11:$A$84,0),MATCH(D$6,'Commission''s asset beta 2016'!$B$8:$G$8,0))</f>
        <v>0.2990850941846202</v>
      </c>
      <c r="E139" s="38">
        <f ca="1">INDEX('Commission''s asset beta 2016'!$B$11:$G$84,MATCH($A139,'Commission''s asset beta 2016'!$A$11:$A$84,0),MATCH(E$6,'Commission''s asset beta 2016'!$B$8:$G$8,0))</f>
        <v>3.442785796678282E-2</v>
      </c>
      <c r="F139" s="38">
        <f ca="1">INDEX('Commission''s asset beta 2016'!$B$11:$G$84,MATCH($A139,'Commission''s asset beta 2016'!$A$11:$A$84,0),MATCH(F$6,'Commission''s asset beta 2016'!$B$8:$G$8,0))</f>
        <v>0.36009533576603375</v>
      </c>
      <c r="G139" s="38">
        <f ca="1">INDEX('Commission''s asset beta 2016'!$B$11:$G$84,MATCH($A139,'Commission''s asset beta 2016'!$A$11:$A$84,0),MATCH(G$6,'Commission''s asset beta 2016'!$B$8:$G$8,0))</f>
        <v>1.5407403236260128E-2</v>
      </c>
      <c r="H139" s="23">
        <f t="shared" ca="1" si="18"/>
        <v>6.36012947561503E-3</v>
      </c>
      <c r="I139" s="23">
        <f t="shared" ca="1" si="19"/>
        <v>1.1852774041809712E-3</v>
      </c>
      <c r="J139" s="23">
        <f t="shared" ca="1" si="20"/>
        <v>2.3738807448471906E-4</v>
      </c>
    </row>
    <row r="140" spans="1:15" ht="409.6">
      <c r="A140" s="1" t="str">
        <f ca="1">'Commission''s asset beta 2016'!R26</f>
        <v>EXC US Equity</v>
      </c>
      <c r="B140" s="38">
        <f ca="1">INDEX('Commission''s asset beta 2016'!$B$11:$G$84,MATCH($A140,'Commission''s asset beta 2016'!$A$11:$A$84,0),MATCH(B$6,'Commission''s asset beta 2016'!$B$8:$G$8,0))</f>
        <v>0.18385701109801245</v>
      </c>
      <c r="C140" s="38">
        <f ca="1">INDEX('Commission''s asset beta 2016'!$B$11:$G$84,MATCH($A140,'Commission''s asset beta 2016'!$A$11:$A$84,0),MATCH(C$6,'Commission''s asset beta 2016'!$B$8:$G$8,0))</f>
        <v>0.12251649961484713</v>
      </c>
      <c r="D140" s="38">
        <f ca="1">INDEX('Commission''s asset beta 2016'!$B$11:$G$84,MATCH($A140,'Commission''s asset beta 2016'!$A$11:$A$84,0),MATCH(D$6,'Commission''s asset beta 2016'!$B$8:$G$8,0))</f>
        <v>0.27288886552053671</v>
      </c>
      <c r="E140" s="38">
        <f ca="1">INDEX('Commission''s asset beta 2016'!$B$11:$G$84,MATCH($A140,'Commission''s asset beta 2016'!$A$11:$A$84,0),MATCH(E$6,'Commission''s asset beta 2016'!$B$8:$G$8,0))</f>
        <v>4.8685061203076439E-2</v>
      </c>
      <c r="F140" s="38">
        <f ca="1">INDEX('Commission''s asset beta 2016'!$B$11:$G$84,MATCH($A140,'Commission''s asset beta 2016'!$A$11:$A$84,0),MATCH(F$6,'Commission''s asset beta 2016'!$B$8:$G$8,0))</f>
        <v>0.345786301638983</v>
      </c>
      <c r="G140" s="38">
        <f ca="1">INDEX('Commission''s asset beta 2016'!$B$11:$G$84,MATCH($A140,'Commission''s asset beta 2016'!$A$11:$A$84,0),MATCH(G$6,'Commission''s asset beta 2016'!$B$8:$G$8,0))</f>
        <v>2.072912657109046E-2</v>
      </c>
      <c r="H140" s="23">
        <f t="shared" ca="1" si="18"/>
        <v>1.5010292677874838E-2</v>
      </c>
      <c r="I140" s="23">
        <f t="shared" ca="1" si="19"/>
        <v>2.3702351843472988E-3</v>
      </c>
      <c r="J140" s="23">
        <f t="shared" ca="1" si="20"/>
        <v>4.2969668840028852E-4</v>
      </c>
    </row>
    <row r="141" spans="1:15" ht="409.6">
      <c r="A141" s="1" t="str">
        <f ca="1">'Commission''s asset beta 2016'!R27</f>
        <v>FE US Equity</v>
      </c>
      <c r="B141" s="38">
        <f ca="1">INDEX('Commission''s asset beta 2016'!$B$11:$G$84,MATCH($A141,'Commission''s asset beta 2016'!$A$11:$A$84,0),MATCH(B$6,'Commission''s asset beta 2016'!$B$8:$G$8,0))</f>
        <v>0.12317814529320517</v>
      </c>
      <c r="C141" s="38">
        <f ca="1">INDEX('Commission''s asset beta 2016'!$B$11:$G$84,MATCH($A141,'Commission''s asset beta 2016'!$A$11:$A$84,0),MATCH(C$6,'Commission''s asset beta 2016'!$B$8:$G$8,0))</f>
        <v>8.4952158589571516E-2</v>
      </c>
      <c r="D141" s="38">
        <f ca="1">INDEX('Commission''s asset beta 2016'!$B$11:$G$84,MATCH($A141,'Commission''s asset beta 2016'!$A$11:$A$84,0),MATCH(D$6,'Commission''s asset beta 2016'!$B$8:$G$8,0))</f>
        <v>0.20885210096467027</v>
      </c>
      <c r="E141" s="38">
        <f ca="1">INDEX('Commission''s asset beta 2016'!$B$11:$G$84,MATCH($A141,'Commission''s asset beta 2016'!$A$11:$A$84,0),MATCH(E$6,'Commission''s asset beta 2016'!$B$8:$G$8,0))</f>
        <v>3.3365850830701808E-2</v>
      </c>
      <c r="F141" s="38">
        <f ca="1">INDEX('Commission''s asset beta 2016'!$B$11:$G$84,MATCH($A141,'Commission''s asset beta 2016'!$A$11:$A$84,0),MATCH(F$6,'Commission''s asset beta 2016'!$B$8:$G$8,0))</f>
        <v>0.26699377950629588</v>
      </c>
      <c r="G141" s="38">
        <f ca="1">INDEX('Commission''s asset beta 2016'!$B$11:$G$84,MATCH($A141,'Commission''s asset beta 2016'!$A$11:$A$84,0),MATCH(G$6,'Commission''s asset beta 2016'!$B$8:$G$8,0))</f>
        <v>1.5108927679756967E-2</v>
      </c>
      <c r="H141" s="23">
        <f t="shared" ca="1" si="18"/>
        <v>7.2168692490277098E-3</v>
      </c>
      <c r="I141" s="23">
        <f t="shared" ca="1" si="19"/>
        <v>1.1132800016566446E-3</v>
      </c>
      <c r="J141" s="23">
        <f t="shared" ca="1" si="20"/>
        <v>2.2827969563212624E-4</v>
      </c>
    </row>
    <row r="142" spans="1:15" ht="409.6">
      <c r="A142" s="1" t="str">
        <f ca="1">'Commission''s asset beta 2016'!R28</f>
        <v>LNT US Equity</v>
      </c>
      <c r="B142" s="38">
        <f ca="1">INDEX('Commission''s asset beta 2016'!$B$11:$G$84,MATCH($A142,'Commission''s asset beta 2016'!$A$11:$A$84,0),MATCH(B$6,'Commission''s asset beta 2016'!$B$8:$G$8,0))</f>
        <v>0.30844555089591252</v>
      </c>
      <c r="C142" s="38">
        <f ca="1">INDEX('Commission''s asset beta 2016'!$B$11:$G$84,MATCH($A142,'Commission''s asset beta 2016'!$A$11:$A$84,0),MATCH(C$6,'Commission''s asset beta 2016'!$B$8:$G$8,0))</f>
        <v>8.3369316189870313E-2</v>
      </c>
      <c r="D142" s="38">
        <f ca="1">INDEX('Commission''s asset beta 2016'!$B$11:$G$84,MATCH($A142,'Commission''s asset beta 2016'!$A$11:$A$84,0),MATCH(D$6,'Commission''s asset beta 2016'!$B$8:$G$8,0))</f>
        <v>0.35451470841304039</v>
      </c>
      <c r="E142" s="38">
        <f ca="1">INDEX('Commission''s asset beta 2016'!$B$11:$G$84,MATCH($A142,'Commission''s asset beta 2016'!$A$11:$A$84,0),MATCH(E$6,'Commission''s asset beta 2016'!$B$8:$G$8,0))</f>
        <v>3.4756966326572471E-2</v>
      </c>
      <c r="F142" s="38">
        <f ca="1">INDEX('Commission''s asset beta 2016'!$B$11:$G$84,MATCH($A142,'Commission''s asset beta 2016'!$A$11:$A$84,0),MATCH(F$6,'Commission''s asset beta 2016'!$B$8:$G$8,0))</f>
        <v>0.41676191139537444</v>
      </c>
      <c r="G142" s="38">
        <f ca="1">INDEX('Commission''s asset beta 2016'!$B$11:$G$84,MATCH($A142,'Commission''s asset beta 2016'!$A$11:$A$84,0),MATCH(G$6,'Commission''s asset beta 2016'!$B$8:$G$8,0))</f>
        <v>1.5508956067509396E-2</v>
      </c>
      <c r="H142" s="23">
        <f t="shared" ca="1" si="18"/>
        <v>6.9504428819665721E-3</v>
      </c>
      <c r="I142" s="23">
        <f t="shared" ca="1" si="19"/>
        <v>1.2080467082264926E-3</v>
      </c>
      <c r="J142" s="23">
        <f t="shared" ca="1" si="20"/>
        <v>2.4052771830393652E-4</v>
      </c>
    </row>
    <row r="143" spans="1:15" ht="409.6">
      <c r="A143" s="1" t="str">
        <f ca="1">'Commission''s asset beta 2016'!R29</f>
        <v>MGEE US Equity</v>
      </c>
      <c r="B143" s="38">
        <f ca="1">INDEX('Commission''s asset beta 2016'!$B$11:$G$84,MATCH($A143,'Commission''s asset beta 2016'!$A$11:$A$84,0),MATCH(B$6,'Commission''s asset beta 2016'!$B$8:$G$8,0))</f>
        <v>0.31332872960858199</v>
      </c>
      <c r="C143" s="38">
        <f ca="1">INDEX('Commission''s asset beta 2016'!$B$11:$G$84,MATCH($A143,'Commission''s asset beta 2016'!$A$11:$A$84,0),MATCH(C$6,'Commission''s asset beta 2016'!$B$8:$G$8,0))</f>
        <v>0.11604137004051671</v>
      </c>
      <c r="D143" s="38">
        <f ca="1">INDEX('Commission''s asset beta 2016'!$B$11:$G$84,MATCH($A143,'Commission''s asset beta 2016'!$A$11:$A$84,0),MATCH(D$6,'Commission''s asset beta 2016'!$B$8:$G$8,0))</f>
        <v>0.3697392115201853</v>
      </c>
      <c r="E143" s="38">
        <f ca="1">INDEX('Commission''s asset beta 2016'!$B$11:$G$84,MATCH($A143,'Commission''s asset beta 2016'!$A$11:$A$84,0),MATCH(E$6,'Commission''s asset beta 2016'!$B$8:$G$8,0))</f>
        <v>5.0801315157698132E-2</v>
      </c>
      <c r="F143" s="38">
        <f ca="1">INDEX('Commission''s asset beta 2016'!$B$11:$G$84,MATCH($A143,'Commission''s asset beta 2016'!$A$11:$A$84,0),MATCH(F$6,'Commission''s asset beta 2016'!$B$8:$G$8,0))</f>
        <v>0.59008679528687036</v>
      </c>
      <c r="G143" s="38">
        <f ca="1">INDEX('Commission''s asset beta 2016'!$B$11:$G$84,MATCH($A143,'Commission''s asset beta 2016'!$A$11:$A$84,0),MATCH(G$6,'Commission''s asset beta 2016'!$B$8:$G$8,0))</f>
        <v>2.3131642392372642E-2</v>
      </c>
      <c r="H143" s="23">
        <f t="shared" ca="1" si="18"/>
        <v>1.3465599560880129E-2</v>
      </c>
      <c r="I143" s="23">
        <f t="shared" ca="1" si="19"/>
        <v>2.58077362175177E-3</v>
      </c>
      <c r="J143" s="23">
        <f t="shared" ca="1" si="20"/>
        <v>5.3507287976861109E-4</v>
      </c>
    </row>
    <row r="144" spans="1:15" ht="409.6">
      <c r="A144" s="1" t="str">
        <f ca="1">'Commission''s asset beta 2016'!R30</f>
        <v>NG/ LN Equity</v>
      </c>
      <c r="B144" s="38">
        <f ca="1">INDEX('Commission''s asset beta 2016'!$B$11:$G$84,MATCH($A144,'Commission''s asset beta 2016'!$A$11:$A$84,0),MATCH(B$6,'Commission''s asset beta 2016'!$B$8:$G$8,0))</f>
        <v>0.25561143497402383</v>
      </c>
      <c r="C144" s="38">
        <f ca="1">INDEX('Commission''s asset beta 2016'!$B$11:$G$84,MATCH($A144,'Commission''s asset beta 2016'!$A$11:$A$84,0),MATCH(C$6,'Commission''s asset beta 2016'!$B$8:$G$8,0))</f>
        <v>6.3406258725917111E-2</v>
      </c>
      <c r="D144" s="38">
        <f ca="1">INDEX('Commission''s asset beta 2016'!$B$11:$G$84,MATCH($A144,'Commission''s asset beta 2016'!$A$11:$A$84,0),MATCH(D$6,'Commission''s asset beta 2016'!$B$8:$G$8,0))</f>
        <v>0.27022044413813551</v>
      </c>
      <c r="E144" s="38">
        <f ca="1">INDEX('Commission''s asset beta 2016'!$B$11:$G$84,MATCH($A144,'Commission''s asset beta 2016'!$A$11:$A$84,0),MATCH(E$6,'Commission''s asset beta 2016'!$B$8:$G$8,0))</f>
        <v>2.9094744244264496E-2</v>
      </c>
      <c r="F144" s="38">
        <f ca="1">INDEX('Commission''s asset beta 2016'!$B$11:$G$84,MATCH($A144,'Commission''s asset beta 2016'!$A$11:$A$84,0),MATCH(F$6,'Commission''s asset beta 2016'!$B$8:$G$8,0))</f>
        <v>0.30597478027780289</v>
      </c>
      <c r="G144" s="38">
        <f ca="1">INDEX('Commission''s asset beta 2016'!$B$11:$G$84,MATCH($A144,'Commission''s asset beta 2016'!$A$11:$A$84,0),MATCH(G$6,'Commission''s asset beta 2016'!$B$8:$G$8,0))</f>
        <v>1.3477716102999802E-2</v>
      </c>
      <c r="H144" s="23">
        <f t="shared" ca="1" si="18"/>
        <v>4.0203536456179401E-3</v>
      </c>
      <c r="I144" s="23">
        <f t="shared" ca="1" si="19"/>
        <v>8.4650414263916208E-4</v>
      </c>
      <c r="J144" s="23">
        <f t="shared" ca="1" si="20"/>
        <v>1.8164883135306017E-4</v>
      </c>
    </row>
    <row r="145" spans="1:10" ht="409.6">
      <c r="A145" s="1" t="str">
        <f ca="1">'Commission''s asset beta 2016'!R31</f>
        <v>NI US Equity</v>
      </c>
      <c r="B145" s="38">
        <f ca="1">INDEX('Commission''s asset beta 2016'!$B$11:$G$84,MATCH($A145,'Commission''s asset beta 2016'!$A$11:$A$84,0),MATCH(B$6,'Commission''s asset beta 2016'!$B$8:$G$8,0))</f>
        <v>0.21925240662338735</v>
      </c>
      <c r="C145" s="38">
        <f ca="1">INDEX('Commission''s asset beta 2016'!$B$11:$G$84,MATCH($A145,'Commission''s asset beta 2016'!$A$11:$A$84,0),MATCH(C$6,'Commission''s asset beta 2016'!$B$8:$G$8,0))</f>
        <v>6.8985512297978793E-2</v>
      </c>
      <c r="D145" s="38">
        <f ca="1">INDEX('Commission''s asset beta 2016'!$B$11:$G$84,MATCH($A145,'Commission''s asset beta 2016'!$A$11:$A$84,0),MATCH(D$6,'Commission''s asset beta 2016'!$B$8:$G$8,0))</f>
        <v>0.33400398549161964</v>
      </c>
      <c r="E145" s="38">
        <f ca="1">INDEX('Commission''s asset beta 2016'!$B$11:$G$84,MATCH($A145,'Commission''s asset beta 2016'!$A$11:$A$84,0),MATCH(E$6,'Commission''s asset beta 2016'!$B$8:$G$8,0))</f>
        <v>3.1583109437369757E-2</v>
      </c>
      <c r="F145" s="38">
        <f ca="1">INDEX('Commission''s asset beta 2016'!$B$11:$G$84,MATCH($A145,'Commission''s asset beta 2016'!$A$11:$A$84,0),MATCH(F$6,'Commission''s asset beta 2016'!$B$8:$G$8,0))</f>
        <v>0.37422757356973407</v>
      </c>
      <c r="G145" s="38">
        <f ca="1">INDEX('Commission''s asset beta 2016'!$B$11:$G$84,MATCH($A145,'Commission''s asset beta 2016'!$A$11:$A$84,0),MATCH(G$6,'Commission''s asset beta 2016'!$B$8:$G$8,0))</f>
        <v>1.4549807876581743E-2</v>
      </c>
      <c r="H145" s="23">
        <f t="shared" ca="1" si="18"/>
        <v>4.7590009070145834E-3</v>
      </c>
      <c r="I145" s="23">
        <f t="shared" ca="1" si="19"/>
        <v>9.9749280173287453E-4</v>
      </c>
      <c r="J145" s="23">
        <f t="shared" ca="1" si="20"/>
        <v>2.1169690924544013E-4</v>
      </c>
    </row>
    <row r="146" spans="1:10" ht="409.6">
      <c r="A146" s="1" t="str">
        <f ca="1">'Commission''s asset beta 2016'!R32</f>
        <v>NWE US Equity</v>
      </c>
      <c r="B146" s="38">
        <f ca="1">INDEX('Commission''s asset beta 2016'!$B$11:$G$84,MATCH($A146,'Commission''s asset beta 2016'!$A$11:$A$84,0),MATCH(B$6,'Commission''s asset beta 2016'!$B$8:$G$8,0))</f>
        <v>0.30280958334242825</v>
      </c>
      <c r="C146" s="38">
        <f ca="1">INDEX('Commission''s asset beta 2016'!$B$11:$G$84,MATCH($A146,'Commission''s asset beta 2016'!$A$11:$A$84,0),MATCH(C$6,'Commission''s asset beta 2016'!$B$8:$G$8,0))</f>
        <v>8.5222920090754051E-2</v>
      </c>
      <c r="D146" s="38">
        <f ca="1">INDEX('Commission''s asset beta 2016'!$B$11:$G$84,MATCH($A146,'Commission''s asset beta 2016'!$A$11:$A$84,0),MATCH(D$6,'Commission''s asset beta 2016'!$B$8:$G$8,0))</f>
        <v>0.30638760802948839</v>
      </c>
      <c r="E146" s="38">
        <f ca="1">INDEX('Commission''s asset beta 2016'!$B$11:$G$84,MATCH($A146,'Commission''s asset beta 2016'!$A$11:$A$84,0),MATCH(E$6,'Commission''s asset beta 2016'!$B$8:$G$8,0))</f>
        <v>3.4447418348702401E-2</v>
      </c>
      <c r="F146" s="38">
        <f ca="1">INDEX('Commission''s asset beta 2016'!$B$11:$G$84,MATCH($A146,'Commission''s asset beta 2016'!$A$11:$A$84,0),MATCH(F$6,'Commission''s asset beta 2016'!$B$8:$G$8,0))</f>
        <v>0.40240955343516438</v>
      </c>
      <c r="G146" s="38">
        <f ca="1">INDEX('Commission''s asset beta 2016'!$B$11:$G$84,MATCH($A146,'Commission''s asset beta 2016'!$A$11:$A$84,0),MATCH(G$6,'Commission''s asset beta 2016'!$B$8:$G$8,0))</f>
        <v>1.5028511100154514E-2</v>
      </c>
      <c r="H146" s="23">
        <f t="shared" ca="1" si="18"/>
        <v>7.2629461087950504E-3</v>
      </c>
      <c r="I146" s="23">
        <f t="shared" ca="1" si="19"/>
        <v>1.1866246308905189E-3</v>
      </c>
      <c r="J146" s="23">
        <f t="shared" ca="1" si="20"/>
        <v>2.2585614588746744E-4</v>
      </c>
    </row>
    <row r="147" spans="1:10" ht="409.6">
      <c r="A147" s="1" t="str">
        <f ca="1">'Commission''s asset beta 2016'!R33</f>
        <v>OGE US Equity</v>
      </c>
      <c r="B147" s="38">
        <f ca="1">INDEX('Commission''s asset beta 2016'!$B$11:$G$84,MATCH($A147,'Commission''s asset beta 2016'!$A$11:$A$84,0),MATCH(B$6,'Commission''s asset beta 2016'!$B$8:$G$8,0))</f>
        <v>0.46376586045823148</v>
      </c>
      <c r="C147" s="38">
        <f ca="1">INDEX('Commission''s asset beta 2016'!$B$11:$G$84,MATCH($A147,'Commission''s asset beta 2016'!$A$11:$A$84,0),MATCH(C$6,'Commission''s asset beta 2016'!$B$8:$G$8,0))</f>
        <v>0.10753318403360383</v>
      </c>
      <c r="D147" s="38">
        <f ca="1">INDEX('Commission''s asset beta 2016'!$B$11:$G$84,MATCH($A147,'Commission''s asset beta 2016'!$A$11:$A$84,0),MATCH(D$6,'Commission''s asset beta 2016'!$B$8:$G$8,0))</f>
        <v>0.51181037467306778</v>
      </c>
      <c r="E147" s="38">
        <f ca="1">INDEX('Commission''s asset beta 2016'!$B$11:$G$84,MATCH($A147,'Commission''s asset beta 2016'!$A$11:$A$84,0),MATCH(E$6,'Commission''s asset beta 2016'!$B$8:$G$8,0))</f>
        <v>4.3121800679330177E-2</v>
      </c>
      <c r="F147" s="38">
        <f ca="1">INDEX('Commission''s asset beta 2016'!$B$11:$G$84,MATCH($A147,'Commission''s asset beta 2016'!$A$11:$A$84,0),MATCH(F$6,'Commission''s asset beta 2016'!$B$8:$G$8,0))</f>
        <v>0.53804810023747596</v>
      </c>
      <c r="G147" s="38">
        <f ca="1">INDEX('Commission''s asset beta 2016'!$B$11:$G$84,MATCH($A147,'Commission''s asset beta 2016'!$A$11:$A$84,0),MATCH(G$6,'Commission''s asset beta 2016'!$B$8:$G$8,0))</f>
        <v>1.8729616413574953E-2</v>
      </c>
      <c r="H147" s="23">
        <f t="shared" ca="1" si="18"/>
        <v>1.156338566840491E-2</v>
      </c>
      <c r="I147" s="23">
        <f t="shared" ca="1" si="19"/>
        <v>1.8594896938278805E-3</v>
      </c>
      <c r="J147" s="23">
        <f t="shared" ca="1" si="20"/>
        <v>3.5079853099965628E-4</v>
      </c>
    </row>
    <row r="148" spans="1:10" ht="409.6">
      <c r="A148" s="1" t="str">
        <f ca="1">'Commission''s asset beta 2016'!R34</f>
        <v>PCG US Equity</v>
      </c>
      <c r="B148" s="38">
        <f ca="1">INDEX('Commission''s asset beta 2016'!$B$11:$G$84,MATCH($A148,'Commission''s asset beta 2016'!$A$11:$A$84,0),MATCH(B$6,'Commission''s asset beta 2016'!$B$8:$G$8,0))</f>
        <v>0.27118397761301766</v>
      </c>
      <c r="C148" s="38">
        <f ca="1">INDEX('Commission''s asset beta 2016'!$B$11:$G$84,MATCH($A148,'Commission''s asset beta 2016'!$A$11:$A$84,0),MATCH(C$6,'Commission''s asset beta 2016'!$B$8:$G$8,0))</f>
        <v>8.7462037317317373E-2</v>
      </c>
      <c r="D148" s="38">
        <f ca="1">INDEX('Commission''s asset beta 2016'!$B$11:$G$84,MATCH($A148,'Commission''s asset beta 2016'!$A$11:$A$84,0),MATCH(D$6,'Commission''s asset beta 2016'!$B$8:$G$8,0))</f>
        <v>0.23487941979773849</v>
      </c>
      <c r="E148" s="38">
        <f ca="1">INDEX('Commission''s asset beta 2016'!$B$11:$G$84,MATCH($A148,'Commission''s asset beta 2016'!$A$11:$A$84,0),MATCH(E$6,'Commission''s asset beta 2016'!$B$8:$G$8,0))</f>
        <v>3.6703699315830833E-2</v>
      </c>
      <c r="F148" s="38">
        <f ca="1">INDEX('Commission''s asset beta 2016'!$B$11:$G$84,MATCH($A148,'Commission''s asset beta 2016'!$A$11:$A$84,0),MATCH(F$6,'Commission''s asset beta 2016'!$B$8:$G$8,0))</f>
        <v>0.30365742222207365</v>
      </c>
      <c r="G148" s="38">
        <f ca="1">INDEX('Commission''s asset beta 2016'!$B$11:$G$84,MATCH($A148,'Commission''s asset beta 2016'!$A$11:$A$84,0),MATCH(G$6,'Commission''s asset beta 2016'!$B$8:$G$8,0))</f>
        <v>1.6443425126528417E-2</v>
      </c>
      <c r="H148" s="23">
        <f t="shared" ca="1" si="18"/>
        <v>7.6496079716958168E-3</v>
      </c>
      <c r="I148" s="23">
        <f t="shared" ca="1" si="19"/>
        <v>1.3471615434669207E-3</v>
      </c>
      <c r="J148" s="23">
        <f t="shared" ca="1" si="20"/>
        <v>2.7038622989174611E-4</v>
      </c>
    </row>
    <row r="149" spans="1:10" ht="409.6">
      <c r="A149" s="1" t="str">
        <f ca="1">'Commission''s asset beta 2016'!R35</f>
        <v>PEG US Equity</v>
      </c>
      <c r="B149" s="38">
        <f ca="1">INDEX('Commission''s asset beta 2016'!$B$11:$G$84,MATCH($A149,'Commission''s asset beta 2016'!$A$11:$A$84,0),MATCH(B$6,'Commission''s asset beta 2016'!$B$8:$G$8,0))</f>
        <v>0.22676436591670082</v>
      </c>
      <c r="C149" s="38">
        <f ca="1">INDEX('Commission''s asset beta 2016'!$B$11:$G$84,MATCH($A149,'Commission''s asset beta 2016'!$A$11:$A$84,0),MATCH(C$6,'Commission''s asset beta 2016'!$B$8:$G$8,0))</f>
        <v>0.10921193011775014</v>
      </c>
      <c r="D149" s="38">
        <f ca="1">INDEX('Commission''s asset beta 2016'!$B$11:$G$84,MATCH($A149,'Commission''s asset beta 2016'!$A$11:$A$84,0),MATCH(D$6,'Commission''s asset beta 2016'!$B$8:$G$8,0))</f>
        <v>0.36433293821585527</v>
      </c>
      <c r="E149" s="38">
        <f ca="1">INDEX('Commission''s asset beta 2016'!$B$11:$G$84,MATCH($A149,'Commission''s asset beta 2016'!$A$11:$A$84,0),MATCH(E$6,'Commission''s asset beta 2016'!$B$8:$G$8,0))</f>
        <v>4.6366106341917214E-2</v>
      </c>
      <c r="F149" s="38">
        <f ca="1">INDEX('Commission''s asset beta 2016'!$B$11:$G$84,MATCH($A149,'Commission''s asset beta 2016'!$A$11:$A$84,0),MATCH(F$6,'Commission''s asset beta 2016'!$B$8:$G$8,0))</f>
        <v>0.43857279582487418</v>
      </c>
      <c r="G149" s="38">
        <f ca="1">INDEX('Commission''s asset beta 2016'!$B$11:$G$84,MATCH($A149,'Commission''s asset beta 2016'!$A$11:$A$84,0),MATCH(G$6,'Commission''s asset beta 2016'!$B$8:$G$8,0))</f>
        <v>2.0100196877323104E-2</v>
      </c>
      <c r="H149" s="23">
        <f t="shared" ca="1" si="18"/>
        <v>1.192724568004434E-2</v>
      </c>
      <c r="I149" s="23">
        <f t="shared" ca="1" si="19"/>
        <v>2.1498158173099756E-3</v>
      </c>
      <c r="J149" s="23">
        <f t="shared" ca="1" si="20"/>
        <v>4.0401791450714943E-4</v>
      </c>
    </row>
    <row r="150" spans="1:10" ht="409.6">
      <c r="A150" s="1" t="str">
        <f ca="1">'Commission''s asset beta 2016'!R36</f>
        <v>POM US Equity</v>
      </c>
      <c r="B150" s="38">
        <f ca="1">INDEX('Commission''s asset beta 2016'!$B$11:$G$84,MATCH($A150,'Commission''s asset beta 2016'!$A$11:$A$84,0),MATCH(B$6,'Commission''s asset beta 2016'!$B$8:$G$8,0))</f>
        <v>0.19116105983409265</v>
      </c>
      <c r="C150" s="38">
        <f ca="1">INDEX('Commission''s asset beta 2016'!$B$11:$G$84,MATCH($A150,'Commission''s asset beta 2016'!$A$11:$A$84,0),MATCH(C$6,'Commission''s asset beta 2016'!$B$8:$G$8,0))</f>
        <v>9.661151399786666E-2</v>
      </c>
      <c r="D150" s="38">
        <f ca="1">INDEX('Commission''s asset beta 2016'!$B$11:$G$84,MATCH($A150,'Commission''s asset beta 2016'!$A$11:$A$84,0),MATCH(D$6,'Commission''s asset beta 2016'!$B$8:$G$8,0))</f>
        <v>0.20935666798736804</v>
      </c>
      <c r="E150" s="38">
        <f ca="1">INDEX('Commission''s asset beta 2016'!$B$11:$G$84,MATCH($A150,'Commission''s asset beta 2016'!$A$11:$A$84,0),MATCH(E$6,'Commission''s asset beta 2016'!$B$8:$G$8,0))</f>
        <v>4.2012648437252602E-2</v>
      </c>
      <c r="F150" s="38">
        <f ca="1">INDEX('Commission''s asset beta 2016'!$B$11:$G$84,MATCH($A150,'Commission''s asset beta 2016'!$A$11:$A$84,0),MATCH(F$6,'Commission''s asset beta 2016'!$B$8:$G$8,0))</f>
        <v>0.23718428158703922</v>
      </c>
      <c r="G150" s="38">
        <f ca="1">INDEX('Commission''s asset beta 2016'!$B$11:$G$84,MATCH($A150,'Commission''s asset beta 2016'!$A$11:$A$84,0),MATCH(G$6,'Commission''s asset beta 2016'!$B$8:$G$8,0))</f>
        <v>1.97638211294647E-2</v>
      </c>
      <c r="H150" s="23">
        <f t="shared" ca="1" si="18"/>
        <v>9.333784636959986E-3</v>
      </c>
      <c r="I150" s="23">
        <f t="shared" ca="1" si="19"/>
        <v>1.7650626287121834E-3</v>
      </c>
      <c r="J150" s="23">
        <f t="shared" ca="1" si="20"/>
        <v>3.9060862563747534E-4</v>
      </c>
    </row>
    <row r="151" spans="1:10" ht="409.6">
      <c r="A151" s="1" t="str">
        <f ca="1">'Commission''s asset beta 2016'!R37</f>
        <v>PPL US Equity</v>
      </c>
      <c r="B151" s="38">
        <f ca="1">INDEX('Commission''s asset beta 2016'!$B$11:$G$84,MATCH($A151,'Commission''s asset beta 2016'!$A$11:$A$84,0),MATCH(B$6,'Commission''s asset beta 2016'!$B$8:$G$8,0))</f>
        <v>0.19474993865121612</v>
      </c>
      <c r="C151" s="38">
        <f ca="1">INDEX('Commission''s asset beta 2016'!$B$11:$G$84,MATCH($A151,'Commission''s asset beta 2016'!$A$11:$A$84,0),MATCH(C$6,'Commission''s asset beta 2016'!$B$8:$G$8,0))</f>
        <v>6.5978252960071482E-2</v>
      </c>
      <c r="D151" s="38">
        <f ca="1">INDEX('Commission''s asset beta 2016'!$B$11:$G$84,MATCH($A151,'Commission''s asset beta 2016'!$A$11:$A$84,0),MATCH(D$6,'Commission''s asset beta 2016'!$B$8:$G$8,0))</f>
        <v>0.22823348692514797</v>
      </c>
      <c r="E151" s="38">
        <f ca="1">INDEX('Commission''s asset beta 2016'!$B$11:$G$84,MATCH($A151,'Commission''s asset beta 2016'!$A$11:$A$84,0),MATCH(E$6,'Commission''s asset beta 2016'!$B$8:$G$8,0))</f>
        <v>2.9131023121471276E-2</v>
      </c>
      <c r="F151" s="38">
        <f ca="1">INDEX('Commission''s asset beta 2016'!$B$11:$G$84,MATCH($A151,'Commission''s asset beta 2016'!$A$11:$A$84,0),MATCH(F$6,'Commission''s asset beta 2016'!$B$8:$G$8,0))</f>
        <v>0.25543679280049125</v>
      </c>
      <c r="G151" s="38">
        <f ca="1">INDEX('Commission''s asset beta 2016'!$B$11:$G$84,MATCH($A151,'Commission''s asset beta 2016'!$A$11:$A$84,0),MATCH(G$6,'Commission''s asset beta 2016'!$B$8:$G$8,0))</f>
        <v>1.3230887902375931E-2</v>
      </c>
      <c r="H151" s="23">
        <f t="shared" ca="1" si="18"/>
        <v>4.3531298636631816E-3</v>
      </c>
      <c r="I151" s="23">
        <f t="shared" ca="1" si="19"/>
        <v>8.4861650810369416E-4</v>
      </c>
      <c r="J151" s="23">
        <f t="shared" ca="1" si="20"/>
        <v>1.7505639468523777E-4</v>
      </c>
    </row>
    <row r="152" spans="1:10" ht="409.6">
      <c r="A152" s="1" t="str">
        <f ca="1">'Commission''s asset beta 2016'!R38</f>
        <v>SCG US Equity</v>
      </c>
      <c r="B152" s="38">
        <f ca="1">INDEX('Commission''s asset beta 2016'!$B$11:$G$84,MATCH($A152,'Commission''s asset beta 2016'!$A$11:$A$84,0),MATCH(B$6,'Commission''s asset beta 2016'!$B$8:$G$8,0))</f>
        <v>0.24810536059958546</v>
      </c>
      <c r="C152" s="38">
        <f ca="1">INDEX('Commission''s asset beta 2016'!$B$11:$G$84,MATCH($A152,'Commission''s asset beta 2016'!$A$11:$A$84,0),MATCH(C$6,'Commission''s asset beta 2016'!$B$8:$G$8,0))</f>
        <v>7.7246954916690563E-2</v>
      </c>
      <c r="D152" s="38">
        <f ca="1">INDEX('Commission''s asset beta 2016'!$B$11:$G$84,MATCH($A152,'Commission''s asset beta 2016'!$A$11:$A$84,0),MATCH(D$6,'Commission''s asset beta 2016'!$B$8:$G$8,0))</f>
        <v>0.26424178851575597</v>
      </c>
      <c r="E152" s="38">
        <f ca="1">INDEX('Commission''s asset beta 2016'!$B$11:$G$84,MATCH($A152,'Commission''s asset beta 2016'!$A$11:$A$84,0),MATCH(E$6,'Commission''s asset beta 2016'!$B$8:$G$8,0))</f>
        <v>3.1042295535258561E-2</v>
      </c>
      <c r="F152" s="38">
        <f ca="1">INDEX('Commission''s asset beta 2016'!$B$11:$G$84,MATCH($A152,'Commission''s asset beta 2016'!$A$11:$A$84,0),MATCH(F$6,'Commission''s asset beta 2016'!$B$8:$G$8,0))</f>
        <v>0.3225638689053163</v>
      </c>
      <c r="G152" s="38">
        <f ca="1">INDEX('Commission''s asset beta 2016'!$B$11:$G$84,MATCH($A152,'Commission''s asset beta 2016'!$A$11:$A$84,0),MATCH(G$6,'Commission''s asset beta 2016'!$B$8:$G$8,0))</f>
        <v>1.348151535398376E-2</v>
      </c>
      <c r="H152" s="23">
        <f t="shared" ca="1" si="18"/>
        <v>5.967092043901224E-3</v>
      </c>
      <c r="I152" s="23">
        <f t="shared" ca="1" si="19"/>
        <v>9.636241120983336E-4</v>
      </c>
      <c r="J152" s="23">
        <f t="shared" ca="1" si="20"/>
        <v>1.8175125623969988E-4</v>
      </c>
    </row>
    <row r="153" spans="1:10" ht="409.6">
      <c r="A153" s="1" t="str">
        <f ca="1">'Commission''s asset beta 2016'!R39</f>
        <v>SJI US Equity</v>
      </c>
      <c r="B153" s="38">
        <f ca="1">INDEX('Commission''s asset beta 2016'!$B$11:$G$84,MATCH($A153,'Commission''s asset beta 2016'!$A$11:$A$84,0),MATCH(B$6,'Commission''s asset beta 2016'!$B$8:$G$8,0))</f>
        <v>0.43178751108248281</v>
      </c>
      <c r="C153" s="38">
        <f ca="1">INDEX('Commission''s asset beta 2016'!$B$11:$G$84,MATCH($A153,'Commission''s asset beta 2016'!$A$11:$A$84,0),MATCH(C$6,'Commission''s asset beta 2016'!$B$8:$G$8,0))</f>
        <v>0.10475548931986352</v>
      </c>
      <c r="D153" s="38">
        <f ca="1">INDEX('Commission''s asset beta 2016'!$B$11:$G$84,MATCH($A153,'Commission''s asset beta 2016'!$A$11:$A$84,0),MATCH(D$6,'Commission''s asset beta 2016'!$B$8:$G$8,0))</f>
        <v>0.41187437468476285</v>
      </c>
      <c r="E153" s="38">
        <f ca="1">INDEX('Commission''s asset beta 2016'!$B$11:$G$84,MATCH($A153,'Commission''s asset beta 2016'!$A$11:$A$84,0),MATCH(E$6,'Commission''s asset beta 2016'!$B$8:$G$8,0))</f>
        <v>4.1608369782385732E-2</v>
      </c>
      <c r="F153" s="38">
        <f ca="1">INDEX('Commission''s asset beta 2016'!$B$11:$G$84,MATCH($A153,'Commission''s asset beta 2016'!$A$11:$A$84,0),MATCH(F$6,'Commission''s asset beta 2016'!$B$8:$G$8,0))</f>
        <v>0.52825473945100831</v>
      </c>
      <c r="G153" s="38">
        <f ca="1">INDEX('Commission''s asset beta 2016'!$B$11:$G$84,MATCH($A153,'Commission''s asset beta 2016'!$A$11:$A$84,0),MATCH(G$6,'Commission''s asset beta 2016'!$B$8:$G$8,0))</f>
        <v>1.8233910725982228E-2</v>
      </c>
      <c r="H153" s="23">
        <f t="shared" ca="1" si="18"/>
        <v>1.0973712542644039E-2</v>
      </c>
      <c r="I153" s="23">
        <f t="shared" ca="1" si="19"/>
        <v>1.7312564359477501E-3</v>
      </c>
      <c r="J153" s="23">
        <f t="shared" ca="1" si="20"/>
        <v>3.3247550036308977E-4</v>
      </c>
    </row>
    <row r="154" spans="1:10" ht="409.6">
      <c r="A154" s="1" t="str">
        <f ca="1">'Commission''s asset beta 2016'!R40</f>
        <v>SKI AU Equity</v>
      </c>
      <c r="B154" s="38">
        <f ca="1">INDEX('Commission''s asset beta 2016'!$B$11:$G$84,MATCH($A154,'Commission''s asset beta 2016'!$A$11:$A$84,0),MATCH(B$6,'Commission''s asset beta 2016'!$B$8:$G$8,0))</f>
        <v>0.19494935570934546</v>
      </c>
      <c r="C154" s="38">
        <f ca="1">INDEX('Commission''s asset beta 2016'!$B$11:$G$84,MATCH($A154,'Commission''s asset beta 2016'!$A$11:$A$84,0),MATCH(C$6,'Commission''s asset beta 2016'!$B$8:$G$8,0))</f>
        <v>0.10817902945622837</v>
      </c>
      <c r="D154" s="38">
        <f ca="1">INDEX('Commission''s asset beta 2016'!$B$11:$G$84,MATCH($A154,'Commission''s asset beta 2016'!$A$11:$A$84,0),MATCH(D$6,'Commission''s asset beta 2016'!$B$8:$G$8,0))</f>
        <v>0.30416329862043168</v>
      </c>
      <c r="E154" s="38">
        <f ca="1">INDEX('Commission''s asset beta 2016'!$B$11:$G$84,MATCH($A154,'Commission''s asset beta 2016'!$A$11:$A$84,0),MATCH(E$6,'Commission''s asset beta 2016'!$B$8:$G$8,0))</f>
        <v>5.4702076055512638E-2</v>
      </c>
      <c r="F154" s="38">
        <f ca="1">INDEX('Commission''s asset beta 2016'!$B$11:$G$84,MATCH($A154,'Commission''s asset beta 2016'!$A$11:$A$84,0),MATCH(F$6,'Commission''s asset beta 2016'!$B$8:$G$8,0))</f>
        <v>0.38826357978857529</v>
      </c>
      <c r="G154" s="38">
        <f ca="1">INDEX('Commission''s asset beta 2016'!$B$11:$G$84,MATCH($A154,'Commission''s asset beta 2016'!$A$11:$A$84,0),MATCH(G$6,'Commission''s asset beta 2016'!$B$8:$G$8,0))</f>
        <v>2.4966159882111493E-2</v>
      </c>
      <c r="H154" s="23">
        <f t="shared" ca="1" si="18"/>
        <v>1.1702702414091526E-2</v>
      </c>
      <c r="I154" s="23">
        <f t="shared" ca="1" si="19"/>
        <v>2.9923171247830892E-3</v>
      </c>
      <c r="J154" s="23">
        <f t="shared" ca="1" si="20"/>
        <v>6.2330913925915331E-4</v>
      </c>
    </row>
    <row r="155" spans="1:10" ht="409.6">
      <c r="A155" s="1" t="str">
        <f ca="1">'Commission''s asset beta 2016'!R41</f>
        <v>SRE US Equity</v>
      </c>
      <c r="B155" s="38">
        <f ca="1">INDEX('Commission''s asset beta 2016'!$B$11:$G$84,MATCH($A155,'Commission''s asset beta 2016'!$A$11:$A$84,0),MATCH(B$6,'Commission''s asset beta 2016'!$B$8:$G$8,0))</f>
        <v>0.38230918407862602</v>
      </c>
      <c r="C155" s="38">
        <f ca="1">INDEX('Commission''s asset beta 2016'!$B$11:$G$84,MATCH($A155,'Commission''s asset beta 2016'!$A$11:$A$84,0),MATCH(C$6,'Commission''s asset beta 2016'!$B$8:$G$8,0))</f>
        <v>7.3631487866583259E-2</v>
      </c>
      <c r="D155" s="38">
        <f ca="1">INDEX('Commission''s asset beta 2016'!$B$11:$G$84,MATCH($A155,'Commission''s asset beta 2016'!$A$11:$A$84,0),MATCH(D$6,'Commission''s asset beta 2016'!$B$8:$G$8,0))</f>
        <v>0.38347941277801412</v>
      </c>
      <c r="E155" s="38">
        <f ca="1">INDEX('Commission''s asset beta 2016'!$B$11:$G$84,MATCH($A155,'Commission''s asset beta 2016'!$A$11:$A$84,0),MATCH(E$6,'Commission''s asset beta 2016'!$B$8:$G$8,0))</f>
        <v>3.3174158565472629E-2</v>
      </c>
      <c r="F155" s="38">
        <f ca="1">INDEX('Commission''s asset beta 2016'!$B$11:$G$84,MATCH($A155,'Commission''s asset beta 2016'!$A$11:$A$84,0),MATCH(F$6,'Commission''s asset beta 2016'!$B$8:$G$8,0))</f>
        <v>0.43070895019117977</v>
      </c>
      <c r="G155" s="38">
        <f ca="1">INDEX('Commission''s asset beta 2016'!$B$11:$G$84,MATCH($A155,'Commission''s asset beta 2016'!$A$11:$A$84,0),MATCH(G$6,'Commission''s asset beta 2016'!$B$8:$G$8,0))</f>
        <v>1.5104954016686944E-2</v>
      </c>
      <c r="H155" s="23">
        <f t="shared" ca="1" si="18"/>
        <v>5.4215960054467974E-3</v>
      </c>
      <c r="I155" s="23">
        <f t="shared" ca="1" si="19"/>
        <v>1.100524796527121E-3</v>
      </c>
      <c r="J155" s="23">
        <f t="shared" ca="1" si="20"/>
        <v>2.2815963584622704E-4</v>
      </c>
    </row>
    <row r="156" spans="1:10" ht="409.6">
      <c r="A156" s="1" t="str">
        <f ca="1">'Commission''s asset beta 2016'!R42</f>
        <v>SSE LN Equity</v>
      </c>
      <c r="B156" s="38">
        <f ca="1">INDEX('Commission''s asset beta 2016'!$B$11:$G$84,MATCH($A156,'Commission''s asset beta 2016'!$A$11:$A$84,0),MATCH(B$6,'Commission''s asset beta 2016'!$B$8:$G$8,0))</f>
        <v>0.4223108870704671</v>
      </c>
      <c r="C156" s="38">
        <f ca="1">INDEX('Commission''s asset beta 2016'!$B$11:$G$84,MATCH($A156,'Commission''s asset beta 2016'!$A$11:$A$84,0),MATCH(C$6,'Commission''s asset beta 2016'!$B$8:$G$8,0))</f>
        <v>9.3901602486648694E-2</v>
      </c>
      <c r="D156" s="38">
        <f ca="1">INDEX('Commission''s asset beta 2016'!$B$11:$G$84,MATCH($A156,'Commission''s asset beta 2016'!$A$11:$A$84,0),MATCH(D$6,'Commission''s asset beta 2016'!$B$8:$G$8,0))</f>
        <v>0.43167895704981118</v>
      </c>
      <c r="E156" s="38">
        <f ca="1">INDEX('Commission''s asset beta 2016'!$B$11:$G$84,MATCH($A156,'Commission''s asset beta 2016'!$A$11:$A$84,0),MATCH(E$6,'Commission''s asset beta 2016'!$B$8:$G$8,0))</f>
        <v>4.0429848806719071E-2</v>
      </c>
      <c r="F156" s="38">
        <f ca="1">INDEX('Commission''s asset beta 2016'!$B$11:$G$84,MATCH($A156,'Commission''s asset beta 2016'!$A$11:$A$84,0),MATCH(F$6,'Commission''s asset beta 2016'!$B$8:$G$8,0))</f>
        <v>0.44739262624823289</v>
      </c>
      <c r="G156" s="38">
        <f ca="1">INDEX('Commission''s asset beta 2016'!$B$11:$G$84,MATCH($A156,'Commission''s asset beta 2016'!$A$11:$A$84,0),MATCH(G$6,'Commission''s asset beta 2016'!$B$8:$G$8,0))</f>
        <v>1.8893381355842797E-2</v>
      </c>
      <c r="H156" s="23">
        <f t="shared" ca="1" si="18"/>
        <v>8.8175109495605888E-3</v>
      </c>
      <c r="I156" s="23">
        <f t="shared" ca="1" si="19"/>
        <v>1.6345726745341635E-3</v>
      </c>
      <c r="J156" s="23">
        <f t="shared" ca="1" si="20"/>
        <v>3.5695985905730821E-4</v>
      </c>
    </row>
    <row r="157" spans="1:10" ht="409.6">
      <c r="A157" s="1" t="str">
        <f ca="1">'Commission''s asset beta 2016'!R43</f>
        <v>TE US Equity</v>
      </c>
      <c r="B157" s="38">
        <f ca="1">INDEX('Commission''s asset beta 2016'!$B$11:$G$84,MATCH($A157,'Commission''s asset beta 2016'!$A$11:$A$84,0),MATCH(B$6,'Commission''s asset beta 2016'!$B$8:$G$8,0))</f>
        <v>0.20872573459757171</v>
      </c>
      <c r="C157" s="38">
        <f ca="1">INDEX('Commission''s asset beta 2016'!$B$11:$G$84,MATCH($A157,'Commission''s asset beta 2016'!$A$11:$A$84,0),MATCH(C$6,'Commission''s asset beta 2016'!$B$8:$G$8,0))</f>
        <v>0.10487133835682029</v>
      </c>
      <c r="D157" s="38">
        <f ca="1">INDEX('Commission''s asset beta 2016'!$B$11:$G$84,MATCH($A157,'Commission''s asset beta 2016'!$A$11:$A$84,0),MATCH(D$6,'Commission''s asset beta 2016'!$B$8:$G$8,0))</f>
        <v>0.34618693170574699</v>
      </c>
      <c r="E157" s="38">
        <f ca="1">INDEX('Commission''s asset beta 2016'!$B$11:$G$84,MATCH($A157,'Commission''s asset beta 2016'!$A$11:$A$84,0),MATCH(E$6,'Commission''s asset beta 2016'!$B$8:$G$8,0))</f>
        <v>4.2154645916998634E-2</v>
      </c>
      <c r="F157" s="38">
        <f ca="1">INDEX('Commission''s asset beta 2016'!$B$11:$G$84,MATCH($A157,'Commission''s asset beta 2016'!$A$11:$A$84,0),MATCH(F$6,'Commission''s asset beta 2016'!$B$8:$G$8,0))</f>
        <v>0.39027577233013822</v>
      </c>
      <c r="G157" s="38">
        <f ca="1">INDEX('Commission''s asset beta 2016'!$B$11:$G$84,MATCH($A157,'Commission''s asset beta 2016'!$A$11:$A$84,0),MATCH(G$6,'Commission''s asset beta 2016'!$B$8:$G$8,0))</f>
        <v>1.8615824946810904E-2</v>
      </c>
      <c r="H157" s="23">
        <f t="shared" ca="1" si="18"/>
        <v>1.0997997608750686E-2</v>
      </c>
      <c r="I157" s="23">
        <f t="shared" ca="1" si="19"/>
        <v>1.7770141723875295E-3</v>
      </c>
      <c r="J157" s="23">
        <f t="shared" ca="1" si="20"/>
        <v>3.4654893845030717E-4</v>
      </c>
    </row>
    <row r="158" spans="1:10" ht="409.6">
      <c r="A158" s="1" t="str">
        <f ca="1">'Commission''s asset beta 2016'!R44</f>
        <v>UGI US Equity</v>
      </c>
      <c r="B158" s="38">
        <f ca="1">INDEX('Commission''s asset beta 2016'!$B$11:$G$84,MATCH($A158,'Commission''s asset beta 2016'!$A$11:$A$84,0),MATCH(B$6,'Commission''s asset beta 2016'!$B$8:$G$8,0))</f>
        <v>0.43689940328370314</v>
      </c>
      <c r="C158" s="38">
        <f ca="1">INDEX('Commission''s asset beta 2016'!$B$11:$G$84,MATCH($A158,'Commission''s asset beta 2016'!$A$11:$A$84,0),MATCH(C$6,'Commission''s asset beta 2016'!$B$8:$G$8,0))</f>
        <v>8.8757771885606948E-2</v>
      </c>
      <c r="D158" s="38">
        <f ca="1">INDEX('Commission''s asset beta 2016'!$B$11:$G$84,MATCH($A158,'Commission''s asset beta 2016'!$A$11:$A$84,0),MATCH(D$6,'Commission''s asset beta 2016'!$B$8:$G$8,0))</f>
        <v>0.45295124193825609</v>
      </c>
      <c r="E158" s="38">
        <f ca="1">INDEX('Commission''s asset beta 2016'!$B$11:$G$84,MATCH($A158,'Commission''s asset beta 2016'!$A$11:$A$84,0),MATCH(E$6,'Commission''s asset beta 2016'!$B$8:$G$8,0))</f>
        <v>3.6206144078612043E-2</v>
      </c>
      <c r="F158" s="38">
        <f ca="1">INDEX('Commission''s asset beta 2016'!$B$11:$G$84,MATCH($A158,'Commission''s asset beta 2016'!$A$11:$A$84,0),MATCH(F$6,'Commission''s asset beta 2016'!$B$8:$G$8,0))</f>
        <v>0.46876042083506625</v>
      </c>
      <c r="G158" s="38">
        <f ca="1">INDEX('Commission''s asset beta 2016'!$B$11:$G$84,MATCH($A158,'Commission''s asset beta 2016'!$A$11:$A$84,0),MATCH(G$6,'Commission''s asset beta 2016'!$B$8:$G$8,0))</f>
        <v>1.6223463611393346E-2</v>
      </c>
      <c r="H158" s="23">
        <f t="shared" ca="1" si="18"/>
        <v>7.8779420700974389E-3</v>
      </c>
      <c r="I158" s="23">
        <f t="shared" ca="1" si="19"/>
        <v>1.310884869041214E-3</v>
      </c>
      <c r="J158" s="23">
        <f t="shared" ca="1" si="20"/>
        <v>2.6320077155020404E-4</v>
      </c>
    </row>
    <row r="159" spans="1:10" ht="409.6">
      <c r="A159" s="1" t="str">
        <f ca="1">'Commission''s asset beta 2016'!R45</f>
        <v>UTL US Equity</v>
      </c>
      <c r="B159" s="38">
        <f ca="1">INDEX('Commission''s asset beta 2016'!$B$11:$G$84,MATCH($A159,'Commission''s asset beta 2016'!$A$11:$A$84,0),MATCH(B$6,'Commission''s asset beta 2016'!$B$8:$G$8,0))</f>
        <v>0.15334171143604944</v>
      </c>
      <c r="C159" s="38">
        <f ca="1">INDEX('Commission''s asset beta 2016'!$B$11:$G$84,MATCH($A159,'Commission''s asset beta 2016'!$A$11:$A$84,0),MATCH(C$6,'Commission''s asset beta 2016'!$B$8:$G$8,0))</f>
        <v>7.4066605605934879E-2</v>
      </c>
      <c r="D159" s="38">
        <f ca="1">INDEX('Commission''s asset beta 2016'!$B$11:$G$84,MATCH($A159,'Commission''s asset beta 2016'!$A$11:$A$84,0),MATCH(D$6,'Commission''s asset beta 2016'!$B$8:$G$8,0))</f>
        <v>0.19568882352163558</v>
      </c>
      <c r="E159" s="38">
        <f ca="1">INDEX('Commission''s asset beta 2016'!$B$11:$G$84,MATCH($A159,'Commission''s asset beta 2016'!$A$11:$A$84,0),MATCH(E$6,'Commission''s asset beta 2016'!$B$8:$G$8,0))</f>
        <v>3.2363986837992978E-2</v>
      </c>
      <c r="F159" s="38">
        <f ca="1">INDEX('Commission''s asset beta 2016'!$B$11:$G$84,MATCH($A159,'Commission''s asset beta 2016'!$A$11:$A$84,0),MATCH(F$6,'Commission''s asset beta 2016'!$B$8:$G$8,0))</f>
        <v>0.33564969577288767</v>
      </c>
      <c r="G159" s="38">
        <f ca="1">INDEX('Commission''s asset beta 2016'!$B$11:$G$84,MATCH($A159,'Commission''s asset beta 2016'!$A$11:$A$84,0),MATCH(G$6,'Commission''s asset beta 2016'!$B$8:$G$8,0))</f>
        <v>1.5177676746457824E-2</v>
      </c>
      <c r="H159" s="23">
        <f t="shared" ca="1" si="18"/>
        <v>5.4858620659851039E-3</v>
      </c>
      <c r="I159" s="23">
        <f t="shared" ca="1" si="19"/>
        <v>1.0474276440497828E-3</v>
      </c>
      <c r="J159" s="23">
        <f t="shared" ca="1" si="20"/>
        <v>2.3036187141996654E-4</v>
      </c>
    </row>
    <row r="160" spans="1:10" ht="409.6">
      <c r="A160" s="1" t="str">
        <f ca="1">'Commission''s asset beta 2016'!R46</f>
        <v>VCT NZ Equity</v>
      </c>
      <c r="B160" s="38">
        <f ca="1">INDEX('Commission''s asset beta 2016'!$B$11:$G$84,MATCH($A160,'Commission''s asset beta 2016'!$A$11:$A$84,0),MATCH(B$6,'Commission''s asset beta 2016'!$B$8:$G$8,0))</f>
        <v>0.19406206658529396</v>
      </c>
      <c r="C160" s="38">
        <f ca="1">INDEX('Commission''s asset beta 2016'!$B$11:$G$84,MATCH($A160,'Commission''s asset beta 2016'!$A$11:$A$84,0),MATCH(C$6,'Commission''s asset beta 2016'!$B$8:$G$8,0))</f>
        <v>8.5694066181078776E-2</v>
      </c>
      <c r="D160" s="38">
        <f ca="1">INDEX('Commission''s asset beta 2016'!$B$11:$G$84,MATCH($A160,'Commission''s asset beta 2016'!$A$11:$A$84,0),MATCH(D$6,'Commission''s asset beta 2016'!$B$8:$G$8,0))</f>
        <v>0.15754783726177937</v>
      </c>
      <c r="E160" s="38">
        <f ca="1">INDEX('Commission''s asset beta 2016'!$B$11:$G$84,MATCH($A160,'Commission''s asset beta 2016'!$A$11:$A$84,0),MATCH(E$6,'Commission''s asset beta 2016'!$B$8:$G$8,0))</f>
        <v>4.983251893915619E-2</v>
      </c>
      <c r="F160" s="38">
        <f ca="1">INDEX('Commission''s asset beta 2016'!$B$11:$G$84,MATCH($A160,'Commission''s asset beta 2016'!$A$11:$A$84,0),MATCH(F$6,'Commission''s asset beta 2016'!$B$8:$G$8,0))</f>
        <v>0.25425191472406267</v>
      </c>
      <c r="G160" s="38">
        <f ca="1">INDEX('Commission''s asset beta 2016'!$B$11:$G$84,MATCH($A160,'Commission''s asset beta 2016'!$A$11:$A$84,0),MATCH(G$6,'Commission''s asset beta 2016'!$B$8:$G$8,0))</f>
        <v>3.1267655124860079E-2</v>
      </c>
      <c r="H160" s="23">
        <f t="shared" ca="1" si="18"/>
        <v>7.3434729786471089E-3</v>
      </c>
      <c r="I160" s="23">
        <f t="shared" ca="1" si="19"/>
        <v>2.4832799438213602E-3</v>
      </c>
      <c r="J160" s="23">
        <f t="shared" ca="1" si="20"/>
        <v>9.7766625700718883E-4</v>
      </c>
    </row>
    <row r="161" spans="1:14" ht="409.6">
      <c r="A161" s="1" t="str">
        <f ca="1">'Commission''s asset beta 2016'!R47</f>
        <v>VVC US Equity</v>
      </c>
      <c r="B161" s="38">
        <f ca="1">INDEX('Commission''s asset beta 2016'!$B$11:$G$84,MATCH($A161,'Commission''s asset beta 2016'!$A$11:$A$84,0),MATCH(B$6,'Commission''s asset beta 2016'!$B$8:$G$8,0))</f>
        <v>0.39087780614422263</v>
      </c>
      <c r="C161" s="38">
        <f ca="1">INDEX('Commission''s asset beta 2016'!$B$11:$G$84,MATCH($A161,'Commission''s asset beta 2016'!$A$11:$A$84,0),MATCH(C$6,'Commission''s asset beta 2016'!$B$8:$G$8,0))</f>
        <v>9.3705175338775717E-2</v>
      </c>
      <c r="D161" s="38">
        <f ca="1">INDEX('Commission''s asset beta 2016'!$B$11:$G$84,MATCH($A161,'Commission''s asset beta 2016'!$A$11:$A$84,0),MATCH(D$6,'Commission''s asset beta 2016'!$B$8:$G$8,0))</f>
        <v>0.36758541078712204</v>
      </c>
      <c r="E161" s="38">
        <f ca="1">INDEX('Commission''s asset beta 2016'!$B$11:$G$84,MATCH($A161,'Commission''s asset beta 2016'!$A$11:$A$84,0),MATCH(E$6,'Commission''s asset beta 2016'!$B$8:$G$8,0))</f>
        <v>3.6394583036291173E-2</v>
      </c>
      <c r="F161" s="38">
        <f ca="1">INDEX('Commission''s asset beta 2016'!$B$11:$G$84,MATCH($A161,'Commission''s asset beta 2016'!$A$11:$A$84,0),MATCH(F$6,'Commission''s asset beta 2016'!$B$8:$G$8,0))</f>
        <v>0.42553998380227731</v>
      </c>
      <c r="G161" s="38">
        <f ca="1">INDEX('Commission''s asset beta 2016'!$B$11:$G$84,MATCH($A161,'Commission''s asset beta 2016'!$A$11:$A$84,0),MATCH(G$6,'Commission''s asset beta 2016'!$B$8:$G$8,0))</f>
        <v>1.5956843738869211E-2</v>
      </c>
      <c r="H161" s="23">
        <f t="shared" ca="1" si="18"/>
        <v>8.7806598852707002E-3</v>
      </c>
      <c r="I161" s="23">
        <f t="shared" ca="1" si="19"/>
        <v>1.3245656743854932E-3</v>
      </c>
      <c r="J161" s="23">
        <f t="shared" ca="1" si="20"/>
        <v>2.5462086210668953E-4</v>
      </c>
    </row>
    <row r="162" spans="1:14" ht="409.6">
      <c r="A162" s="1" t="str">
        <f ca="1">'Commission''s asset beta 2016'!R48</f>
        <v>WEC US Equity</v>
      </c>
      <c r="B162" s="38">
        <f ca="1">INDEX('Commission''s asset beta 2016'!$B$11:$G$84,MATCH($A162,'Commission''s asset beta 2016'!$A$11:$A$84,0),MATCH(B$6,'Commission''s asset beta 2016'!$B$8:$G$8,0))</f>
        <v>0.15179301120903849</v>
      </c>
      <c r="C162" s="38">
        <f ca="1">INDEX('Commission''s asset beta 2016'!$B$11:$G$84,MATCH($A162,'Commission''s asset beta 2016'!$A$11:$A$84,0),MATCH(C$6,'Commission''s asset beta 2016'!$B$8:$G$8,0))</f>
        <v>9.6196539199906075E-2</v>
      </c>
      <c r="D162" s="38">
        <f ca="1">INDEX('Commission''s asset beta 2016'!$B$11:$G$84,MATCH($A162,'Commission''s asset beta 2016'!$A$11:$A$84,0),MATCH(D$6,'Commission''s asset beta 2016'!$B$8:$G$8,0))</f>
        <v>0.25742554885680868</v>
      </c>
      <c r="E162" s="38">
        <f ca="1">INDEX('Commission''s asset beta 2016'!$B$11:$G$84,MATCH($A162,'Commission''s asset beta 2016'!$A$11:$A$84,0),MATCH(E$6,'Commission''s asset beta 2016'!$B$8:$G$8,0))</f>
        <v>3.769382748993097E-2</v>
      </c>
      <c r="F162" s="38">
        <f ca="1">INDEX('Commission''s asset beta 2016'!$B$11:$G$84,MATCH($A162,'Commission''s asset beta 2016'!$A$11:$A$84,0),MATCH(F$6,'Commission''s asset beta 2016'!$B$8:$G$8,0))</f>
        <v>0.35394418590499044</v>
      </c>
      <c r="G162" s="38">
        <f ca="1">INDEX('Commission''s asset beta 2016'!$B$11:$G$84,MATCH($A162,'Commission''s asset beta 2016'!$A$11:$A$84,0),MATCH(G$6,'Commission''s asset beta 2016'!$B$8:$G$8,0))</f>
        <v>1.6423177695891484E-2</v>
      </c>
      <c r="H162" s="23">
        <f t="shared" ca="1" si="18"/>
        <v>9.2537741540390656E-3</v>
      </c>
      <c r="I162" s="23">
        <f t="shared" ca="1" si="19"/>
        <v>1.4208246308406757E-3</v>
      </c>
      <c r="J162" s="23">
        <f t="shared" ca="1" si="20"/>
        <v>2.6972076563082749E-4</v>
      </c>
    </row>
    <row r="163" spans="1:14" ht="409.6">
      <c r="A163" s="1" t="str">
        <f ca="1">'Commission''s asset beta 2016'!R49</f>
        <v>WGL US Equity</v>
      </c>
      <c r="B163" s="38">
        <f ca="1">INDEX('Commission''s asset beta 2016'!$B$11:$G$84,MATCH($A163,'Commission''s asset beta 2016'!$A$11:$A$84,0),MATCH(B$6,'Commission''s asset beta 2016'!$B$8:$G$8,0))</f>
        <v>0.38807699479496205</v>
      </c>
      <c r="C163" s="38">
        <f ca="1">INDEX('Commission''s asset beta 2016'!$B$11:$G$84,MATCH($A163,'Commission''s asset beta 2016'!$A$11:$A$84,0),MATCH(C$6,'Commission''s asset beta 2016'!$B$8:$G$8,0))</f>
        <v>0.11464819357666496</v>
      </c>
      <c r="D163" s="38">
        <f ca="1">INDEX('Commission''s asset beta 2016'!$B$11:$G$84,MATCH($A163,'Commission''s asset beta 2016'!$A$11:$A$84,0),MATCH(D$6,'Commission''s asset beta 2016'!$B$8:$G$8,0))</f>
        <v>0.42390915001180973</v>
      </c>
      <c r="E163" s="38">
        <f ca="1">INDEX('Commission''s asset beta 2016'!$B$11:$G$84,MATCH($A163,'Commission''s asset beta 2016'!$A$11:$A$84,0),MATCH(E$6,'Commission''s asset beta 2016'!$B$8:$G$8,0))</f>
        <v>4.7055768557672344E-2</v>
      </c>
      <c r="F163" s="38">
        <f ca="1">INDEX('Commission''s asset beta 2016'!$B$11:$G$84,MATCH($A163,'Commission''s asset beta 2016'!$A$11:$A$84,0),MATCH(F$6,'Commission''s asset beta 2016'!$B$8:$G$8,0))</f>
        <v>0.56467276044727543</v>
      </c>
      <c r="G163" s="38">
        <f ca="1">INDEX('Commission''s asset beta 2016'!$B$11:$G$84,MATCH($A163,'Commission''s asset beta 2016'!$A$11:$A$84,0),MATCH(G$6,'Commission''s asset beta 2016'!$B$8:$G$8,0))</f>
        <v>2.0769308970863418E-2</v>
      </c>
      <c r="H163" s="23">
        <f t="shared" ca="1" si="18"/>
        <v>1.314420829039244E-2</v>
      </c>
      <c r="I163" s="23">
        <f t="shared" ca="1" si="19"/>
        <v>2.214245354553225E-3</v>
      </c>
      <c r="J163" s="23">
        <f t="shared" ca="1" si="20"/>
        <v>4.3136419512718763E-4</v>
      </c>
    </row>
    <row r="164" spans="1:14" ht="409.6">
      <c r="A164" s="1" t="str">
        <f ca="1">'Commission''s asset beta 2016'!R50</f>
        <v>XEL US Equity</v>
      </c>
      <c r="B164" s="38">
        <f ca="1">INDEX('Commission''s asset beta 2016'!$B$11:$G$84,MATCH($A164,'Commission''s asset beta 2016'!$A$11:$A$84,0),MATCH(B$6,'Commission''s asset beta 2016'!$B$8:$G$8,0))</f>
        <v>0.16719136955412503</v>
      </c>
      <c r="C164" s="38">
        <f ca="1">INDEX('Commission''s asset beta 2016'!$B$11:$G$84,MATCH($A164,'Commission''s asset beta 2016'!$A$11:$A$84,0),MATCH(C$6,'Commission''s asset beta 2016'!$B$8:$G$8,0))</f>
        <v>7.1211732736277095E-2</v>
      </c>
      <c r="D164" s="38">
        <f ca="1">INDEX('Commission''s asset beta 2016'!$B$11:$G$84,MATCH($A164,'Commission''s asset beta 2016'!$A$11:$A$84,0),MATCH(D$6,'Commission''s asset beta 2016'!$B$8:$G$8,0))</f>
        <v>0.22863287274152441</v>
      </c>
      <c r="E164" s="38">
        <f ca="1">INDEX('Commission''s asset beta 2016'!$B$11:$G$84,MATCH($A164,'Commission''s asset beta 2016'!$A$11:$A$84,0),MATCH(E$6,'Commission''s asset beta 2016'!$B$8:$G$8,0))</f>
        <v>3.0013403957255415E-2</v>
      </c>
      <c r="F164" s="38">
        <f ca="1">INDEX('Commission''s asset beta 2016'!$B$11:$G$84,MATCH($A164,'Commission''s asset beta 2016'!$A$11:$A$84,0),MATCH(F$6,'Commission''s asset beta 2016'!$B$8:$G$8,0))</f>
        <v>0.29564968352496507</v>
      </c>
      <c r="G164" s="38">
        <f ca="1">INDEX('Commission''s asset beta 2016'!$B$11:$G$84,MATCH($A164,'Commission''s asset beta 2016'!$A$11:$A$84,0),MATCH(G$6,'Commission''s asset beta 2016'!$B$8:$G$8,0))</f>
        <v>1.3559296172704162E-2</v>
      </c>
      <c r="H164" s="23">
        <f t="shared" ca="1" si="18"/>
        <v>5.0711108793029588E-3</v>
      </c>
      <c r="I164" s="23">
        <f t="shared" ca="1" si="19"/>
        <v>9.0080441710139504E-4</v>
      </c>
      <c r="J164" s="23">
        <f t="shared" ca="1" si="20"/>
        <v>1.8385451269910973E-4</v>
      </c>
    </row>
    <row r="165" spans="1:14" ht="409.6">
      <c r="A165" s="3" t="str">
        <f>"Simple average ("&amp;A$124&amp;")"</f>
        <v>Simple average (Integrated)</v>
      </c>
      <c r="B165" s="8">
        <f ca="1">AVERAGE(B125:B164)</f>
        <v>0.26014214925521639</v>
      </c>
      <c r="C165" s="7"/>
      <c r="D165" s="8">
        <f ca="1">AVERAGE(D125:D164)</f>
        <v>0.30142327577314132</v>
      </c>
      <c r="E165" s="7"/>
      <c r="F165" s="8">
        <f ca="1">AVERAGE(F125:F164)</f>
        <v>0.36853878341248736</v>
      </c>
      <c r="G165" s="16"/>
      <c r="H165" s="8">
        <f ca="1">AVERAGE(H125:H164)</f>
        <v>7.9076947530348322E-3</v>
      </c>
      <c r="I165" s="8">
        <f ca="1">AVERAGE(I125:I164)</f>
        <v>1.443197304563962E-3</v>
      </c>
      <c r="J165" s="8">
        <f ca="1">AVERAGE(J125:J164)</f>
        <v>2.9969123158265435E-4</v>
      </c>
    </row>
    <row r="166" spans="1:14" ht="409.6">
      <c r="B166" s="7"/>
    </row>
    <row r="167" spans="1:14" ht="409.6">
      <c r="A167" s="5" t="s">
        <v>51</v>
      </c>
      <c r="B167" s="4"/>
      <c r="C167" s="4"/>
      <c r="D167" s="4"/>
      <c r="E167" s="4"/>
    </row>
    <row r="168" spans="1:14" ht="409.6">
      <c r="B168" s="7"/>
    </row>
    <row r="169" spans="1:14" ht="409.6">
      <c r="A169" s="5" t="s">
        <v>52</v>
      </c>
      <c r="B169" s="4"/>
      <c r="C169" s="4"/>
      <c r="D169" s="4"/>
      <c r="E169" s="4"/>
    </row>
    <row r="170" spans="1:14" ht="409.6">
      <c r="B170" s="7"/>
    </row>
    <row r="171" spans="1:14" ht="409.6">
      <c r="B171" s="17" t="s">
        <v>53</v>
      </c>
      <c r="C171" s="17" t="str">
        <f>$B$6</f>
        <v>Asset beta (4-weekly results)</v>
      </c>
      <c r="D171" s="17" t="str">
        <f>$D$6</f>
        <v>Asset beta (Weekly results)</v>
      </c>
      <c r="E171" s="17" t="str">
        <f>$F$6</f>
        <v>Asset beta (Daily results)</v>
      </c>
    </row>
    <row r="172" spans="1:14" ht="409.6">
      <c r="A172" s="3" t="s">
        <v>54</v>
      </c>
      <c r="C172" s="15" t="s">
        <v>42</v>
      </c>
      <c r="D172" s="15" t="s">
        <v>18</v>
      </c>
      <c r="E172" s="15" t="s">
        <v>19</v>
      </c>
    </row>
    <row r="173" spans="1:14" ht="26.45">
      <c r="A173" s="14" t="s">
        <v>21</v>
      </c>
      <c r="B173" s="35" t="str">
        <f>A$103</f>
        <v>Simple average (Gas)</v>
      </c>
      <c r="C173" s="39">
        <f t="shared" ref="C173:E176" si="23">INDEX($B$8:$G$165,MATCH($B173,$A$8:$A$165,0),MATCH(C$171,$B$6:$G$6,0))</f>
        <v>0.44383146983073707</v>
      </c>
      <c r="D173" s="39">
        <f t="shared" si="23"/>
        <v>0.45477769561712439</v>
      </c>
      <c r="E173" s="39">
        <f t="shared" si="23"/>
        <v>0.49845608915621537</v>
      </c>
      <c r="F173" s="13"/>
      <c r="G173" s="13"/>
      <c r="H173" s="13"/>
      <c r="I173" s="13"/>
      <c r="J173" s="13"/>
      <c r="K173" s="13"/>
      <c r="L173" s="13"/>
      <c r="M173" s="13"/>
      <c r="N173" s="13"/>
    </row>
    <row r="174" spans="1:14" ht="26.45">
      <c r="A174" s="14" t="s">
        <v>22</v>
      </c>
      <c r="B174" s="35" t="str">
        <f>A$122</f>
        <v>Simple average (Electricity)</v>
      </c>
      <c r="C174" s="39">
        <f t="shared" si="23"/>
        <v>0.26003979386531051</v>
      </c>
      <c r="D174" s="39">
        <f t="shared" si="23"/>
        <v>0.28596395195064972</v>
      </c>
      <c r="E174" s="39">
        <f t="shared" si="23"/>
        <v>0.334493781538591</v>
      </c>
      <c r="F174" s="13"/>
      <c r="G174" s="13"/>
      <c r="H174" s="13"/>
    </row>
    <row r="175" spans="1:14" ht="26.45">
      <c r="A175" s="14" t="s">
        <v>23</v>
      </c>
      <c r="B175" s="35" t="str">
        <f>A$165</f>
        <v>Simple average (Integrated)</v>
      </c>
      <c r="C175" s="39">
        <f t="shared" ca="1" si="23"/>
        <v>0.26014214925521639</v>
      </c>
      <c r="D175" s="39">
        <f t="shared" ca="1" si="23"/>
        <v>0.30142327577314132</v>
      </c>
      <c r="E175" s="39">
        <f t="shared" ca="1" si="23"/>
        <v>0.36853878341248736</v>
      </c>
    </row>
    <row r="176" spans="1:14" ht="26.45">
      <c r="A176" s="3" t="s">
        <v>24</v>
      </c>
      <c r="B176" s="35" t="str">
        <f>A$82</f>
        <v>Simple average (Energy)</v>
      </c>
      <c r="C176" s="40">
        <f t="shared" si="23"/>
        <v>0.30480120444603886</v>
      </c>
      <c r="D176" s="40">
        <f t="shared" si="23"/>
        <v>0.33538314571951755</v>
      </c>
      <c r="E176" s="40">
        <f t="shared" si="23"/>
        <v>0.39277920872876793</v>
      </c>
      <c r="F176" s="8"/>
      <c r="G176" s="8"/>
    </row>
    <row r="177" spans="1:7" ht="409.6">
      <c r="C177" s="7"/>
      <c r="F177" s="8"/>
      <c r="G177" s="8"/>
    </row>
    <row r="178" spans="1:7" ht="409.6">
      <c r="A178" s="5" t="s">
        <v>55</v>
      </c>
      <c r="B178" s="5"/>
      <c r="C178" s="4"/>
      <c r="D178" s="4"/>
      <c r="E178" s="4"/>
    </row>
    <row r="179" spans="1:7" ht="409.6">
      <c r="C179" s="7"/>
    </row>
    <row r="180" spans="1:7" ht="409.6">
      <c r="B180" s="17" t="s">
        <v>53</v>
      </c>
      <c r="C180" s="65" t="s">
        <v>56</v>
      </c>
      <c r="D180" s="65" t="s">
        <v>57</v>
      </c>
      <c r="E180" s="65" t="s">
        <v>58</v>
      </c>
    </row>
    <row r="181" spans="1:7" ht="409.6">
      <c r="A181" s="3" t="str">
        <f>A$172</f>
        <v>Sector</v>
      </c>
      <c r="C181" s="15" t="str">
        <f>C180&amp;"results"</f>
        <v>4-weekly results</v>
      </c>
      <c r="D181" s="15" t="str">
        <f t="shared" ref="D181:E181" si="24">D180&amp;"results"</f>
        <v>Weekly results</v>
      </c>
      <c r="E181" s="62" t="str">
        <f t="shared" si="24"/>
        <v>Daily results</v>
      </c>
    </row>
    <row r="182" spans="1:7" ht="39.6">
      <c r="A182" s="14" t="str">
        <f>A$173</f>
        <v>Gas</v>
      </c>
      <c r="B182" s="35" t="str">
        <f>L90</f>
        <v>Standard error of asset beta (Gas)</v>
      </c>
      <c r="C182" s="39">
        <f t="shared" ref="C182:E185" si="25">INDEX($M$8:$O$165,MATCH($B182,$L$8:$L$165,0),MATCH(C$180,$M$6:$O$6,0))</f>
        <v>0.17003411741474758</v>
      </c>
      <c r="D182" s="39">
        <f t="shared" si="25"/>
        <v>0.16861067079151118</v>
      </c>
      <c r="E182" s="63">
        <f t="shared" si="25"/>
        <v>0.13124936873144333</v>
      </c>
    </row>
    <row r="183" spans="1:7" ht="39.6">
      <c r="A183" s="14" t="str">
        <f>A$174</f>
        <v>Electricity</v>
      </c>
      <c r="B183" s="35" t="str">
        <f>L111</f>
        <v>Standard error of asset beta (Electricity)</v>
      </c>
      <c r="C183" s="39">
        <f t="shared" si="25"/>
        <v>8.489871375071241E-2</v>
      </c>
      <c r="D183" s="39">
        <f t="shared" si="25"/>
        <v>9.1218717620930478E-2</v>
      </c>
      <c r="E183" s="63">
        <f t="shared" si="25"/>
        <v>0.11584387703827786</v>
      </c>
    </row>
    <row r="184" spans="1:7" ht="39.6">
      <c r="A184" s="14" t="str">
        <f>A$175</f>
        <v>Integrated</v>
      </c>
      <c r="B184" s="35" t="str">
        <f>L130</f>
        <v>Standard error of asset beta (Integrated)</v>
      </c>
      <c r="C184" s="39">
        <f t="shared" ca="1" si="25"/>
        <v>7.8667561416682907E-2</v>
      </c>
      <c r="D184" s="39">
        <f t="shared" ca="1" si="25"/>
        <v>8.4502789384272206E-2</v>
      </c>
      <c r="E184" s="63">
        <f t="shared" ca="1" si="25"/>
        <v>9.8926655285231688E-2</v>
      </c>
    </row>
    <row r="185" spans="1:7" ht="39.6">
      <c r="A185" s="3" t="str">
        <f>A$176</f>
        <v>Energy</v>
      </c>
      <c r="B185" s="35" t="str">
        <f>L13</f>
        <v>Standard error of asset beta (Energy)</v>
      </c>
      <c r="C185" s="40">
        <f t="shared" si="25"/>
        <v>0.12913458110997347</v>
      </c>
      <c r="D185" s="40">
        <f t="shared" si="25"/>
        <v>0.12676572486774879</v>
      </c>
      <c r="E185" s="64">
        <f t="shared" si="25"/>
        <v>0.1232901292656665</v>
      </c>
    </row>
    <row r="186" spans="1:7" ht="409.6">
      <c r="A186" s="3"/>
      <c r="C186" s="8"/>
      <c r="D186" s="8"/>
      <c r="E186" s="8"/>
    </row>
    <row r="187" spans="1:7" ht="409.6">
      <c r="A187" s="5" t="s">
        <v>59</v>
      </c>
      <c r="B187" s="4"/>
      <c r="C187" s="4"/>
      <c r="D187" s="4"/>
      <c r="E187" s="4"/>
    </row>
    <row r="188" spans="1:7" ht="409.6">
      <c r="B188" s="17"/>
      <c r="C188" s="17"/>
      <c r="D188" s="17"/>
      <c r="E188" s="17"/>
    </row>
    <row r="189" spans="1:7" ht="409.6">
      <c r="A189" s="3" t="str">
        <f>A$172</f>
        <v>Sector</v>
      </c>
      <c r="C189" s="15" t="str">
        <f>C181</f>
        <v>4-weekly results</v>
      </c>
      <c r="D189" s="15" t="str">
        <f t="shared" ref="D189:E189" si="26">D181</f>
        <v>Weekly results</v>
      </c>
      <c r="E189" s="15" t="str">
        <f t="shared" si="26"/>
        <v>Daily results</v>
      </c>
    </row>
    <row r="190" spans="1:7" ht="409.6">
      <c r="A190" s="14" t="str">
        <f>A$173</f>
        <v>Gas</v>
      </c>
      <c r="B190" s="35"/>
      <c r="C190" s="39" t="str">
        <f>TEXT(C173,"0.00")&amp;" ("&amp;TEXT(C182,"0.00")&amp;")"</f>
        <v>0.44 (0.17)</v>
      </c>
      <c r="D190" s="39" t="str">
        <f t="shared" ref="D190:E190" si="27">TEXT(D173,"0.00")&amp;" ("&amp;TEXT(D182,"0.00")&amp;")"</f>
        <v>0.45 (0.17)</v>
      </c>
      <c r="E190" s="39" t="str">
        <f t="shared" si="27"/>
        <v>0.50 (0.13)</v>
      </c>
    </row>
    <row r="191" spans="1:7" ht="409.6">
      <c r="A191" s="14" t="str">
        <f>A$174</f>
        <v>Electricity</v>
      </c>
      <c r="B191" s="35"/>
      <c r="C191" s="39" t="str">
        <f t="shared" ref="C191:E193" si="28">TEXT(C174,"0.00")&amp;" ("&amp;TEXT(C183,"0.00")&amp;")"</f>
        <v>0.26 (0.08)</v>
      </c>
      <c r="D191" s="39" t="str">
        <f t="shared" si="28"/>
        <v>0.29 (0.09)</v>
      </c>
      <c r="E191" s="39" t="str">
        <f t="shared" si="28"/>
        <v>0.33 (0.12)</v>
      </c>
    </row>
    <row r="192" spans="1:7" ht="409.6">
      <c r="A192" s="14" t="str">
        <f>A$175</f>
        <v>Integrated</v>
      </c>
      <c r="B192" s="35"/>
      <c r="C192" s="39" t="str">
        <f t="shared" ca="1" si="28"/>
        <v>0.26 (0.08)</v>
      </c>
      <c r="D192" s="39" t="str">
        <f t="shared" ca="1" si="28"/>
        <v>0.30 (0.08)</v>
      </c>
      <c r="E192" s="39" t="str">
        <f t="shared" ca="1" si="28"/>
        <v>0.37 (0.10)</v>
      </c>
    </row>
    <row r="193" spans="1:5" ht="409.6">
      <c r="A193" s="3" t="str">
        <f>A$176</f>
        <v>Energy</v>
      </c>
      <c r="B193" s="35"/>
      <c r="C193" s="40" t="str">
        <f t="shared" si="28"/>
        <v>0.30 (0.13)</v>
      </c>
      <c r="D193" s="40" t="str">
        <f t="shared" si="28"/>
        <v>0.34 (0.13)</v>
      </c>
      <c r="E193" s="40" t="str">
        <f t="shared" si="28"/>
        <v>0.39 (0.12)</v>
      </c>
    </row>
    <row r="194" spans="1:5" ht="409.6">
      <c r="A194" s="71" t="s">
        <v>60</v>
      </c>
      <c r="C194" s="70">
        <f>C173-C176</f>
        <v>0.1390302653846982</v>
      </c>
      <c r="D194" s="70">
        <f t="shared" ref="D194:E194" si="29">D173-D176</f>
        <v>0.11939454989760684</v>
      </c>
      <c r="E194" s="70">
        <f t="shared" si="29"/>
        <v>0.10567688042744744</v>
      </c>
    </row>
    <row r="195" spans="1:5" ht="409.6">
      <c r="A195" s="71" t="s">
        <v>61</v>
      </c>
      <c r="C195" s="13">
        <f>C173-C174</f>
        <v>0.18379167596542656</v>
      </c>
      <c r="D195" s="13">
        <f t="shared" ref="D195:E195" si="30">D173-D174</f>
        <v>0.16881374366647467</v>
      </c>
      <c r="E195" s="13">
        <f t="shared" si="30"/>
        <v>0.16396230761762437</v>
      </c>
    </row>
  </sheetData>
  <mergeCells count="4">
    <mergeCell ref="B5:C5"/>
    <mergeCell ref="D5:E5"/>
    <mergeCell ref="F5:G5"/>
    <mergeCell ref="H5:J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7"/>
  <sheetViews>
    <sheetView showGridLines="0" zoomScale="80" zoomScaleNormal="80" workbookViewId="0">
      <pane ySplit="6" topLeftCell="A7" activePane="bottomLeft" state="frozen"/>
      <selection pane="bottomLeft"/>
    </sheetView>
  </sheetViews>
  <sheetFormatPr defaultColWidth="9" defaultRowHeight="12.75"/>
  <cols>
    <col min="1" max="1" width="19.625" style="1" customWidth="1"/>
    <col min="2" max="7" width="13.375" style="1" customWidth="1"/>
    <col min="8" max="16384" width="9" style="1"/>
  </cols>
  <sheetData>
    <row r="1" spans="1:7" ht="18">
      <c r="A1" s="2" t="s">
        <v>77</v>
      </c>
      <c r="B1" s="6"/>
      <c r="C1" s="6"/>
      <c r="D1" s="6"/>
      <c r="E1" s="6"/>
      <c r="F1" s="6"/>
      <c r="G1" s="6"/>
    </row>
    <row r="3" spans="1:7">
      <c r="A3" s="5" t="s">
        <v>40</v>
      </c>
      <c r="B3" s="4"/>
      <c r="C3" s="4"/>
      <c r="D3" s="4"/>
      <c r="E3" s="4"/>
      <c r="F3" s="4"/>
      <c r="G3" s="4"/>
    </row>
    <row r="5" spans="1:7">
      <c r="B5" s="114" t="s">
        <v>42</v>
      </c>
      <c r="C5" s="114"/>
      <c r="D5" s="114" t="s">
        <v>18</v>
      </c>
      <c r="E5" s="114"/>
      <c r="F5" s="114" t="s">
        <v>19</v>
      </c>
      <c r="G5" s="114"/>
    </row>
    <row r="6" spans="1:7" ht="38.25">
      <c r="B6" s="26" t="s">
        <v>71</v>
      </c>
      <c r="C6" s="26" t="s">
        <v>72</v>
      </c>
      <c r="D6" s="26" t="s">
        <v>73</v>
      </c>
      <c r="E6" s="26" t="s">
        <v>74</v>
      </c>
      <c r="F6" s="26" t="s">
        <v>75</v>
      </c>
      <c r="G6" s="26" t="s">
        <v>76</v>
      </c>
    </row>
    <row r="7" spans="1:7">
      <c r="A7" s="9" t="s">
        <v>24</v>
      </c>
      <c r="B7" s="10"/>
      <c r="C7" s="10"/>
      <c r="D7" s="11"/>
      <c r="E7" s="11"/>
      <c r="F7" s="11"/>
      <c r="G7" s="11"/>
    </row>
    <row r="8" spans="1:7">
      <c r="A8" s="1" t="str">
        <f>'Commission''s asset beta 2016'!A11</f>
        <v>AEE US Equity</v>
      </c>
      <c r="B8" s="38">
        <f>INDEX('Commission''s asset beta 2011'!$B$11:$G$84,MATCH($A8,'Commission''s asset beta 2011'!$A$11:$A$84,0),MATCH(B$6,'Commission''s asset beta 2011'!$B$8:$G$8,0))</f>
        <v>0.4249574894780303</v>
      </c>
      <c r="C8" s="38">
        <f>INDEX('Commission''s asset beta 2011'!$B$11:$G$84,MATCH($A8,'Commission''s asset beta 2011'!$A$11:$A$84,0),MATCH(C$6,'Commission''s asset beta 2011'!$B$8:$G$8,0))</f>
        <v>6.3208823165843558E-2</v>
      </c>
      <c r="D8" s="38">
        <f>INDEX('Commission''s asset beta 2011'!$B$11:$G$84,MATCH($A8,'Commission''s asset beta 2011'!$A$11:$A$84,0),MATCH(D$6,'Commission''s asset beta 2011'!$B$8:$G$8,0))</f>
        <v>0.38883705816528058</v>
      </c>
      <c r="E8" s="38">
        <f>INDEX('Commission''s asset beta 2011'!$B$11:$G$84,MATCH($A8,'Commission''s asset beta 2011'!$A$11:$A$84,0),MATCH(E$6,'Commission''s asset beta 2011'!$B$8:$G$8,0))</f>
        <v>2.6592083446316691E-2</v>
      </c>
      <c r="F8" s="38">
        <f>INDEX('Commission''s asset beta 2011'!$B$11:$G$84,MATCH($A8,'Commission''s asset beta 2011'!$A$11:$A$84,0),MATCH(F$6,'Commission''s asset beta 2011'!$B$8:$G$8,0))</f>
        <v>0.40852838725116741</v>
      </c>
      <c r="G8" s="38">
        <f>INDEX('Commission''s asset beta 2011'!$B$11:$G$84,MATCH($A8,'Commission''s asset beta 2011'!$A$11:$A$84,0),MATCH(G$6,'Commission''s asset beta 2011'!$B$8:$G$8,0))</f>
        <v>1.1144653976383262E-2</v>
      </c>
    </row>
    <row r="9" spans="1:7">
      <c r="A9" s="1" t="str">
        <f>'Commission''s asset beta 2016'!A12</f>
        <v>AEP US Equity</v>
      </c>
      <c r="B9" s="38">
        <f>INDEX('Commission''s asset beta 2011'!$B$11:$G$84,MATCH($A9,'Commission''s asset beta 2011'!$A$11:$A$84,0),MATCH(B$6,'Commission''s asset beta 2011'!$B$8:$G$8,0))</f>
        <v>0.3084457954497461</v>
      </c>
      <c r="C9" s="38">
        <f>INDEX('Commission''s asset beta 2011'!$B$11:$G$84,MATCH($A9,'Commission''s asset beta 2011'!$A$11:$A$84,0),MATCH(C$6,'Commission''s asset beta 2011'!$B$8:$G$8,0))</f>
        <v>5.1826221484970701E-2</v>
      </c>
      <c r="D9" s="38">
        <f>INDEX('Commission''s asset beta 2011'!$B$11:$G$84,MATCH($A9,'Commission''s asset beta 2011'!$A$11:$A$84,0),MATCH(D$6,'Commission''s asset beta 2011'!$B$8:$G$8,0))</f>
        <v>0.316891226591069</v>
      </c>
      <c r="E9" s="38">
        <f>INDEX('Commission''s asset beta 2011'!$B$11:$G$84,MATCH($A9,'Commission''s asset beta 2011'!$A$11:$A$84,0),MATCH(E$6,'Commission''s asset beta 2011'!$B$8:$G$8,0))</f>
        <v>2.5038405027199524E-2</v>
      </c>
      <c r="F9" s="38">
        <f>INDEX('Commission''s asset beta 2011'!$B$11:$G$84,MATCH($A9,'Commission''s asset beta 2011'!$A$11:$A$84,0),MATCH(F$6,'Commission''s asset beta 2011'!$B$8:$G$8,0))</f>
        <v>0.35145046534342983</v>
      </c>
      <c r="G9" s="38">
        <f>INDEX('Commission''s asset beta 2011'!$B$11:$G$84,MATCH($A9,'Commission''s asset beta 2011'!$A$11:$A$84,0),MATCH(G$6,'Commission''s asset beta 2011'!$B$8:$G$8,0))</f>
        <v>1.092338679534356E-2</v>
      </c>
    </row>
    <row r="10" spans="1:7">
      <c r="A10" s="1" t="str">
        <f>'Commission''s asset beta 2016'!A13</f>
        <v>AES US Equity</v>
      </c>
      <c r="B10" s="38">
        <f>INDEX('Commission''s asset beta 2011'!$B$11:$G$84,MATCH($A10,'Commission''s asset beta 2011'!$A$11:$A$84,0),MATCH(B$6,'Commission''s asset beta 2011'!$B$8:$G$8,0))</f>
        <v>0.56077959548944178</v>
      </c>
      <c r="C10" s="38">
        <f>INDEX('Commission''s asset beta 2011'!$B$11:$G$84,MATCH($A10,'Commission''s asset beta 2011'!$A$11:$A$84,0),MATCH(C$6,'Commission''s asset beta 2011'!$B$8:$G$8,0))</f>
        <v>7.4296965782304672E-2</v>
      </c>
      <c r="D10" s="38">
        <f>INDEX('Commission''s asset beta 2011'!$B$11:$G$84,MATCH($A10,'Commission''s asset beta 2011'!$A$11:$A$84,0),MATCH(D$6,'Commission''s asset beta 2011'!$B$8:$G$8,0))</f>
        <v>0.47940141478333087</v>
      </c>
      <c r="E10" s="38">
        <f>INDEX('Commission''s asset beta 2011'!$B$11:$G$84,MATCH($A10,'Commission''s asset beta 2011'!$A$11:$A$84,0),MATCH(E$6,'Commission''s asset beta 2011'!$B$8:$G$8,0))</f>
        <v>3.6772693796096115E-2</v>
      </c>
      <c r="F10" s="38">
        <f>INDEX('Commission''s asset beta 2011'!$B$11:$G$84,MATCH($A10,'Commission''s asset beta 2011'!$A$11:$A$84,0),MATCH(F$6,'Commission''s asset beta 2011'!$B$8:$G$8,0))</f>
        <v>0.51832370003577422</v>
      </c>
      <c r="G10" s="38">
        <f>INDEX('Commission''s asset beta 2011'!$B$11:$G$84,MATCH($A10,'Commission''s asset beta 2011'!$A$11:$A$84,0),MATCH(G$6,'Commission''s asset beta 2011'!$B$8:$G$8,0))</f>
        <v>1.6979400652855473E-2</v>
      </c>
    </row>
    <row r="11" spans="1:7">
      <c r="A11" s="1" t="str">
        <f>'Commission''s asset beta 2016'!A14</f>
        <v>ALE US Equity</v>
      </c>
      <c r="B11" s="38">
        <f>INDEX('Commission''s asset beta 2011'!$B$11:$G$84,MATCH($A11,'Commission''s asset beta 2011'!$A$11:$A$84,0),MATCH(B$6,'Commission''s asset beta 2011'!$B$8:$G$8,0))</f>
        <v>0.51018067436938364</v>
      </c>
      <c r="C11" s="38">
        <f>INDEX('Commission''s asset beta 2011'!$B$11:$G$84,MATCH($A11,'Commission''s asset beta 2011'!$A$11:$A$84,0),MATCH(C$6,'Commission''s asset beta 2011'!$B$8:$G$8,0))</f>
        <v>8.108454673901129E-2</v>
      </c>
      <c r="D11" s="38">
        <f>INDEX('Commission''s asset beta 2011'!$B$11:$G$84,MATCH($A11,'Commission''s asset beta 2011'!$A$11:$A$84,0),MATCH(D$6,'Commission''s asset beta 2011'!$B$8:$G$8,0))</f>
        <v>0.44317264478185958</v>
      </c>
      <c r="E11" s="38">
        <f>INDEX('Commission''s asset beta 2011'!$B$11:$G$84,MATCH($A11,'Commission''s asset beta 2011'!$A$11:$A$84,0),MATCH(E$6,'Commission''s asset beta 2011'!$B$8:$G$8,0))</f>
        <v>3.9405157505145484E-2</v>
      </c>
      <c r="F11" s="38">
        <f>INDEX('Commission''s asset beta 2011'!$B$11:$G$84,MATCH($A11,'Commission''s asset beta 2011'!$A$11:$A$84,0),MATCH(F$6,'Commission''s asset beta 2011'!$B$8:$G$8,0))</f>
        <v>0.46988284992942453</v>
      </c>
      <c r="G11" s="38">
        <f>INDEX('Commission''s asset beta 2011'!$B$11:$G$84,MATCH($A11,'Commission''s asset beta 2011'!$A$11:$A$84,0),MATCH(G$6,'Commission''s asset beta 2011'!$B$8:$G$8,0))</f>
        <v>1.6270217358858061E-2</v>
      </c>
    </row>
    <row r="12" spans="1:7">
      <c r="A12" s="1" t="str">
        <f>'Commission''s asset beta 2016'!A15</f>
        <v>APA AU Equity</v>
      </c>
      <c r="B12" s="38">
        <f>INDEX('Commission''s asset beta 2011'!$B$11:$G$84,MATCH($A12,'Commission''s asset beta 2011'!$A$11:$A$84,0),MATCH(B$6,'Commission''s asset beta 2011'!$B$8:$G$8,0))</f>
        <v>0.24688456108555545</v>
      </c>
      <c r="C12" s="38">
        <f>INDEX('Commission''s asset beta 2011'!$B$11:$G$84,MATCH($A12,'Commission''s asset beta 2011'!$A$11:$A$84,0),MATCH(C$6,'Commission''s asset beta 2011'!$B$8:$G$8,0))</f>
        <v>5.4300134022932996E-2</v>
      </c>
      <c r="D12" s="38">
        <f>INDEX('Commission''s asset beta 2011'!$B$11:$G$84,MATCH($A12,'Commission''s asset beta 2011'!$A$11:$A$84,0),MATCH(D$6,'Commission''s asset beta 2011'!$B$8:$G$8,0))</f>
        <v>0.21341414250789592</v>
      </c>
      <c r="E12" s="38">
        <f>INDEX('Commission''s asset beta 2011'!$B$11:$G$84,MATCH($A12,'Commission''s asset beta 2011'!$A$11:$A$84,0),MATCH(E$6,'Commission''s asset beta 2011'!$B$8:$G$8,0))</f>
        <v>3.1295242119323212E-2</v>
      </c>
      <c r="F12" s="38">
        <f>INDEX('Commission''s asset beta 2011'!$B$11:$G$84,MATCH($A12,'Commission''s asset beta 2011'!$A$11:$A$84,0),MATCH(F$6,'Commission''s asset beta 2011'!$B$8:$G$8,0))</f>
        <v>0.27495863423121786</v>
      </c>
      <c r="G12" s="38">
        <f>INDEX('Commission''s asset beta 2011'!$B$11:$G$84,MATCH($A12,'Commission''s asset beta 2011'!$A$11:$A$84,0),MATCH(G$6,'Commission''s asset beta 2011'!$B$8:$G$8,0))</f>
        <v>1.5084127086137308E-2</v>
      </c>
    </row>
    <row r="13" spans="1:7">
      <c r="A13" s="1" t="str">
        <f>'Commission''s asset beta 2016'!A16</f>
        <v>AST AU Equity</v>
      </c>
      <c r="B13" s="38">
        <f>INDEX('Commission''s asset beta 2011'!$B$11:$G$84,MATCH($A13,'Commission''s asset beta 2011'!$A$11:$A$84,0),MATCH(B$6,'Commission''s asset beta 2011'!$B$8:$G$8,0))</f>
        <v>8.5435252091316041E-2</v>
      </c>
      <c r="C13" s="38">
        <f>INDEX('Commission''s asset beta 2011'!$B$11:$G$84,MATCH($A13,'Commission''s asset beta 2011'!$A$11:$A$84,0),MATCH(C$6,'Commission''s asset beta 2011'!$B$8:$G$8,0))</f>
        <v>5.3242723639257944E-2</v>
      </c>
      <c r="D13" s="38">
        <f>INDEX('Commission''s asset beta 2011'!$B$11:$G$84,MATCH($A13,'Commission''s asset beta 2011'!$A$11:$A$84,0),MATCH(D$6,'Commission''s asset beta 2011'!$B$8:$G$8,0))</f>
        <v>9.0910013237164064E-2</v>
      </c>
      <c r="E13" s="38">
        <f>INDEX('Commission''s asset beta 2011'!$B$11:$G$84,MATCH($A13,'Commission''s asset beta 2011'!$A$11:$A$84,0),MATCH(E$6,'Commission''s asset beta 2011'!$B$8:$G$8,0))</f>
        <v>3.0362960930700435E-2</v>
      </c>
      <c r="F13" s="38">
        <f>INDEX('Commission''s asset beta 2011'!$B$11:$G$84,MATCH($A13,'Commission''s asset beta 2011'!$A$11:$A$84,0),MATCH(F$6,'Commission''s asset beta 2011'!$B$8:$G$8,0))</f>
        <v>0.15927951885262076</v>
      </c>
      <c r="G13" s="38">
        <f>INDEX('Commission''s asset beta 2011'!$B$11:$G$84,MATCH($A13,'Commission''s asset beta 2011'!$A$11:$A$84,0),MATCH(G$6,'Commission''s asset beta 2011'!$B$8:$G$8,0))</f>
        <v>1.4447218251937248E-2</v>
      </c>
    </row>
    <row r="14" spans="1:7">
      <c r="A14" s="1" t="str">
        <f>'Commission''s asset beta 2016'!A17</f>
        <v>ATO US Equity</v>
      </c>
      <c r="B14" s="38">
        <f>INDEX('Commission''s asset beta 2011'!$B$11:$G$84,MATCH($A14,'Commission''s asset beta 2011'!$A$11:$A$84,0),MATCH(B$6,'Commission''s asset beta 2011'!$B$8:$G$8,0))</f>
        <v>0.3241243518633582</v>
      </c>
      <c r="C14" s="38">
        <f>INDEX('Commission''s asset beta 2011'!$B$11:$G$84,MATCH($A14,'Commission''s asset beta 2011'!$A$11:$A$84,0),MATCH(C$6,'Commission''s asset beta 2011'!$B$8:$G$8,0))</f>
        <v>4.6848309511116154E-2</v>
      </c>
      <c r="D14" s="38">
        <f>INDEX('Commission''s asset beta 2011'!$B$11:$G$84,MATCH($A14,'Commission''s asset beta 2011'!$A$11:$A$84,0),MATCH(D$6,'Commission''s asset beta 2011'!$B$8:$G$8,0))</f>
        <v>0.30420011226731675</v>
      </c>
      <c r="E14" s="38">
        <f>INDEX('Commission''s asset beta 2011'!$B$11:$G$84,MATCH($A14,'Commission''s asset beta 2011'!$A$11:$A$84,0),MATCH(E$6,'Commission''s asset beta 2011'!$B$8:$G$8,0))</f>
        <v>2.4414306899156409E-2</v>
      </c>
      <c r="F14" s="38">
        <f>INDEX('Commission''s asset beta 2011'!$B$11:$G$84,MATCH($A14,'Commission''s asset beta 2011'!$A$11:$A$84,0),MATCH(F$6,'Commission''s asset beta 2011'!$B$8:$G$8,0))</f>
        <v>0.30251159842086112</v>
      </c>
      <c r="G14" s="38">
        <f>INDEX('Commission''s asset beta 2011'!$B$11:$G$84,MATCH($A14,'Commission''s asset beta 2011'!$A$11:$A$84,0),MATCH(G$6,'Commission''s asset beta 2011'!$B$8:$G$8,0))</f>
        <v>1.0351610487997842E-2</v>
      </c>
    </row>
    <row r="15" spans="1:7">
      <c r="A15" s="1" t="str">
        <f>'Commission''s asset beta 2016'!A18</f>
        <v>AVA US Equity</v>
      </c>
      <c r="B15" s="38">
        <f>INDEX('Commission''s asset beta 2011'!$B$11:$G$84,MATCH($A15,'Commission''s asset beta 2011'!$A$11:$A$84,0),MATCH(B$6,'Commission''s asset beta 2011'!$B$8:$G$8,0))</f>
        <v>0.36421550061972102</v>
      </c>
      <c r="C15" s="38">
        <f>INDEX('Commission''s asset beta 2011'!$B$11:$G$84,MATCH($A15,'Commission''s asset beta 2011'!$A$11:$A$84,0),MATCH(C$6,'Commission''s asset beta 2011'!$B$8:$G$8,0))</f>
        <v>5.8763280059315713E-2</v>
      </c>
      <c r="D15" s="38">
        <f>INDEX('Commission''s asset beta 2011'!$B$11:$G$84,MATCH($A15,'Commission''s asset beta 2011'!$A$11:$A$84,0),MATCH(D$6,'Commission''s asset beta 2011'!$B$8:$G$8,0))</f>
        <v>0.32098111442496591</v>
      </c>
      <c r="E15" s="38">
        <f>INDEX('Commission''s asset beta 2011'!$B$11:$G$84,MATCH($A15,'Commission''s asset beta 2011'!$A$11:$A$84,0),MATCH(E$6,'Commission''s asset beta 2011'!$B$8:$G$8,0))</f>
        <v>2.7082057937961462E-2</v>
      </c>
      <c r="F15" s="38">
        <f>INDEX('Commission''s asset beta 2011'!$B$11:$G$84,MATCH($A15,'Commission''s asset beta 2011'!$A$11:$A$84,0),MATCH(F$6,'Commission''s asset beta 2011'!$B$8:$G$8,0))</f>
        <v>0.34063398245917548</v>
      </c>
      <c r="G15" s="38">
        <f>INDEX('Commission''s asset beta 2011'!$B$11:$G$84,MATCH($A15,'Commission''s asset beta 2011'!$A$11:$A$84,0),MATCH(G$6,'Commission''s asset beta 2011'!$B$8:$G$8,0))</f>
        <v>9.8946273016162455E-3</v>
      </c>
    </row>
    <row r="16" spans="1:7">
      <c r="A16" s="1" t="str">
        <f>'Commission''s asset beta 2016'!A19</f>
        <v>BKH US Equity</v>
      </c>
      <c r="B16" s="38">
        <f>INDEX('Commission''s asset beta 2011'!$B$11:$G$84,MATCH($A16,'Commission''s asset beta 2011'!$A$11:$A$84,0),MATCH(B$6,'Commission''s asset beta 2011'!$B$8:$G$8,0))</f>
        <v>0.58933044301517357</v>
      </c>
      <c r="C16" s="38">
        <f>INDEX('Commission''s asset beta 2011'!$B$11:$G$84,MATCH($A16,'Commission''s asset beta 2011'!$A$11:$A$84,0),MATCH(C$6,'Commission''s asset beta 2011'!$B$8:$G$8,0))</f>
        <v>7.1875164562808652E-2</v>
      </c>
      <c r="D16" s="38">
        <f>INDEX('Commission''s asset beta 2011'!$B$11:$G$84,MATCH($A16,'Commission''s asset beta 2011'!$A$11:$A$84,0),MATCH(D$6,'Commission''s asset beta 2011'!$B$8:$G$8,0))</f>
        <v>0.4668962235419255</v>
      </c>
      <c r="E16" s="38">
        <f>INDEX('Commission''s asset beta 2011'!$B$11:$G$84,MATCH($A16,'Commission''s asset beta 2011'!$A$11:$A$84,0),MATCH(E$6,'Commission''s asset beta 2011'!$B$8:$G$8,0))</f>
        <v>3.5572481103576255E-2</v>
      </c>
      <c r="F16" s="38">
        <f>INDEX('Commission''s asset beta 2011'!$B$11:$G$84,MATCH($A16,'Commission''s asset beta 2011'!$A$11:$A$84,0),MATCH(F$6,'Commission''s asset beta 2011'!$B$8:$G$8,0))</f>
        <v>0.52130467789831714</v>
      </c>
      <c r="G16" s="38">
        <f>INDEX('Commission''s asset beta 2011'!$B$11:$G$84,MATCH($A16,'Commission''s asset beta 2011'!$A$11:$A$84,0),MATCH(G$6,'Commission''s asset beta 2011'!$B$8:$G$8,0))</f>
        <v>1.4455925012649782E-2</v>
      </c>
    </row>
    <row r="17" spans="1:7">
      <c r="A17" s="1" t="str">
        <f>'Commission''s asset beta 2016'!A20</f>
        <v>BWP US Equity</v>
      </c>
      <c r="B17" s="38">
        <f>INDEX('Commission''s asset beta 2011'!$B$11:$G$84,MATCH($A17,'Commission''s asset beta 2011'!$A$11:$A$84,0),MATCH(B$6,'Commission''s asset beta 2011'!$B$8:$G$8,0))</f>
        <v>0.26185868821298147</v>
      </c>
      <c r="C17" s="38">
        <f>INDEX('Commission''s asset beta 2011'!$B$11:$G$84,MATCH($A17,'Commission''s asset beta 2011'!$A$11:$A$84,0),MATCH(C$6,'Commission''s asset beta 2011'!$B$8:$G$8,0))</f>
        <v>0.11900124235102656</v>
      </c>
      <c r="D17" s="38">
        <f>INDEX('Commission''s asset beta 2011'!$B$11:$G$84,MATCH($A17,'Commission''s asset beta 2011'!$A$11:$A$84,0),MATCH(D$6,'Commission''s asset beta 2011'!$B$8:$G$8,0))</f>
        <v>0.45466096807182249</v>
      </c>
      <c r="E17" s="38">
        <f>INDEX('Commission''s asset beta 2011'!$B$11:$G$84,MATCH($A17,'Commission''s asset beta 2011'!$A$11:$A$84,0),MATCH(E$6,'Commission''s asset beta 2011'!$B$8:$G$8,0))</f>
        <v>5.5345398987277743E-2</v>
      </c>
      <c r="F17" s="38">
        <f>INDEX('Commission''s asset beta 2011'!$B$11:$G$84,MATCH($A17,'Commission''s asset beta 2011'!$A$11:$A$84,0),MATCH(F$6,'Commission''s asset beta 2011'!$B$8:$G$8,0))</f>
        <v>0.39410576226841959</v>
      </c>
      <c r="G17" s="38">
        <f>INDEX('Commission''s asset beta 2011'!$B$11:$G$84,MATCH($A17,'Commission''s asset beta 2011'!$A$11:$A$84,0),MATCH(G$6,'Commission''s asset beta 2011'!$B$8:$G$8,0))</f>
        <v>2.1919953597161475E-2</v>
      </c>
    </row>
    <row r="18" spans="1:7">
      <c r="A18" s="1" t="str">
        <f>'Commission''s asset beta 2016'!A21</f>
        <v>CMS US Equity</v>
      </c>
      <c r="B18" s="38">
        <f>INDEX('Commission''s asset beta 2011'!$B$11:$G$84,MATCH($A18,'Commission''s asset beta 2011'!$A$11:$A$84,0),MATCH(B$6,'Commission''s asset beta 2011'!$B$8:$G$8,0))</f>
        <v>0.24143442033726328</v>
      </c>
      <c r="C18" s="38">
        <f>INDEX('Commission''s asset beta 2011'!$B$11:$G$84,MATCH($A18,'Commission''s asset beta 2011'!$A$11:$A$84,0),MATCH(C$6,'Commission''s asset beta 2011'!$B$8:$G$8,0))</f>
        <v>4.2018923749746903E-2</v>
      </c>
      <c r="D18" s="38">
        <f>INDEX('Commission''s asset beta 2011'!$B$11:$G$84,MATCH($A18,'Commission''s asset beta 2011'!$A$11:$A$84,0),MATCH(D$6,'Commission''s asset beta 2011'!$B$8:$G$8,0))</f>
        <v>0.24281640131341095</v>
      </c>
      <c r="E18" s="38">
        <f>INDEX('Commission''s asset beta 2011'!$B$11:$G$84,MATCH($A18,'Commission''s asset beta 2011'!$A$11:$A$84,0),MATCH(E$6,'Commission''s asset beta 2011'!$B$8:$G$8,0))</f>
        <v>1.8446806420913613E-2</v>
      </c>
      <c r="F18" s="38">
        <f>INDEX('Commission''s asset beta 2011'!$B$11:$G$84,MATCH($A18,'Commission''s asset beta 2011'!$A$11:$A$84,0),MATCH(F$6,'Commission''s asset beta 2011'!$B$8:$G$8,0))</f>
        <v>0.25780041488026467</v>
      </c>
      <c r="G18" s="38">
        <f>INDEX('Commission''s asset beta 2011'!$B$11:$G$84,MATCH($A18,'Commission''s asset beta 2011'!$A$11:$A$84,0),MATCH(G$6,'Commission''s asset beta 2011'!$B$8:$G$8,0))</f>
        <v>7.1849910515696426E-3</v>
      </c>
    </row>
    <row r="19" spans="1:7">
      <c r="A19" s="1" t="str">
        <f>'Commission''s asset beta 2016'!A22</f>
        <v>CNL US Equity</v>
      </c>
      <c r="B19" s="38">
        <f>INDEX('Commission''s asset beta 2011'!$B$11:$G$84,MATCH($A19,'Commission''s asset beta 2011'!$A$11:$A$84,0),MATCH(B$6,'Commission''s asset beta 2011'!$B$8:$G$8,0))</f>
        <v>0.36616184620407516</v>
      </c>
      <c r="C19" s="38">
        <f>INDEX('Commission''s asset beta 2011'!$B$11:$G$84,MATCH($A19,'Commission''s asset beta 2011'!$A$11:$A$84,0),MATCH(C$6,'Commission''s asset beta 2011'!$B$8:$G$8,0))</f>
        <v>6.2787152707777447E-2</v>
      </c>
      <c r="D19" s="38">
        <f>INDEX('Commission''s asset beta 2011'!$B$11:$G$84,MATCH($A19,'Commission''s asset beta 2011'!$A$11:$A$84,0),MATCH(D$6,'Commission''s asset beta 2011'!$B$8:$G$8,0))</f>
        <v>0.3883725584211854</v>
      </c>
      <c r="E19" s="38">
        <f>INDEX('Commission''s asset beta 2011'!$B$11:$G$84,MATCH($A19,'Commission''s asset beta 2011'!$A$11:$A$84,0),MATCH(E$6,'Commission''s asset beta 2011'!$B$8:$G$8,0))</f>
        <v>3.2084963269472508E-2</v>
      </c>
      <c r="F19" s="38">
        <f>INDEX('Commission''s asset beta 2011'!$B$11:$G$84,MATCH($A19,'Commission''s asset beta 2011'!$A$11:$A$84,0),MATCH(F$6,'Commission''s asset beta 2011'!$B$8:$G$8,0))</f>
        <v>0.46896932042010248</v>
      </c>
      <c r="G19" s="38">
        <f>INDEX('Commission''s asset beta 2011'!$B$11:$G$84,MATCH($A19,'Commission''s asset beta 2011'!$A$11:$A$84,0),MATCH(G$6,'Commission''s asset beta 2011'!$B$8:$G$8,0))</f>
        <v>1.3313760188701436E-2</v>
      </c>
    </row>
    <row r="20" spans="1:7">
      <c r="A20" s="1" t="str">
        <f>'Commission''s asset beta 2016'!A23</f>
        <v>CNP US Equity</v>
      </c>
      <c r="B20" s="38">
        <f>INDEX('Commission''s asset beta 2011'!$B$11:$G$84,MATCH($A20,'Commission''s asset beta 2011'!$A$11:$A$84,0),MATCH(B$6,'Commission''s asset beta 2011'!$B$8:$G$8,0))</f>
        <v>0.28041771368790103</v>
      </c>
      <c r="C20" s="38">
        <f>INDEX('Commission''s asset beta 2011'!$B$11:$G$84,MATCH($A20,'Commission''s asset beta 2011'!$A$11:$A$84,0),MATCH(C$6,'Commission''s asset beta 2011'!$B$8:$G$8,0))</f>
        <v>4.770213697128807E-2</v>
      </c>
      <c r="D20" s="38">
        <f>INDEX('Commission''s asset beta 2011'!$B$11:$G$84,MATCH($A20,'Commission''s asset beta 2011'!$A$11:$A$84,0),MATCH(D$6,'Commission''s asset beta 2011'!$B$8:$G$8,0))</f>
        <v>0.27807658209635211</v>
      </c>
      <c r="E20" s="38">
        <f>INDEX('Commission''s asset beta 2011'!$B$11:$G$84,MATCH($A20,'Commission''s asset beta 2011'!$A$11:$A$84,0),MATCH(E$6,'Commission''s asset beta 2011'!$B$8:$G$8,0))</f>
        <v>1.9863752368953665E-2</v>
      </c>
      <c r="F20" s="38">
        <f>INDEX('Commission''s asset beta 2011'!$B$11:$G$84,MATCH($A20,'Commission''s asset beta 2011'!$A$11:$A$84,0),MATCH(F$6,'Commission''s asset beta 2011'!$B$8:$G$8,0))</f>
        <v>0.27151962696014381</v>
      </c>
      <c r="G20" s="38">
        <f>INDEX('Commission''s asset beta 2011'!$B$11:$G$84,MATCH($A20,'Commission''s asset beta 2011'!$A$11:$A$84,0),MATCH(G$6,'Commission''s asset beta 2011'!$B$8:$G$8,0))</f>
        <v>8.3822295568455694E-3</v>
      </c>
    </row>
    <row r="21" spans="1:7">
      <c r="A21" s="1" t="str">
        <f>'Commission''s asset beta 2016'!A24</f>
        <v>CPK US Equity</v>
      </c>
      <c r="B21" s="38">
        <f>INDEX('Commission''s asset beta 2011'!$B$11:$G$84,MATCH($A21,'Commission''s asset beta 2011'!$A$11:$A$84,0),MATCH(B$6,'Commission''s asset beta 2011'!$B$8:$G$8,0))</f>
        <v>0.37009116488995275</v>
      </c>
      <c r="C21" s="38">
        <f>INDEX('Commission''s asset beta 2011'!$B$11:$G$84,MATCH($A21,'Commission''s asset beta 2011'!$A$11:$A$84,0),MATCH(C$6,'Commission''s asset beta 2011'!$B$8:$G$8,0))</f>
        <v>8.6657263174092364E-2</v>
      </c>
      <c r="D21" s="38">
        <f>INDEX('Commission''s asset beta 2011'!$B$11:$G$84,MATCH($A21,'Commission''s asset beta 2011'!$A$11:$A$84,0),MATCH(D$6,'Commission''s asset beta 2011'!$B$8:$G$8,0))</f>
        <v>0.48253393781480358</v>
      </c>
      <c r="E21" s="38">
        <f>INDEX('Commission''s asset beta 2011'!$B$11:$G$84,MATCH($A21,'Commission''s asset beta 2011'!$A$11:$A$84,0),MATCH(E$6,'Commission''s asset beta 2011'!$B$8:$G$8,0))</f>
        <v>4.7581485686527911E-2</v>
      </c>
      <c r="F21" s="38">
        <f>INDEX('Commission''s asset beta 2011'!$B$11:$G$84,MATCH($A21,'Commission''s asset beta 2011'!$A$11:$A$84,0),MATCH(F$6,'Commission''s asset beta 2011'!$B$8:$G$8,0))</f>
        <v>0.53699626280255086</v>
      </c>
      <c r="G21" s="38">
        <f>INDEX('Commission''s asset beta 2011'!$B$11:$G$84,MATCH($A21,'Commission''s asset beta 2011'!$A$11:$A$84,0),MATCH(G$6,'Commission''s asset beta 2011'!$B$8:$G$8,0))</f>
        <v>2.2227982514878945E-2</v>
      </c>
    </row>
    <row r="22" spans="1:7">
      <c r="A22" s="1" t="str">
        <f>'Commission''s asset beta 2016'!A25</f>
        <v>D US Equity</v>
      </c>
      <c r="B22" s="38">
        <f>INDEX('Commission''s asset beta 2011'!$B$11:$G$84,MATCH($A22,'Commission''s asset beta 2011'!$A$11:$A$84,0),MATCH(B$6,'Commission''s asset beta 2011'!$B$8:$G$8,0))</f>
        <v>0.31317385798711783</v>
      </c>
      <c r="C22" s="38">
        <f>INDEX('Commission''s asset beta 2011'!$B$11:$G$84,MATCH($A22,'Commission''s asset beta 2011'!$A$11:$A$84,0),MATCH(C$6,'Commission''s asset beta 2011'!$B$8:$G$8,0))</f>
        <v>5.5491601211492492E-2</v>
      </c>
      <c r="D22" s="38">
        <f>INDEX('Commission''s asset beta 2011'!$B$11:$G$84,MATCH($A22,'Commission''s asset beta 2011'!$A$11:$A$84,0),MATCH(D$6,'Commission''s asset beta 2011'!$B$8:$G$8,0))</f>
        <v>0.34824985162496225</v>
      </c>
      <c r="E22" s="38">
        <f>INDEX('Commission''s asset beta 2011'!$B$11:$G$84,MATCH($A22,'Commission''s asset beta 2011'!$A$11:$A$84,0),MATCH(E$6,'Commission''s asset beta 2011'!$B$8:$G$8,0))</f>
        <v>2.6374769872266224E-2</v>
      </c>
      <c r="F22" s="38">
        <f>INDEX('Commission''s asset beta 2011'!$B$11:$G$84,MATCH($A22,'Commission''s asset beta 2011'!$A$11:$A$84,0),MATCH(F$6,'Commission''s asset beta 2011'!$B$8:$G$8,0))</f>
        <v>0.37662335000726122</v>
      </c>
      <c r="G22" s="38">
        <f>INDEX('Commission''s asset beta 2011'!$B$11:$G$84,MATCH($A22,'Commission''s asset beta 2011'!$A$11:$A$84,0),MATCH(G$6,'Commission''s asset beta 2011'!$B$8:$G$8,0))</f>
        <v>1.0968573868859518E-2</v>
      </c>
    </row>
    <row r="23" spans="1:7">
      <c r="A23" s="1" t="str">
        <f>'Commission''s asset beta 2016'!A26</f>
        <v>DGAS US Equity</v>
      </c>
      <c r="B23" s="38">
        <f>INDEX('Commission''s asset beta 2011'!$B$11:$G$84,MATCH($A23,'Commission''s asset beta 2011'!$A$11:$A$84,0),MATCH(B$6,'Commission''s asset beta 2011'!$B$8:$G$8,0))</f>
        <v>0.25078490205838017</v>
      </c>
      <c r="C23" s="38">
        <f>INDEX('Commission''s asset beta 2011'!$B$11:$G$84,MATCH($A23,'Commission''s asset beta 2011'!$A$11:$A$84,0),MATCH(C$6,'Commission''s asset beta 2011'!$B$8:$G$8,0))</f>
        <v>5.5424183336888401E-2</v>
      </c>
      <c r="D23" s="38">
        <f>INDEX('Commission''s asset beta 2011'!$B$11:$G$84,MATCH($A23,'Commission''s asset beta 2011'!$A$11:$A$84,0),MATCH(D$6,'Commission''s asset beta 2011'!$B$8:$G$8,0))</f>
        <v>0.19815544756164552</v>
      </c>
      <c r="E23" s="38">
        <f>INDEX('Commission''s asset beta 2011'!$B$11:$G$84,MATCH($A23,'Commission''s asset beta 2011'!$A$11:$A$84,0),MATCH(E$6,'Commission''s asset beta 2011'!$B$8:$G$8,0))</f>
        <v>3.4435198159209909E-2</v>
      </c>
      <c r="F23" s="38">
        <f>INDEX('Commission''s asset beta 2011'!$B$11:$G$84,MATCH($A23,'Commission''s asset beta 2011'!$A$11:$A$84,0),MATCH(F$6,'Commission''s asset beta 2011'!$B$8:$G$8,0))</f>
        <v>0.12016175034414922</v>
      </c>
      <c r="G23" s="38">
        <f>INDEX('Commission''s asset beta 2011'!$B$11:$G$84,MATCH($A23,'Commission''s asset beta 2011'!$A$11:$A$84,0),MATCH(G$6,'Commission''s asset beta 2011'!$B$8:$G$8,0))</f>
        <v>1.9607274408360829E-2</v>
      </c>
    </row>
    <row r="24" spans="1:7">
      <c r="A24" s="1" t="str">
        <f>'Commission''s asset beta 2016'!A27</f>
        <v>DTE US Equity</v>
      </c>
      <c r="B24" s="38">
        <f>INDEX('Commission''s asset beta 2011'!$B$11:$G$84,MATCH($A24,'Commission''s asset beta 2011'!$A$11:$A$84,0),MATCH(B$6,'Commission''s asset beta 2011'!$B$8:$G$8,0))</f>
        <v>0.32713654801419156</v>
      </c>
      <c r="C24" s="38">
        <f>INDEX('Commission''s asset beta 2011'!$B$11:$G$84,MATCH($A24,'Commission''s asset beta 2011'!$A$11:$A$84,0),MATCH(C$6,'Commission''s asset beta 2011'!$B$8:$G$8,0))</f>
        <v>4.7341696249150217E-2</v>
      </c>
      <c r="D24" s="38">
        <f>INDEX('Commission''s asset beta 2011'!$B$11:$G$84,MATCH($A24,'Commission''s asset beta 2011'!$A$11:$A$84,0),MATCH(D$6,'Commission''s asset beta 2011'!$B$8:$G$8,0))</f>
        <v>0.31750067230319334</v>
      </c>
      <c r="E24" s="38">
        <f>INDEX('Commission''s asset beta 2011'!$B$11:$G$84,MATCH($A24,'Commission''s asset beta 2011'!$A$11:$A$84,0),MATCH(E$6,'Commission''s asset beta 2011'!$B$8:$G$8,0))</f>
        <v>2.1920163102868089E-2</v>
      </c>
      <c r="F24" s="38">
        <f>INDEX('Commission''s asset beta 2011'!$B$11:$G$84,MATCH($A24,'Commission''s asset beta 2011'!$A$11:$A$84,0),MATCH(F$6,'Commission''s asset beta 2011'!$B$8:$G$8,0))</f>
        <v>0.32879612779474099</v>
      </c>
      <c r="G24" s="38">
        <f>INDEX('Commission''s asset beta 2011'!$B$11:$G$84,MATCH($A24,'Commission''s asset beta 2011'!$A$11:$A$84,0),MATCH(G$6,'Commission''s asset beta 2011'!$B$8:$G$8,0))</f>
        <v>9.3991267750160364E-3</v>
      </c>
    </row>
    <row r="25" spans="1:7">
      <c r="A25" s="1" t="str">
        <f>'Commission''s asset beta 2016'!A28</f>
        <v>DUE AU Equity</v>
      </c>
      <c r="B25" s="38">
        <f>INDEX('Commission''s asset beta 2011'!$B$11:$G$84,MATCH($A25,'Commission''s asset beta 2011'!$A$11:$A$84,0),MATCH(B$6,'Commission''s asset beta 2011'!$B$8:$G$8,0))</f>
        <v>0.16288648858125215</v>
      </c>
      <c r="C25" s="38">
        <f>INDEX('Commission''s asset beta 2011'!$B$11:$G$84,MATCH($A25,'Commission''s asset beta 2011'!$A$11:$A$84,0),MATCH(C$6,'Commission''s asset beta 2011'!$B$8:$G$8,0))</f>
        <v>4.298484749260674E-2</v>
      </c>
      <c r="D25" s="38">
        <f>INDEX('Commission''s asset beta 2011'!$B$11:$G$84,MATCH($A25,'Commission''s asset beta 2011'!$A$11:$A$84,0),MATCH(D$6,'Commission''s asset beta 2011'!$B$8:$G$8,0))</f>
        <v>0.13020217187170288</v>
      </c>
      <c r="E25" s="38">
        <f>INDEX('Commission''s asset beta 2011'!$B$11:$G$84,MATCH($A25,'Commission''s asset beta 2011'!$A$11:$A$84,0),MATCH(E$6,'Commission''s asset beta 2011'!$B$8:$G$8,0))</f>
        <v>2.3053226790655357E-2</v>
      </c>
      <c r="F25" s="38">
        <f>INDEX('Commission''s asset beta 2011'!$B$11:$G$84,MATCH($A25,'Commission''s asset beta 2011'!$A$11:$A$84,0),MATCH(F$6,'Commission''s asset beta 2011'!$B$8:$G$8,0))</f>
        <v>0.13992505424681453</v>
      </c>
      <c r="G25" s="38">
        <f>INDEX('Commission''s asset beta 2011'!$B$11:$G$84,MATCH($A25,'Commission''s asset beta 2011'!$A$11:$A$84,0),MATCH(G$6,'Commission''s asset beta 2011'!$B$8:$G$8,0))</f>
        <v>1.0951524704294391E-2</v>
      </c>
    </row>
    <row r="26" spans="1:7">
      <c r="A26" s="1" t="str">
        <f>'Commission''s asset beta 2016'!A29</f>
        <v>DUK US Equity</v>
      </c>
      <c r="B26" s="38">
        <f>INDEX('Commission''s asset beta 2011'!$B$11:$G$84,MATCH($A26,'Commission''s asset beta 2011'!$A$11:$A$84,0),MATCH(B$6,'Commission''s asset beta 2011'!$B$8:$G$8,0))</f>
        <v>0.3070094337012314</v>
      </c>
      <c r="C26" s="38">
        <f>INDEX('Commission''s asset beta 2011'!$B$11:$G$84,MATCH($A26,'Commission''s asset beta 2011'!$A$11:$A$84,0),MATCH(C$6,'Commission''s asset beta 2011'!$B$8:$G$8,0))</f>
        <v>5.1797823934873241E-2</v>
      </c>
      <c r="D26" s="38">
        <f>INDEX('Commission''s asset beta 2011'!$B$11:$G$84,MATCH($A26,'Commission''s asset beta 2011'!$A$11:$A$84,0),MATCH(D$6,'Commission''s asset beta 2011'!$B$8:$G$8,0))</f>
        <v>0.32922182002238948</v>
      </c>
      <c r="E26" s="38">
        <f>INDEX('Commission''s asset beta 2011'!$B$11:$G$84,MATCH($A26,'Commission''s asset beta 2011'!$A$11:$A$84,0),MATCH(E$6,'Commission''s asset beta 2011'!$B$8:$G$8,0))</f>
        <v>2.7568498974702066E-2</v>
      </c>
      <c r="F26" s="38">
        <f>INDEX('Commission''s asset beta 2011'!$B$11:$G$84,MATCH($A26,'Commission''s asset beta 2011'!$A$11:$A$84,0),MATCH(F$6,'Commission''s asset beta 2011'!$B$8:$G$8,0))</f>
        <v>0.37270912224943492</v>
      </c>
      <c r="G26" s="38">
        <f>INDEX('Commission''s asset beta 2011'!$B$11:$G$84,MATCH($A26,'Commission''s asset beta 2011'!$A$11:$A$84,0),MATCH(G$6,'Commission''s asset beta 2011'!$B$8:$G$8,0))</f>
        <v>1.2902378435545009E-2</v>
      </c>
    </row>
    <row r="27" spans="1:7">
      <c r="A27" s="1" t="str">
        <f>'Commission''s asset beta 2016'!A30</f>
        <v>ED US Equity</v>
      </c>
      <c r="B27" s="38">
        <f>INDEX('Commission''s asset beta 2011'!$B$11:$G$84,MATCH($A27,'Commission''s asset beta 2011'!$A$11:$A$84,0),MATCH(B$6,'Commission''s asset beta 2011'!$B$8:$G$8,0))</f>
        <v>0.22827484855113042</v>
      </c>
      <c r="C27" s="38">
        <f>INDEX('Commission''s asset beta 2011'!$B$11:$G$84,MATCH($A27,'Commission''s asset beta 2011'!$A$11:$A$84,0),MATCH(C$6,'Commission''s asset beta 2011'!$B$8:$G$8,0))</f>
        <v>4.9457630779534856E-2</v>
      </c>
      <c r="D27" s="38">
        <f>INDEX('Commission''s asset beta 2011'!$B$11:$G$84,MATCH($A27,'Commission''s asset beta 2011'!$A$11:$A$84,0),MATCH(D$6,'Commission''s asset beta 2011'!$B$8:$G$8,0))</f>
        <v>0.25982607920253398</v>
      </c>
      <c r="E27" s="38">
        <f>INDEX('Commission''s asset beta 2011'!$B$11:$G$84,MATCH($A27,'Commission''s asset beta 2011'!$A$11:$A$84,0),MATCH(E$6,'Commission''s asset beta 2011'!$B$8:$G$8,0))</f>
        <v>2.1931551512827104E-2</v>
      </c>
      <c r="F27" s="38">
        <f>INDEX('Commission''s asset beta 2011'!$B$11:$G$84,MATCH($A27,'Commission''s asset beta 2011'!$A$11:$A$84,0),MATCH(F$6,'Commission''s asset beta 2011'!$B$8:$G$8,0))</f>
        <v>0.28183821425658356</v>
      </c>
      <c r="G27" s="38">
        <f>INDEX('Commission''s asset beta 2011'!$B$11:$G$84,MATCH($A27,'Commission''s asset beta 2011'!$A$11:$A$84,0),MATCH(G$6,'Commission''s asset beta 2011'!$B$8:$G$8,0))</f>
        <v>9.0857563685651302E-3</v>
      </c>
    </row>
    <row r="28" spans="1:7">
      <c r="A28" s="1" t="str">
        <f>'Commission''s asset beta 2016'!A31</f>
        <v>EDE US Equity</v>
      </c>
      <c r="B28" s="38">
        <f>INDEX('Commission''s asset beta 2011'!$B$11:$G$84,MATCH($A28,'Commission''s asset beta 2011'!$A$11:$A$84,0),MATCH(B$6,'Commission''s asset beta 2011'!$B$8:$G$8,0))</f>
        <v>0.35521149646717659</v>
      </c>
      <c r="C28" s="38">
        <f>INDEX('Commission''s asset beta 2011'!$B$11:$G$84,MATCH($A28,'Commission''s asset beta 2011'!$A$11:$A$84,0),MATCH(C$6,'Commission''s asset beta 2011'!$B$8:$G$8,0))</f>
        <v>5.27769538424816E-2</v>
      </c>
      <c r="D28" s="38">
        <f>INDEX('Commission''s asset beta 2011'!$B$11:$G$84,MATCH($A28,'Commission''s asset beta 2011'!$A$11:$A$84,0),MATCH(D$6,'Commission''s asset beta 2011'!$B$8:$G$8,0))</f>
        <v>0.31217450726989415</v>
      </c>
      <c r="E28" s="38">
        <f>INDEX('Commission''s asset beta 2011'!$B$11:$G$84,MATCH($A28,'Commission''s asset beta 2011'!$A$11:$A$84,0),MATCH(E$6,'Commission''s asset beta 2011'!$B$8:$G$8,0))</f>
        <v>2.4965182424595694E-2</v>
      </c>
      <c r="F28" s="38">
        <f>INDEX('Commission''s asset beta 2011'!$B$11:$G$84,MATCH($A28,'Commission''s asset beta 2011'!$A$11:$A$84,0),MATCH(F$6,'Commission''s asset beta 2011'!$B$8:$G$8,0))</f>
        <v>0.35110679507236486</v>
      </c>
      <c r="G28" s="38">
        <f>INDEX('Commission''s asset beta 2011'!$B$11:$G$84,MATCH($A28,'Commission''s asset beta 2011'!$A$11:$A$84,0),MATCH(G$6,'Commission''s asset beta 2011'!$B$8:$G$8,0))</f>
        <v>1.0668329487408184E-2</v>
      </c>
    </row>
    <row r="29" spans="1:7">
      <c r="A29" s="1" t="str">
        <f>'Commission''s asset beta 2016'!A32</f>
        <v>EE US Equity</v>
      </c>
      <c r="B29" s="38">
        <f>INDEX('Commission''s asset beta 2011'!$B$11:$G$84,MATCH($A29,'Commission''s asset beta 2011'!$A$11:$A$84,0),MATCH(B$6,'Commission''s asset beta 2011'!$B$8:$G$8,0))</f>
        <v>0.44640447584873016</v>
      </c>
      <c r="C29" s="38">
        <f>INDEX('Commission''s asset beta 2011'!$B$11:$G$84,MATCH($A29,'Commission''s asset beta 2011'!$A$11:$A$84,0),MATCH(C$6,'Commission''s asset beta 2011'!$B$8:$G$8,0))</f>
        <v>6.7356256652293528E-2</v>
      </c>
      <c r="D29" s="38">
        <f>INDEX('Commission''s asset beta 2011'!$B$11:$G$84,MATCH($A29,'Commission''s asset beta 2011'!$A$11:$A$84,0),MATCH(D$6,'Commission''s asset beta 2011'!$B$8:$G$8,0))</f>
        <v>0.39115364804574826</v>
      </c>
      <c r="E29" s="38">
        <f>INDEX('Commission''s asset beta 2011'!$B$11:$G$84,MATCH($A29,'Commission''s asset beta 2011'!$A$11:$A$84,0),MATCH(E$6,'Commission''s asset beta 2011'!$B$8:$G$8,0))</f>
        <v>3.170978103908826E-2</v>
      </c>
      <c r="F29" s="38">
        <f>INDEX('Commission''s asset beta 2011'!$B$11:$G$84,MATCH($A29,'Commission''s asset beta 2011'!$A$11:$A$84,0),MATCH(F$6,'Commission''s asset beta 2011'!$B$8:$G$8,0))</f>
        <v>0.43733413939463261</v>
      </c>
      <c r="G29" s="38">
        <f>INDEX('Commission''s asset beta 2011'!$B$11:$G$84,MATCH($A29,'Commission''s asset beta 2011'!$A$11:$A$84,0),MATCH(G$6,'Commission''s asset beta 2011'!$B$8:$G$8,0))</f>
        <v>1.32332177740466E-2</v>
      </c>
    </row>
    <row r="30" spans="1:7">
      <c r="A30" s="1" t="str">
        <f>'Commission''s asset beta 2016'!A33</f>
        <v>EEP US Equity</v>
      </c>
      <c r="B30" s="38">
        <f>INDEX('Commission''s asset beta 2011'!$B$11:$G$84,MATCH($A30,'Commission''s asset beta 2011'!$A$11:$A$84,0),MATCH(B$6,'Commission''s asset beta 2011'!$B$8:$G$8,0))</f>
        <v>0.51121222094535446</v>
      </c>
      <c r="C30" s="38">
        <f>INDEX('Commission''s asset beta 2011'!$B$11:$G$84,MATCH($A30,'Commission''s asset beta 2011'!$A$11:$A$84,0),MATCH(C$6,'Commission''s asset beta 2011'!$B$8:$G$8,0))</f>
        <v>8.6204895225315353E-2</v>
      </c>
      <c r="D30" s="38">
        <f>INDEX('Commission''s asset beta 2011'!$B$11:$G$84,MATCH($A30,'Commission''s asset beta 2011'!$A$11:$A$84,0),MATCH(D$6,'Commission''s asset beta 2011'!$B$8:$G$8,0))</f>
        <v>0.4919493988325403</v>
      </c>
      <c r="E30" s="38">
        <f>INDEX('Commission''s asset beta 2011'!$B$11:$G$84,MATCH($A30,'Commission''s asset beta 2011'!$A$11:$A$84,0),MATCH(E$6,'Commission''s asset beta 2011'!$B$8:$G$8,0))</f>
        <v>4.0757465553289039E-2</v>
      </c>
      <c r="F30" s="38">
        <f>INDEX('Commission''s asset beta 2011'!$B$11:$G$84,MATCH($A30,'Commission''s asset beta 2011'!$A$11:$A$84,0),MATCH(F$6,'Commission''s asset beta 2011'!$B$8:$G$8,0))</f>
        <v>0.40461533610391043</v>
      </c>
      <c r="G30" s="38">
        <f>INDEX('Commission''s asset beta 2011'!$B$11:$G$84,MATCH($A30,'Commission''s asset beta 2011'!$A$11:$A$84,0),MATCH(G$6,'Commission''s asset beta 2011'!$B$8:$G$8,0))</f>
        <v>1.6095806466051233E-2</v>
      </c>
    </row>
    <row r="31" spans="1:7">
      <c r="A31" s="1" t="str">
        <f>'Commission''s asset beta 2016'!A34</f>
        <v>EIX US Equity</v>
      </c>
      <c r="B31" s="38">
        <f>INDEX('Commission''s asset beta 2011'!$B$11:$G$84,MATCH($A31,'Commission''s asset beta 2011'!$A$11:$A$84,0),MATCH(B$6,'Commission''s asset beta 2011'!$B$8:$G$8,0))</f>
        <v>0.43606946155202353</v>
      </c>
      <c r="C31" s="38">
        <f>INDEX('Commission''s asset beta 2011'!$B$11:$G$84,MATCH($A31,'Commission''s asset beta 2011'!$A$11:$A$84,0),MATCH(C$6,'Commission''s asset beta 2011'!$B$8:$G$8,0))</f>
        <v>5.9892460367856684E-2</v>
      </c>
      <c r="D31" s="38">
        <f>INDEX('Commission''s asset beta 2011'!$B$11:$G$84,MATCH($A31,'Commission''s asset beta 2011'!$A$11:$A$84,0),MATCH(D$6,'Commission''s asset beta 2011'!$B$8:$G$8,0))</f>
        <v>0.45100040580952622</v>
      </c>
      <c r="E31" s="38">
        <f>INDEX('Commission''s asset beta 2011'!$B$11:$G$84,MATCH($A31,'Commission''s asset beta 2011'!$A$11:$A$84,0),MATCH(E$6,'Commission''s asset beta 2011'!$B$8:$G$8,0))</f>
        <v>2.9714021596245341E-2</v>
      </c>
      <c r="F31" s="38">
        <f>INDEX('Commission''s asset beta 2011'!$B$11:$G$84,MATCH($A31,'Commission''s asset beta 2011'!$A$11:$A$84,0),MATCH(F$6,'Commission''s asset beta 2011'!$B$8:$G$8,0))</f>
        <v>0.48378400995654985</v>
      </c>
      <c r="G31" s="38">
        <f>INDEX('Commission''s asset beta 2011'!$B$11:$G$84,MATCH($A31,'Commission''s asset beta 2011'!$A$11:$A$84,0),MATCH(G$6,'Commission''s asset beta 2011'!$B$8:$G$8,0))</f>
        <v>1.3202127521161022E-2</v>
      </c>
    </row>
    <row r="32" spans="1:7">
      <c r="A32" s="1" t="str">
        <f>'Commission''s asset beta 2016'!A35</f>
        <v>ES US Equity</v>
      </c>
      <c r="B32" s="38">
        <f>INDEX('Commission''s asset beta 2011'!$B$11:$G$84,MATCH($A32,'Commission''s asset beta 2011'!$A$11:$A$84,0),MATCH(B$6,'Commission''s asset beta 2011'!$B$8:$G$8,0))</f>
        <v>0.27937295273032658</v>
      </c>
      <c r="C32" s="38">
        <f>INDEX('Commission''s asset beta 2011'!$B$11:$G$84,MATCH($A32,'Commission''s asset beta 2011'!$A$11:$A$84,0),MATCH(C$6,'Commission''s asset beta 2011'!$B$8:$G$8,0))</f>
        <v>5.4186954901708079E-2</v>
      </c>
      <c r="D32" s="38">
        <f>INDEX('Commission''s asset beta 2011'!$B$11:$G$84,MATCH($A32,'Commission''s asset beta 2011'!$A$11:$A$84,0),MATCH(D$6,'Commission''s asset beta 2011'!$B$8:$G$8,0))</f>
        <v>0.2886790807133498</v>
      </c>
      <c r="E32" s="38">
        <f>INDEX('Commission''s asset beta 2011'!$B$11:$G$84,MATCH($A32,'Commission''s asset beta 2011'!$A$11:$A$84,0),MATCH(E$6,'Commission''s asset beta 2011'!$B$8:$G$8,0))</f>
        <v>2.4675774456748626E-2</v>
      </c>
      <c r="F32" s="38">
        <f>INDEX('Commission''s asset beta 2011'!$B$11:$G$84,MATCH($A32,'Commission''s asset beta 2011'!$A$11:$A$84,0),MATCH(F$6,'Commission''s asset beta 2011'!$B$8:$G$8,0))</f>
        <v>0.30202903778615092</v>
      </c>
      <c r="G32" s="38">
        <f>INDEX('Commission''s asset beta 2011'!$B$11:$G$84,MATCH($A32,'Commission''s asset beta 2011'!$A$11:$A$84,0),MATCH(G$6,'Commission''s asset beta 2011'!$B$8:$G$8,0))</f>
        <v>1.0249723465602323E-2</v>
      </c>
    </row>
    <row r="33" spans="1:7">
      <c r="A33" s="1" t="str">
        <f>'Commission''s asset beta 2016'!A36</f>
        <v>ETR US Equity</v>
      </c>
      <c r="B33" s="38">
        <f>INDEX('Commission''s asset beta 2011'!$B$11:$G$84,MATCH($A33,'Commission''s asset beta 2011'!$A$11:$A$84,0),MATCH(B$6,'Commission''s asset beta 2011'!$B$8:$G$8,0))</f>
        <v>0.39296868261024925</v>
      </c>
      <c r="C33" s="38">
        <f>INDEX('Commission''s asset beta 2011'!$B$11:$G$84,MATCH($A33,'Commission''s asset beta 2011'!$A$11:$A$84,0),MATCH(C$6,'Commission''s asset beta 2011'!$B$8:$G$8,0))</f>
        <v>7.1280067196239236E-2</v>
      </c>
      <c r="D33" s="38">
        <f>INDEX('Commission''s asset beta 2011'!$B$11:$G$84,MATCH($A33,'Commission''s asset beta 2011'!$A$11:$A$84,0),MATCH(D$6,'Commission''s asset beta 2011'!$B$8:$G$8,0))</f>
        <v>0.37168611427908199</v>
      </c>
      <c r="E33" s="38">
        <f>INDEX('Commission''s asset beta 2011'!$B$11:$G$84,MATCH($A33,'Commission''s asset beta 2011'!$A$11:$A$84,0),MATCH(E$6,'Commission''s asset beta 2011'!$B$8:$G$8,0))</f>
        <v>3.6038592921014787E-2</v>
      </c>
      <c r="F33" s="38">
        <f>INDEX('Commission''s asset beta 2011'!$B$11:$G$84,MATCH($A33,'Commission''s asset beta 2011'!$A$11:$A$84,0),MATCH(F$6,'Commission''s asset beta 2011'!$B$8:$G$8,0))</f>
        <v>0.43950658497818801</v>
      </c>
      <c r="G33" s="38">
        <f>INDEX('Commission''s asset beta 2011'!$B$11:$G$84,MATCH($A33,'Commission''s asset beta 2011'!$A$11:$A$84,0),MATCH(G$6,'Commission''s asset beta 2011'!$B$8:$G$8,0))</f>
        <v>1.4625607409361785E-2</v>
      </c>
    </row>
    <row r="34" spans="1:7">
      <c r="A34" s="1" t="str">
        <f>'Commission''s asset beta 2016'!A37</f>
        <v>EXC US Equity</v>
      </c>
      <c r="B34" s="38">
        <f>INDEX('Commission''s asset beta 2011'!$B$11:$G$84,MATCH($A34,'Commission''s asset beta 2011'!$A$11:$A$84,0),MATCH(B$6,'Commission''s asset beta 2011'!$B$8:$G$8,0))</f>
        <v>0.5064623509703059</v>
      </c>
      <c r="C34" s="38">
        <f>INDEX('Commission''s asset beta 2011'!$B$11:$G$84,MATCH($A34,'Commission''s asset beta 2011'!$A$11:$A$84,0),MATCH(C$6,'Commission''s asset beta 2011'!$B$8:$G$8,0))</f>
        <v>9.1064366389612461E-2</v>
      </c>
      <c r="D34" s="38">
        <f>INDEX('Commission''s asset beta 2011'!$B$11:$G$84,MATCH($A34,'Commission''s asset beta 2011'!$A$11:$A$84,0),MATCH(D$6,'Commission''s asset beta 2011'!$B$8:$G$8,0))</f>
        <v>0.58664875065185806</v>
      </c>
      <c r="E34" s="38">
        <f>INDEX('Commission''s asset beta 2011'!$B$11:$G$84,MATCH($A34,'Commission''s asset beta 2011'!$A$11:$A$84,0),MATCH(E$6,'Commission''s asset beta 2011'!$B$8:$G$8,0))</f>
        <v>4.7893397319074986E-2</v>
      </c>
      <c r="F34" s="38">
        <f>INDEX('Commission''s asset beta 2011'!$B$11:$G$84,MATCH($A34,'Commission''s asset beta 2011'!$A$11:$A$84,0),MATCH(F$6,'Commission''s asset beta 2011'!$B$8:$G$8,0))</f>
        <v>0.66400664477008853</v>
      </c>
      <c r="G34" s="38">
        <f>INDEX('Commission''s asset beta 2011'!$B$11:$G$84,MATCH($A34,'Commission''s asset beta 2011'!$A$11:$A$84,0),MATCH(G$6,'Commission''s asset beta 2011'!$B$8:$G$8,0))</f>
        <v>1.983035985343674E-2</v>
      </c>
    </row>
    <row r="35" spans="1:7">
      <c r="A35" s="1" t="str">
        <f>'Commission''s asset beta 2016'!A38</f>
        <v>FE US Equity</v>
      </c>
      <c r="B35" s="38">
        <f>INDEX('Commission''s asset beta 2011'!$B$11:$G$84,MATCH($A35,'Commission''s asset beta 2011'!$A$11:$A$84,0),MATCH(B$6,'Commission''s asset beta 2011'!$B$8:$G$8,0))</f>
        <v>0.33996342801499135</v>
      </c>
      <c r="C35" s="38">
        <f>INDEX('Commission''s asset beta 2011'!$B$11:$G$84,MATCH($A35,'Commission''s asset beta 2011'!$A$11:$A$84,0),MATCH(C$6,'Commission''s asset beta 2011'!$B$8:$G$8,0))</f>
        <v>7.8072098059491821E-2</v>
      </c>
      <c r="D35" s="38">
        <f>INDEX('Commission''s asset beta 2011'!$B$11:$G$84,MATCH($A35,'Commission''s asset beta 2011'!$A$11:$A$84,0),MATCH(D$6,'Commission''s asset beta 2011'!$B$8:$G$8,0))</f>
        <v>0.37440546667289942</v>
      </c>
      <c r="E35" s="38">
        <f>INDEX('Commission''s asset beta 2011'!$B$11:$G$84,MATCH($A35,'Commission''s asset beta 2011'!$A$11:$A$84,0),MATCH(E$6,'Commission''s asset beta 2011'!$B$8:$G$8,0))</f>
        <v>3.3333986696300145E-2</v>
      </c>
      <c r="F35" s="38">
        <f>INDEX('Commission''s asset beta 2011'!$B$11:$G$84,MATCH($A35,'Commission''s asset beta 2011'!$A$11:$A$84,0),MATCH(F$6,'Commission''s asset beta 2011'!$B$8:$G$8,0))</f>
        <v>0.42437159059396845</v>
      </c>
      <c r="G35" s="38">
        <f>INDEX('Commission''s asset beta 2011'!$B$11:$G$84,MATCH($A35,'Commission''s asset beta 2011'!$A$11:$A$84,0),MATCH(G$6,'Commission''s asset beta 2011'!$B$8:$G$8,0))</f>
        <v>1.4090485989620399E-2</v>
      </c>
    </row>
    <row r="36" spans="1:7">
      <c r="A36" s="1" t="str">
        <f>'Commission''s asset beta 2016'!A39</f>
        <v>GAS US Equity</v>
      </c>
      <c r="B36" s="38">
        <f>INDEX('Commission''s asset beta 2011'!$B$11:$G$84,MATCH($A36,'Commission''s asset beta 2011'!$A$11:$A$84,0),MATCH(B$6,'Commission''s asset beta 2011'!$B$8:$G$8,0))</f>
        <v>0.32646167822157479</v>
      </c>
      <c r="C36" s="38">
        <f>INDEX('Commission''s asset beta 2011'!$B$11:$G$84,MATCH($A36,'Commission''s asset beta 2011'!$A$11:$A$84,0),MATCH(C$6,'Commission''s asset beta 2011'!$B$8:$G$8,0))</f>
        <v>5.2487495864663843E-2</v>
      </c>
      <c r="D36" s="38">
        <f>INDEX('Commission''s asset beta 2011'!$B$11:$G$84,MATCH($A36,'Commission''s asset beta 2011'!$A$11:$A$84,0),MATCH(D$6,'Commission''s asset beta 2011'!$B$8:$G$8,0))</f>
        <v>0.36949303945249551</v>
      </c>
      <c r="E36" s="38">
        <f>INDEX('Commission''s asset beta 2011'!$B$11:$G$84,MATCH($A36,'Commission''s asset beta 2011'!$A$11:$A$84,0),MATCH(E$6,'Commission''s asset beta 2011'!$B$8:$G$8,0))</f>
        <v>2.5409519309167478E-2</v>
      </c>
      <c r="F36" s="38">
        <f>INDEX('Commission''s asset beta 2011'!$B$11:$G$84,MATCH($A36,'Commission''s asset beta 2011'!$A$11:$A$84,0),MATCH(F$6,'Commission''s asset beta 2011'!$B$8:$G$8,0))</f>
        <v>0.36087888788619182</v>
      </c>
      <c r="G36" s="38">
        <f>INDEX('Commission''s asset beta 2011'!$B$11:$G$84,MATCH($A36,'Commission''s asset beta 2011'!$A$11:$A$84,0),MATCH(G$6,'Commission''s asset beta 2011'!$B$8:$G$8,0))</f>
        <v>1.0610174368915863E-2</v>
      </c>
    </row>
    <row r="37" spans="1:7">
      <c r="A37" s="1" t="str">
        <f>'Commission''s asset beta 2016'!A40</f>
        <v>GXP US Equity</v>
      </c>
      <c r="B37" s="38">
        <f>INDEX('Commission''s asset beta 2011'!$B$11:$G$84,MATCH($A37,'Commission''s asset beta 2011'!$A$11:$A$84,0),MATCH(B$6,'Commission''s asset beta 2011'!$B$8:$G$8,0))</f>
        <v>0.43664568055958658</v>
      </c>
      <c r="C37" s="38">
        <f>INDEX('Commission''s asset beta 2011'!$B$11:$G$84,MATCH($A37,'Commission''s asset beta 2011'!$A$11:$A$84,0),MATCH(C$6,'Commission''s asset beta 2011'!$B$8:$G$8,0))</f>
        <v>5.6735429173836081E-2</v>
      </c>
      <c r="D37" s="38">
        <f>INDEX('Commission''s asset beta 2011'!$B$11:$G$84,MATCH($A37,'Commission''s asset beta 2011'!$A$11:$A$84,0),MATCH(D$6,'Commission''s asset beta 2011'!$B$8:$G$8,0))</f>
        <v>0.33106778154662059</v>
      </c>
      <c r="E37" s="38">
        <f>INDEX('Commission''s asset beta 2011'!$B$11:$G$84,MATCH($A37,'Commission''s asset beta 2011'!$A$11:$A$84,0),MATCH(E$6,'Commission''s asset beta 2011'!$B$8:$G$8,0))</f>
        <v>2.8477311405623349E-2</v>
      </c>
      <c r="F37" s="38">
        <f>INDEX('Commission''s asset beta 2011'!$B$11:$G$84,MATCH($A37,'Commission''s asset beta 2011'!$A$11:$A$84,0),MATCH(F$6,'Commission''s asset beta 2011'!$B$8:$G$8,0))</f>
        <v>0.32397841149995915</v>
      </c>
      <c r="G37" s="38">
        <f>INDEX('Commission''s asset beta 2011'!$B$11:$G$84,MATCH($A37,'Commission''s asset beta 2011'!$A$11:$A$84,0),MATCH(G$6,'Commission''s asset beta 2011'!$B$8:$G$8,0))</f>
        <v>1.1665258360865263E-2</v>
      </c>
    </row>
    <row r="38" spans="1:7">
      <c r="A38" s="1" t="str">
        <f>'Commission''s asset beta 2016'!A41</f>
        <v>HE US Equity</v>
      </c>
      <c r="B38" s="38">
        <f>INDEX('Commission''s asset beta 2011'!$B$11:$G$84,MATCH($A38,'Commission''s asset beta 2011'!$A$11:$A$84,0),MATCH(B$6,'Commission''s asset beta 2011'!$B$8:$G$8,0))</f>
        <v>0.45051953640404269</v>
      </c>
      <c r="C38" s="38">
        <f>INDEX('Commission''s asset beta 2011'!$B$11:$G$84,MATCH($A38,'Commission''s asset beta 2011'!$A$11:$A$84,0),MATCH(C$6,'Commission''s asset beta 2011'!$B$8:$G$8,0))</f>
        <v>0.1136229651614397</v>
      </c>
      <c r="D38" s="38">
        <f>INDEX('Commission''s asset beta 2011'!$B$11:$G$84,MATCH($A38,'Commission''s asset beta 2011'!$A$11:$A$84,0),MATCH(D$6,'Commission''s asset beta 2011'!$B$8:$G$8,0))</f>
        <v>0.43697218132972032</v>
      </c>
      <c r="E38" s="38">
        <f>INDEX('Commission''s asset beta 2011'!$B$11:$G$84,MATCH($A38,'Commission''s asset beta 2011'!$A$11:$A$84,0),MATCH(E$6,'Commission''s asset beta 2011'!$B$8:$G$8,0))</f>
        <v>4.7023146814569344E-2</v>
      </c>
      <c r="F38" s="38">
        <f>INDEX('Commission''s asset beta 2011'!$B$11:$G$84,MATCH($A38,'Commission''s asset beta 2011'!$A$11:$A$84,0),MATCH(F$6,'Commission''s asset beta 2011'!$B$8:$G$8,0))</f>
        <v>0.38779889700767373</v>
      </c>
      <c r="G38" s="38">
        <f>INDEX('Commission''s asset beta 2011'!$B$11:$G$84,MATCH($A38,'Commission''s asset beta 2011'!$A$11:$A$84,0),MATCH(G$6,'Commission''s asset beta 2011'!$B$8:$G$8,0))</f>
        <v>1.759246701046786E-2</v>
      </c>
    </row>
    <row r="39" spans="1:7">
      <c r="A39" s="1" t="str">
        <f>'Commission''s asset beta 2016'!A42</f>
        <v>IDA US Equity</v>
      </c>
      <c r="B39" s="38">
        <f>INDEX('Commission''s asset beta 2011'!$B$11:$G$84,MATCH($A39,'Commission''s asset beta 2011'!$A$11:$A$84,0),MATCH(B$6,'Commission''s asset beta 2011'!$B$8:$G$8,0))</f>
        <v>0.29111792661447933</v>
      </c>
      <c r="C39" s="38">
        <f>INDEX('Commission''s asset beta 2011'!$B$11:$G$84,MATCH($A39,'Commission''s asset beta 2011'!$A$11:$A$84,0),MATCH(C$6,'Commission''s asset beta 2011'!$B$8:$G$8,0))</f>
        <v>5.677996449435193E-2</v>
      </c>
      <c r="D39" s="38">
        <f>INDEX('Commission''s asset beta 2011'!$B$11:$G$84,MATCH($A39,'Commission''s asset beta 2011'!$A$11:$A$84,0),MATCH(D$6,'Commission''s asset beta 2011'!$B$8:$G$8,0))</f>
        <v>0.31912193869132227</v>
      </c>
      <c r="E39" s="38">
        <f>INDEX('Commission''s asset beta 2011'!$B$11:$G$84,MATCH($A39,'Commission''s asset beta 2011'!$A$11:$A$84,0),MATCH(E$6,'Commission''s asset beta 2011'!$B$8:$G$8,0))</f>
        <v>2.594708890418005E-2</v>
      </c>
      <c r="F39" s="38">
        <f>INDEX('Commission''s asset beta 2011'!$B$11:$G$84,MATCH($A39,'Commission''s asset beta 2011'!$A$11:$A$84,0),MATCH(F$6,'Commission''s asset beta 2011'!$B$8:$G$8,0))</f>
        <v>0.35278007797705613</v>
      </c>
      <c r="G39" s="38">
        <f>INDEX('Commission''s asset beta 2011'!$B$11:$G$84,MATCH($A39,'Commission''s asset beta 2011'!$A$11:$A$84,0),MATCH(G$6,'Commission''s asset beta 2011'!$B$8:$G$8,0))</f>
        <v>1.0202195545692714E-2</v>
      </c>
    </row>
    <row r="40" spans="1:7">
      <c r="A40" s="1" t="str">
        <f>'Commission''s asset beta 2016'!A43</f>
        <v>ITC US Equity</v>
      </c>
      <c r="B40" s="38">
        <f>INDEX('Commission''s asset beta 2011'!$B$11:$G$84,MATCH($A40,'Commission''s asset beta 2011'!$A$11:$A$84,0),MATCH(B$6,'Commission''s asset beta 2011'!$B$8:$G$8,0))</f>
        <v>0.4863779423662592</v>
      </c>
      <c r="C40" s="38">
        <f>INDEX('Commission''s asset beta 2011'!$B$11:$G$84,MATCH($A40,'Commission''s asset beta 2011'!$A$11:$A$84,0),MATCH(C$6,'Commission''s asset beta 2011'!$B$8:$G$8,0))</f>
        <v>7.4498886552511454E-2</v>
      </c>
      <c r="D40" s="38">
        <f>INDEX('Commission''s asset beta 2011'!$B$11:$G$84,MATCH($A40,'Commission''s asset beta 2011'!$A$11:$A$84,0),MATCH(D$6,'Commission''s asset beta 2011'!$B$8:$G$8,0))</f>
        <v>0.45161821645439615</v>
      </c>
      <c r="E40" s="38">
        <f>INDEX('Commission''s asset beta 2011'!$B$11:$G$84,MATCH($A40,'Commission''s asset beta 2011'!$A$11:$A$84,0),MATCH(E$6,'Commission''s asset beta 2011'!$B$8:$G$8,0))</f>
        <v>3.8820921186896902E-2</v>
      </c>
      <c r="F40" s="38">
        <f>INDEX('Commission''s asset beta 2011'!$B$11:$G$84,MATCH($A40,'Commission''s asset beta 2011'!$A$11:$A$84,0),MATCH(F$6,'Commission''s asset beta 2011'!$B$8:$G$8,0))</f>
        <v>0.426632232195153</v>
      </c>
      <c r="G40" s="38">
        <f>INDEX('Commission''s asset beta 2011'!$B$11:$G$84,MATCH($A40,'Commission''s asset beta 2011'!$A$11:$A$84,0),MATCH(G$6,'Commission''s asset beta 2011'!$B$8:$G$8,0))</f>
        <v>1.5194431715855909E-2</v>
      </c>
    </row>
    <row r="41" spans="1:7">
      <c r="A41" s="1" t="str">
        <f>'Commission''s asset beta 2016'!A44</f>
        <v>JEL LN Equity</v>
      </c>
      <c r="B41" s="38">
        <f>INDEX('Commission''s asset beta 2011'!$B$11:$G$84,MATCH($A41,'Commission''s asset beta 2011'!$A$11:$A$84,0),MATCH(B$6,'Commission''s asset beta 2011'!$B$8:$G$8,0))</f>
        <v>-9.3261777546763736E-2</v>
      </c>
      <c r="C41" s="38">
        <f>INDEX('Commission''s asset beta 2011'!$B$11:$G$84,MATCH($A41,'Commission''s asset beta 2011'!$A$11:$A$84,0),MATCH(C$6,'Commission''s asset beta 2011'!$B$8:$G$8,0))</f>
        <v>6.6811944495909145E-2</v>
      </c>
      <c r="D41" s="38">
        <f>INDEX('Commission''s asset beta 2011'!$B$11:$G$84,MATCH($A41,'Commission''s asset beta 2011'!$A$11:$A$84,0),MATCH(D$6,'Commission''s asset beta 2011'!$B$8:$G$8,0))</f>
        <v>-6.6960766690640034E-3</v>
      </c>
      <c r="E41" s="38">
        <f>INDEX('Commission''s asset beta 2011'!$B$11:$G$84,MATCH($A41,'Commission''s asset beta 2011'!$A$11:$A$84,0),MATCH(E$6,'Commission''s asset beta 2011'!$B$8:$G$8,0))</f>
        <v>2.7563357093682694E-2</v>
      </c>
      <c r="F41" s="38">
        <f>INDEX('Commission''s asset beta 2011'!$B$11:$G$84,MATCH($A41,'Commission''s asset beta 2011'!$A$11:$A$84,0),MATCH(F$6,'Commission''s asset beta 2011'!$B$8:$G$8,0))</f>
        <v>-4.674465E-3</v>
      </c>
      <c r="G41" s="38">
        <f>INDEX('Commission''s asset beta 2011'!$B$11:$G$84,MATCH($A41,'Commission''s asset beta 2011'!$A$11:$A$84,0),MATCH(G$6,'Commission''s asset beta 2011'!$B$8:$G$8,0))</f>
        <v>1.1172609999999999E-2</v>
      </c>
    </row>
    <row r="42" spans="1:7">
      <c r="A42" s="1" t="str">
        <f>'Commission''s asset beta 2016'!A45</f>
        <v>KMI US Equity</v>
      </c>
      <c r="B42" s="38">
        <f>INDEX('Commission''s asset beta 2011'!$B$11:$G$84,MATCH($A42,'Commission''s asset beta 2011'!$A$11:$A$84,0),MATCH(B$6,'Commission''s asset beta 2011'!$B$8:$G$8,0))</f>
        <v>0</v>
      </c>
      <c r="C42" s="38">
        <f>INDEX('Commission''s asset beta 2011'!$B$11:$G$84,MATCH($A42,'Commission''s asset beta 2011'!$A$11:$A$84,0),MATCH(C$6,'Commission''s asset beta 2011'!$B$8:$G$8,0))</f>
        <v>0</v>
      </c>
      <c r="D42" s="38">
        <f>INDEX('Commission''s asset beta 2011'!$B$11:$G$84,MATCH($A42,'Commission''s asset beta 2011'!$A$11:$A$84,0),MATCH(D$6,'Commission''s asset beta 2011'!$B$8:$G$8,0))</f>
        <v>6.9583590660012495E-4</v>
      </c>
      <c r="E42" s="38">
        <f>INDEX('Commission''s asset beta 2011'!$B$11:$G$84,MATCH($A42,'Commission''s asset beta 2011'!$A$11:$A$84,0),MATCH(E$6,'Commission''s asset beta 2011'!$B$8:$G$8,0))</f>
        <v>4.6304403055289031E-2</v>
      </c>
      <c r="F42" s="38">
        <f>INDEX('Commission''s asset beta 2011'!$B$11:$G$84,MATCH($A42,'Commission''s asset beta 2011'!$A$11:$A$84,0),MATCH(F$6,'Commission''s asset beta 2011'!$B$8:$G$8,0))</f>
        <v>0.25758773413723518</v>
      </c>
      <c r="G42" s="38">
        <f>INDEX('Commission''s asset beta 2011'!$B$11:$G$84,MATCH($A42,'Commission''s asset beta 2011'!$A$11:$A$84,0),MATCH(G$6,'Commission''s asset beta 2011'!$B$8:$G$8,0))</f>
        <v>0.12265887542313118</v>
      </c>
    </row>
    <row r="43" spans="1:7">
      <c r="A43" s="1" t="str">
        <f>'Commission''s asset beta 2016'!A46</f>
        <v>SR US Equity</v>
      </c>
      <c r="B43" s="38">
        <f>INDEX('Commission''s asset beta 2011'!$B$11:$G$84,MATCH($A43,'Commission''s asset beta 2011'!$A$11:$A$84,0),MATCH(B$6,'Commission''s asset beta 2011'!$B$8:$G$8,0))</f>
        <v>0.14021748494454475</v>
      </c>
      <c r="C43" s="38">
        <f>INDEX('Commission''s asset beta 2011'!$B$11:$G$84,MATCH($A43,'Commission''s asset beta 2011'!$A$11:$A$84,0),MATCH(C$6,'Commission''s asset beta 2011'!$B$8:$G$8,0))</f>
        <v>7.918411463895117E-2</v>
      </c>
      <c r="D43" s="38">
        <f>INDEX('Commission''s asset beta 2011'!$B$11:$G$84,MATCH($A43,'Commission''s asset beta 2011'!$A$11:$A$84,0),MATCH(D$6,'Commission''s asset beta 2011'!$B$8:$G$8,0))</f>
        <v>0.34490324225816871</v>
      </c>
      <c r="E43" s="38">
        <f>INDEX('Commission''s asset beta 2011'!$B$11:$G$84,MATCH($A43,'Commission''s asset beta 2011'!$A$11:$A$84,0),MATCH(E$6,'Commission''s asset beta 2011'!$B$8:$G$8,0))</f>
        <v>3.8446663830260137E-2</v>
      </c>
      <c r="F43" s="38">
        <f>INDEX('Commission''s asset beta 2011'!$B$11:$G$84,MATCH($A43,'Commission''s asset beta 2011'!$A$11:$A$84,0),MATCH(F$6,'Commission''s asset beta 2011'!$B$8:$G$8,0))</f>
        <v>0.44190913802845555</v>
      </c>
      <c r="G43" s="38">
        <f>INDEX('Commission''s asset beta 2011'!$B$11:$G$84,MATCH($A43,'Commission''s asset beta 2011'!$A$11:$A$84,0),MATCH(G$6,'Commission''s asset beta 2011'!$B$8:$G$8,0))</f>
        <v>1.6665873355020105E-2</v>
      </c>
    </row>
    <row r="44" spans="1:7">
      <c r="A44" s="1" t="str">
        <f>'Commission''s asset beta 2016'!A47</f>
        <v>LNT US Equity</v>
      </c>
      <c r="B44" s="38">
        <f>INDEX('Commission''s asset beta 2011'!$B$11:$G$84,MATCH($A44,'Commission''s asset beta 2011'!$A$11:$A$84,0),MATCH(B$6,'Commission''s asset beta 2011'!$B$8:$G$8,0))</f>
        <v>0.42645729159562851</v>
      </c>
      <c r="C44" s="38">
        <f>INDEX('Commission''s asset beta 2011'!$B$11:$G$84,MATCH($A44,'Commission''s asset beta 2011'!$A$11:$A$84,0),MATCH(C$6,'Commission''s asset beta 2011'!$B$8:$G$8,0))</f>
        <v>7.9795564637046679E-2</v>
      </c>
      <c r="D44" s="38">
        <f>INDEX('Commission''s asset beta 2011'!$B$11:$G$84,MATCH($A44,'Commission''s asset beta 2011'!$A$11:$A$84,0),MATCH(D$6,'Commission''s asset beta 2011'!$B$8:$G$8,0))</f>
        <v>0.45898012471923638</v>
      </c>
      <c r="E44" s="38">
        <f>INDEX('Commission''s asset beta 2011'!$B$11:$G$84,MATCH($A44,'Commission''s asset beta 2011'!$A$11:$A$84,0),MATCH(E$6,'Commission''s asset beta 2011'!$B$8:$G$8,0))</f>
        <v>3.7254022765115247E-2</v>
      </c>
      <c r="F44" s="38">
        <f>INDEX('Commission''s asset beta 2011'!$B$11:$G$84,MATCH($A44,'Commission''s asset beta 2011'!$A$11:$A$84,0),MATCH(F$6,'Commission''s asset beta 2011'!$B$8:$G$8,0))</f>
        <v>0.48465401152569054</v>
      </c>
      <c r="G44" s="38">
        <f>INDEX('Commission''s asset beta 2011'!$B$11:$G$84,MATCH($A44,'Commission''s asset beta 2011'!$A$11:$A$84,0),MATCH(G$6,'Commission''s asset beta 2011'!$B$8:$G$8,0))</f>
        <v>1.5186793638316216E-2</v>
      </c>
    </row>
    <row r="45" spans="1:7">
      <c r="A45" s="1" t="str">
        <f>'Commission''s asset beta 2016'!A48</f>
        <v>MGEE US Equity</v>
      </c>
      <c r="B45" s="38">
        <f>INDEX('Commission''s asset beta 2011'!$B$11:$G$84,MATCH($A45,'Commission''s asset beta 2011'!$A$11:$A$84,0),MATCH(B$6,'Commission''s asset beta 2011'!$B$8:$G$8,0))</f>
        <v>0.26683906390150763</v>
      </c>
      <c r="C45" s="38">
        <f>INDEX('Commission''s asset beta 2011'!$B$11:$G$84,MATCH($A45,'Commission''s asset beta 2011'!$A$11:$A$84,0),MATCH(C$6,'Commission''s asset beta 2011'!$B$8:$G$8,0))</f>
        <v>6.5250528371296537E-2</v>
      </c>
      <c r="D45" s="38">
        <f>INDEX('Commission''s asset beta 2011'!$B$11:$G$84,MATCH($A45,'Commission''s asset beta 2011'!$A$11:$A$84,0),MATCH(D$6,'Commission''s asset beta 2011'!$B$8:$G$8,0))</f>
        <v>0.37832369318817732</v>
      </c>
      <c r="E45" s="38">
        <f>INDEX('Commission''s asset beta 2011'!$B$11:$G$84,MATCH($A45,'Commission''s asset beta 2011'!$A$11:$A$84,0),MATCH(E$6,'Commission''s asset beta 2011'!$B$8:$G$8,0))</f>
        <v>3.4873698620899354E-2</v>
      </c>
      <c r="F45" s="38">
        <f>INDEX('Commission''s asset beta 2011'!$B$11:$G$84,MATCH($A45,'Commission''s asset beta 2011'!$A$11:$A$84,0),MATCH(F$6,'Commission''s asset beta 2011'!$B$8:$G$8,0))</f>
        <v>0.47554970529958251</v>
      </c>
      <c r="G45" s="38">
        <f>INDEX('Commission''s asset beta 2011'!$B$11:$G$84,MATCH($A45,'Commission''s asset beta 2011'!$A$11:$A$84,0),MATCH(G$6,'Commission''s asset beta 2011'!$B$8:$G$8,0))</f>
        <v>1.4539384689189888E-2</v>
      </c>
    </row>
    <row r="46" spans="1:7">
      <c r="A46" s="1" t="str">
        <f>'Commission''s asset beta 2016'!A49</f>
        <v>NEE US Equity</v>
      </c>
      <c r="B46" s="38">
        <f>INDEX('Commission''s asset beta 2011'!$B$11:$G$84,MATCH($A46,'Commission''s asset beta 2011'!$A$11:$A$84,0),MATCH(B$6,'Commission''s asset beta 2011'!$B$8:$G$8,0))</f>
        <v>0.35881580258141321</v>
      </c>
      <c r="C46" s="38">
        <f>INDEX('Commission''s asset beta 2011'!$B$11:$G$84,MATCH($A46,'Commission''s asset beta 2011'!$A$11:$A$84,0),MATCH(C$6,'Commission''s asset beta 2011'!$B$8:$G$8,0))</f>
        <v>7.0625019207456285E-2</v>
      </c>
      <c r="D46" s="38">
        <f>INDEX('Commission''s asset beta 2011'!$B$11:$G$84,MATCH($A46,'Commission''s asset beta 2011'!$A$11:$A$84,0),MATCH(D$6,'Commission''s asset beta 2011'!$B$8:$G$8,0))</f>
        <v>0.39895714087699119</v>
      </c>
      <c r="E46" s="38">
        <f>INDEX('Commission''s asset beta 2011'!$B$11:$G$84,MATCH($A46,'Commission''s asset beta 2011'!$A$11:$A$84,0),MATCH(E$6,'Commission''s asset beta 2011'!$B$8:$G$8,0))</f>
        <v>3.4643192926359839E-2</v>
      </c>
      <c r="F46" s="38">
        <f>INDEX('Commission''s asset beta 2011'!$B$11:$G$84,MATCH($A46,'Commission''s asset beta 2011'!$A$11:$A$84,0),MATCH(F$6,'Commission''s asset beta 2011'!$B$8:$G$8,0))</f>
        <v>0.44486156391517218</v>
      </c>
      <c r="G46" s="38">
        <f>INDEX('Commission''s asset beta 2011'!$B$11:$G$84,MATCH($A46,'Commission''s asset beta 2011'!$A$11:$A$84,0),MATCH(G$6,'Commission''s asset beta 2011'!$B$8:$G$8,0))</f>
        <v>1.4481665261421793E-2</v>
      </c>
    </row>
    <row r="47" spans="1:7">
      <c r="A47" s="1" t="str">
        <f>'Commission''s asset beta 2016'!A50</f>
        <v>NFG US Equity</v>
      </c>
      <c r="B47" s="38">
        <f>INDEX('Commission''s asset beta 2011'!$B$11:$G$84,MATCH($A47,'Commission''s asset beta 2011'!$A$11:$A$84,0),MATCH(B$6,'Commission''s asset beta 2011'!$B$8:$G$8,0))</f>
        <v>0.7635883092770348</v>
      </c>
      <c r="C47" s="38">
        <f>INDEX('Commission''s asset beta 2011'!$B$11:$G$84,MATCH($A47,'Commission''s asset beta 2011'!$A$11:$A$84,0),MATCH(C$6,'Commission''s asset beta 2011'!$B$8:$G$8,0))</f>
        <v>0.10486084792619446</v>
      </c>
      <c r="D47" s="38">
        <f>INDEX('Commission''s asset beta 2011'!$B$11:$G$84,MATCH($A47,'Commission''s asset beta 2011'!$A$11:$A$84,0),MATCH(D$6,'Commission''s asset beta 2011'!$B$8:$G$8,0))</f>
        <v>0.73440226503866357</v>
      </c>
      <c r="E47" s="38">
        <f>INDEX('Commission''s asset beta 2011'!$B$11:$G$84,MATCH($A47,'Commission''s asset beta 2011'!$A$11:$A$84,0),MATCH(E$6,'Commission''s asset beta 2011'!$B$8:$G$8,0))</f>
        <v>4.9286970255620059E-2</v>
      </c>
      <c r="F47" s="38">
        <f>INDEX('Commission''s asset beta 2011'!$B$11:$G$84,MATCH($A47,'Commission''s asset beta 2011'!$A$11:$A$84,0),MATCH(F$6,'Commission''s asset beta 2011'!$B$8:$G$8,0))</f>
        <v>0.74954795250442996</v>
      </c>
      <c r="G47" s="38">
        <f>INDEX('Commission''s asset beta 2011'!$B$11:$G$84,MATCH($A47,'Commission''s asset beta 2011'!$A$11:$A$84,0),MATCH(G$6,'Commission''s asset beta 2011'!$B$8:$G$8,0))</f>
        <v>1.9759564403237825E-2</v>
      </c>
    </row>
    <row r="48" spans="1:7">
      <c r="A48" s="1" t="str">
        <f>'Commission''s asset beta 2016'!A51</f>
        <v>NG/ LN Equity</v>
      </c>
      <c r="B48" s="38">
        <f>INDEX('Commission''s asset beta 2011'!$B$11:$G$84,MATCH($A48,'Commission''s asset beta 2011'!$A$11:$A$84,0),MATCH(B$6,'Commission''s asset beta 2011'!$B$8:$G$8,0))</f>
        <v>0.26713151223652448</v>
      </c>
      <c r="C48" s="38">
        <f>INDEX('Commission''s asset beta 2011'!$B$11:$G$84,MATCH($A48,'Commission''s asset beta 2011'!$A$11:$A$84,0),MATCH(C$6,'Commission''s asset beta 2011'!$B$8:$G$8,0))</f>
        <v>5.4768415650854947E-2</v>
      </c>
      <c r="D48" s="38">
        <f>INDEX('Commission''s asset beta 2011'!$B$11:$G$84,MATCH($A48,'Commission''s asset beta 2011'!$A$11:$A$84,0),MATCH(D$6,'Commission''s asset beta 2011'!$B$8:$G$8,0))</f>
        <v>0.28331193030016727</v>
      </c>
      <c r="E48" s="38">
        <f>INDEX('Commission''s asset beta 2011'!$B$11:$G$84,MATCH($A48,'Commission''s asset beta 2011'!$A$11:$A$84,0),MATCH(E$6,'Commission''s asset beta 2011'!$B$8:$G$8,0))</f>
        <v>2.7326149243423317E-2</v>
      </c>
      <c r="F48" s="38">
        <f>INDEX('Commission''s asset beta 2011'!$B$11:$G$84,MATCH($A48,'Commission''s asset beta 2011'!$A$11:$A$84,0),MATCH(F$6,'Commission''s asset beta 2011'!$B$8:$G$8,0))</f>
        <v>0.32091034555652914</v>
      </c>
      <c r="G48" s="38">
        <f>INDEX('Commission''s asset beta 2011'!$B$11:$G$84,MATCH($A48,'Commission''s asset beta 2011'!$A$11:$A$84,0),MATCH(G$6,'Commission''s asset beta 2011'!$B$8:$G$8,0))</f>
        <v>1.2333833608971435E-2</v>
      </c>
    </row>
    <row r="49" spans="1:7">
      <c r="A49" s="1" t="str">
        <f>'Commission''s asset beta 2016'!A52</f>
        <v>NI US Equity</v>
      </c>
      <c r="B49" s="38">
        <f>INDEX('Commission''s asset beta 2011'!$B$11:$G$84,MATCH($A49,'Commission''s asset beta 2011'!$A$11:$A$84,0),MATCH(B$6,'Commission''s asset beta 2011'!$B$8:$G$8,0))</f>
        <v>0.35831038456780062</v>
      </c>
      <c r="C49" s="38">
        <f>INDEX('Commission''s asset beta 2011'!$B$11:$G$84,MATCH($A49,'Commission''s asset beta 2011'!$A$11:$A$84,0),MATCH(C$6,'Commission''s asset beta 2011'!$B$8:$G$8,0))</f>
        <v>4.4273593580932205E-2</v>
      </c>
      <c r="D49" s="38">
        <f>INDEX('Commission''s asset beta 2011'!$B$11:$G$84,MATCH($A49,'Commission''s asset beta 2011'!$A$11:$A$84,0),MATCH(D$6,'Commission''s asset beta 2011'!$B$8:$G$8,0))</f>
        <v>0.32907022964225779</v>
      </c>
      <c r="E49" s="38">
        <f>INDEX('Commission''s asset beta 2011'!$B$11:$G$84,MATCH($A49,'Commission''s asset beta 2011'!$A$11:$A$84,0),MATCH(E$6,'Commission''s asset beta 2011'!$B$8:$G$8,0))</f>
        <v>2.1339973033777271E-2</v>
      </c>
      <c r="F49" s="38">
        <f>INDEX('Commission''s asset beta 2011'!$B$11:$G$84,MATCH($A49,'Commission''s asset beta 2011'!$A$11:$A$84,0),MATCH(F$6,'Commission''s asset beta 2011'!$B$8:$G$8,0))</f>
        <v>0.33068094985429186</v>
      </c>
      <c r="G49" s="38">
        <f>INDEX('Commission''s asset beta 2011'!$B$11:$G$84,MATCH($A49,'Commission''s asset beta 2011'!$A$11:$A$84,0),MATCH(G$6,'Commission''s asset beta 2011'!$B$8:$G$8,0))</f>
        <v>9.1844894330533351E-3</v>
      </c>
    </row>
    <row r="50" spans="1:7">
      <c r="A50" s="1" t="str">
        <f>'Commission''s asset beta 2016'!A53</f>
        <v>NJR US Equity</v>
      </c>
      <c r="B50" s="38">
        <f>INDEX('Commission''s asset beta 2011'!$B$11:$G$84,MATCH($A50,'Commission''s asset beta 2011'!$A$11:$A$84,0),MATCH(B$6,'Commission''s asset beta 2011'!$B$8:$G$8,0))</f>
        <v>0.27561974354029289</v>
      </c>
      <c r="C50" s="38">
        <f>INDEX('Commission''s asset beta 2011'!$B$11:$G$84,MATCH($A50,'Commission''s asset beta 2011'!$A$11:$A$84,0),MATCH(C$6,'Commission''s asset beta 2011'!$B$8:$G$8,0))</f>
        <v>8.1063579272553227E-2</v>
      </c>
      <c r="D50" s="38">
        <f>INDEX('Commission''s asset beta 2011'!$B$11:$G$84,MATCH($A50,'Commission''s asset beta 2011'!$A$11:$A$84,0),MATCH(D$6,'Commission''s asset beta 2011'!$B$8:$G$8,0))</f>
        <v>0.4032659513035316</v>
      </c>
      <c r="E50" s="38">
        <f>INDEX('Commission''s asset beta 2011'!$B$11:$G$84,MATCH($A50,'Commission''s asset beta 2011'!$A$11:$A$84,0),MATCH(E$6,'Commission''s asset beta 2011'!$B$8:$G$8,0))</f>
        <v>3.8819051907917825E-2</v>
      </c>
      <c r="F50" s="38">
        <f>INDEX('Commission''s asset beta 2011'!$B$11:$G$84,MATCH($A50,'Commission''s asset beta 2011'!$A$11:$A$84,0),MATCH(F$6,'Commission''s asset beta 2011'!$B$8:$G$8,0))</f>
        <v>0.47928545708818354</v>
      </c>
      <c r="G50" s="38">
        <f>INDEX('Commission''s asset beta 2011'!$B$11:$G$84,MATCH($A50,'Commission''s asset beta 2011'!$A$11:$A$84,0),MATCH(G$6,'Commission''s asset beta 2011'!$B$8:$G$8,0))</f>
        <v>1.5176207045935907E-2</v>
      </c>
    </row>
    <row r="51" spans="1:7">
      <c r="A51" s="1" t="str">
        <f>'Commission''s asset beta 2016'!A54</f>
        <v>NWE US Equity</v>
      </c>
      <c r="B51" s="38">
        <f>INDEX('Commission''s asset beta 2011'!$B$11:$G$84,MATCH($A51,'Commission''s asset beta 2011'!$A$11:$A$84,0),MATCH(B$6,'Commission''s asset beta 2011'!$B$8:$G$8,0))</f>
        <v>0.37570338466829212</v>
      </c>
      <c r="C51" s="38">
        <f>INDEX('Commission''s asset beta 2011'!$B$11:$G$84,MATCH($A51,'Commission''s asset beta 2011'!$A$11:$A$84,0),MATCH(C$6,'Commission''s asset beta 2011'!$B$8:$G$8,0))</f>
        <v>6.7651393834922677E-2</v>
      </c>
      <c r="D51" s="38">
        <f>INDEX('Commission''s asset beta 2011'!$B$11:$G$84,MATCH($A51,'Commission''s asset beta 2011'!$A$11:$A$84,0),MATCH(D$6,'Commission''s asset beta 2011'!$B$8:$G$8,0))</f>
        <v>0.3457861303292829</v>
      </c>
      <c r="E51" s="38">
        <f>INDEX('Commission''s asset beta 2011'!$B$11:$G$84,MATCH($A51,'Commission''s asset beta 2011'!$A$11:$A$84,0),MATCH(E$6,'Commission''s asset beta 2011'!$B$8:$G$8,0))</f>
        <v>3.0222730653765639E-2</v>
      </c>
      <c r="F51" s="38">
        <f>INDEX('Commission''s asset beta 2011'!$B$11:$G$84,MATCH($A51,'Commission''s asset beta 2011'!$A$11:$A$84,0),MATCH(F$6,'Commission''s asset beta 2011'!$B$8:$G$8,0))</f>
        <v>0.36110675412449966</v>
      </c>
      <c r="G51" s="38">
        <f>INDEX('Commission''s asset beta 2011'!$B$11:$G$84,MATCH($A51,'Commission''s asset beta 2011'!$A$11:$A$84,0),MATCH(G$6,'Commission''s asset beta 2011'!$B$8:$G$8,0))</f>
        <v>1.1868639498823613E-2</v>
      </c>
    </row>
    <row r="52" spans="1:7">
      <c r="A52" s="1" t="str">
        <f>'Commission''s asset beta 2016'!A55</f>
        <v>NWN US Equity</v>
      </c>
      <c r="B52" s="38">
        <f>INDEX('Commission''s asset beta 2011'!$B$11:$G$84,MATCH($A52,'Commission''s asset beta 2011'!$A$11:$A$84,0),MATCH(B$6,'Commission''s asset beta 2011'!$B$8:$G$8,0))</f>
        <v>0.21942587292938534</v>
      </c>
      <c r="C52" s="38">
        <f>INDEX('Commission''s asset beta 2011'!$B$11:$G$84,MATCH($A52,'Commission''s asset beta 2011'!$A$11:$A$84,0),MATCH(C$6,'Commission''s asset beta 2011'!$B$8:$G$8,0))</f>
        <v>6.985599263569281E-2</v>
      </c>
      <c r="D52" s="38">
        <f>INDEX('Commission''s asset beta 2011'!$B$11:$G$84,MATCH($A52,'Commission''s asset beta 2011'!$A$11:$A$84,0),MATCH(D$6,'Commission''s asset beta 2011'!$B$8:$G$8,0))</f>
        <v>0.33993390724609285</v>
      </c>
      <c r="E52" s="38">
        <f>INDEX('Commission''s asset beta 2011'!$B$11:$G$84,MATCH($A52,'Commission''s asset beta 2011'!$A$11:$A$84,0),MATCH(E$6,'Commission''s asset beta 2011'!$B$8:$G$8,0))</f>
        <v>3.5827713465448996E-2</v>
      </c>
      <c r="F52" s="38">
        <f>INDEX('Commission''s asset beta 2011'!$B$11:$G$84,MATCH($A52,'Commission''s asset beta 2011'!$A$11:$A$84,0),MATCH(F$6,'Commission''s asset beta 2011'!$B$8:$G$8,0))</f>
        <v>0.41672883259808363</v>
      </c>
      <c r="G52" s="38">
        <f>INDEX('Commission''s asset beta 2011'!$B$11:$G$84,MATCH($A52,'Commission''s asset beta 2011'!$A$11:$A$84,0),MATCH(G$6,'Commission''s asset beta 2011'!$B$8:$G$8,0))</f>
        <v>1.4907822362742428E-2</v>
      </c>
    </row>
    <row r="53" spans="1:7">
      <c r="A53" s="1" t="str">
        <f>'Commission''s asset beta 2016'!A56</f>
        <v>OGE US Equity</v>
      </c>
      <c r="B53" s="38">
        <f>INDEX('Commission''s asset beta 2011'!$B$11:$G$84,MATCH($A53,'Commission''s asset beta 2011'!$A$11:$A$84,0),MATCH(B$6,'Commission''s asset beta 2011'!$B$8:$G$8,0))</f>
        <v>0.49721266713489359</v>
      </c>
      <c r="C53" s="38">
        <f>INDEX('Commission''s asset beta 2011'!$B$11:$G$84,MATCH($A53,'Commission''s asset beta 2011'!$A$11:$A$84,0),MATCH(C$6,'Commission''s asset beta 2011'!$B$8:$G$8,0))</f>
        <v>6.2952099816185603E-2</v>
      </c>
      <c r="D53" s="38">
        <f>INDEX('Commission''s asset beta 2011'!$B$11:$G$84,MATCH($A53,'Commission''s asset beta 2011'!$A$11:$A$84,0),MATCH(D$6,'Commission''s asset beta 2011'!$B$8:$G$8,0))</f>
        <v>0.4622453906205129</v>
      </c>
      <c r="E53" s="38">
        <f>INDEX('Commission''s asset beta 2011'!$B$11:$G$84,MATCH($A53,'Commission''s asset beta 2011'!$A$11:$A$84,0),MATCH(E$6,'Commission''s asset beta 2011'!$B$8:$G$8,0))</f>
        <v>3.368228559751274E-2</v>
      </c>
      <c r="F53" s="38">
        <f>INDEX('Commission''s asset beta 2011'!$B$11:$G$84,MATCH($A53,'Commission''s asset beta 2011'!$A$11:$A$84,0),MATCH(F$6,'Commission''s asset beta 2011'!$B$8:$G$8,0))</f>
        <v>0.50043148321605657</v>
      </c>
      <c r="G53" s="38">
        <f>INDEX('Commission''s asset beta 2011'!$B$11:$G$84,MATCH($A53,'Commission''s asset beta 2011'!$A$11:$A$84,0),MATCH(G$6,'Commission''s asset beta 2011'!$B$8:$G$8,0))</f>
        <v>1.4435074399515956E-2</v>
      </c>
    </row>
    <row r="54" spans="1:7">
      <c r="A54" s="1" t="str">
        <f>'Commission''s asset beta 2016'!A57</f>
        <v>OKE US Equity</v>
      </c>
      <c r="B54" s="38">
        <f>INDEX('Commission''s asset beta 2011'!$B$11:$G$84,MATCH($A54,'Commission''s asset beta 2011'!$A$11:$A$84,0),MATCH(B$6,'Commission''s asset beta 2011'!$B$8:$G$8,0))</f>
        <v>0.56091247289352431</v>
      </c>
      <c r="C54" s="38">
        <f>INDEX('Commission''s asset beta 2011'!$B$11:$G$84,MATCH($A54,'Commission''s asset beta 2011'!$A$11:$A$84,0),MATCH(C$6,'Commission''s asset beta 2011'!$B$8:$G$8,0))</f>
        <v>6.0893841229709186E-2</v>
      </c>
      <c r="D54" s="38">
        <f>INDEX('Commission''s asset beta 2011'!$B$11:$G$84,MATCH($A54,'Commission''s asset beta 2011'!$A$11:$A$84,0),MATCH(D$6,'Commission''s asset beta 2011'!$B$8:$G$8,0))</f>
        <v>0.4701683743438233</v>
      </c>
      <c r="E54" s="38">
        <f>INDEX('Commission''s asset beta 2011'!$B$11:$G$84,MATCH($A54,'Commission''s asset beta 2011'!$A$11:$A$84,0),MATCH(E$6,'Commission''s asset beta 2011'!$B$8:$G$8,0))</f>
        <v>2.8553386226555757E-2</v>
      </c>
      <c r="F54" s="38">
        <f>INDEX('Commission''s asset beta 2011'!$B$11:$G$84,MATCH($A54,'Commission''s asset beta 2011'!$A$11:$A$84,0),MATCH(F$6,'Commission''s asset beta 2011'!$B$8:$G$8,0))</f>
        <v>0.49327153122851675</v>
      </c>
      <c r="G54" s="38">
        <f>INDEX('Commission''s asset beta 2011'!$B$11:$G$84,MATCH($A54,'Commission''s asset beta 2011'!$A$11:$A$84,0),MATCH(G$6,'Commission''s asset beta 2011'!$B$8:$G$8,0))</f>
        <v>1.2734827965619235E-2</v>
      </c>
    </row>
    <row r="55" spans="1:7">
      <c r="A55" s="1" t="str">
        <f>'Commission''s asset beta 2016'!A58</f>
        <v>PCG US Equity</v>
      </c>
      <c r="B55" s="38">
        <f>INDEX('Commission''s asset beta 2011'!$B$11:$G$84,MATCH($A55,'Commission''s asset beta 2011'!$A$11:$A$84,0),MATCH(B$6,'Commission''s asset beta 2011'!$B$8:$G$8,0))</f>
        <v>0.27477255860593069</v>
      </c>
      <c r="C55" s="38">
        <f>INDEX('Commission''s asset beta 2011'!$B$11:$G$84,MATCH($A55,'Commission''s asset beta 2011'!$A$11:$A$84,0),MATCH(C$6,'Commission''s asset beta 2011'!$B$8:$G$8,0))</f>
        <v>5.9593621366540658E-2</v>
      </c>
      <c r="D55" s="38">
        <f>INDEX('Commission''s asset beta 2011'!$B$11:$G$84,MATCH($A55,'Commission''s asset beta 2011'!$A$11:$A$84,0),MATCH(D$6,'Commission''s asset beta 2011'!$B$8:$G$8,0))</f>
        <v>0.27978283532594933</v>
      </c>
      <c r="E55" s="38">
        <f>INDEX('Commission''s asset beta 2011'!$B$11:$G$84,MATCH($A55,'Commission''s asset beta 2011'!$A$11:$A$84,0),MATCH(E$6,'Commission''s asset beta 2011'!$B$8:$G$8,0))</f>
        <v>3.0910958860437765E-2</v>
      </c>
      <c r="F55" s="38">
        <f>INDEX('Commission''s asset beta 2011'!$B$11:$G$84,MATCH($A55,'Commission''s asset beta 2011'!$A$11:$A$84,0),MATCH(F$6,'Commission''s asset beta 2011'!$B$8:$G$8,0))</f>
        <v>0.36254466642196215</v>
      </c>
      <c r="G55" s="38">
        <f>INDEX('Commission''s asset beta 2011'!$B$11:$G$84,MATCH($A55,'Commission''s asset beta 2011'!$A$11:$A$84,0),MATCH(G$6,'Commission''s asset beta 2011'!$B$8:$G$8,0))</f>
        <v>1.3836335859060855E-2</v>
      </c>
    </row>
    <row r="56" spans="1:7">
      <c r="A56" s="1" t="str">
        <f>'Commission''s asset beta 2016'!A59</f>
        <v>PEG US Equity</v>
      </c>
      <c r="B56" s="38">
        <f>INDEX('Commission''s asset beta 2011'!$B$11:$G$84,MATCH($A56,'Commission''s asset beta 2011'!$A$11:$A$84,0),MATCH(B$6,'Commission''s asset beta 2011'!$B$8:$G$8,0))</f>
        <v>0.40746570804085441</v>
      </c>
      <c r="C56" s="38">
        <f>INDEX('Commission''s asset beta 2011'!$B$11:$G$84,MATCH($A56,'Commission''s asset beta 2011'!$A$11:$A$84,0),MATCH(C$6,'Commission''s asset beta 2011'!$B$8:$G$8,0))</f>
        <v>8.5676902237537128E-2</v>
      </c>
      <c r="D56" s="38">
        <f>INDEX('Commission''s asset beta 2011'!$B$11:$G$84,MATCH($A56,'Commission''s asset beta 2011'!$A$11:$A$84,0),MATCH(D$6,'Commission''s asset beta 2011'!$B$8:$G$8,0))</f>
        <v>0.44406790559265108</v>
      </c>
      <c r="E56" s="38">
        <f>INDEX('Commission''s asset beta 2011'!$B$11:$G$84,MATCH($A56,'Commission''s asset beta 2011'!$A$11:$A$84,0),MATCH(E$6,'Commission''s asset beta 2011'!$B$8:$G$8,0))</f>
        <v>3.9855237276124174E-2</v>
      </c>
      <c r="F56" s="38">
        <f>INDEX('Commission''s asset beta 2011'!$B$11:$G$84,MATCH($A56,'Commission''s asset beta 2011'!$A$11:$A$84,0),MATCH(F$6,'Commission''s asset beta 2011'!$B$8:$G$8,0))</f>
        <v>0.54327020730303111</v>
      </c>
      <c r="G56" s="38">
        <f>INDEX('Commission''s asset beta 2011'!$B$11:$G$84,MATCH($A56,'Commission''s asset beta 2011'!$A$11:$A$84,0),MATCH(G$6,'Commission''s asset beta 2011'!$B$8:$G$8,0))</f>
        <v>1.7025530592396532E-2</v>
      </c>
    </row>
    <row r="57" spans="1:7">
      <c r="A57" s="1" t="str">
        <f>'Commission''s asset beta 2016'!A60</f>
        <v>PNM US Equity</v>
      </c>
      <c r="B57" s="38">
        <f>INDEX('Commission''s asset beta 2011'!$B$11:$G$84,MATCH($A57,'Commission''s asset beta 2011'!$A$11:$A$84,0),MATCH(B$6,'Commission''s asset beta 2011'!$B$8:$G$8,0))</f>
        <v>0.43235805475828093</v>
      </c>
      <c r="C57" s="38">
        <f>INDEX('Commission''s asset beta 2011'!$B$11:$G$84,MATCH($A57,'Commission''s asset beta 2011'!$A$11:$A$84,0),MATCH(C$6,'Commission''s asset beta 2011'!$B$8:$G$8,0))</f>
        <v>7.5775447274720326E-2</v>
      </c>
      <c r="D57" s="38">
        <f>INDEX('Commission''s asset beta 2011'!$B$11:$G$84,MATCH($A57,'Commission''s asset beta 2011'!$A$11:$A$84,0),MATCH(D$6,'Commission''s asset beta 2011'!$B$8:$G$8,0))</f>
        <v>0.39715004565271433</v>
      </c>
      <c r="E57" s="38">
        <f>INDEX('Commission''s asset beta 2011'!$B$11:$G$84,MATCH($A57,'Commission''s asset beta 2011'!$A$11:$A$84,0),MATCH(E$6,'Commission''s asset beta 2011'!$B$8:$G$8,0))</f>
        <v>3.6349121966987447E-2</v>
      </c>
      <c r="F57" s="38">
        <f>INDEX('Commission''s asset beta 2011'!$B$11:$G$84,MATCH($A57,'Commission''s asset beta 2011'!$A$11:$A$84,0),MATCH(F$6,'Commission''s asset beta 2011'!$B$8:$G$8,0))</f>
        <v>0.38199982770459812</v>
      </c>
      <c r="G57" s="38">
        <f>INDEX('Commission''s asset beta 2011'!$B$11:$G$84,MATCH($A57,'Commission''s asset beta 2011'!$A$11:$A$84,0),MATCH(G$6,'Commission''s asset beta 2011'!$B$8:$G$8,0))</f>
        <v>1.462097859934125E-2</v>
      </c>
    </row>
    <row r="58" spans="1:7" ht="409.6">
      <c r="A58" s="1" t="str">
        <f>'Commission''s asset beta 2016'!A61</f>
        <v>PNW US Equity</v>
      </c>
      <c r="B58" s="38">
        <f>INDEX('Commission''s asset beta 2011'!$B$11:$G$84,MATCH($A58,'Commission''s asset beta 2011'!$A$11:$A$84,0),MATCH(B$6,'Commission''s asset beta 2011'!$B$8:$G$8,0))</f>
        <v>0.3301054285785926</v>
      </c>
      <c r="C58" s="38">
        <f>INDEX('Commission''s asset beta 2011'!$B$11:$G$84,MATCH($A58,'Commission''s asset beta 2011'!$A$11:$A$84,0),MATCH(C$6,'Commission''s asset beta 2011'!$B$8:$G$8,0))</f>
        <v>5.786007181368262E-2</v>
      </c>
      <c r="D58" s="38">
        <f>INDEX('Commission''s asset beta 2011'!$B$11:$G$84,MATCH($A58,'Commission''s asset beta 2011'!$A$11:$A$84,0),MATCH(D$6,'Commission''s asset beta 2011'!$B$8:$G$8,0))</f>
        <v>0.3245679365887128</v>
      </c>
      <c r="E58" s="38">
        <f>INDEX('Commission''s asset beta 2011'!$B$11:$G$84,MATCH($A58,'Commission''s asset beta 2011'!$A$11:$A$84,0),MATCH(E$6,'Commission''s asset beta 2011'!$B$8:$G$8,0))</f>
        <v>2.4810124822437486E-2</v>
      </c>
      <c r="F58" s="38">
        <f>INDEX('Commission''s asset beta 2011'!$B$11:$G$84,MATCH($A58,'Commission''s asset beta 2011'!$A$11:$A$84,0),MATCH(F$6,'Commission''s asset beta 2011'!$B$8:$G$8,0))</f>
        <v>0.32872877520677019</v>
      </c>
      <c r="G58" s="38">
        <f>INDEX('Commission''s asset beta 2011'!$B$11:$G$84,MATCH($A58,'Commission''s asset beta 2011'!$A$11:$A$84,0),MATCH(G$6,'Commission''s asset beta 2011'!$B$8:$G$8,0))</f>
        <v>1.0476866475848397E-2</v>
      </c>
    </row>
    <row r="59" spans="1:7" ht="409.6">
      <c r="A59" s="1" t="str">
        <f>'Commission''s asset beta 2016'!A62</f>
        <v>PNY US Equity</v>
      </c>
      <c r="B59" s="38">
        <f>INDEX('Commission''s asset beta 2011'!$B$11:$G$84,MATCH($A59,'Commission''s asset beta 2011'!$A$11:$A$84,0),MATCH(B$6,'Commission''s asset beta 2011'!$B$8:$G$8,0))</f>
        <v>0.24517688467818091</v>
      </c>
      <c r="C59" s="38">
        <f>INDEX('Commission''s asset beta 2011'!$B$11:$G$84,MATCH($A59,'Commission''s asset beta 2011'!$A$11:$A$84,0),MATCH(C$6,'Commission''s asset beta 2011'!$B$8:$G$8,0))</f>
        <v>7.7953550844921324E-2</v>
      </c>
      <c r="D59" s="38">
        <f>INDEX('Commission''s asset beta 2011'!$B$11:$G$84,MATCH($A59,'Commission''s asset beta 2011'!$A$11:$A$84,0),MATCH(D$6,'Commission''s asset beta 2011'!$B$8:$G$8,0))</f>
        <v>0.40715482480336967</v>
      </c>
      <c r="E59" s="38">
        <f>INDEX('Commission''s asset beta 2011'!$B$11:$G$84,MATCH($A59,'Commission''s asset beta 2011'!$A$11:$A$84,0),MATCH(E$6,'Commission''s asset beta 2011'!$B$8:$G$8,0))</f>
        <v>3.7800338196039084E-2</v>
      </c>
      <c r="F59" s="38">
        <f>INDEX('Commission''s asset beta 2011'!$B$11:$G$84,MATCH($A59,'Commission''s asset beta 2011'!$A$11:$A$84,0),MATCH(F$6,'Commission''s asset beta 2011'!$B$8:$G$8,0))</f>
        <v>0.49094693943620238</v>
      </c>
      <c r="G59" s="38">
        <f>INDEX('Commission''s asset beta 2011'!$B$11:$G$84,MATCH($A59,'Commission''s asset beta 2011'!$A$11:$A$84,0),MATCH(G$6,'Commission''s asset beta 2011'!$B$8:$G$8,0))</f>
        <v>1.5368711342877686E-2</v>
      </c>
    </row>
    <row r="60" spans="1:7" ht="409.6">
      <c r="A60" s="1" t="str">
        <f>'Commission''s asset beta 2016'!A63</f>
        <v>POM US Equity</v>
      </c>
      <c r="B60" s="38">
        <f>INDEX('Commission''s asset beta 2011'!$B$11:$G$84,MATCH($A60,'Commission''s asset beta 2011'!$A$11:$A$84,0),MATCH(B$6,'Commission''s asset beta 2011'!$B$8:$G$8,0))</f>
        <v>0.33518879697933029</v>
      </c>
      <c r="C60" s="38">
        <f>INDEX('Commission''s asset beta 2011'!$B$11:$G$84,MATCH($A60,'Commission''s asset beta 2011'!$A$11:$A$84,0),MATCH(C$6,'Commission''s asset beta 2011'!$B$8:$G$8,0))</f>
        <v>5.2192616311824973E-2</v>
      </c>
      <c r="D60" s="38">
        <f>INDEX('Commission''s asset beta 2011'!$B$11:$G$84,MATCH($A60,'Commission''s asset beta 2011'!$A$11:$A$84,0),MATCH(D$6,'Commission''s asset beta 2011'!$B$8:$G$8,0))</f>
        <v>0.34417824405716624</v>
      </c>
      <c r="E60" s="38">
        <f>INDEX('Commission''s asset beta 2011'!$B$11:$G$84,MATCH($A60,'Commission''s asset beta 2011'!$A$11:$A$84,0),MATCH(E$6,'Commission''s asset beta 2011'!$B$8:$G$8,0))</f>
        <v>2.5372985922567249E-2</v>
      </c>
      <c r="F60" s="38">
        <f>INDEX('Commission''s asset beta 2011'!$B$11:$G$84,MATCH($A60,'Commission''s asset beta 2011'!$A$11:$A$84,0),MATCH(F$6,'Commission''s asset beta 2011'!$B$8:$G$8,0))</f>
        <v>0.34403576297522054</v>
      </c>
      <c r="G60" s="38">
        <f>INDEX('Commission''s asset beta 2011'!$B$11:$G$84,MATCH($A60,'Commission''s asset beta 2011'!$A$11:$A$84,0),MATCH(G$6,'Commission''s asset beta 2011'!$B$8:$G$8,0))</f>
        <v>1.0421466880659695E-2</v>
      </c>
    </row>
    <row r="61" spans="1:7" ht="409.6">
      <c r="A61" s="1" t="str">
        <f>'Commission''s asset beta 2016'!A64</f>
        <v>PPL US Equity</v>
      </c>
      <c r="B61" s="38">
        <f>INDEX('Commission''s asset beta 2011'!$B$11:$G$84,MATCH($A61,'Commission''s asset beta 2011'!$A$11:$A$84,0),MATCH(B$6,'Commission''s asset beta 2011'!$B$8:$G$8,0))</f>
        <v>0.34477784396664352</v>
      </c>
      <c r="C61" s="38">
        <f>INDEX('Commission''s asset beta 2011'!$B$11:$G$84,MATCH($A61,'Commission''s asset beta 2011'!$A$11:$A$84,0),MATCH(C$6,'Commission''s asset beta 2011'!$B$8:$G$8,0))</f>
        <v>8.5695249684770755E-2</v>
      </c>
      <c r="D61" s="38">
        <f>INDEX('Commission''s asset beta 2011'!$B$11:$G$84,MATCH($A61,'Commission''s asset beta 2011'!$A$11:$A$84,0),MATCH(D$6,'Commission''s asset beta 2011'!$B$8:$G$8,0))</f>
        <v>0.3952460577416459</v>
      </c>
      <c r="E61" s="38">
        <f>INDEX('Commission''s asset beta 2011'!$B$11:$G$84,MATCH($A61,'Commission''s asset beta 2011'!$A$11:$A$84,0),MATCH(E$6,'Commission''s asset beta 2011'!$B$8:$G$8,0))</f>
        <v>4.1467851738446297E-2</v>
      </c>
      <c r="F61" s="38">
        <f>INDEX('Commission''s asset beta 2011'!$B$11:$G$84,MATCH($A61,'Commission''s asset beta 2011'!$A$11:$A$84,0),MATCH(F$6,'Commission''s asset beta 2011'!$B$8:$G$8,0))</f>
        <v>0.49351212350041929</v>
      </c>
      <c r="G61" s="38">
        <f>INDEX('Commission''s asset beta 2011'!$B$11:$G$84,MATCH($A61,'Commission''s asset beta 2011'!$A$11:$A$84,0),MATCH(G$6,'Commission''s asset beta 2011'!$B$8:$G$8,0))</f>
        <v>1.7122048318890311E-2</v>
      </c>
    </row>
    <row r="62" spans="1:7" ht="409.6">
      <c r="A62" s="1" t="str">
        <f>'Commission''s asset beta 2016'!A65</f>
        <v>SCG US Equity</v>
      </c>
      <c r="B62" s="38">
        <f>INDEX('Commission''s asset beta 2011'!$B$11:$G$84,MATCH($A62,'Commission''s asset beta 2011'!$A$11:$A$84,0),MATCH(B$6,'Commission''s asset beta 2011'!$B$8:$G$8,0))</f>
        <v>0.32549853349160401</v>
      </c>
      <c r="C62" s="38">
        <f>INDEX('Commission''s asset beta 2011'!$B$11:$G$84,MATCH($A62,'Commission''s asset beta 2011'!$A$11:$A$84,0),MATCH(C$6,'Commission''s asset beta 2011'!$B$8:$G$8,0))</f>
        <v>4.9136886494879628E-2</v>
      </c>
      <c r="D62" s="38">
        <f>INDEX('Commission''s asset beta 2011'!$B$11:$G$84,MATCH($A62,'Commission''s asset beta 2011'!$A$11:$A$84,0),MATCH(D$6,'Commission''s asset beta 2011'!$B$8:$G$8,0))</f>
        <v>0.30242102453075387</v>
      </c>
      <c r="E62" s="38">
        <f>INDEX('Commission''s asset beta 2011'!$B$11:$G$84,MATCH($A62,'Commission''s asset beta 2011'!$A$11:$A$84,0),MATCH(E$6,'Commission''s asset beta 2011'!$B$8:$G$8,0))</f>
        <v>2.3539837527304836E-2</v>
      </c>
      <c r="F62" s="38">
        <f>INDEX('Commission''s asset beta 2011'!$B$11:$G$84,MATCH($A62,'Commission''s asset beta 2011'!$A$11:$A$84,0),MATCH(F$6,'Commission''s asset beta 2011'!$B$8:$G$8,0))</f>
        <v>0.33578356813703397</v>
      </c>
      <c r="G62" s="38">
        <f>INDEX('Commission''s asset beta 2011'!$B$11:$G$84,MATCH($A62,'Commission''s asset beta 2011'!$A$11:$A$84,0),MATCH(G$6,'Commission''s asset beta 2011'!$B$8:$G$8,0))</f>
        <v>9.8382629933000017E-3</v>
      </c>
    </row>
    <row r="63" spans="1:7" ht="409.6">
      <c r="A63" s="1" t="str">
        <f>'Commission''s asset beta 2016'!A66</f>
        <v>SE US Equity</v>
      </c>
      <c r="B63" s="38">
        <f>INDEX('Commission''s asset beta 2011'!$B$11:$G$84,MATCH($A63,'Commission''s asset beta 2011'!$A$11:$A$84,0),MATCH(B$6,'Commission''s asset beta 2011'!$B$8:$G$8,0))</f>
        <v>0.60677617662142691</v>
      </c>
      <c r="C63" s="38">
        <f>INDEX('Commission''s asset beta 2011'!$B$11:$G$84,MATCH($A63,'Commission''s asset beta 2011'!$A$11:$A$84,0),MATCH(C$6,'Commission''s asset beta 2011'!$B$8:$G$8,0))</f>
        <v>5.9141427347483122E-2</v>
      </c>
      <c r="D63" s="38">
        <f>INDEX('Commission''s asset beta 2011'!$B$11:$G$84,MATCH($A63,'Commission''s asset beta 2011'!$A$11:$A$84,0),MATCH(D$6,'Commission''s asset beta 2011'!$B$8:$G$8,0))</f>
        <v>0.56195651541869029</v>
      </c>
      <c r="E63" s="38">
        <f>INDEX('Commission''s asset beta 2011'!$B$11:$G$84,MATCH($A63,'Commission''s asset beta 2011'!$A$11:$A$84,0),MATCH(E$6,'Commission''s asset beta 2011'!$B$8:$G$8,0))</f>
        <v>3.1949556222429003E-2</v>
      </c>
      <c r="F63" s="38">
        <f>INDEX('Commission''s asset beta 2011'!$B$11:$G$84,MATCH($A63,'Commission''s asset beta 2011'!$A$11:$A$84,0),MATCH(F$6,'Commission''s asset beta 2011'!$B$8:$G$8,0))</f>
        <v>0.60927486007451015</v>
      </c>
      <c r="G63" s="38">
        <f>INDEX('Commission''s asset beta 2011'!$B$11:$G$84,MATCH($A63,'Commission''s asset beta 2011'!$A$11:$A$84,0),MATCH(G$6,'Commission''s asset beta 2011'!$B$8:$G$8,0))</f>
        <v>1.3786024645404528E-2</v>
      </c>
    </row>
    <row r="64" spans="1:7" ht="409.6">
      <c r="A64" s="1" t="str">
        <f>'Commission''s asset beta 2016'!A67</f>
        <v>SJI US Equity</v>
      </c>
      <c r="B64" s="38">
        <f>INDEX('Commission''s asset beta 2011'!$B$11:$G$84,MATCH($A64,'Commission''s asset beta 2011'!$A$11:$A$84,0),MATCH(B$6,'Commission''s asset beta 2011'!$B$8:$G$8,0))</f>
        <v>0.269208916543976</v>
      </c>
      <c r="C64" s="38">
        <f>INDEX('Commission''s asset beta 2011'!$B$11:$G$84,MATCH($A64,'Commission''s asset beta 2011'!$A$11:$A$84,0),MATCH(C$6,'Commission''s asset beta 2011'!$B$8:$G$8,0))</f>
        <v>7.2655291460436519E-2</v>
      </c>
      <c r="D64" s="38">
        <f>INDEX('Commission''s asset beta 2011'!$B$11:$G$84,MATCH($A64,'Commission''s asset beta 2011'!$A$11:$A$84,0),MATCH(D$6,'Commission''s asset beta 2011'!$B$8:$G$8,0))</f>
        <v>0.38285280528808036</v>
      </c>
      <c r="E64" s="38">
        <f>INDEX('Commission''s asset beta 2011'!$B$11:$G$84,MATCH($A64,'Commission''s asset beta 2011'!$A$11:$A$84,0),MATCH(E$6,'Commission''s asset beta 2011'!$B$8:$G$8,0))</f>
        <v>3.738501987097053E-2</v>
      </c>
      <c r="F64" s="38">
        <f>INDEX('Commission''s asset beta 2011'!$B$11:$G$84,MATCH($A64,'Commission''s asset beta 2011'!$A$11:$A$84,0),MATCH(F$6,'Commission''s asset beta 2011'!$B$8:$G$8,0))</f>
        <v>0.46240729244939344</v>
      </c>
      <c r="G64" s="38">
        <f>INDEX('Commission''s asset beta 2011'!$B$11:$G$84,MATCH($A64,'Commission''s asset beta 2011'!$A$11:$A$84,0),MATCH(G$6,'Commission''s asset beta 2011'!$B$8:$G$8,0))</f>
        <v>1.5041364021633275E-2</v>
      </c>
    </row>
    <row r="65" spans="1:7" ht="409.6">
      <c r="A65" s="1" t="str">
        <f>'Commission''s asset beta 2016'!A68</f>
        <v>SKI AU Equity</v>
      </c>
      <c r="B65" s="38">
        <f>INDEX('Commission''s asset beta 2011'!$B$11:$G$84,MATCH($A65,'Commission''s asset beta 2011'!$A$11:$A$84,0),MATCH(B$6,'Commission''s asset beta 2011'!$B$8:$G$8,0))</f>
        <v>0.21249848845224512</v>
      </c>
      <c r="C65" s="38">
        <f>INDEX('Commission''s asset beta 2011'!$B$11:$G$84,MATCH($A65,'Commission''s asset beta 2011'!$A$11:$A$84,0),MATCH(C$6,'Commission''s asset beta 2011'!$B$8:$G$8,0))</f>
        <v>6.7006078690967419E-2</v>
      </c>
      <c r="D65" s="38">
        <f>INDEX('Commission''s asset beta 2011'!$B$11:$G$84,MATCH($A65,'Commission''s asset beta 2011'!$A$11:$A$84,0),MATCH(D$6,'Commission''s asset beta 2011'!$B$8:$G$8,0))</f>
        <v>0.21273972105004982</v>
      </c>
      <c r="E65" s="38">
        <f>INDEX('Commission''s asset beta 2011'!$B$11:$G$84,MATCH($A65,'Commission''s asset beta 2011'!$A$11:$A$84,0),MATCH(E$6,'Commission''s asset beta 2011'!$B$8:$G$8,0))</f>
        <v>3.7638141611935821E-2</v>
      </c>
      <c r="F65" s="38">
        <f>INDEX('Commission''s asset beta 2011'!$B$11:$G$84,MATCH($A65,'Commission''s asset beta 2011'!$A$11:$A$84,0),MATCH(F$6,'Commission''s asset beta 2011'!$B$8:$G$8,0))</f>
        <v>0.28149465968629966</v>
      </c>
      <c r="G65" s="38">
        <f>INDEX('Commission''s asset beta 2011'!$B$11:$G$84,MATCH($A65,'Commission''s asset beta 2011'!$A$11:$A$84,0),MATCH(G$6,'Commission''s asset beta 2011'!$B$8:$G$8,0))</f>
        <v>1.8796551106494187E-2</v>
      </c>
    </row>
    <row r="66" spans="1:7" ht="409.6">
      <c r="A66" s="1" t="str">
        <f>'Commission''s asset beta 2016'!A69</f>
        <v>SO US Equity</v>
      </c>
      <c r="B66" s="38">
        <f>INDEX('Commission''s asset beta 2011'!$B$11:$G$84,MATCH($A66,'Commission''s asset beta 2011'!$A$11:$A$84,0),MATCH(B$6,'Commission''s asset beta 2011'!$B$8:$G$8,0))</f>
        <v>0.22131457862367937</v>
      </c>
      <c r="C66" s="38">
        <f>INDEX('Commission''s asset beta 2011'!$B$11:$G$84,MATCH($A66,'Commission''s asset beta 2011'!$A$11:$A$84,0),MATCH(C$6,'Commission''s asset beta 2011'!$B$8:$G$8,0))</f>
        <v>5.1981580107098142E-2</v>
      </c>
      <c r="D66" s="38">
        <f>INDEX('Commission''s asset beta 2011'!$B$11:$G$84,MATCH($A66,'Commission''s asset beta 2011'!$A$11:$A$84,0),MATCH(D$6,'Commission''s asset beta 2011'!$B$8:$G$8,0))</f>
        <v>0.23135093955572378</v>
      </c>
      <c r="E66" s="38">
        <f>INDEX('Commission''s asset beta 2011'!$B$11:$G$84,MATCH($A66,'Commission''s asset beta 2011'!$A$11:$A$84,0),MATCH(E$6,'Commission''s asset beta 2011'!$B$8:$G$8,0))</f>
        <v>2.5132906484972312E-2</v>
      </c>
      <c r="F66" s="38">
        <f>INDEX('Commission''s asset beta 2011'!$B$11:$G$84,MATCH($A66,'Commission''s asset beta 2011'!$A$11:$A$84,0),MATCH(F$6,'Commission''s asset beta 2011'!$B$8:$G$8,0))</f>
        <v>0.29707342540246962</v>
      </c>
      <c r="G66" s="38">
        <f>INDEX('Commission''s asset beta 2011'!$B$11:$G$84,MATCH($A66,'Commission''s asset beta 2011'!$A$11:$A$84,0),MATCH(G$6,'Commission''s asset beta 2011'!$B$8:$G$8,0))</f>
        <v>1.0771429419304774E-2</v>
      </c>
    </row>
    <row r="67" spans="1:7" ht="409.6">
      <c r="A67" s="1" t="str">
        <f>'Commission''s asset beta 2016'!A70</f>
        <v>SRE US Equity</v>
      </c>
      <c r="B67" s="38">
        <f>INDEX('Commission''s asset beta 2011'!$B$11:$G$84,MATCH($A67,'Commission''s asset beta 2011'!$A$11:$A$84,0),MATCH(B$6,'Commission''s asset beta 2011'!$B$8:$G$8,0))</f>
        <v>0.5156739625348099</v>
      </c>
      <c r="C67" s="38">
        <f>INDEX('Commission''s asset beta 2011'!$B$11:$G$84,MATCH($A67,'Commission''s asset beta 2011'!$A$11:$A$84,0),MATCH(C$6,'Commission''s asset beta 2011'!$B$8:$G$8,0))</f>
        <v>7.1882866910688598E-2</v>
      </c>
      <c r="D67" s="38">
        <f>INDEX('Commission''s asset beta 2011'!$B$11:$G$84,MATCH($A67,'Commission''s asset beta 2011'!$A$11:$A$84,0),MATCH(D$6,'Commission''s asset beta 2011'!$B$8:$G$8,0))</f>
        <v>0.51340946471532367</v>
      </c>
      <c r="E67" s="38">
        <f>INDEX('Commission''s asset beta 2011'!$B$11:$G$84,MATCH($A67,'Commission''s asset beta 2011'!$A$11:$A$84,0),MATCH(E$6,'Commission''s asset beta 2011'!$B$8:$G$8,0))</f>
        <v>3.4447000164817547E-2</v>
      </c>
      <c r="F67" s="38">
        <f>INDEX('Commission''s asset beta 2011'!$B$11:$G$84,MATCH($A67,'Commission''s asset beta 2011'!$A$11:$A$84,0),MATCH(F$6,'Commission''s asset beta 2011'!$B$8:$G$8,0))</f>
        <v>0.54494583111868944</v>
      </c>
      <c r="G67" s="38">
        <f>INDEX('Commission''s asset beta 2011'!$B$11:$G$84,MATCH($A67,'Commission''s asset beta 2011'!$A$11:$A$84,0),MATCH(G$6,'Commission''s asset beta 2011'!$B$8:$G$8,0))</f>
        <v>1.5028035616024589E-2</v>
      </c>
    </row>
    <row r="68" spans="1:7" ht="409.6">
      <c r="A68" s="1" t="str">
        <f>'Commission''s asset beta 2016'!A71</f>
        <v>SSE LN Equity</v>
      </c>
      <c r="B68" s="38">
        <f>INDEX('Commission''s asset beta 2011'!$B$11:$G$84,MATCH($A68,'Commission''s asset beta 2011'!$A$11:$A$84,0),MATCH(B$6,'Commission''s asset beta 2011'!$B$8:$G$8,0))</f>
        <v>0.36142320898643432</v>
      </c>
      <c r="C68" s="38">
        <f>INDEX('Commission''s asset beta 2011'!$B$11:$G$84,MATCH($A68,'Commission''s asset beta 2011'!$A$11:$A$84,0),MATCH(C$6,'Commission''s asset beta 2011'!$B$8:$G$8,0))</f>
        <v>8.0212444803632446E-2</v>
      </c>
      <c r="D68" s="38">
        <f>INDEX('Commission''s asset beta 2011'!$B$11:$G$84,MATCH($A68,'Commission''s asset beta 2011'!$A$11:$A$84,0),MATCH(D$6,'Commission''s asset beta 2011'!$B$8:$G$8,0))</f>
        <v>0.4111067030749343</v>
      </c>
      <c r="E68" s="38">
        <f>INDEX('Commission''s asset beta 2011'!$B$11:$G$84,MATCH($A68,'Commission''s asset beta 2011'!$A$11:$A$84,0),MATCH(E$6,'Commission''s asset beta 2011'!$B$8:$G$8,0))</f>
        <v>4.1356536590250847E-2</v>
      </c>
      <c r="F68" s="38">
        <f>INDEX('Commission''s asset beta 2011'!$B$11:$G$84,MATCH($A68,'Commission''s asset beta 2011'!$A$11:$A$84,0),MATCH(F$6,'Commission''s asset beta 2011'!$B$8:$G$8,0))</f>
        <v>0.46511820847237623</v>
      </c>
      <c r="G68" s="38">
        <f>INDEX('Commission''s asset beta 2011'!$B$11:$G$84,MATCH($A68,'Commission''s asset beta 2011'!$A$11:$A$84,0),MATCH(G$6,'Commission''s asset beta 2011'!$B$8:$G$8,0))</f>
        <v>1.9068299484148284E-2</v>
      </c>
    </row>
    <row r="69" spans="1:7" ht="409.6">
      <c r="A69" s="1" t="str">
        <f>'Commission''s asset beta 2016'!A72</f>
        <v>STR US Equity</v>
      </c>
      <c r="B69" s="38">
        <f>INDEX('Commission''s asset beta 2011'!$B$11:$G$84,MATCH($A69,'Commission''s asset beta 2011'!$A$11:$A$84,0),MATCH(B$6,'Commission''s asset beta 2011'!$B$8:$G$8,0))</f>
        <v>0.90086582382599567</v>
      </c>
      <c r="C69" s="38">
        <f>INDEX('Commission''s asset beta 2011'!$B$11:$G$84,MATCH($A69,'Commission''s asset beta 2011'!$A$11:$A$84,0),MATCH(C$6,'Commission''s asset beta 2011'!$B$8:$G$8,0))</f>
        <v>0.14170703533486476</v>
      </c>
      <c r="D69" s="38">
        <f>INDEX('Commission''s asset beta 2011'!$B$11:$G$84,MATCH($A69,'Commission''s asset beta 2011'!$A$11:$A$84,0),MATCH(D$6,'Commission''s asset beta 2011'!$B$8:$G$8,0))</f>
        <v>1.0222411952413348</v>
      </c>
      <c r="E69" s="38">
        <f>INDEX('Commission''s asset beta 2011'!$B$11:$G$84,MATCH($A69,'Commission''s asset beta 2011'!$A$11:$A$84,0),MATCH(E$6,'Commission''s asset beta 2011'!$B$8:$G$8,0))</f>
        <v>6.6266412527955079E-2</v>
      </c>
      <c r="F69" s="38">
        <f>INDEX('Commission''s asset beta 2011'!$B$11:$G$84,MATCH($A69,'Commission''s asset beta 2011'!$A$11:$A$84,0),MATCH(F$6,'Commission''s asset beta 2011'!$B$8:$G$8,0))</f>
        <v>1.0944189058211615</v>
      </c>
      <c r="G69" s="38">
        <f>INDEX('Commission''s asset beta 2011'!$B$11:$G$84,MATCH($A69,'Commission''s asset beta 2011'!$A$11:$A$84,0),MATCH(G$6,'Commission''s asset beta 2011'!$B$8:$G$8,0))</f>
        <v>2.6628690457558196E-2</v>
      </c>
    </row>
    <row r="70" spans="1:7" ht="409.6">
      <c r="A70" s="1" t="str">
        <f>'Commission''s asset beta 2016'!A73</f>
        <v>SWX US Equity</v>
      </c>
      <c r="B70" s="38">
        <f>INDEX('Commission''s asset beta 2011'!$B$11:$G$84,MATCH($A70,'Commission''s asset beta 2011'!$A$11:$A$84,0),MATCH(B$6,'Commission''s asset beta 2011'!$B$8:$G$8,0))</f>
        <v>0.40320834089642055</v>
      </c>
      <c r="C70" s="38">
        <f>INDEX('Commission''s asset beta 2011'!$B$11:$G$84,MATCH($A70,'Commission''s asset beta 2011'!$A$11:$A$84,0),MATCH(C$6,'Commission''s asset beta 2011'!$B$8:$G$8,0))</f>
        <v>5.5034358071381136E-2</v>
      </c>
      <c r="D70" s="38">
        <f>INDEX('Commission''s asset beta 2011'!$B$11:$G$84,MATCH($A70,'Commission''s asset beta 2011'!$A$11:$A$84,0),MATCH(D$6,'Commission''s asset beta 2011'!$B$8:$G$8,0))</f>
        <v>0.38641464464800701</v>
      </c>
      <c r="E70" s="38">
        <f>INDEX('Commission''s asset beta 2011'!$B$11:$G$84,MATCH($A70,'Commission''s asset beta 2011'!$A$11:$A$84,0),MATCH(E$6,'Commission''s asset beta 2011'!$B$8:$G$8,0))</f>
        <v>2.6218224345928062E-2</v>
      </c>
      <c r="F70" s="38">
        <f>INDEX('Commission''s asset beta 2011'!$B$11:$G$84,MATCH($A70,'Commission''s asset beta 2011'!$A$11:$A$84,0),MATCH(F$6,'Commission''s asset beta 2011'!$B$8:$G$8,0))</f>
        <v>0.43306520609227628</v>
      </c>
      <c r="G70" s="38">
        <f>INDEX('Commission''s asset beta 2011'!$B$11:$G$84,MATCH($A70,'Commission''s asset beta 2011'!$A$11:$A$84,0),MATCH(G$6,'Commission''s asset beta 2011'!$B$8:$G$8,0))</f>
        <v>1.1118387366072421E-2</v>
      </c>
    </row>
    <row r="71" spans="1:7" ht="409.6">
      <c r="A71" s="1" t="str">
        <f>'Commission''s asset beta 2016'!A74</f>
        <v>TCP US Equity</v>
      </c>
      <c r="B71" s="38">
        <f>INDEX('Commission''s asset beta 2011'!$B$11:$G$84,MATCH($A71,'Commission''s asset beta 2011'!$A$11:$A$84,0),MATCH(B$6,'Commission''s asset beta 2011'!$B$8:$G$8,0))</f>
        <v>0.52125052161187901</v>
      </c>
      <c r="C71" s="38">
        <f>INDEX('Commission''s asset beta 2011'!$B$11:$G$84,MATCH($A71,'Commission''s asset beta 2011'!$A$11:$A$84,0),MATCH(C$6,'Commission''s asset beta 2011'!$B$8:$G$8,0))</f>
        <v>9.3802276024527426E-2</v>
      </c>
      <c r="D71" s="38">
        <f>INDEX('Commission''s asset beta 2011'!$B$11:$G$84,MATCH($A71,'Commission''s asset beta 2011'!$A$11:$A$84,0),MATCH(D$6,'Commission''s asset beta 2011'!$B$8:$G$8,0))</f>
        <v>0.44122673034338467</v>
      </c>
      <c r="E71" s="38">
        <f>INDEX('Commission''s asset beta 2011'!$B$11:$G$84,MATCH($A71,'Commission''s asset beta 2011'!$A$11:$A$84,0),MATCH(E$6,'Commission''s asset beta 2011'!$B$8:$G$8,0))</f>
        <v>4.5930570993647141E-2</v>
      </c>
      <c r="F71" s="38">
        <f>INDEX('Commission''s asset beta 2011'!$B$11:$G$84,MATCH($A71,'Commission''s asset beta 2011'!$A$11:$A$84,0),MATCH(F$6,'Commission''s asset beta 2011'!$B$8:$G$8,0))</f>
        <v>0.32623954864133342</v>
      </c>
      <c r="G71" s="38">
        <f>INDEX('Commission''s asset beta 2011'!$B$11:$G$84,MATCH($A71,'Commission''s asset beta 2011'!$A$11:$A$84,0),MATCH(G$6,'Commission''s asset beta 2011'!$B$8:$G$8,0))</f>
        <v>1.8441251504328463E-2</v>
      </c>
    </row>
    <row r="72" spans="1:7" ht="409.6">
      <c r="A72" s="1" t="str">
        <f>'Commission''s asset beta 2016'!A75</f>
        <v>TE US Equity</v>
      </c>
      <c r="B72" s="38">
        <f>INDEX('Commission''s asset beta 2011'!$B$11:$G$84,MATCH($A72,'Commission''s asset beta 2011'!$A$11:$A$84,0),MATCH(B$6,'Commission''s asset beta 2011'!$B$8:$G$8,0))</f>
        <v>0.42140168110893611</v>
      </c>
      <c r="C72" s="38">
        <f>INDEX('Commission''s asset beta 2011'!$B$11:$G$84,MATCH($A72,'Commission''s asset beta 2011'!$A$11:$A$84,0),MATCH(C$6,'Commission''s asset beta 2011'!$B$8:$G$8,0))</f>
        <v>6.3309532370175656E-2</v>
      </c>
      <c r="D72" s="38">
        <f>INDEX('Commission''s asset beta 2011'!$B$11:$G$84,MATCH($A72,'Commission''s asset beta 2011'!$A$11:$A$84,0),MATCH(D$6,'Commission''s asset beta 2011'!$B$8:$G$8,0))</f>
        <v>0.38524437690518953</v>
      </c>
      <c r="E72" s="38">
        <f>INDEX('Commission''s asset beta 2011'!$B$11:$G$84,MATCH($A72,'Commission''s asset beta 2011'!$A$11:$A$84,0),MATCH(E$6,'Commission''s asset beta 2011'!$B$8:$G$8,0))</f>
        <v>3.0896689917264755E-2</v>
      </c>
      <c r="F72" s="38">
        <f>INDEX('Commission''s asset beta 2011'!$B$11:$G$84,MATCH($A72,'Commission''s asset beta 2011'!$A$11:$A$84,0),MATCH(F$6,'Commission''s asset beta 2011'!$B$8:$G$8,0))</f>
        <v>0.41876206454909037</v>
      </c>
      <c r="G72" s="38">
        <f>INDEX('Commission''s asset beta 2011'!$B$11:$G$84,MATCH($A72,'Commission''s asset beta 2011'!$A$11:$A$84,0),MATCH(G$6,'Commission''s asset beta 2011'!$B$8:$G$8,0))</f>
        <v>1.2162655999838486E-2</v>
      </c>
    </row>
    <row r="73" spans="1:7" ht="409.6">
      <c r="A73" s="1" t="str">
        <f>'Commission''s asset beta 2016'!A76</f>
        <v>UGI US Equity</v>
      </c>
      <c r="B73" s="38">
        <f>INDEX('Commission''s asset beta 2011'!$B$11:$G$84,MATCH($A73,'Commission''s asset beta 2011'!$A$11:$A$84,0),MATCH(B$6,'Commission''s asset beta 2011'!$B$8:$G$8,0))</f>
        <v>0.28875425588765891</v>
      </c>
      <c r="C73" s="38">
        <f>INDEX('Commission''s asset beta 2011'!$B$11:$G$84,MATCH($A73,'Commission''s asset beta 2011'!$A$11:$A$84,0),MATCH(C$6,'Commission''s asset beta 2011'!$B$8:$G$8,0))</f>
        <v>5.4475741892390718E-2</v>
      </c>
      <c r="D73" s="38">
        <f>INDEX('Commission''s asset beta 2011'!$B$11:$G$84,MATCH($A73,'Commission''s asset beta 2011'!$A$11:$A$84,0),MATCH(D$6,'Commission''s asset beta 2011'!$B$8:$G$8,0))</f>
        <v>0.3359851715226132</v>
      </c>
      <c r="E73" s="38">
        <f>INDEX('Commission''s asset beta 2011'!$B$11:$G$84,MATCH($A73,'Commission''s asset beta 2011'!$A$11:$A$84,0),MATCH(E$6,'Commission''s asset beta 2011'!$B$8:$G$8,0))</f>
        <v>2.769680444444976E-2</v>
      </c>
      <c r="F73" s="38">
        <f>INDEX('Commission''s asset beta 2011'!$B$11:$G$84,MATCH($A73,'Commission''s asset beta 2011'!$A$11:$A$84,0),MATCH(F$6,'Commission''s asset beta 2011'!$B$8:$G$8,0))</f>
        <v>0.37325265413399655</v>
      </c>
      <c r="G73" s="38">
        <f>INDEX('Commission''s asset beta 2011'!$B$11:$G$84,MATCH($A73,'Commission''s asset beta 2011'!$A$11:$A$84,0),MATCH(G$6,'Commission''s asset beta 2011'!$B$8:$G$8,0))</f>
        <v>1.2639571722733627E-2</v>
      </c>
    </row>
    <row r="74" spans="1:7" ht="409.6">
      <c r="A74" s="1" t="str">
        <f>'Commission''s asset beta 2016'!A77</f>
        <v>UTL US Equity</v>
      </c>
      <c r="B74" s="38">
        <f>INDEX('Commission''s asset beta 2011'!$B$11:$G$84,MATCH($A74,'Commission''s asset beta 2011'!$A$11:$A$84,0),MATCH(B$6,'Commission''s asset beta 2011'!$B$8:$G$8,0))</f>
        <v>0.14831929031177918</v>
      </c>
      <c r="C74" s="38">
        <f>INDEX('Commission''s asset beta 2011'!$B$11:$G$84,MATCH($A74,'Commission''s asset beta 2011'!$A$11:$A$84,0),MATCH(C$6,'Commission''s asset beta 2011'!$B$8:$G$8,0))</f>
        <v>4.9048314219572224E-2</v>
      </c>
      <c r="D74" s="38">
        <f>INDEX('Commission''s asset beta 2011'!$B$11:$G$84,MATCH($A74,'Commission''s asset beta 2011'!$A$11:$A$84,0),MATCH(D$6,'Commission''s asset beta 2011'!$B$8:$G$8,0))</f>
        <v>0.12047487774142529</v>
      </c>
      <c r="E74" s="38">
        <f>INDEX('Commission''s asset beta 2011'!$B$11:$G$84,MATCH($A74,'Commission''s asset beta 2011'!$A$11:$A$84,0),MATCH(E$6,'Commission''s asset beta 2011'!$B$8:$G$8,0))</f>
        <v>2.803884552364241E-2</v>
      </c>
      <c r="F74" s="38">
        <f>INDEX('Commission''s asset beta 2011'!$B$11:$G$84,MATCH($A74,'Commission''s asset beta 2011'!$A$11:$A$84,0),MATCH(F$6,'Commission''s asset beta 2011'!$B$8:$G$8,0))</f>
        <v>8.7118791805570708E-2</v>
      </c>
      <c r="G74" s="38">
        <f>INDEX('Commission''s asset beta 2011'!$B$11:$G$84,MATCH($A74,'Commission''s asset beta 2011'!$A$11:$A$84,0),MATCH(G$6,'Commission''s asset beta 2011'!$B$8:$G$8,0))</f>
        <v>1.1576761247140844E-2</v>
      </c>
    </row>
    <row r="75" spans="1:7" ht="409.6">
      <c r="A75" s="1" t="str">
        <f>'Commission''s asset beta 2016'!A78</f>
        <v>VCT NZ Equity</v>
      </c>
      <c r="B75" s="38">
        <f>INDEX('Commission''s asset beta 2011'!$B$11:$G$84,MATCH($A75,'Commission''s asset beta 2011'!$A$11:$A$84,0),MATCH(B$6,'Commission''s asset beta 2011'!$B$8:$G$8,0))</f>
        <v>0.27572998200592097</v>
      </c>
      <c r="C75" s="38">
        <f>INDEX('Commission''s asset beta 2011'!$B$11:$G$84,MATCH($A75,'Commission''s asset beta 2011'!$A$11:$A$84,0),MATCH(C$6,'Commission''s asset beta 2011'!$B$8:$G$8,0))</f>
        <v>6.7770409305810519E-2</v>
      </c>
      <c r="D75" s="38">
        <f>INDEX('Commission''s asset beta 2011'!$B$11:$G$84,MATCH($A75,'Commission''s asset beta 2011'!$A$11:$A$84,0),MATCH(D$6,'Commission''s asset beta 2011'!$B$8:$G$8,0))</f>
        <v>0.20445605533739292</v>
      </c>
      <c r="E75" s="38">
        <f>INDEX('Commission''s asset beta 2011'!$B$11:$G$84,MATCH($A75,'Commission''s asset beta 2011'!$A$11:$A$84,0),MATCH(E$6,'Commission''s asset beta 2011'!$B$8:$G$8,0))</f>
        <v>3.9205154216169817E-2</v>
      </c>
      <c r="F75" s="38">
        <f>INDEX('Commission''s asset beta 2011'!$B$11:$G$84,MATCH($A75,'Commission''s asset beta 2011'!$A$11:$A$84,0),MATCH(F$6,'Commission''s asset beta 2011'!$B$8:$G$8,0))</f>
        <v>0.24390407420956906</v>
      </c>
      <c r="G75" s="38">
        <f>INDEX('Commission''s asset beta 2011'!$B$11:$G$84,MATCH($A75,'Commission''s asset beta 2011'!$A$11:$A$84,0),MATCH(G$6,'Commission''s asset beta 2011'!$B$8:$G$8,0))</f>
        <v>2.1295448407777889E-2</v>
      </c>
    </row>
    <row r="76" spans="1:7" ht="409.6">
      <c r="A76" s="1" t="str">
        <f>'Commission''s asset beta 2016'!A79</f>
        <v>VVC US Equity</v>
      </c>
      <c r="B76" s="38">
        <f>INDEX('Commission''s asset beta 2011'!$B$11:$G$84,MATCH($A76,'Commission''s asset beta 2011'!$A$11:$A$84,0),MATCH(B$6,'Commission''s asset beta 2011'!$B$8:$G$8,0))</f>
        <v>0.29354206592146548</v>
      </c>
      <c r="C76" s="38">
        <f>INDEX('Commission''s asset beta 2011'!$B$11:$G$84,MATCH($A76,'Commission''s asset beta 2011'!$A$11:$A$84,0),MATCH(C$6,'Commission''s asset beta 2011'!$B$8:$G$8,0))</f>
        <v>6.3590916637360703E-2</v>
      </c>
      <c r="D76" s="38">
        <f>INDEX('Commission''s asset beta 2011'!$B$11:$G$84,MATCH($A76,'Commission''s asset beta 2011'!$A$11:$A$84,0),MATCH(D$6,'Commission''s asset beta 2011'!$B$8:$G$8,0))</f>
        <v>0.32354792645876368</v>
      </c>
      <c r="E76" s="38">
        <f>INDEX('Commission''s asset beta 2011'!$B$11:$G$84,MATCH($A76,'Commission''s asset beta 2011'!$A$11:$A$84,0),MATCH(E$6,'Commission''s asset beta 2011'!$B$8:$G$8,0))</f>
        <v>3.0180367708653254E-2</v>
      </c>
      <c r="F76" s="38">
        <f>INDEX('Commission''s asset beta 2011'!$B$11:$G$84,MATCH($A76,'Commission''s asset beta 2011'!$A$11:$A$84,0),MATCH(F$6,'Commission''s asset beta 2011'!$B$8:$G$8,0))</f>
        <v>0.33897725363106945</v>
      </c>
      <c r="G76" s="38">
        <f>INDEX('Commission''s asset beta 2011'!$B$11:$G$84,MATCH($A76,'Commission''s asset beta 2011'!$A$11:$A$84,0),MATCH(G$6,'Commission''s asset beta 2011'!$B$8:$G$8,0))</f>
        <v>1.1184187350195125E-2</v>
      </c>
    </row>
    <row r="77" spans="1:7" ht="409.6">
      <c r="A77" s="1" t="str">
        <f>'Commission''s asset beta 2016'!A80</f>
        <v>WEC US Equity</v>
      </c>
      <c r="B77" s="38">
        <f>INDEX('Commission''s asset beta 2011'!$B$11:$G$84,MATCH($A77,'Commission''s asset beta 2011'!$A$11:$A$84,0),MATCH(B$6,'Commission''s asset beta 2011'!$B$8:$G$8,0))</f>
        <v>0.24720781303019299</v>
      </c>
      <c r="C77" s="38">
        <f>INDEX('Commission''s asset beta 2011'!$B$11:$G$84,MATCH($A77,'Commission''s asset beta 2011'!$A$11:$A$84,0),MATCH(C$6,'Commission''s asset beta 2011'!$B$8:$G$8,0))</f>
        <v>4.7248171487860181E-2</v>
      </c>
      <c r="D77" s="38">
        <f>INDEX('Commission''s asset beta 2011'!$B$11:$G$84,MATCH($A77,'Commission''s asset beta 2011'!$A$11:$A$84,0),MATCH(D$6,'Commission''s asset beta 2011'!$B$8:$G$8,0))</f>
        <v>0.26790538308799045</v>
      </c>
      <c r="E77" s="38">
        <f>INDEX('Commission''s asset beta 2011'!$B$11:$G$84,MATCH($A77,'Commission''s asset beta 2011'!$A$11:$A$84,0),MATCH(E$6,'Commission''s asset beta 2011'!$B$8:$G$8,0))</f>
        <v>2.3132251407722758E-2</v>
      </c>
      <c r="F77" s="38">
        <f>INDEX('Commission''s asset beta 2011'!$B$11:$G$84,MATCH($A77,'Commission''s asset beta 2011'!$A$11:$A$84,0),MATCH(F$6,'Commission''s asset beta 2011'!$B$8:$G$8,0))</f>
        <v>0.28587288169352404</v>
      </c>
      <c r="G77" s="38">
        <f>INDEX('Commission''s asset beta 2011'!$B$11:$G$84,MATCH($A77,'Commission''s asset beta 2011'!$A$11:$A$84,0),MATCH(G$6,'Commission''s asset beta 2011'!$B$8:$G$8,0))</f>
        <v>9.8972038733031141E-3</v>
      </c>
    </row>
    <row r="78" spans="1:7" ht="409.6">
      <c r="A78" s="1" t="str">
        <f>'Commission''s asset beta 2016'!A81</f>
        <v>WGL US Equity</v>
      </c>
      <c r="B78" s="38">
        <f>INDEX('Commission''s asset beta 2011'!$B$11:$G$84,MATCH($A78,'Commission''s asset beta 2011'!$A$11:$A$84,0),MATCH(B$6,'Commission''s asset beta 2011'!$B$8:$G$8,0))</f>
        <v>0.26379268158797448</v>
      </c>
      <c r="C78" s="38">
        <f>INDEX('Commission''s asset beta 2011'!$B$11:$G$84,MATCH($A78,'Commission''s asset beta 2011'!$A$11:$A$84,0),MATCH(C$6,'Commission''s asset beta 2011'!$B$8:$G$8,0))</f>
        <v>7.218628086258809E-2</v>
      </c>
      <c r="D78" s="38">
        <f>INDEX('Commission''s asset beta 2011'!$B$11:$G$84,MATCH($A78,'Commission''s asset beta 2011'!$A$11:$A$84,0),MATCH(D$6,'Commission''s asset beta 2011'!$B$8:$G$8,0))</f>
        <v>0.38635718340951347</v>
      </c>
      <c r="E78" s="38">
        <f>INDEX('Commission''s asset beta 2011'!$B$11:$G$84,MATCH($A78,'Commission''s asset beta 2011'!$A$11:$A$84,0),MATCH(E$6,'Commission''s asset beta 2011'!$B$8:$G$8,0))</f>
        <v>3.602685870544288E-2</v>
      </c>
      <c r="F78" s="38">
        <f>INDEX('Commission''s asset beta 2011'!$B$11:$G$84,MATCH($A78,'Commission''s asset beta 2011'!$A$11:$A$84,0),MATCH(F$6,'Commission''s asset beta 2011'!$B$8:$G$8,0))</f>
        <v>0.48789853793614135</v>
      </c>
      <c r="G78" s="38">
        <f>INDEX('Commission''s asset beta 2011'!$B$11:$G$84,MATCH($A78,'Commission''s asset beta 2011'!$A$11:$A$84,0),MATCH(G$6,'Commission''s asset beta 2011'!$B$8:$G$8,0))</f>
        <v>1.3969517073416548E-2</v>
      </c>
    </row>
    <row r="79" spans="1:7" ht="409.6">
      <c r="A79" s="1" t="str">
        <f>'Commission''s asset beta 2016'!A82</f>
        <v>WPZ US Equity</v>
      </c>
      <c r="B79" s="38">
        <f>INDEX('Commission''s asset beta 2011'!$B$11:$G$84,MATCH($A79,'Commission''s asset beta 2011'!$A$11:$A$84,0),MATCH(B$6,'Commission''s asset beta 2011'!$B$8:$G$8,0))</f>
        <v>-7.1392780178833695E-4</v>
      </c>
      <c r="C79" s="38">
        <f>INDEX('Commission''s asset beta 2011'!$B$11:$G$84,MATCH($A79,'Commission''s asset beta 2011'!$A$11:$A$84,0),MATCH(C$6,'Commission''s asset beta 2011'!$B$8:$G$8,0))</f>
        <v>0.13311306830374933</v>
      </c>
      <c r="D79" s="38">
        <f>INDEX('Commission''s asset beta 2011'!$B$11:$G$84,MATCH($A79,'Commission''s asset beta 2011'!$A$11:$A$84,0),MATCH(D$6,'Commission''s asset beta 2011'!$B$8:$G$8,0))</f>
        <v>1.9045882096037338E-2</v>
      </c>
      <c r="E79" s="38">
        <f>INDEX('Commission''s asset beta 2011'!$B$11:$G$84,MATCH($A79,'Commission''s asset beta 2011'!$A$11:$A$84,0),MATCH(E$6,'Commission''s asset beta 2011'!$B$8:$G$8,0))</f>
        <v>7.2546375917880365E-2</v>
      </c>
      <c r="F79" s="38">
        <f>INDEX('Commission''s asset beta 2011'!$B$11:$G$84,MATCH($A79,'Commission''s asset beta 2011'!$A$11:$A$84,0),MATCH(F$6,'Commission''s asset beta 2011'!$B$8:$G$8,0))</f>
        <v>0.39519620768388386</v>
      </c>
      <c r="G79" s="38">
        <f>INDEX('Commission''s asset beta 2011'!$B$11:$G$84,MATCH($A79,'Commission''s asset beta 2011'!$A$11:$A$84,0),MATCH(G$6,'Commission''s asset beta 2011'!$B$8:$G$8,0))</f>
        <v>0.11933132092667263</v>
      </c>
    </row>
    <row r="80" spans="1:7" ht="409.6">
      <c r="A80" s="1" t="str">
        <f>'Commission''s asset beta 2016'!A83</f>
        <v>WR US Equity</v>
      </c>
      <c r="B80" s="38">
        <f>INDEX('Commission''s asset beta 2011'!$B$11:$G$84,MATCH($A80,'Commission''s asset beta 2011'!$A$11:$A$84,0),MATCH(B$6,'Commission''s asset beta 2011'!$B$8:$G$8,0))</f>
        <v>0.32573436566139563</v>
      </c>
      <c r="C80" s="38">
        <f>INDEX('Commission''s asset beta 2011'!$B$11:$G$84,MATCH($A80,'Commission''s asset beta 2011'!$A$11:$A$84,0),MATCH(C$6,'Commission''s asset beta 2011'!$B$8:$G$8,0))</f>
        <v>4.5413554185359528E-2</v>
      </c>
      <c r="D80" s="38">
        <f>INDEX('Commission''s asset beta 2011'!$B$11:$G$84,MATCH($A80,'Commission''s asset beta 2011'!$A$11:$A$84,0),MATCH(D$6,'Commission''s asset beta 2011'!$B$8:$G$8,0))</f>
        <v>0.3469715446839679</v>
      </c>
      <c r="E80" s="38">
        <f>INDEX('Commission''s asset beta 2011'!$B$11:$G$84,MATCH($A80,'Commission''s asset beta 2011'!$A$11:$A$84,0),MATCH(E$6,'Commission''s asset beta 2011'!$B$8:$G$8,0))</f>
        <v>2.2452610492745124E-2</v>
      </c>
      <c r="F80" s="38">
        <f>INDEX('Commission''s asset beta 2011'!$B$11:$G$84,MATCH($A80,'Commission''s asset beta 2011'!$A$11:$A$84,0),MATCH(F$6,'Commission''s asset beta 2011'!$B$8:$G$8,0))</f>
        <v>0.36445756530642703</v>
      </c>
      <c r="G80" s="38">
        <f>INDEX('Commission''s asset beta 2011'!$B$11:$G$84,MATCH($A80,'Commission''s asset beta 2011'!$A$11:$A$84,0),MATCH(G$6,'Commission''s asset beta 2011'!$B$8:$G$8,0))</f>
        <v>9.8353738903962408E-3</v>
      </c>
    </row>
    <row r="81" spans="1:7" ht="409.6">
      <c r="A81" s="1" t="str">
        <f>'Commission''s asset beta 2016'!A84</f>
        <v>XEL US Equity</v>
      </c>
      <c r="B81" s="38">
        <f>INDEX('Commission''s asset beta 2011'!$B$11:$G$84,MATCH($A81,'Commission''s asset beta 2011'!$A$11:$A$84,0),MATCH(B$6,'Commission''s asset beta 2011'!$B$8:$G$8,0))</f>
        <v>0.25271075874059068</v>
      </c>
      <c r="C81" s="38">
        <f>INDEX('Commission''s asset beta 2011'!$B$11:$G$84,MATCH($A81,'Commission''s asset beta 2011'!$A$11:$A$84,0),MATCH(C$6,'Commission''s asset beta 2011'!$B$8:$G$8,0))</f>
        <v>4.2579442773110605E-2</v>
      </c>
      <c r="D81" s="38">
        <f>INDEX('Commission''s asset beta 2011'!$B$11:$G$84,MATCH($A81,'Commission''s asset beta 2011'!$A$11:$A$84,0),MATCH(D$6,'Commission''s asset beta 2011'!$B$8:$G$8,0))</f>
        <v>0.25916135492478432</v>
      </c>
      <c r="E81" s="38">
        <f>INDEX('Commission''s asset beta 2011'!$B$11:$G$84,MATCH($A81,'Commission''s asset beta 2011'!$A$11:$A$84,0),MATCH(E$6,'Commission''s asset beta 2011'!$B$8:$G$8,0))</f>
        <v>2.0346396773850688E-2</v>
      </c>
      <c r="F81" s="38">
        <f>INDEX('Commission''s asset beta 2011'!$B$11:$G$84,MATCH($A81,'Commission''s asset beta 2011'!$A$11:$A$84,0),MATCH(F$6,'Commission''s asset beta 2011'!$B$8:$G$8,0))</f>
        <v>0.31017683121574169</v>
      </c>
      <c r="G81" s="38">
        <f>INDEX('Commission''s asset beta 2011'!$B$11:$G$84,MATCH($A81,'Commission''s asset beta 2011'!$A$11:$A$84,0),MATCH(G$6,'Commission''s asset beta 2011'!$B$8:$G$8,0))</f>
        <v>9.2831989576823877E-3</v>
      </c>
    </row>
    <row r="82" spans="1:7" ht="409.6">
      <c r="A82" s="3" t="str">
        <f>"Simple average ("&amp;A$7&amp;")"</f>
        <v>Simple average (Energy)</v>
      </c>
      <c r="B82" s="8">
        <f>AVERAGE(B8:B81)</f>
        <v>0.34355927588333501</v>
      </c>
      <c r="C82" s="7"/>
      <c r="D82" s="8">
        <f>AVERAGE(D8:D81)</f>
        <v>0.35514400620614689</v>
      </c>
      <c r="E82" s="7"/>
      <c r="F82" s="8">
        <f>AVERAGE(F8:F81)</f>
        <v>0.39334417743999778</v>
      </c>
      <c r="G82" s="7"/>
    </row>
    <row r="83" spans="1:7" ht="409.6">
      <c r="B83" s="7"/>
      <c r="C83" s="7"/>
      <c r="D83" s="7"/>
      <c r="E83" s="7"/>
      <c r="F83" s="7"/>
      <c r="G83" s="7"/>
    </row>
    <row r="84" spans="1:7" ht="409.6">
      <c r="A84" s="9" t="s">
        <v>21</v>
      </c>
      <c r="B84" s="12"/>
      <c r="C84" s="12"/>
      <c r="D84" s="12"/>
      <c r="E84" s="12"/>
      <c r="F84" s="12"/>
      <c r="G84" s="12"/>
    </row>
    <row r="85" spans="1:7" ht="409.6">
      <c r="A85" s="1" t="str">
        <f>'Commission''s asset beta 2016'!K11</f>
        <v>ATO US Equity</v>
      </c>
      <c r="B85" s="38">
        <f>INDEX('Commission''s asset beta 2011'!$B$11:$G$84,MATCH($A85,'Commission''s asset beta 2011'!$A$11:$A$84,0),MATCH(B$6,'Commission''s asset beta 2011'!$B$8:$G$8,0))</f>
        <v>0.3241243518633582</v>
      </c>
      <c r="C85" s="38">
        <f>INDEX('Commission''s asset beta 2011'!$B$11:$G$84,MATCH($A85,'Commission''s asset beta 2011'!$A$11:$A$84,0),MATCH(C$6,'Commission''s asset beta 2011'!$B$8:$G$8,0))</f>
        <v>4.6848309511116154E-2</v>
      </c>
      <c r="D85" s="38">
        <f>INDEX('Commission''s asset beta 2011'!$B$11:$G$84,MATCH($A85,'Commission''s asset beta 2011'!$A$11:$A$84,0),MATCH(D$6,'Commission''s asset beta 2011'!$B$8:$G$8,0))</f>
        <v>0.30420011226731675</v>
      </c>
      <c r="E85" s="38">
        <f>INDEX('Commission''s asset beta 2011'!$B$11:$G$84,MATCH($A85,'Commission''s asset beta 2011'!$A$11:$A$84,0),MATCH(E$6,'Commission''s asset beta 2011'!$B$8:$G$8,0))</f>
        <v>2.4414306899156409E-2</v>
      </c>
      <c r="F85" s="38">
        <f>INDEX('Commission''s asset beta 2011'!$B$11:$G$84,MATCH($A85,'Commission''s asset beta 2011'!$A$11:$A$84,0),MATCH(F$6,'Commission''s asset beta 2011'!$B$8:$G$8,0))</f>
        <v>0.30251159842086112</v>
      </c>
      <c r="G85" s="38">
        <f>INDEX('Commission''s asset beta 2011'!$B$11:$G$84,MATCH($A85,'Commission''s asset beta 2011'!$A$11:$A$84,0),MATCH(G$6,'Commission''s asset beta 2011'!$B$8:$G$8,0))</f>
        <v>1.0351610487997842E-2</v>
      </c>
    </row>
    <row r="86" spans="1:7" ht="409.6">
      <c r="A86" s="1" t="str">
        <f>'Commission''s asset beta 2016'!K12</f>
        <v>BWP US Equity</v>
      </c>
      <c r="B86" s="38">
        <f>INDEX('Commission''s asset beta 2011'!$B$11:$G$84,MATCH($A86,'Commission''s asset beta 2011'!$A$11:$A$84,0),MATCH(B$6,'Commission''s asset beta 2011'!$B$8:$G$8,0))</f>
        <v>0.26185868821298147</v>
      </c>
      <c r="C86" s="38">
        <f>INDEX('Commission''s asset beta 2011'!$B$11:$G$84,MATCH($A86,'Commission''s asset beta 2011'!$A$11:$A$84,0),MATCH(C$6,'Commission''s asset beta 2011'!$B$8:$G$8,0))</f>
        <v>0.11900124235102656</v>
      </c>
      <c r="D86" s="38">
        <f>INDEX('Commission''s asset beta 2011'!$B$11:$G$84,MATCH($A86,'Commission''s asset beta 2011'!$A$11:$A$84,0),MATCH(D$6,'Commission''s asset beta 2011'!$B$8:$G$8,0))</f>
        <v>0.45466096807182249</v>
      </c>
      <c r="E86" s="38">
        <f>INDEX('Commission''s asset beta 2011'!$B$11:$G$84,MATCH($A86,'Commission''s asset beta 2011'!$A$11:$A$84,0),MATCH(E$6,'Commission''s asset beta 2011'!$B$8:$G$8,0))</f>
        <v>5.5345398987277743E-2</v>
      </c>
      <c r="F86" s="38">
        <f>INDEX('Commission''s asset beta 2011'!$B$11:$G$84,MATCH($A86,'Commission''s asset beta 2011'!$A$11:$A$84,0),MATCH(F$6,'Commission''s asset beta 2011'!$B$8:$G$8,0))</f>
        <v>0.39410576226841959</v>
      </c>
      <c r="G86" s="38">
        <f>INDEX('Commission''s asset beta 2011'!$B$11:$G$84,MATCH($A86,'Commission''s asset beta 2011'!$A$11:$A$84,0),MATCH(G$6,'Commission''s asset beta 2011'!$B$8:$G$8,0))</f>
        <v>2.1919953597161475E-2</v>
      </c>
    </row>
    <row r="87" spans="1:7" ht="409.6">
      <c r="A87" s="1" t="str">
        <f>'Commission''s asset beta 2016'!K13</f>
        <v>CPK US Equity</v>
      </c>
      <c r="B87" s="38">
        <f>INDEX('Commission''s asset beta 2011'!$B$11:$G$84,MATCH($A87,'Commission''s asset beta 2011'!$A$11:$A$84,0),MATCH(B$6,'Commission''s asset beta 2011'!$B$8:$G$8,0))</f>
        <v>0.37009116488995275</v>
      </c>
      <c r="C87" s="38">
        <f>INDEX('Commission''s asset beta 2011'!$B$11:$G$84,MATCH($A87,'Commission''s asset beta 2011'!$A$11:$A$84,0),MATCH(C$6,'Commission''s asset beta 2011'!$B$8:$G$8,0))</f>
        <v>8.6657263174092364E-2</v>
      </c>
      <c r="D87" s="38">
        <f>INDEX('Commission''s asset beta 2011'!$B$11:$G$84,MATCH($A87,'Commission''s asset beta 2011'!$A$11:$A$84,0),MATCH(D$6,'Commission''s asset beta 2011'!$B$8:$G$8,0))</f>
        <v>0.48253393781480358</v>
      </c>
      <c r="E87" s="38">
        <f>INDEX('Commission''s asset beta 2011'!$B$11:$G$84,MATCH($A87,'Commission''s asset beta 2011'!$A$11:$A$84,0),MATCH(E$6,'Commission''s asset beta 2011'!$B$8:$G$8,0))</f>
        <v>4.7581485686527911E-2</v>
      </c>
      <c r="F87" s="38">
        <f>INDEX('Commission''s asset beta 2011'!$B$11:$G$84,MATCH($A87,'Commission''s asset beta 2011'!$A$11:$A$84,0),MATCH(F$6,'Commission''s asset beta 2011'!$B$8:$G$8,0))</f>
        <v>0.53699626280255086</v>
      </c>
      <c r="G87" s="38">
        <f>INDEX('Commission''s asset beta 2011'!$B$11:$G$84,MATCH($A87,'Commission''s asset beta 2011'!$A$11:$A$84,0),MATCH(G$6,'Commission''s asset beta 2011'!$B$8:$G$8,0))</f>
        <v>2.2227982514878945E-2</v>
      </c>
    </row>
    <row r="88" spans="1:7" ht="409.6">
      <c r="A88" s="1" t="str">
        <f>'Commission''s asset beta 2016'!K14</f>
        <v>DGAS US Equity</v>
      </c>
      <c r="B88" s="38">
        <f>INDEX('Commission''s asset beta 2011'!$B$11:$G$84,MATCH($A88,'Commission''s asset beta 2011'!$A$11:$A$84,0),MATCH(B$6,'Commission''s asset beta 2011'!$B$8:$G$8,0))</f>
        <v>0.25078490205838017</v>
      </c>
      <c r="C88" s="38">
        <f>INDEX('Commission''s asset beta 2011'!$B$11:$G$84,MATCH($A88,'Commission''s asset beta 2011'!$A$11:$A$84,0),MATCH(C$6,'Commission''s asset beta 2011'!$B$8:$G$8,0))</f>
        <v>5.5424183336888401E-2</v>
      </c>
      <c r="D88" s="38">
        <f>INDEX('Commission''s asset beta 2011'!$B$11:$G$84,MATCH($A88,'Commission''s asset beta 2011'!$A$11:$A$84,0),MATCH(D$6,'Commission''s asset beta 2011'!$B$8:$G$8,0))</f>
        <v>0.19815544756164552</v>
      </c>
      <c r="E88" s="38">
        <f>INDEX('Commission''s asset beta 2011'!$B$11:$G$84,MATCH($A88,'Commission''s asset beta 2011'!$A$11:$A$84,0),MATCH(E$6,'Commission''s asset beta 2011'!$B$8:$G$8,0))</f>
        <v>3.4435198159209909E-2</v>
      </c>
      <c r="F88" s="38">
        <f>INDEX('Commission''s asset beta 2011'!$B$11:$G$84,MATCH($A88,'Commission''s asset beta 2011'!$A$11:$A$84,0),MATCH(F$6,'Commission''s asset beta 2011'!$B$8:$G$8,0))</f>
        <v>0.12016175034414922</v>
      </c>
      <c r="G88" s="38">
        <f>INDEX('Commission''s asset beta 2011'!$B$11:$G$84,MATCH($A88,'Commission''s asset beta 2011'!$A$11:$A$84,0),MATCH(G$6,'Commission''s asset beta 2011'!$B$8:$G$8,0))</f>
        <v>1.9607274408360829E-2</v>
      </c>
    </row>
    <row r="89" spans="1:7" ht="409.6">
      <c r="A89" s="1" t="str">
        <f>'Commission''s asset beta 2016'!K15</f>
        <v>EEP US Equity</v>
      </c>
      <c r="B89" s="38">
        <f>INDEX('Commission''s asset beta 2011'!$B$11:$G$84,MATCH($A89,'Commission''s asset beta 2011'!$A$11:$A$84,0),MATCH(B$6,'Commission''s asset beta 2011'!$B$8:$G$8,0))</f>
        <v>0.51121222094535446</v>
      </c>
      <c r="C89" s="38">
        <f>INDEX('Commission''s asset beta 2011'!$B$11:$G$84,MATCH($A89,'Commission''s asset beta 2011'!$A$11:$A$84,0),MATCH(C$6,'Commission''s asset beta 2011'!$B$8:$G$8,0))</f>
        <v>8.6204895225315353E-2</v>
      </c>
      <c r="D89" s="38">
        <f>INDEX('Commission''s asset beta 2011'!$B$11:$G$84,MATCH($A89,'Commission''s asset beta 2011'!$A$11:$A$84,0),MATCH(D$6,'Commission''s asset beta 2011'!$B$8:$G$8,0))</f>
        <v>0.4919493988325403</v>
      </c>
      <c r="E89" s="38">
        <f>INDEX('Commission''s asset beta 2011'!$B$11:$G$84,MATCH($A89,'Commission''s asset beta 2011'!$A$11:$A$84,0),MATCH(E$6,'Commission''s asset beta 2011'!$B$8:$G$8,0))</f>
        <v>4.0757465553289039E-2</v>
      </c>
      <c r="F89" s="38">
        <f>INDEX('Commission''s asset beta 2011'!$B$11:$G$84,MATCH($A89,'Commission''s asset beta 2011'!$A$11:$A$84,0),MATCH(F$6,'Commission''s asset beta 2011'!$B$8:$G$8,0))</f>
        <v>0.40461533610391043</v>
      </c>
      <c r="G89" s="38">
        <f>INDEX('Commission''s asset beta 2011'!$B$11:$G$84,MATCH($A89,'Commission''s asset beta 2011'!$A$11:$A$84,0),MATCH(G$6,'Commission''s asset beta 2011'!$B$8:$G$8,0))</f>
        <v>1.6095806466051233E-2</v>
      </c>
    </row>
    <row r="90" spans="1:7" ht="409.6">
      <c r="A90" s="1" t="str">
        <f>'Commission''s asset beta 2016'!K16</f>
        <v>GAS US Equity</v>
      </c>
      <c r="B90" s="38">
        <f>INDEX('Commission''s asset beta 2011'!$B$11:$G$84,MATCH($A90,'Commission''s asset beta 2011'!$A$11:$A$84,0),MATCH(B$6,'Commission''s asset beta 2011'!$B$8:$G$8,0))</f>
        <v>0.32646167822157479</v>
      </c>
      <c r="C90" s="38">
        <f>INDEX('Commission''s asset beta 2011'!$B$11:$G$84,MATCH($A90,'Commission''s asset beta 2011'!$A$11:$A$84,0),MATCH(C$6,'Commission''s asset beta 2011'!$B$8:$G$8,0))</f>
        <v>5.2487495864663843E-2</v>
      </c>
      <c r="D90" s="38">
        <f>INDEX('Commission''s asset beta 2011'!$B$11:$G$84,MATCH($A90,'Commission''s asset beta 2011'!$A$11:$A$84,0),MATCH(D$6,'Commission''s asset beta 2011'!$B$8:$G$8,0))</f>
        <v>0.36949303945249551</v>
      </c>
      <c r="E90" s="38">
        <f>INDEX('Commission''s asset beta 2011'!$B$11:$G$84,MATCH($A90,'Commission''s asset beta 2011'!$A$11:$A$84,0),MATCH(E$6,'Commission''s asset beta 2011'!$B$8:$G$8,0))</f>
        <v>2.5409519309167478E-2</v>
      </c>
      <c r="F90" s="38">
        <f>INDEX('Commission''s asset beta 2011'!$B$11:$G$84,MATCH($A90,'Commission''s asset beta 2011'!$A$11:$A$84,0),MATCH(F$6,'Commission''s asset beta 2011'!$B$8:$G$8,0))</f>
        <v>0.36087888788619182</v>
      </c>
      <c r="G90" s="38">
        <f>INDEX('Commission''s asset beta 2011'!$B$11:$G$84,MATCH($A90,'Commission''s asset beta 2011'!$A$11:$A$84,0),MATCH(G$6,'Commission''s asset beta 2011'!$B$8:$G$8,0))</f>
        <v>1.0610174368915863E-2</v>
      </c>
    </row>
    <row r="91" spans="1:7" ht="409.6">
      <c r="A91" s="1" t="str">
        <f>'Commission''s asset beta 2016'!K17</f>
        <v>KMI US Equity</v>
      </c>
      <c r="B91" s="38">
        <f>INDEX('Commission''s asset beta 2011'!$B$11:$G$84,MATCH($A91,'Commission''s asset beta 2011'!$A$11:$A$84,0),MATCH(B$6,'Commission''s asset beta 2011'!$B$8:$G$8,0))</f>
        <v>0</v>
      </c>
      <c r="C91" s="38">
        <f>INDEX('Commission''s asset beta 2011'!$B$11:$G$84,MATCH($A91,'Commission''s asset beta 2011'!$A$11:$A$84,0),MATCH(C$6,'Commission''s asset beta 2011'!$B$8:$G$8,0))</f>
        <v>0</v>
      </c>
      <c r="D91" s="38">
        <f>INDEX('Commission''s asset beta 2011'!$B$11:$G$84,MATCH($A91,'Commission''s asset beta 2011'!$A$11:$A$84,0),MATCH(D$6,'Commission''s asset beta 2011'!$B$8:$G$8,0))</f>
        <v>6.9583590660012495E-4</v>
      </c>
      <c r="E91" s="38">
        <f>INDEX('Commission''s asset beta 2011'!$B$11:$G$84,MATCH($A91,'Commission''s asset beta 2011'!$A$11:$A$84,0),MATCH(E$6,'Commission''s asset beta 2011'!$B$8:$G$8,0))</f>
        <v>4.6304403055289031E-2</v>
      </c>
      <c r="F91" s="38">
        <f>INDEX('Commission''s asset beta 2011'!$B$11:$G$84,MATCH($A91,'Commission''s asset beta 2011'!$A$11:$A$84,0),MATCH(F$6,'Commission''s asset beta 2011'!$B$8:$G$8,0))</f>
        <v>0.25758773413723518</v>
      </c>
      <c r="G91" s="38">
        <f>INDEX('Commission''s asset beta 2011'!$B$11:$G$84,MATCH($A91,'Commission''s asset beta 2011'!$A$11:$A$84,0),MATCH(G$6,'Commission''s asset beta 2011'!$B$8:$G$8,0))</f>
        <v>0.12265887542313118</v>
      </c>
    </row>
    <row r="92" spans="1:7" ht="409.6">
      <c r="A92" s="1" t="str">
        <f>'Commission''s asset beta 2016'!K18</f>
        <v>SR US Equity</v>
      </c>
      <c r="B92" s="38">
        <f>INDEX('Commission''s asset beta 2011'!$B$11:$G$84,MATCH($A92,'Commission''s asset beta 2011'!$A$11:$A$84,0),MATCH(B$6,'Commission''s asset beta 2011'!$B$8:$G$8,0))</f>
        <v>0.14021748494454475</v>
      </c>
      <c r="C92" s="38">
        <f>INDEX('Commission''s asset beta 2011'!$B$11:$G$84,MATCH($A92,'Commission''s asset beta 2011'!$A$11:$A$84,0),MATCH(C$6,'Commission''s asset beta 2011'!$B$8:$G$8,0))</f>
        <v>7.918411463895117E-2</v>
      </c>
      <c r="D92" s="38">
        <f>INDEX('Commission''s asset beta 2011'!$B$11:$G$84,MATCH($A92,'Commission''s asset beta 2011'!$A$11:$A$84,0),MATCH(D$6,'Commission''s asset beta 2011'!$B$8:$G$8,0))</f>
        <v>0.34490324225816871</v>
      </c>
      <c r="E92" s="38">
        <f>INDEX('Commission''s asset beta 2011'!$B$11:$G$84,MATCH($A92,'Commission''s asset beta 2011'!$A$11:$A$84,0),MATCH(E$6,'Commission''s asset beta 2011'!$B$8:$G$8,0))</f>
        <v>3.8446663830260137E-2</v>
      </c>
      <c r="F92" s="38">
        <f>INDEX('Commission''s asset beta 2011'!$B$11:$G$84,MATCH($A92,'Commission''s asset beta 2011'!$A$11:$A$84,0),MATCH(F$6,'Commission''s asset beta 2011'!$B$8:$G$8,0))</f>
        <v>0.44190913802845555</v>
      </c>
      <c r="G92" s="38">
        <f>INDEX('Commission''s asset beta 2011'!$B$11:$G$84,MATCH($A92,'Commission''s asset beta 2011'!$A$11:$A$84,0),MATCH(G$6,'Commission''s asset beta 2011'!$B$8:$G$8,0))</f>
        <v>1.6665873355020105E-2</v>
      </c>
    </row>
    <row r="93" spans="1:7" ht="409.6">
      <c r="A93" s="1" t="str">
        <f>'Commission''s asset beta 2016'!K19</f>
        <v>NFG US Equity</v>
      </c>
      <c r="B93" s="38">
        <f>INDEX('Commission''s asset beta 2011'!$B$11:$G$84,MATCH($A93,'Commission''s asset beta 2011'!$A$11:$A$84,0),MATCH(B$6,'Commission''s asset beta 2011'!$B$8:$G$8,0))</f>
        <v>0.7635883092770348</v>
      </c>
      <c r="C93" s="38">
        <f>INDEX('Commission''s asset beta 2011'!$B$11:$G$84,MATCH($A93,'Commission''s asset beta 2011'!$A$11:$A$84,0),MATCH(C$6,'Commission''s asset beta 2011'!$B$8:$G$8,0))</f>
        <v>0.10486084792619446</v>
      </c>
      <c r="D93" s="38">
        <f>INDEX('Commission''s asset beta 2011'!$B$11:$G$84,MATCH($A93,'Commission''s asset beta 2011'!$A$11:$A$84,0),MATCH(D$6,'Commission''s asset beta 2011'!$B$8:$G$8,0))</f>
        <v>0.73440226503866357</v>
      </c>
      <c r="E93" s="38">
        <f>INDEX('Commission''s asset beta 2011'!$B$11:$G$84,MATCH($A93,'Commission''s asset beta 2011'!$A$11:$A$84,0),MATCH(E$6,'Commission''s asset beta 2011'!$B$8:$G$8,0))</f>
        <v>4.9286970255620059E-2</v>
      </c>
      <c r="F93" s="38">
        <f>INDEX('Commission''s asset beta 2011'!$B$11:$G$84,MATCH($A93,'Commission''s asset beta 2011'!$A$11:$A$84,0),MATCH(F$6,'Commission''s asset beta 2011'!$B$8:$G$8,0))</f>
        <v>0.74954795250442996</v>
      </c>
      <c r="G93" s="38">
        <f>INDEX('Commission''s asset beta 2011'!$B$11:$G$84,MATCH($A93,'Commission''s asset beta 2011'!$A$11:$A$84,0),MATCH(G$6,'Commission''s asset beta 2011'!$B$8:$G$8,0))</f>
        <v>1.9759564403237825E-2</v>
      </c>
    </row>
    <row r="94" spans="1:7" ht="409.6">
      <c r="A94" s="1" t="str">
        <f>'Commission''s asset beta 2016'!K20</f>
        <v>NJR US Equity</v>
      </c>
      <c r="B94" s="38">
        <f>INDEX('Commission''s asset beta 2011'!$B$11:$G$84,MATCH($A94,'Commission''s asset beta 2011'!$A$11:$A$84,0),MATCH(B$6,'Commission''s asset beta 2011'!$B$8:$G$8,0))</f>
        <v>0.27561974354029289</v>
      </c>
      <c r="C94" s="38">
        <f>INDEX('Commission''s asset beta 2011'!$B$11:$G$84,MATCH($A94,'Commission''s asset beta 2011'!$A$11:$A$84,0),MATCH(C$6,'Commission''s asset beta 2011'!$B$8:$G$8,0))</f>
        <v>8.1063579272553227E-2</v>
      </c>
      <c r="D94" s="38">
        <f>INDEX('Commission''s asset beta 2011'!$B$11:$G$84,MATCH($A94,'Commission''s asset beta 2011'!$A$11:$A$84,0),MATCH(D$6,'Commission''s asset beta 2011'!$B$8:$G$8,0))</f>
        <v>0.4032659513035316</v>
      </c>
      <c r="E94" s="38">
        <f>INDEX('Commission''s asset beta 2011'!$B$11:$G$84,MATCH($A94,'Commission''s asset beta 2011'!$A$11:$A$84,0),MATCH(E$6,'Commission''s asset beta 2011'!$B$8:$G$8,0))</f>
        <v>3.8819051907917825E-2</v>
      </c>
      <c r="F94" s="38">
        <f>INDEX('Commission''s asset beta 2011'!$B$11:$G$84,MATCH($A94,'Commission''s asset beta 2011'!$A$11:$A$84,0),MATCH(F$6,'Commission''s asset beta 2011'!$B$8:$G$8,0))</f>
        <v>0.47928545708818354</v>
      </c>
      <c r="G94" s="38">
        <f>INDEX('Commission''s asset beta 2011'!$B$11:$G$84,MATCH($A94,'Commission''s asset beta 2011'!$A$11:$A$84,0),MATCH(G$6,'Commission''s asset beta 2011'!$B$8:$G$8,0))</f>
        <v>1.5176207045935907E-2</v>
      </c>
    </row>
    <row r="95" spans="1:7" ht="409.6">
      <c r="A95" s="1" t="str">
        <f>'Commission''s asset beta 2016'!K21</f>
        <v>NWN US Equity</v>
      </c>
      <c r="B95" s="38">
        <f>INDEX('Commission''s asset beta 2011'!$B$11:$G$84,MATCH($A95,'Commission''s asset beta 2011'!$A$11:$A$84,0),MATCH(B$6,'Commission''s asset beta 2011'!$B$8:$G$8,0))</f>
        <v>0.21942587292938534</v>
      </c>
      <c r="C95" s="38">
        <f>INDEX('Commission''s asset beta 2011'!$B$11:$G$84,MATCH($A95,'Commission''s asset beta 2011'!$A$11:$A$84,0),MATCH(C$6,'Commission''s asset beta 2011'!$B$8:$G$8,0))</f>
        <v>6.985599263569281E-2</v>
      </c>
      <c r="D95" s="38">
        <f>INDEX('Commission''s asset beta 2011'!$B$11:$G$84,MATCH($A95,'Commission''s asset beta 2011'!$A$11:$A$84,0),MATCH(D$6,'Commission''s asset beta 2011'!$B$8:$G$8,0))</f>
        <v>0.33993390724609285</v>
      </c>
      <c r="E95" s="38">
        <f>INDEX('Commission''s asset beta 2011'!$B$11:$G$84,MATCH($A95,'Commission''s asset beta 2011'!$A$11:$A$84,0),MATCH(E$6,'Commission''s asset beta 2011'!$B$8:$G$8,0))</f>
        <v>3.5827713465448996E-2</v>
      </c>
      <c r="F95" s="38">
        <f>INDEX('Commission''s asset beta 2011'!$B$11:$G$84,MATCH($A95,'Commission''s asset beta 2011'!$A$11:$A$84,0),MATCH(F$6,'Commission''s asset beta 2011'!$B$8:$G$8,0))</f>
        <v>0.41672883259808363</v>
      </c>
      <c r="G95" s="38">
        <f>INDEX('Commission''s asset beta 2011'!$B$11:$G$84,MATCH($A95,'Commission''s asset beta 2011'!$A$11:$A$84,0),MATCH(G$6,'Commission''s asset beta 2011'!$B$8:$G$8,0))</f>
        <v>1.4907822362742428E-2</v>
      </c>
    </row>
    <row r="96" spans="1:7" ht="409.6">
      <c r="A96" s="1" t="str">
        <f>'Commission''s asset beta 2016'!K22</f>
        <v>OKE US Equity</v>
      </c>
      <c r="B96" s="38">
        <f>INDEX('Commission''s asset beta 2011'!$B$11:$G$84,MATCH($A96,'Commission''s asset beta 2011'!$A$11:$A$84,0),MATCH(B$6,'Commission''s asset beta 2011'!$B$8:$G$8,0))</f>
        <v>0.56091247289352431</v>
      </c>
      <c r="C96" s="38">
        <f>INDEX('Commission''s asset beta 2011'!$B$11:$G$84,MATCH($A96,'Commission''s asset beta 2011'!$A$11:$A$84,0),MATCH(C$6,'Commission''s asset beta 2011'!$B$8:$G$8,0))</f>
        <v>6.0893841229709186E-2</v>
      </c>
      <c r="D96" s="38">
        <f>INDEX('Commission''s asset beta 2011'!$B$11:$G$84,MATCH($A96,'Commission''s asset beta 2011'!$A$11:$A$84,0),MATCH(D$6,'Commission''s asset beta 2011'!$B$8:$G$8,0))</f>
        <v>0.4701683743438233</v>
      </c>
      <c r="E96" s="38">
        <f>INDEX('Commission''s asset beta 2011'!$B$11:$G$84,MATCH($A96,'Commission''s asset beta 2011'!$A$11:$A$84,0),MATCH(E$6,'Commission''s asset beta 2011'!$B$8:$G$8,0))</f>
        <v>2.8553386226555757E-2</v>
      </c>
      <c r="F96" s="38">
        <f>INDEX('Commission''s asset beta 2011'!$B$11:$G$84,MATCH($A96,'Commission''s asset beta 2011'!$A$11:$A$84,0),MATCH(F$6,'Commission''s asset beta 2011'!$B$8:$G$8,0))</f>
        <v>0.49327153122851675</v>
      </c>
      <c r="G96" s="38">
        <f>INDEX('Commission''s asset beta 2011'!$B$11:$G$84,MATCH($A96,'Commission''s asset beta 2011'!$A$11:$A$84,0),MATCH(G$6,'Commission''s asset beta 2011'!$B$8:$G$8,0))</f>
        <v>1.2734827965619235E-2</v>
      </c>
    </row>
    <row r="97" spans="1:7" ht="409.6">
      <c r="A97" s="1" t="str">
        <f>'Commission''s asset beta 2016'!K23</f>
        <v>PNY US Equity</v>
      </c>
      <c r="B97" s="38">
        <f>INDEX('Commission''s asset beta 2011'!$B$11:$G$84,MATCH($A97,'Commission''s asset beta 2011'!$A$11:$A$84,0),MATCH(B$6,'Commission''s asset beta 2011'!$B$8:$G$8,0))</f>
        <v>0.24517688467818091</v>
      </c>
      <c r="C97" s="38">
        <f>INDEX('Commission''s asset beta 2011'!$B$11:$G$84,MATCH($A97,'Commission''s asset beta 2011'!$A$11:$A$84,0),MATCH(C$6,'Commission''s asset beta 2011'!$B$8:$G$8,0))</f>
        <v>7.7953550844921324E-2</v>
      </c>
      <c r="D97" s="38">
        <f>INDEX('Commission''s asset beta 2011'!$B$11:$G$84,MATCH($A97,'Commission''s asset beta 2011'!$A$11:$A$84,0),MATCH(D$6,'Commission''s asset beta 2011'!$B$8:$G$8,0))</f>
        <v>0.40715482480336967</v>
      </c>
      <c r="E97" s="38">
        <f>INDEX('Commission''s asset beta 2011'!$B$11:$G$84,MATCH($A97,'Commission''s asset beta 2011'!$A$11:$A$84,0),MATCH(E$6,'Commission''s asset beta 2011'!$B$8:$G$8,0))</f>
        <v>3.7800338196039084E-2</v>
      </c>
      <c r="F97" s="38">
        <f>INDEX('Commission''s asset beta 2011'!$B$11:$G$84,MATCH($A97,'Commission''s asset beta 2011'!$A$11:$A$84,0),MATCH(F$6,'Commission''s asset beta 2011'!$B$8:$G$8,0))</f>
        <v>0.49094693943620238</v>
      </c>
      <c r="G97" s="38">
        <f>INDEX('Commission''s asset beta 2011'!$B$11:$G$84,MATCH($A97,'Commission''s asset beta 2011'!$A$11:$A$84,0),MATCH(G$6,'Commission''s asset beta 2011'!$B$8:$G$8,0))</f>
        <v>1.5368711342877686E-2</v>
      </c>
    </row>
    <row r="98" spans="1:7" ht="409.6">
      <c r="A98" s="1" t="str">
        <f>'Commission''s asset beta 2016'!K24</f>
        <v>SE US Equity</v>
      </c>
      <c r="B98" s="38">
        <f>INDEX('Commission''s asset beta 2011'!$B$11:$G$84,MATCH($A98,'Commission''s asset beta 2011'!$A$11:$A$84,0),MATCH(B$6,'Commission''s asset beta 2011'!$B$8:$G$8,0))</f>
        <v>0.60677617662142691</v>
      </c>
      <c r="C98" s="38">
        <f>INDEX('Commission''s asset beta 2011'!$B$11:$G$84,MATCH($A98,'Commission''s asset beta 2011'!$A$11:$A$84,0),MATCH(C$6,'Commission''s asset beta 2011'!$B$8:$G$8,0))</f>
        <v>5.9141427347483122E-2</v>
      </c>
      <c r="D98" s="38">
        <f>INDEX('Commission''s asset beta 2011'!$B$11:$G$84,MATCH($A98,'Commission''s asset beta 2011'!$A$11:$A$84,0),MATCH(D$6,'Commission''s asset beta 2011'!$B$8:$G$8,0))</f>
        <v>0.56195651541869029</v>
      </c>
      <c r="E98" s="38">
        <f>INDEX('Commission''s asset beta 2011'!$B$11:$G$84,MATCH($A98,'Commission''s asset beta 2011'!$A$11:$A$84,0),MATCH(E$6,'Commission''s asset beta 2011'!$B$8:$G$8,0))</f>
        <v>3.1949556222429003E-2</v>
      </c>
      <c r="F98" s="38">
        <f>INDEX('Commission''s asset beta 2011'!$B$11:$G$84,MATCH($A98,'Commission''s asset beta 2011'!$A$11:$A$84,0),MATCH(F$6,'Commission''s asset beta 2011'!$B$8:$G$8,0))</f>
        <v>0.60927486007451015</v>
      </c>
      <c r="G98" s="38">
        <f>INDEX('Commission''s asset beta 2011'!$B$11:$G$84,MATCH($A98,'Commission''s asset beta 2011'!$A$11:$A$84,0),MATCH(G$6,'Commission''s asset beta 2011'!$B$8:$G$8,0))</f>
        <v>1.3786024645404528E-2</v>
      </c>
    </row>
    <row r="99" spans="1:7" ht="409.6">
      <c r="A99" s="1" t="str">
        <f>'Commission''s asset beta 2016'!K25</f>
        <v>STR US Equity</v>
      </c>
      <c r="B99" s="38">
        <f>INDEX('Commission''s asset beta 2011'!$B$11:$G$84,MATCH($A99,'Commission''s asset beta 2011'!$A$11:$A$84,0),MATCH(B$6,'Commission''s asset beta 2011'!$B$8:$G$8,0))</f>
        <v>0.90086582382599567</v>
      </c>
      <c r="C99" s="38">
        <f>INDEX('Commission''s asset beta 2011'!$B$11:$G$84,MATCH($A99,'Commission''s asset beta 2011'!$A$11:$A$84,0),MATCH(C$6,'Commission''s asset beta 2011'!$B$8:$G$8,0))</f>
        <v>0.14170703533486476</v>
      </c>
      <c r="D99" s="38">
        <f>INDEX('Commission''s asset beta 2011'!$B$11:$G$84,MATCH($A99,'Commission''s asset beta 2011'!$A$11:$A$84,0),MATCH(D$6,'Commission''s asset beta 2011'!$B$8:$G$8,0))</f>
        <v>1.0222411952413348</v>
      </c>
      <c r="E99" s="38">
        <f>INDEX('Commission''s asset beta 2011'!$B$11:$G$84,MATCH($A99,'Commission''s asset beta 2011'!$A$11:$A$84,0),MATCH(E$6,'Commission''s asset beta 2011'!$B$8:$G$8,0))</f>
        <v>6.6266412527955079E-2</v>
      </c>
      <c r="F99" s="38">
        <f>INDEX('Commission''s asset beta 2011'!$B$11:$G$84,MATCH($A99,'Commission''s asset beta 2011'!$A$11:$A$84,0),MATCH(F$6,'Commission''s asset beta 2011'!$B$8:$G$8,0))</f>
        <v>1.0944189058211615</v>
      </c>
      <c r="G99" s="38">
        <f>INDEX('Commission''s asset beta 2011'!$B$11:$G$84,MATCH($A99,'Commission''s asset beta 2011'!$A$11:$A$84,0),MATCH(G$6,'Commission''s asset beta 2011'!$B$8:$G$8,0))</f>
        <v>2.6628690457558196E-2</v>
      </c>
    </row>
    <row r="100" spans="1:7" ht="409.6">
      <c r="A100" s="1" t="str">
        <f>'Commission''s asset beta 2016'!K26</f>
        <v>SWX US Equity</v>
      </c>
      <c r="B100" s="38">
        <f>INDEX('Commission''s asset beta 2011'!$B$11:$G$84,MATCH($A100,'Commission''s asset beta 2011'!$A$11:$A$84,0),MATCH(B$6,'Commission''s asset beta 2011'!$B$8:$G$8,0))</f>
        <v>0.40320834089642055</v>
      </c>
      <c r="C100" s="38">
        <f>INDEX('Commission''s asset beta 2011'!$B$11:$G$84,MATCH($A100,'Commission''s asset beta 2011'!$A$11:$A$84,0),MATCH(C$6,'Commission''s asset beta 2011'!$B$8:$G$8,0))</f>
        <v>5.5034358071381136E-2</v>
      </c>
      <c r="D100" s="38">
        <f>INDEX('Commission''s asset beta 2011'!$B$11:$G$84,MATCH($A100,'Commission''s asset beta 2011'!$A$11:$A$84,0),MATCH(D$6,'Commission''s asset beta 2011'!$B$8:$G$8,0))</f>
        <v>0.38641464464800701</v>
      </c>
      <c r="E100" s="38">
        <f>INDEX('Commission''s asset beta 2011'!$B$11:$G$84,MATCH($A100,'Commission''s asset beta 2011'!$A$11:$A$84,0),MATCH(E$6,'Commission''s asset beta 2011'!$B$8:$G$8,0))</f>
        <v>2.6218224345928062E-2</v>
      </c>
      <c r="F100" s="38">
        <f>INDEX('Commission''s asset beta 2011'!$B$11:$G$84,MATCH($A100,'Commission''s asset beta 2011'!$A$11:$A$84,0),MATCH(F$6,'Commission''s asset beta 2011'!$B$8:$G$8,0))</f>
        <v>0.43306520609227628</v>
      </c>
      <c r="G100" s="38">
        <f>INDEX('Commission''s asset beta 2011'!$B$11:$G$84,MATCH($A100,'Commission''s asset beta 2011'!$A$11:$A$84,0),MATCH(G$6,'Commission''s asset beta 2011'!$B$8:$G$8,0))</f>
        <v>1.1118387366072421E-2</v>
      </c>
    </row>
    <row r="101" spans="1:7" ht="409.6">
      <c r="A101" s="1" t="str">
        <f>'Commission''s asset beta 2016'!K27</f>
        <v>TCP US Equity</v>
      </c>
      <c r="B101" s="38">
        <f>INDEX('Commission''s asset beta 2011'!$B$11:$G$84,MATCH($A101,'Commission''s asset beta 2011'!$A$11:$A$84,0),MATCH(B$6,'Commission''s asset beta 2011'!$B$8:$G$8,0))</f>
        <v>0.52125052161187901</v>
      </c>
      <c r="C101" s="38">
        <f>INDEX('Commission''s asset beta 2011'!$B$11:$G$84,MATCH($A101,'Commission''s asset beta 2011'!$A$11:$A$84,0),MATCH(C$6,'Commission''s asset beta 2011'!$B$8:$G$8,0))</f>
        <v>9.3802276024527426E-2</v>
      </c>
      <c r="D101" s="38">
        <f>INDEX('Commission''s asset beta 2011'!$B$11:$G$84,MATCH($A101,'Commission''s asset beta 2011'!$A$11:$A$84,0),MATCH(D$6,'Commission''s asset beta 2011'!$B$8:$G$8,0))</f>
        <v>0.44122673034338467</v>
      </c>
      <c r="E101" s="38">
        <f>INDEX('Commission''s asset beta 2011'!$B$11:$G$84,MATCH($A101,'Commission''s asset beta 2011'!$A$11:$A$84,0),MATCH(E$6,'Commission''s asset beta 2011'!$B$8:$G$8,0))</f>
        <v>4.5930570993647141E-2</v>
      </c>
      <c r="F101" s="38">
        <f>INDEX('Commission''s asset beta 2011'!$B$11:$G$84,MATCH($A101,'Commission''s asset beta 2011'!$A$11:$A$84,0),MATCH(F$6,'Commission''s asset beta 2011'!$B$8:$G$8,0))</f>
        <v>0.32623954864133342</v>
      </c>
      <c r="G101" s="38">
        <f>INDEX('Commission''s asset beta 2011'!$B$11:$G$84,MATCH($A101,'Commission''s asset beta 2011'!$A$11:$A$84,0),MATCH(G$6,'Commission''s asset beta 2011'!$B$8:$G$8,0))</f>
        <v>1.8441251504328463E-2</v>
      </c>
    </row>
    <row r="102" spans="1:7" ht="409.6">
      <c r="A102" s="1" t="str">
        <f>'Commission''s asset beta 2016'!K28</f>
        <v>WPZ US Equity</v>
      </c>
      <c r="B102" s="38">
        <f>INDEX('Commission''s asset beta 2011'!$B$11:$G$84,MATCH($A102,'Commission''s asset beta 2011'!$A$11:$A$84,0),MATCH(B$6,'Commission''s asset beta 2011'!$B$8:$G$8,0))</f>
        <v>-7.1392780178833695E-4</v>
      </c>
      <c r="C102" s="38">
        <f>INDEX('Commission''s asset beta 2011'!$B$11:$G$84,MATCH($A102,'Commission''s asset beta 2011'!$A$11:$A$84,0),MATCH(C$6,'Commission''s asset beta 2011'!$B$8:$G$8,0))</f>
        <v>0.13311306830374933</v>
      </c>
      <c r="D102" s="38">
        <f>INDEX('Commission''s asset beta 2011'!$B$11:$G$84,MATCH($A102,'Commission''s asset beta 2011'!$A$11:$A$84,0),MATCH(D$6,'Commission''s asset beta 2011'!$B$8:$G$8,0))</f>
        <v>1.9045882096037338E-2</v>
      </c>
      <c r="E102" s="38">
        <f>INDEX('Commission''s asset beta 2011'!$B$11:$G$84,MATCH($A102,'Commission''s asset beta 2011'!$A$11:$A$84,0),MATCH(E$6,'Commission''s asset beta 2011'!$B$8:$G$8,0))</f>
        <v>7.2546375917880365E-2</v>
      </c>
      <c r="F102" s="38">
        <f>INDEX('Commission''s asset beta 2011'!$B$11:$G$84,MATCH($A102,'Commission''s asset beta 2011'!$A$11:$A$84,0),MATCH(F$6,'Commission''s asset beta 2011'!$B$8:$G$8,0))</f>
        <v>0.39519620768388386</v>
      </c>
      <c r="G102" s="38">
        <f>INDEX('Commission''s asset beta 2011'!$B$11:$G$84,MATCH($A102,'Commission''s asset beta 2011'!$A$11:$A$84,0),MATCH(G$6,'Commission''s asset beta 2011'!$B$8:$G$8,0))</f>
        <v>0.11933132092667263</v>
      </c>
    </row>
    <row r="103" spans="1:7" ht="409.6">
      <c r="A103" s="3" t="str">
        <f>"Simple average ("&amp;A$84&amp;")"</f>
        <v>Simple average (Gas)</v>
      </c>
      <c r="B103" s="8">
        <f>AVERAGE(B85:B102)</f>
        <v>0.37115892831158326</v>
      </c>
      <c r="C103" s="7"/>
      <c r="D103" s="8">
        <f>AVERAGE(D85:D102)</f>
        <v>0.41291123736935165</v>
      </c>
      <c r="E103" s="7"/>
      <c r="F103" s="8">
        <f>AVERAGE(F85:F102)</f>
        <v>0.46148566173113081</v>
      </c>
      <c r="G103" s="16"/>
    </row>
    <row r="104" spans="1:7" ht="409.6">
      <c r="B104" s="7"/>
      <c r="E104" s="7"/>
    </row>
    <row r="105" spans="1:7" ht="409.6">
      <c r="A105" s="9" t="s">
        <v>22</v>
      </c>
      <c r="B105" s="12"/>
      <c r="C105" s="11"/>
      <c r="D105" s="11"/>
      <c r="E105" s="12"/>
      <c r="F105" s="11"/>
      <c r="G105" s="11"/>
    </row>
    <row r="106" spans="1:7" ht="409.6">
      <c r="A106" s="1" t="str">
        <f>'Commission''s asset beta 2016'!I11</f>
        <v>AEP US Equity</v>
      </c>
      <c r="B106" s="38">
        <f>INDEX('Commission''s asset beta 2011'!$B$11:$G$84,MATCH($A106,'Commission''s asset beta 2011'!$A$11:$A$84,0),MATCH(B$6,'Commission''s asset beta 2011'!$B$8:$G$8,0))</f>
        <v>0.3084457954497461</v>
      </c>
      <c r="C106" s="38">
        <f>INDEX('Commission''s asset beta 2011'!$B$11:$G$84,MATCH($A106,'Commission''s asset beta 2011'!$A$11:$A$84,0),MATCH(C$6,'Commission''s asset beta 2011'!$B$8:$G$8,0))</f>
        <v>5.1826221484970701E-2</v>
      </c>
      <c r="D106" s="38">
        <f>INDEX('Commission''s asset beta 2011'!$B$11:$G$84,MATCH($A106,'Commission''s asset beta 2011'!$A$11:$A$84,0),MATCH(D$6,'Commission''s asset beta 2011'!$B$8:$G$8,0))</f>
        <v>0.316891226591069</v>
      </c>
      <c r="E106" s="38">
        <f>INDEX('Commission''s asset beta 2011'!$B$11:$G$84,MATCH($A106,'Commission''s asset beta 2011'!$A$11:$A$84,0),MATCH(E$6,'Commission''s asset beta 2011'!$B$8:$G$8,0))</f>
        <v>2.5038405027199524E-2</v>
      </c>
      <c r="F106" s="38">
        <f>INDEX('Commission''s asset beta 2011'!$B$11:$G$84,MATCH($A106,'Commission''s asset beta 2011'!$A$11:$A$84,0),MATCH(F$6,'Commission''s asset beta 2011'!$B$8:$G$8,0))</f>
        <v>0.35145046534342983</v>
      </c>
      <c r="G106" s="38">
        <f>INDEX('Commission''s asset beta 2011'!$B$11:$G$84,MATCH($A106,'Commission''s asset beta 2011'!$A$11:$A$84,0),MATCH(G$6,'Commission''s asset beta 2011'!$B$8:$G$8,0))</f>
        <v>1.092338679534356E-2</v>
      </c>
    </row>
    <row r="107" spans="1:7" ht="409.6">
      <c r="A107" s="1" t="str">
        <f>'Commission''s asset beta 2016'!I12</f>
        <v>AES US Equity</v>
      </c>
      <c r="B107" s="38">
        <f>INDEX('Commission''s asset beta 2011'!$B$11:$G$84,MATCH($A107,'Commission''s asset beta 2011'!$A$11:$A$84,0),MATCH(B$6,'Commission''s asset beta 2011'!$B$8:$G$8,0))</f>
        <v>0.56077959548944178</v>
      </c>
      <c r="C107" s="38">
        <f>INDEX('Commission''s asset beta 2011'!$B$11:$G$84,MATCH($A107,'Commission''s asset beta 2011'!$A$11:$A$84,0),MATCH(C$6,'Commission''s asset beta 2011'!$B$8:$G$8,0))</f>
        <v>7.4296965782304672E-2</v>
      </c>
      <c r="D107" s="38">
        <f>INDEX('Commission''s asset beta 2011'!$B$11:$G$84,MATCH($A107,'Commission''s asset beta 2011'!$A$11:$A$84,0),MATCH(D$6,'Commission''s asset beta 2011'!$B$8:$G$8,0))</f>
        <v>0.47940141478333087</v>
      </c>
      <c r="E107" s="38">
        <f>INDEX('Commission''s asset beta 2011'!$B$11:$G$84,MATCH($A107,'Commission''s asset beta 2011'!$A$11:$A$84,0),MATCH(E$6,'Commission''s asset beta 2011'!$B$8:$G$8,0))</f>
        <v>3.6772693796096115E-2</v>
      </c>
      <c r="F107" s="38">
        <f>INDEX('Commission''s asset beta 2011'!$B$11:$G$84,MATCH($A107,'Commission''s asset beta 2011'!$A$11:$A$84,0),MATCH(F$6,'Commission''s asset beta 2011'!$B$8:$G$8,0))</f>
        <v>0.51832370003577422</v>
      </c>
      <c r="G107" s="38">
        <f>INDEX('Commission''s asset beta 2011'!$B$11:$G$84,MATCH($A107,'Commission''s asset beta 2011'!$A$11:$A$84,0),MATCH(G$6,'Commission''s asset beta 2011'!$B$8:$G$8,0))</f>
        <v>1.6979400652855473E-2</v>
      </c>
    </row>
    <row r="108" spans="1:7" ht="409.6">
      <c r="A108" s="1" t="str">
        <f>'Commission''s asset beta 2016'!I13</f>
        <v>ALE US Equity</v>
      </c>
      <c r="B108" s="38">
        <f>INDEX('Commission''s asset beta 2011'!$B$11:$G$84,MATCH($A108,'Commission''s asset beta 2011'!$A$11:$A$84,0),MATCH(B$6,'Commission''s asset beta 2011'!$B$8:$G$8,0))</f>
        <v>0.51018067436938364</v>
      </c>
      <c r="C108" s="38">
        <f>INDEX('Commission''s asset beta 2011'!$B$11:$G$84,MATCH($A108,'Commission''s asset beta 2011'!$A$11:$A$84,0),MATCH(C$6,'Commission''s asset beta 2011'!$B$8:$G$8,0))</f>
        <v>8.108454673901129E-2</v>
      </c>
      <c r="D108" s="38">
        <f>INDEX('Commission''s asset beta 2011'!$B$11:$G$84,MATCH($A108,'Commission''s asset beta 2011'!$A$11:$A$84,0),MATCH(D$6,'Commission''s asset beta 2011'!$B$8:$G$8,0))</f>
        <v>0.44317264478185958</v>
      </c>
      <c r="E108" s="38">
        <f>INDEX('Commission''s asset beta 2011'!$B$11:$G$84,MATCH($A108,'Commission''s asset beta 2011'!$A$11:$A$84,0),MATCH(E$6,'Commission''s asset beta 2011'!$B$8:$G$8,0))</f>
        <v>3.9405157505145484E-2</v>
      </c>
      <c r="F108" s="38">
        <f>INDEX('Commission''s asset beta 2011'!$B$11:$G$84,MATCH($A108,'Commission''s asset beta 2011'!$A$11:$A$84,0),MATCH(F$6,'Commission''s asset beta 2011'!$B$8:$G$8,0))</f>
        <v>0.46988284992942453</v>
      </c>
      <c r="G108" s="38">
        <f>INDEX('Commission''s asset beta 2011'!$B$11:$G$84,MATCH($A108,'Commission''s asset beta 2011'!$A$11:$A$84,0),MATCH(G$6,'Commission''s asset beta 2011'!$B$8:$G$8,0))</f>
        <v>1.6270217358858061E-2</v>
      </c>
    </row>
    <row r="109" spans="1:7" ht="409.6">
      <c r="A109" s="1" t="str">
        <f>'Commission''s asset beta 2016'!I14</f>
        <v>EE US Equity</v>
      </c>
      <c r="B109" s="38">
        <f>INDEX('Commission''s asset beta 2011'!$B$11:$G$84,MATCH($A109,'Commission''s asset beta 2011'!$A$11:$A$84,0),MATCH(B$6,'Commission''s asset beta 2011'!$B$8:$G$8,0))</f>
        <v>0.44640447584873016</v>
      </c>
      <c r="C109" s="38">
        <f>INDEX('Commission''s asset beta 2011'!$B$11:$G$84,MATCH($A109,'Commission''s asset beta 2011'!$A$11:$A$84,0),MATCH(C$6,'Commission''s asset beta 2011'!$B$8:$G$8,0))</f>
        <v>6.7356256652293528E-2</v>
      </c>
      <c r="D109" s="38">
        <f>INDEX('Commission''s asset beta 2011'!$B$11:$G$84,MATCH($A109,'Commission''s asset beta 2011'!$A$11:$A$84,0),MATCH(D$6,'Commission''s asset beta 2011'!$B$8:$G$8,0))</f>
        <v>0.39115364804574826</v>
      </c>
      <c r="E109" s="38">
        <f>INDEX('Commission''s asset beta 2011'!$B$11:$G$84,MATCH($A109,'Commission''s asset beta 2011'!$A$11:$A$84,0),MATCH(E$6,'Commission''s asset beta 2011'!$B$8:$G$8,0))</f>
        <v>3.170978103908826E-2</v>
      </c>
      <c r="F109" s="38">
        <f>INDEX('Commission''s asset beta 2011'!$B$11:$G$84,MATCH($A109,'Commission''s asset beta 2011'!$A$11:$A$84,0),MATCH(F$6,'Commission''s asset beta 2011'!$B$8:$G$8,0))</f>
        <v>0.43733413939463261</v>
      </c>
      <c r="G109" s="38">
        <f>INDEX('Commission''s asset beta 2011'!$B$11:$G$84,MATCH($A109,'Commission''s asset beta 2011'!$A$11:$A$84,0),MATCH(G$6,'Commission''s asset beta 2011'!$B$8:$G$8,0))</f>
        <v>1.32332177740466E-2</v>
      </c>
    </row>
    <row r="110" spans="1:7" ht="409.6">
      <c r="A110" s="1" t="str">
        <f>'Commission''s asset beta 2016'!I15</f>
        <v>EIX US Equity</v>
      </c>
      <c r="B110" s="38">
        <f>INDEX('Commission''s asset beta 2011'!$B$11:$G$84,MATCH($A110,'Commission''s asset beta 2011'!$A$11:$A$84,0),MATCH(B$6,'Commission''s asset beta 2011'!$B$8:$G$8,0))</f>
        <v>0.43606946155202353</v>
      </c>
      <c r="C110" s="38">
        <f>INDEX('Commission''s asset beta 2011'!$B$11:$G$84,MATCH($A110,'Commission''s asset beta 2011'!$A$11:$A$84,0),MATCH(C$6,'Commission''s asset beta 2011'!$B$8:$G$8,0))</f>
        <v>5.9892460367856684E-2</v>
      </c>
      <c r="D110" s="38">
        <f>INDEX('Commission''s asset beta 2011'!$B$11:$G$84,MATCH($A110,'Commission''s asset beta 2011'!$A$11:$A$84,0),MATCH(D$6,'Commission''s asset beta 2011'!$B$8:$G$8,0))</f>
        <v>0.45100040580952622</v>
      </c>
      <c r="E110" s="38">
        <f>INDEX('Commission''s asset beta 2011'!$B$11:$G$84,MATCH($A110,'Commission''s asset beta 2011'!$A$11:$A$84,0),MATCH(E$6,'Commission''s asset beta 2011'!$B$8:$G$8,0))</f>
        <v>2.9714021596245341E-2</v>
      </c>
      <c r="F110" s="38">
        <f>INDEX('Commission''s asset beta 2011'!$B$11:$G$84,MATCH($A110,'Commission''s asset beta 2011'!$A$11:$A$84,0),MATCH(F$6,'Commission''s asset beta 2011'!$B$8:$G$8,0))</f>
        <v>0.48378400995654985</v>
      </c>
      <c r="G110" s="38">
        <f>INDEX('Commission''s asset beta 2011'!$B$11:$G$84,MATCH($A110,'Commission''s asset beta 2011'!$A$11:$A$84,0),MATCH(G$6,'Commission''s asset beta 2011'!$B$8:$G$8,0))</f>
        <v>1.3202127521161022E-2</v>
      </c>
    </row>
    <row r="111" spans="1:7" ht="409.6">
      <c r="A111" s="1" t="str">
        <f>'Commission''s asset beta 2016'!I16</f>
        <v>ETR US Equity</v>
      </c>
      <c r="B111" s="38">
        <f>INDEX('Commission''s asset beta 2011'!$B$11:$G$84,MATCH($A111,'Commission''s asset beta 2011'!$A$11:$A$84,0),MATCH(B$6,'Commission''s asset beta 2011'!$B$8:$G$8,0))</f>
        <v>0.39296868261024925</v>
      </c>
      <c r="C111" s="38">
        <f>INDEX('Commission''s asset beta 2011'!$B$11:$G$84,MATCH($A111,'Commission''s asset beta 2011'!$A$11:$A$84,0),MATCH(C$6,'Commission''s asset beta 2011'!$B$8:$G$8,0))</f>
        <v>7.1280067196239236E-2</v>
      </c>
      <c r="D111" s="38">
        <f>INDEX('Commission''s asset beta 2011'!$B$11:$G$84,MATCH($A111,'Commission''s asset beta 2011'!$A$11:$A$84,0),MATCH(D$6,'Commission''s asset beta 2011'!$B$8:$G$8,0))</f>
        <v>0.37168611427908199</v>
      </c>
      <c r="E111" s="38">
        <f>INDEX('Commission''s asset beta 2011'!$B$11:$G$84,MATCH($A111,'Commission''s asset beta 2011'!$A$11:$A$84,0),MATCH(E$6,'Commission''s asset beta 2011'!$B$8:$G$8,0))</f>
        <v>3.6038592921014787E-2</v>
      </c>
      <c r="F111" s="38">
        <f>INDEX('Commission''s asset beta 2011'!$B$11:$G$84,MATCH($A111,'Commission''s asset beta 2011'!$A$11:$A$84,0),MATCH(F$6,'Commission''s asset beta 2011'!$B$8:$G$8,0))</f>
        <v>0.43950658497818801</v>
      </c>
      <c r="G111" s="38">
        <f>INDEX('Commission''s asset beta 2011'!$B$11:$G$84,MATCH($A111,'Commission''s asset beta 2011'!$A$11:$A$84,0),MATCH(G$6,'Commission''s asset beta 2011'!$B$8:$G$8,0))</f>
        <v>1.4625607409361785E-2</v>
      </c>
    </row>
    <row r="112" spans="1:7" ht="409.6">
      <c r="A112" s="1" t="str">
        <f>'Commission''s asset beta 2016'!I17</f>
        <v>GXP US Equity</v>
      </c>
      <c r="B112" s="38">
        <f>INDEX('Commission''s asset beta 2011'!$B$11:$G$84,MATCH($A112,'Commission''s asset beta 2011'!$A$11:$A$84,0),MATCH(B$6,'Commission''s asset beta 2011'!$B$8:$G$8,0))</f>
        <v>0.43664568055958658</v>
      </c>
      <c r="C112" s="38">
        <f>INDEX('Commission''s asset beta 2011'!$B$11:$G$84,MATCH($A112,'Commission''s asset beta 2011'!$A$11:$A$84,0),MATCH(C$6,'Commission''s asset beta 2011'!$B$8:$G$8,0))</f>
        <v>5.6735429173836081E-2</v>
      </c>
      <c r="D112" s="38">
        <f>INDEX('Commission''s asset beta 2011'!$B$11:$G$84,MATCH($A112,'Commission''s asset beta 2011'!$A$11:$A$84,0),MATCH(D$6,'Commission''s asset beta 2011'!$B$8:$G$8,0))</f>
        <v>0.33106778154662059</v>
      </c>
      <c r="E112" s="38">
        <f>INDEX('Commission''s asset beta 2011'!$B$11:$G$84,MATCH($A112,'Commission''s asset beta 2011'!$A$11:$A$84,0),MATCH(E$6,'Commission''s asset beta 2011'!$B$8:$G$8,0))</f>
        <v>2.8477311405623349E-2</v>
      </c>
      <c r="F112" s="38">
        <f>INDEX('Commission''s asset beta 2011'!$B$11:$G$84,MATCH($A112,'Commission''s asset beta 2011'!$A$11:$A$84,0),MATCH(F$6,'Commission''s asset beta 2011'!$B$8:$G$8,0))</f>
        <v>0.32397841149995915</v>
      </c>
      <c r="G112" s="38">
        <f>INDEX('Commission''s asset beta 2011'!$B$11:$G$84,MATCH($A112,'Commission''s asset beta 2011'!$A$11:$A$84,0),MATCH(G$6,'Commission''s asset beta 2011'!$B$8:$G$8,0))</f>
        <v>1.1665258360865263E-2</v>
      </c>
    </row>
    <row r="113" spans="1:7" ht="409.6">
      <c r="A113" s="1" t="str">
        <f>'Commission''s asset beta 2016'!I18</f>
        <v>HE US Equity</v>
      </c>
      <c r="B113" s="38">
        <f>INDEX('Commission''s asset beta 2011'!$B$11:$G$84,MATCH($A113,'Commission''s asset beta 2011'!$A$11:$A$84,0),MATCH(B$6,'Commission''s asset beta 2011'!$B$8:$G$8,0))</f>
        <v>0.45051953640404269</v>
      </c>
      <c r="C113" s="38">
        <f>INDEX('Commission''s asset beta 2011'!$B$11:$G$84,MATCH($A113,'Commission''s asset beta 2011'!$A$11:$A$84,0),MATCH(C$6,'Commission''s asset beta 2011'!$B$8:$G$8,0))</f>
        <v>0.1136229651614397</v>
      </c>
      <c r="D113" s="38">
        <f>INDEX('Commission''s asset beta 2011'!$B$11:$G$84,MATCH($A113,'Commission''s asset beta 2011'!$A$11:$A$84,0),MATCH(D$6,'Commission''s asset beta 2011'!$B$8:$G$8,0))</f>
        <v>0.43697218132972032</v>
      </c>
      <c r="E113" s="38">
        <f>INDEX('Commission''s asset beta 2011'!$B$11:$G$84,MATCH($A113,'Commission''s asset beta 2011'!$A$11:$A$84,0),MATCH(E$6,'Commission''s asset beta 2011'!$B$8:$G$8,0))</f>
        <v>4.7023146814569344E-2</v>
      </c>
      <c r="F113" s="38">
        <f>INDEX('Commission''s asset beta 2011'!$B$11:$G$84,MATCH($A113,'Commission''s asset beta 2011'!$A$11:$A$84,0),MATCH(F$6,'Commission''s asset beta 2011'!$B$8:$G$8,0))</f>
        <v>0.38779889700767373</v>
      </c>
      <c r="G113" s="38">
        <f>INDEX('Commission''s asset beta 2011'!$B$11:$G$84,MATCH($A113,'Commission''s asset beta 2011'!$A$11:$A$84,0),MATCH(G$6,'Commission''s asset beta 2011'!$B$8:$G$8,0))</f>
        <v>1.759246701046786E-2</v>
      </c>
    </row>
    <row r="114" spans="1:7" ht="409.6">
      <c r="A114" s="1" t="str">
        <f>'Commission''s asset beta 2016'!I19</f>
        <v>IDA US Equity</v>
      </c>
      <c r="B114" s="38">
        <f>INDEX('Commission''s asset beta 2011'!$B$11:$G$84,MATCH($A114,'Commission''s asset beta 2011'!$A$11:$A$84,0),MATCH(B$6,'Commission''s asset beta 2011'!$B$8:$G$8,0))</f>
        <v>0.29111792661447933</v>
      </c>
      <c r="C114" s="38">
        <f>INDEX('Commission''s asset beta 2011'!$B$11:$G$84,MATCH($A114,'Commission''s asset beta 2011'!$A$11:$A$84,0),MATCH(C$6,'Commission''s asset beta 2011'!$B$8:$G$8,0))</f>
        <v>5.677996449435193E-2</v>
      </c>
      <c r="D114" s="38">
        <f>INDEX('Commission''s asset beta 2011'!$B$11:$G$84,MATCH($A114,'Commission''s asset beta 2011'!$A$11:$A$84,0),MATCH(D$6,'Commission''s asset beta 2011'!$B$8:$G$8,0))</f>
        <v>0.31912193869132227</v>
      </c>
      <c r="E114" s="38">
        <f>INDEX('Commission''s asset beta 2011'!$B$11:$G$84,MATCH($A114,'Commission''s asset beta 2011'!$A$11:$A$84,0),MATCH(E$6,'Commission''s asset beta 2011'!$B$8:$G$8,0))</f>
        <v>2.594708890418005E-2</v>
      </c>
      <c r="F114" s="38">
        <f>INDEX('Commission''s asset beta 2011'!$B$11:$G$84,MATCH($A114,'Commission''s asset beta 2011'!$A$11:$A$84,0),MATCH(F$6,'Commission''s asset beta 2011'!$B$8:$G$8,0))</f>
        <v>0.35278007797705613</v>
      </c>
      <c r="G114" s="38">
        <f>INDEX('Commission''s asset beta 2011'!$B$11:$G$84,MATCH($A114,'Commission''s asset beta 2011'!$A$11:$A$84,0),MATCH(G$6,'Commission''s asset beta 2011'!$B$8:$G$8,0))</f>
        <v>1.0202195545692714E-2</v>
      </c>
    </row>
    <row r="115" spans="1:7" ht="409.6">
      <c r="A115" s="1" t="str">
        <f>'Commission''s asset beta 2016'!I20</f>
        <v>ITC US Equity</v>
      </c>
      <c r="B115" s="38">
        <f>INDEX('Commission''s asset beta 2011'!$B$11:$G$84,MATCH($A115,'Commission''s asset beta 2011'!$A$11:$A$84,0),MATCH(B$6,'Commission''s asset beta 2011'!$B$8:$G$8,0))</f>
        <v>0.4863779423662592</v>
      </c>
      <c r="C115" s="38">
        <f>INDEX('Commission''s asset beta 2011'!$B$11:$G$84,MATCH($A115,'Commission''s asset beta 2011'!$A$11:$A$84,0),MATCH(C$6,'Commission''s asset beta 2011'!$B$8:$G$8,0))</f>
        <v>7.4498886552511454E-2</v>
      </c>
      <c r="D115" s="38">
        <f>INDEX('Commission''s asset beta 2011'!$B$11:$G$84,MATCH($A115,'Commission''s asset beta 2011'!$A$11:$A$84,0),MATCH(D$6,'Commission''s asset beta 2011'!$B$8:$G$8,0))</f>
        <v>0.45161821645439615</v>
      </c>
      <c r="E115" s="38">
        <f>INDEX('Commission''s asset beta 2011'!$B$11:$G$84,MATCH($A115,'Commission''s asset beta 2011'!$A$11:$A$84,0),MATCH(E$6,'Commission''s asset beta 2011'!$B$8:$G$8,0))</f>
        <v>3.8820921186896902E-2</v>
      </c>
      <c r="F115" s="38">
        <f>INDEX('Commission''s asset beta 2011'!$B$11:$G$84,MATCH($A115,'Commission''s asset beta 2011'!$A$11:$A$84,0),MATCH(F$6,'Commission''s asset beta 2011'!$B$8:$G$8,0))</f>
        <v>0.426632232195153</v>
      </c>
      <c r="G115" s="38">
        <f>INDEX('Commission''s asset beta 2011'!$B$11:$G$84,MATCH($A115,'Commission''s asset beta 2011'!$A$11:$A$84,0),MATCH(G$6,'Commission''s asset beta 2011'!$B$8:$G$8,0))</f>
        <v>1.5194431715855909E-2</v>
      </c>
    </row>
    <row r="116" spans="1:7" ht="409.6">
      <c r="A116" s="1" t="str">
        <f>'Commission''s asset beta 2016'!I21</f>
        <v>JEL LN Equity</v>
      </c>
      <c r="B116" s="38">
        <f>INDEX('Commission''s asset beta 2011'!$B$11:$G$84,MATCH($A116,'Commission''s asset beta 2011'!$A$11:$A$84,0),MATCH(B$6,'Commission''s asset beta 2011'!$B$8:$G$8,0))</f>
        <v>-9.3261777546763736E-2</v>
      </c>
      <c r="C116" s="38">
        <f>INDEX('Commission''s asset beta 2011'!$B$11:$G$84,MATCH($A116,'Commission''s asset beta 2011'!$A$11:$A$84,0),MATCH(C$6,'Commission''s asset beta 2011'!$B$8:$G$8,0))</f>
        <v>6.6811944495909145E-2</v>
      </c>
      <c r="D116" s="38">
        <f>INDEX('Commission''s asset beta 2011'!$B$11:$G$84,MATCH($A116,'Commission''s asset beta 2011'!$A$11:$A$84,0),MATCH(D$6,'Commission''s asset beta 2011'!$B$8:$G$8,0))</f>
        <v>-6.6960766690640034E-3</v>
      </c>
      <c r="E116" s="38">
        <f>INDEX('Commission''s asset beta 2011'!$B$11:$G$84,MATCH($A116,'Commission''s asset beta 2011'!$A$11:$A$84,0),MATCH(E$6,'Commission''s asset beta 2011'!$B$8:$G$8,0))</f>
        <v>2.7563357093682694E-2</v>
      </c>
      <c r="F116" s="38">
        <f>INDEX('Commission''s asset beta 2011'!$B$11:$G$84,MATCH($A116,'Commission''s asset beta 2011'!$A$11:$A$84,0),MATCH(F$6,'Commission''s asset beta 2011'!$B$8:$G$8,0))</f>
        <v>-4.674465E-3</v>
      </c>
      <c r="G116" s="38">
        <f>INDEX('Commission''s asset beta 2011'!$B$11:$G$84,MATCH($A116,'Commission''s asset beta 2011'!$A$11:$A$84,0),MATCH(G$6,'Commission''s asset beta 2011'!$B$8:$G$8,0))</f>
        <v>1.1172609999999999E-2</v>
      </c>
    </row>
    <row r="117" spans="1:7" ht="409.6">
      <c r="A117" s="1" t="str">
        <f>'Commission''s asset beta 2016'!I22</f>
        <v>NEE US Equity</v>
      </c>
      <c r="B117" s="38">
        <f>INDEX('Commission''s asset beta 2011'!$B$11:$G$84,MATCH($A117,'Commission''s asset beta 2011'!$A$11:$A$84,0),MATCH(B$6,'Commission''s asset beta 2011'!$B$8:$G$8,0))</f>
        <v>0.35881580258141321</v>
      </c>
      <c r="C117" s="38">
        <f>INDEX('Commission''s asset beta 2011'!$B$11:$G$84,MATCH($A117,'Commission''s asset beta 2011'!$A$11:$A$84,0),MATCH(C$6,'Commission''s asset beta 2011'!$B$8:$G$8,0))</f>
        <v>7.0625019207456285E-2</v>
      </c>
      <c r="D117" s="38">
        <f>INDEX('Commission''s asset beta 2011'!$B$11:$G$84,MATCH($A117,'Commission''s asset beta 2011'!$A$11:$A$84,0),MATCH(D$6,'Commission''s asset beta 2011'!$B$8:$G$8,0))</f>
        <v>0.39895714087699119</v>
      </c>
      <c r="E117" s="38">
        <f>INDEX('Commission''s asset beta 2011'!$B$11:$G$84,MATCH($A117,'Commission''s asset beta 2011'!$A$11:$A$84,0),MATCH(E$6,'Commission''s asset beta 2011'!$B$8:$G$8,0))</f>
        <v>3.4643192926359839E-2</v>
      </c>
      <c r="F117" s="38">
        <f>INDEX('Commission''s asset beta 2011'!$B$11:$G$84,MATCH($A117,'Commission''s asset beta 2011'!$A$11:$A$84,0),MATCH(F$6,'Commission''s asset beta 2011'!$B$8:$G$8,0))</f>
        <v>0.44486156391517218</v>
      </c>
      <c r="G117" s="38">
        <f>INDEX('Commission''s asset beta 2011'!$B$11:$G$84,MATCH($A117,'Commission''s asset beta 2011'!$A$11:$A$84,0),MATCH(G$6,'Commission''s asset beta 2011'!$B$8:$G$8,0))</f>
        <v>1.4481665261421793E-2</v>
      </c>
    </row>
    <row r="118" spans="1:7" ht="409.6">
      <c r="A118" s="1" t="str">
        <f>'Commission''s asset beta 2016'!I23</f>
        <v>PNM US Equity</v>
      </c>
      <c r="B118" s="38">
        <f>INDEX('Commission''s asset beta 2011'!$B$11:$G$84,MATCH($A118,'Commission''s asset beta 2011'!$A$11:$A$84,0),MATCH(B$6,'Commission''s asset beta 2011'!$B$8:$G$8,0))</f>
        <v>0.43235805475828093</v>
      </c>
      <c r="C118" s="38">
        <f>INDEX('Commission''s asset beta 2011'!$B$11:$G$84,MATCH($A118,'Commission''s asset beta 2011'!$A$11:$A$84,0),MATCH(C$6,'Commission''s asset beta 2011'!$B$8:$G$8,0))</f>
        <v>7.5775447274720326E-2</v>
      </c>
      <c r="D118" s="38">
        <f>INDEX('Commission''s asset beta 2011'!$B$11:$G$84,MATCH($A118,'Commission''s asset beta 2011'!$A$11:$A$84,0),MATCH(D$6,'Commission''s asset beta 2011'!$B$8:$G$8,0))</f>
        <v>0.39715004565271433</v>
      </c>
      <c r="E118" s="38">
        <f>INDEX('Commission''s asset beta 2011'!$B$11:$G$84,MATCH($A118,'Commission''s asset beta 2011'!$A$11:$A$84,0),MATCH(E$6,'Commission''s asset beta 2011'!$B$8:$G$8,0))</f>
        <v>3.6349121966987447E-2</v>
      </c>
      <c r="F118" s="38">
        <f>INDEX('Commission''s asset beta 2011'!$B$11:$G$84,MATCH($A118,'Commission''s asset beta 2011'!$A$11:$A$84,0),MATCH(F$6,'Commission''s asset beta 2011'!$B$8:$G$8,0))</f>
        <v>0.38199982770459812</v>
      </c>
      <c r="G118" s="38">
        <f>INDEX('Commission''s asset beta 2011'!$B$11:$G$84,MATCH($A118,'Commission''s asset beta 2011'!$A$11:$A$84,0),MATCH(G$6,'Commission''s asset beta 2011'!$B$8:$G$8,0))</f>
        <v>1.462097859934125E-2</v>
      </c>
    </row>
    <row r="119" spans="1:7" ht="409.6">
      <c r="A119" s="1" t="str">
        <f>'Commission''s asset beta 2016'!I24</f>
        <v>PNW US Equity</v>
      </c>
      <c r="B119" s="38">
        <f>INDEX('Commission''s asset beta 2011'!$B$11:$G$84,MATCH($A119,'Commission''s asset beta 2011'!$A$11:$A$84,0),MATCH(B$6,'Commission''s asset beta 2011'!$B$8:$G$8,0))</f>
        <v>0.3301054285785926</v>
      </c>
      <c r="C119" s="38">
        <f>INDEX('Commission''s asset beta 2011'!$B$11:$G$84,MATCH($A119,'Commission''s asset beta 2011'!$A$11:$A$84,0),MATCH(C$6,'Commission''s asset beta 2011'!$B$8:$G$8,0))</f>
        <v>5.786007181368262E-2</v>
      </c>
      <c r="D119" s="38">
        <f>INDEX('Commission''s asset beta 2011'!$B$11:$G$84,MATCH($A119,'Commission''s asset beta 2011'!$A$11:$A$84,0),MATCH(D$6,'Commission''s asset beta 2011'!$B$8:$G$8,0))</f>
        <v>0.3245679365887128</v>
      </c>
      <c r="E119" s="38">
        <f>INDEX('Commission''s asset beta 2011'!$B$11:$G$84,MATCH($A119,'Commission''s asset beta 2011'!$A$11:$A$84,0),MATCH(E$6,'Commission''s asset beta 2011'!$B$8:$G$8,0))</f>
        <v>2.4810124822437486E-2</v>
      </c>
      <c r="F119" s="38">
        <f>INDEX('Commission''s asset beta 2011'!$B$11:$G$84,MATCH($A119,'Commission''s asset beta 2011'!$A$11:$A$84,0),MATCH(F$6,'Commission''s asset beta 2011'!$B$8:$G$8,0))</f>
        <v>0.32872877520677019</v>
      </c>
      <c r="G119" s="38">
        <f>INDEX('Commission''s asset beta 2011'!$B$11:$G$84,MATCH($A119,'Commission''s asset beta 2011'!$A$11:$A$84,0),MATCH(G$6,'Commission''s asset beta 2011'!$B$8:$G$8,0))</f>
        <v>1.0476866475848397E-2</v>
      </c>
    </row>
    <row r="120" spans="1:7" ht="409.6">
      <c r="A120" s="1" t="str">
        <f>'Commission''s asset beta 2016'!I25</f>
        <v>SO US Equity</v>
      </c>
      <c r="B120" s="38">
        <f>INDEX('Commission''s asset beta 2011'!$B$11:$G$84,MATCH($A120,'Commission''s asset beta 2011'!$A$11:$A$84,0),MATCH(B$6,'Commission''s asset beta 2011'!$B$8:$G$8,0))</f>
        <v>0.22131457862367937</v>
      </c>
      <c r="C120" s="38">
        <f>INDEX('Commission''s asset beta 2011'!$B$11:$G$84,MATCH($A120,'Commission''s asset beta 2011'!$A$11:$A$84,0),MATCH(C$6,'Commission''s asset beta 2011'!$B$8:$G$8,0))</f>
        <v>5.1981580107098142E-2</v>
      </c>
      <c r="D120" s="38">
        <f>INDEX('Commission''s asset beta 2011'!$B$11:$G$84,MATCH($A120,'Commission''s asset beta 2011'!$A$11:$A$84,0),MATCH(D$6,'Commission''s asset beta 2011'!$B$8:$G$8,0))</f>
        <v>0.23135093955572378</v>
      </c>
      <c r="E120" s="38">
        <f>INDEX('Commission''s asset beta 2011'!$B$11:$G$84,MATCH($A120,'Commission''s asset beta 2011'!$A$11:$A$84,0),MATCH(E$6,'Commission''s asset beta 2011'!$B$8:$G$8,0))</f>
        <v>2.5132906484972312E-2</v>
      </c>
      <c r="F120" s="38">
        <f>INDEX('Commission''s asset beta 2011'!$B$11:$G$84,MATCH($A120,'Commission''s asset beta 2011'!$A$11:$A$84,0),MATCH(F$6,'Commission''s asset beta 2011'!$B$8:$G$8,0))</f>
        <v>0.29707342540246962</v>
      </c>
      <c r="G120" s="38">
        <f>INDEX('Commission''s asset beta 2011'!$B$11:$G$84,MATCH($A120,'Commission''s asset beta 2011'!$A$11:$A$84,0),MATCH(G$6,'Commission''s asset beta 2011'!$B$8:$G$8,0))</f>
        <v>1.0771429419304774E-2</v>
      </c>
    </row>
    <row r="121" spans="1:7" ht="409.6">
      <c r="A121" s="1" t="str">
        <f>'Commission''s asset beta 2016'!I26</f>
        <v>WR US Equity</v>
      </c>
      <c r="B121" s="38">
        <f>INDEX('Commission''s asset beta 2011'!$B$11:$G$84,MATCH($A121,'Commission''s asset beta 2011'!$A$11:$A$84,0),MATCH(B$6,'Commission''s asset beta 2011'!$B$8:$G$8,0))</f>
        <v>0.32573436566139563</v>
      </c>
      <c r="C121" s="38">
        <f>INDEX('Commission''s asset beta 2011'!$B$11:$G$84,MATCH($A121,'Commission''s asset beta 2011'!$A$11:$A$84,0),MATCH(C$6,'Commission''s asset beta 2011'!$B$8:$G$8,0))</f>
        <v>4.5413554185359528E-2</v>
      </c>
      <c r="D121" s="38">
        <f>INDEX('Commission''s asset beta 2011'!$B$11:$G$84,MATCH($A121,'Commission''s asset beta 2011'!$A$11:$A$84,0),MATCH(D$6,'Commission''s asset beta 2011'!$B$8:$G$8,0))</f>
        <v>0.3469715446839679</v>
      </c>
      <c r="E121" s="38">
        <f>INDEX('Commission''s asset beta 2011'!$B$11:$G$84,MATCH($A121,'Commission''s asset beta 2011'!$A$11:$A$84,0),MATCH(E$6,'Commission''s asset beta 2011'!$B$8:$G$8,0))</f>
        <v>2.2452610492745124E-2</v>
      </c>
      <c r="F121" s="38">
        <f>INDEX('Commission''s asset beta 2011'!$B$11:$G$84,MATCH($A121,'Commission''s asset beta 2011'!$A$11:$A$84,0),MATCH(F$6,'Commission''s asset beta 2011'!$B$8:$G$8,0))</f>
        <v>0.36445756530642703</v>
      </c>
      <c r="G121" s="38">
        <f>INDEX('Commission''s asset beta 2011'!$B$11:$G$84,MATCH($A121,'Commission''s asset beta 2011'!$A$11:$A$84,0),MATCH(G$6,'Commission''s asset beta 2011'!$B$8:$G$8,0))</f>
        <v>9.8353738903962408E-3</v>
      </c>
    </row>
    <row r="122" spans="1:7" ht="409.6">
      <c r="A122" s="3" t="str">
        <f>"Simple average ("&amp;A$105&amp;")"</f>
        <v>Simple average (Electricity)</v>
      </c>
      <c r="B122" s="8">
        <f>AVERAGE(B106:B121)</f>
        <v>0.36841101399503379</v>
      </c>
      <c r="C122" s="7"/>
      <c r="D122" s="8">
        <f>AVERAGE(D106:D121)</f>
        <v>0.35527419393760762</v>
      </c>
      <c r="E122" s="7"/>
      <c r="F122" s="8">
        <f>AVERAGE(F106:F121)</f>
        <v>0.3752448788033298</v>
      </c>
      <c r="G122" s="16"/>
    </row>
    <row r="123" spans="1:7" ht="409.6">
      <c r="B123" s="7"/>
      <c r="E123" s="7"/>
    </row>
    <row r="124" spans="1:7" ht="409.6">
      <c r="A124" s="9" t="s">
        <v>23</v>
      </c>
      <c r="B124" s="12"/>
      <c r="C124" s="11"/>
      <c r="D124" s="11"/>
      <c r="E124" s="12"/>
      <c r="F124" s="11"/>
      <c r="G124" s="11"/>
    </row>
    <row r="125" spans="1:7" ht="409.6">
      <c r="A125" s="1" t="str">
        <f ca="1">'Commission''s asset beta 2016'!R11</f>
        <v>AEE US Equity</v>
      </c>
      <c r="B125" s="38">
        <f ca="1">INDEX('Commission''s asset beta 2011'!$B$11:$G$84,MATCH($A125,'Commission''s asset beta 2011'!$A$11:$A$84,0),MATCH(B$6,'Commission''s asset beta 2011'!$B$8:$G$8,0))</f>
        <v>0.4249574894780303</v>
      </c>
      <c r="C125" s="38">
        <f ca="1">INDEX('Commission''s asset beta 2011'!$B$11:$G$84,MATCH($A125,'Commission''s asset beta 2011'!$A$11:$A$84,0),MATCH(C$6,'Commission''s asset beta 2011'!$B$8:$G$8,0))</f>
        <v>6.3208823165843558E-2</v>
      </c>
      <c r="D125" s="38">
        <f ca="1">INDEX('Commission''s asset beta 2011'!$B$11:$G$84,MATCH($A125,'Commission''s asset beta 2011'!$A$11:$A$84,0),MATCH(D$6,'Commission''s asset beta 2011'!$B$8:$G$8,0))</f>
        <v>0.38883705816528058</v>
      </c>
      <c r="E125" s="38">
        <f ca="1">INDEX('Commission''s asset beta 2011'!$B$11:$G$84,MATCH($A125,'Commission''s asset beta 2011'!$A$11:$A$84,0),MATCH(E$6,'Commission''s asset beta 2011'!$B$8:$G$8,0))</f>
        <v>2.6592083446316691E-2</v>
      </c>
      <c r="F125" s="38">
        <f ca="1">INDEX('Commission''s asset beta 2011'!$B$11:$G$84,MATCH($A125,'Commission''s asset beta 2011'!$A$11:$A$84,0),MATCH(F$6,'Commission''s asset beta 2011'!$B$8:$G$8,0))</f>
        <v>0.40852838725116741</v>
      </c>
      <c r="G125" s="38">
        <f ca="1">INDEX('Commission''s asset beta 2011'!$B$11:$G$84,MATCH($A125,'Commission''s asset beta 2011'!$A$11:$A$84,0),MATCH(G$6,'Commission''s asset beta 2011'!$B$8:$G$8,0))</f>
        <v>1.1144653976383262E-2</v>
      </c>
    </row>
    <row r="126" spans="1:7" ht="409.6">
      <c r="A126" s="1" t="str">
        <f ca="1">'Commission''s asset beta 2016'!R12</f>
        <v>APA AU Equity</v>
      </c>
      <c r="B126" s="38">
        <f ca="1">INDEX('Commission''s asset beta 2011'!$B$11:$G$84,MATCH($A126,'Commission''s asset beta 2011'!$A$11:$A$84,0),MATCH(B$6,'Commission''s asset beta 2011'!$B$8:$G$8,0))</f>
        <v>0.24688456108555545</v>
      </c>
      <c r="C126" s="38">
        <f ca="1">INDEX('Commission''s asset beta 2011'!$B$11:$G$84,MATCH($A126,'Commission''s asset beta 2011'!$A$11:$A$84,0),MATCH(C$6,'Commission''s asset beta 2011'!$B$8:$G$8,0))</f>
        <v>5.4300134022932996E-2</v>
      </c>
      <c r="D126" s="38">
        <f ca="1">INDEX('Commission''s asset beta 2011'!$B$11:$G$84,MATCH($A126,'Commission''s asset beta 2011'!$A$11:$A$84,0),MATCH(D$6,'Commission''s asset beta 2011'!$B$8:$G$8,0))</f>
        <v>0.21341414250789592</v>
      </c>
      <c r="E126" s="38">
        <f ca="1">INDEX('Commission''s asset beta 2011'!$B$11:$G$84,MATCH($A126,'Commission''s asset beta 2011'!$A$11:$A$84,0),MATCH(E$6,'Commission''s asset beta 2011'!$B$8:$G$8,0))</f>
        <v>3.1295242119323212E-2</v>
      </c>
      <c r="F126" s="38">
        <f ca="1">INDEX('Commission''s asset beta 2011'!$B$11:$G$84,MATCH($A126,'Commission''s asset beta 2011'!$A$11:$A$84,0),MATCH(F$6,'Commission''s asset beta 2011'!$B$8:$G$8,0))</f>
        <v>0.27495863423121786</v>
      </c>
      <c r="G126" s="38">
        <f ca="1">INDEX('Commission''s asset beta 2011'!$B$11:$G$84,MATCH($A126,'Commission''s asset beta 2011'!$A$11:$A$84,0),MATCH(G$6,'Commission''s asset beta 2011'!$B$8:$G$8,0))</f>
        <v>1.5084127086137308E-2</v>
      </c>
    </row>
    <row r="127" spans="1:7" ht="409.6">
      <c r="A127" s="1" t="str">
        <f ca="1">'Commission''s asset beta 2016'!R13</f>
        <v>AST AU Equity</v>
      </c>
      <c r="B127" s="38">
        <f ca="1">INDEX('Commission''s asset beta 2011'!$B$11:$G$84,MATCH($A127,'Commission''s asset beta 2011'!$A$11:$A$84,0),MATCH(B$6,'Commission''s asset beta 2011'!$B$8:$G$8,0))</f>
        <v>8.5435252091316041E-2</v>
      </c>
      <c r="C127" s="38">
        <f ca="1">INDEX('Commission''s asset beta 2011'!$B$11:$G$84,MATCH($A127,'Commission''s asset beta 2011'!$A$11:$A$84,0),MATCH(C$6,'Commission''s asset beta 2011'!$B$8:$G$8,0))</f>
        <v>5.3242723639257944E-2</v>
      </c>
      <c r="D127" s="38">
        <f ca="1">INDEX('Commission''s asset beta 2011'!$B$11:$G$84,MATCH($A127,'Commission''s asset beta 2011'!$A$11:$A$84,0),MATCH(D$6,'Commission''s asset beta 2011'!$B$8:$G$8,0))</f>
        <v>9.0910013237164064E-2</v>
      </c>
      <c r="E127" s="38">
        <f ca="1">INDEX('Commission''s asset beta 2011'!$B$11:$G$84,MATCH($A127,'Commission''s asset beta 2011'!$A$11:$A$84,0),MATCH(E$6,'Commission''s asset beta 2011'!$B$8:$G$8,0))</f>
        <v>3.0362960930700435E-2</v>
      </c>
      <c r="F127" s="38">
        <f ca="1">INDEX('Commission''s asset beta 2011'!$B$11:$G$84,MATCH($A127,'Commission''s asset beta 2011'!$A$11:$A$84,0),MATCH(F$6,'Commission''s asset beta 2011'!$B$8:$G$8,0))</f>
        <v>0.15927951885262076</v>
      </c>
      <c r="G127" s="38">
        <f ca="1">INDEX('Commission''s asset beta 2011'!$B$11:$G$84,MATCH($A127,'Commission''s asset beta 2011'!$A$11:$A$84,0),MATCH(G$6,'Commission''s asset beta 2011'!$B$8:$G$8,0))</f>
        <v>1.4447218251937248E-2</v>
      </c>
    </row>
    <row r="128" spans="1:7" ht="409.6">
      <c r="A128" s="1" t="str">
        <f ca="1">'Commission''s asset beta 2016'!R14</f>
        <v>AVA US Equity</v>
      </c>
      <c r="B128" s="38">
        <f ca="1">INDEX('Commission''s asset beta 2011'!$B$11:$G$84,MATCH($A128,'Commission''s asset beta 2011'!$A$11:$A$84,0),MATCH(B$6,'Commission''s asset beta 2011'!$B$8:$G$8,0))</f>
        <v>0.36421550061972102</v>
      </c>
      <c r="C128" s="38">
        <f ca="1">INDEX('Commission''s asset beta 2011'!$B$11:$G$84,MATCH($A128,'Commission''s asset beta 2011'!$A$11:$A$84,0),MATCH(C$6,'Commission''s asset beta 2011'!$B$8:$G$8,0))</f>
        <v>5.8763280059315713E-2</v>
      </c>
      <c r="D128" s="38">
        <f ca="1">INDEX('Commission''s asset beta 2011'!$B$11:$G$84,MATCH($A128,'Commission''s asset beta 2011'!$A$11:$A$84,0),MATCH(D$6,'Commission''s asset beta 2011'!$B$8:$G$8,0))</f>
        <v>0.32098111442496591</v>
      </c>
      <c r="E128" s="38">
        <f ca="1">INDEX('Commission''s asset beta 2011'!$B$11:$G$84,MATCH($A128,'Commission''s asset beta 2011'!$A$11:$A$84,0),MATCH(E$6,'Commission''s asset beta 2011'!$B$8:$G$8,0))</f>
        <v>2.7082057937961462E-2</v>
      </c>
      <c r="F128" s="38">
        <f ca="1">INDEX('Commission''s asset beta 2011'!$B$11:$G$84,MATCH($A128,'Commission''s asset beta 2011'!$A$11:$A$84,0),MATCH(F$6,'Commission''s asset beta 2011'!$B$8:$G$8,0))</f>
        <v>0.34063398245917548</v>
      </c>
      <c r="G128" s="38">
        <f ca="1">INDEX('Commission''s asset beta 2011'!$B$11:$G$84,MATCH($A128,'Commission''s asset beta 2011'!$A$11:$A$84,0),MATCH(G$6,'Commission''s asset beta 2011'!$B$8:$G$8,0))</f>
        <v>9.8946273016162455E-3</v>
      </c>
    </row>
    <row r="129" spans="1:7" ht="409.6">
      <c r="A129" s="1" t="str">
        <f ca="1">'Commission''s asset beta 2016'!R15</f>
        <v>BKH US Equity</v>
      </c>
      <c r="B129" s="38">
        <f ca="1">INDEX('Commission''s asset beta 2011'!$B$11:$G$84,MATCH($A129,'Commission''s asset beta 2011'!$A$11:$A$84,0),MATCH(B$6,'Commission''s asset beta 2011'!$B$8:$G$8,0))</f>
        <v>0.58933044301517357</v>
      </c>
      <c r="C129" s="38">
        <f ca="1">INDEX('Commission''s asset beta 2011'!$B$11:$G$84,MATCH($A129,'Commission''s asset beta 2011'!$A$11:$A$84,0),MATCH(C$6,'Commission''s asset beta 2011'!$B$8:$G$8,0))</f>
        <v>7.1875164562808652E-2</v>
      </c>
      <c r="D129" s="38">
        <f ca="1">INDEX('Commission''s asset beta 2011'!$B$11:$G$84,MATCH($A129,'Commission''s asset beta 2011'!$A$11:$A$84,0),MATCH(D$6,'Commission''s asset beta 2011'!$B$8:$G$8,0))</f>
        <v>0.4668962235419255</v>
      </c>
      <c r="E129" s="38">
        <f ca="1">INDEX('Commission''s asset beta 2011'!$B$11:$G$84,MATCH($A129,'Commission''s asset beta 2011'!$A$11:$A$84,0),MATCH(E$6,'Commission''s asset beta 2011'!$B$8:$G$8,0))</f>
        <v>3.5572481103576255E-2</v>
      </c>
      <c r="F129" s="38">
        <f ca="1">INDEX('Commission''s asset beta 2011'!$B$11:$G$84,MATCH($A129,'Commission''s asset beta 2011'!$A$11:$A$84,0),MATCH(F$6,'Commission''s asset beta 2011'!$B$8:$G$8,0))</f>
        <v>0.52130467789831714</v>
      </c>
      <c r="G129" s="38">
        <f ca="1">INDEX('Commission''s asset beta 2011'!$B$11:$G$84,MATCH($A129,'Commission''s asset beta 2011'!$A$11:$A$84,0),MATCH(G$6,'Commission''s asset beta 2011'!$B$8:$G$8,0))</f>
        <v>1.4455925012649782E-2</v>
      </c>
    </row>
    <row r="130" spans="1:7" ht="409.6">
      <c r="A130" s="1" t="str">
        <f ca="1">'Commission''s asset beta 2016'!R16</f>
        <v>CMS US Equity</v>
      </c>
      <c r="B130" s="38">
        <f ca="1">INDEX('Commission''s asset beta 2011'!$B$11:$G$84,MATCH($A130,'Commission''s asset beta 2011'!$A$11:$A$84,0),MATCH(B$6,'Commission''s asset beta 2011'!$B$8:$G$8,0))</f>
        <v>0.24143442033726328</v>
      </c>
      <c r="C130" s="38">
        <f ca="1">INDEX('Commission''s asset beta 2011'!$B$11:$G$84,MATCH($A130,'Commission''s asset beta 2011'!$A$11:$A$84,0),MATCH(C$6,'Commission''s asset beta 2011'!$B$8:$G$8,0))</f>
        <v>4.2018923749746903E-2</v>
      </c>
      <c r="D130" s="38">
        <f ca="1">INDEX('Commission''s asset beta 2011'!$B$11:$G$84,MATCH($A130,'Commission''s asset beta 2011'!$A$11:$A$84,0),MATCH(D$6,'Commission''s asset beta 2011'!$B$8:$G$8,0))</f>
        <v>0.24281640131341095</v>
      </c>
      <c r="E130" s="38">
        <f ca="1">INDEX('Commission''s asset beta 2011'!$B$11:$G$84,MATCH($A130,'Commission''s asset beta 2011'!$A$11:$A$84,0),MATCH(E$6,'Commission''s asset beta 2011'!$B$8:$G$8,0))</f>
        <v>1.8446806420913613E-2</v>
      </c>
      <c r="F130" s="38">
        <f ca="1">INDEX('Commission''s asset beta 2011'!$B$11:$G$84,MATCH($A130,'Commission''s asset beta 2011'!$A$11:$A$84,0),MATCH(F$6,'Commission''s asset beta 2011'!$B$8:$G$8,0))</f>
        <v>0.25780041488026467</v>
      </c>
      <c r="G130" s="38">
        <f ca="1">INDEX('Commission''s asset beta 2011'!$B$11:$G$84,MATCH($A130,'Commission''s asset beta 2011'!$A$11:$A$84,0),MATCH(G$6,'Commission''s asset beta 2011'!$B$8:$G$8,0))</f>
        <v>7.1849910515696426E-3</v>
      </c>
    </row>
    <row r="131" spans="1:7" ht="409.6">
      <c r="A131" s="1" t="str">
        <f ca="1">'Commission''s asset beta 2016'!R17</f>
        <v>CNL US Equity</v>
      </c>
      <c r="B131" s="38">
        <f ca="1">INDEX('Commission''s asset beta 2011'!$B$11:$G$84,MATCH($A131,'Commission''s asset beta 2011'!$A$11:$A$84,0),MATCH(B$6,'Commission''s asset beta 2011'!$B$8:$G$8,0))</f>
        <v>0.36616184620407516</v>
      </c>
      <c r="C131" s="38">
        <f ca="1">INDEX('Commission''s asset beta 2011'!$B$11:$G$84,MATCH($A131,'Commission''s asset beta 2011'!$A$11:$A$84,0),MATCH(C$6,'Commission''s asset beta 2011'!$B$8:$G$8,0))</f>
        <v>6.2787152707777447E-2</v>
      </c>
      <c r="D131" s="38">
        <f ca="1">INDEX('Commission''s asset beta 2011'!$B$11:$G$84,MATCH($A131,'Commission''s asset beta 2011'!$A$11:$A$84,0),MATCH(D$6,'Commission''s asset beta 2011'!$B$8:$G$8,0))</f>
        <v>0.3883725584211854</v>
      </c>
      <c r="E131" s="38">
        <f ca="1">INDEX('Commission''s asset beta 2011'!$B$11:$G$84,MATCH($A131,'Commission''s asset beta 2011'!$A$11:$A$84,0),MATCH(E$6,'Commission''s asset beta 2011'!$B$8:$G$8,0))</f>
        <v>3.2084963269472508E-2</v>
      </c>
      <c r="F131" s="38">
        <f ca="1">INDEX('Commission''s asset beta 2011'!$B$11:$G$84,MATCH($A131,'Commission''s asset beta 2011'!$A$11:$A$84,0),MATCH(F$6,'Commission''s asset beta 2011'!$B$8:$G$8,0))</f>
        <v>0.46896932042010248</v>
      </c>
      <c r="G131" s="38">
        <f ca="1">INDEX('Commission''s asset beta 2011'!$B$11:$G$84,MATCH($A131,'Commission''s asset beta 2011'!$A$11:$A$84,0),MATCH(G$6,'Commission''s asset beta 2011'!$B$8:$G$8,0))</f>
        <v>1.3313760188701436E-2</v>
      </c>
    </row>
    <row r="132" spans="1:7" ht="409.6">
      <c r="A132" s="1" t="str">
        <f ca="1">'Commission''s asset beta 2016'!R18</f>
        <v>CNP US Equity</v>
      </c>
      <c r="B132" s="38">
        <f ca="1">INDEX('Commission''s asset beta 2011'!$B$11:$G$84,MATCH($A132,'Commission''s asset beta 2011'!$A$11:$A$84,0),MATCH(B$6,'Commission''s asset beta 2011'!$B$8:$G$8,0))</f>
        <v>0.28041771368790103</v>
      </c>
      <c r="C132" s="38">
        <f ca="1">INDEX('Commission''s asset beta 2011'!$B$11:$G$84,MATCH($A132,'Commission''s asset beta 2011'!$A$11:$A$84,0),MATCH(C$6,'Commission''s asset beta 2011'!$B$8:$G$8,0))</f>
        <v>4.770213697128807E-2</v>
      </c>
      <c r="D132" s="38">
        <f ca="1">INDEX('Commission''s asset beta 2011'!$B$11:$G$84,MATCH($A132,'Commission''s asset beta 2011'!$A$11:$A$84,0),MATCH(D$6,'Commission''s asset beta 2011'!$B$8:$G$8,0))</f>
        <v>0.27807658209635211</v>
      </c>
      <c r="E132" s="38">
        <f ca="1">INDEX('Commission''s asset beta 2011'!$B$11:$G$84,MATCH($A132,'Commission''s asset beta 2011'!$A$11:$A$84,0),MATCH(E$6,'Commission''s asset beta 2011'!$B$8:$G$8,0))</f>
        <v>1.9863752368953665E-2</v>
      </c>
      <c r="F132" s="38">
        <f ca="1">INDEX('Commission''s asset beta 2011'!$B$11:$G$84,MATCH($A132,'Commission''s asset beta 2011'!$A$11:$A$84,0),MATCH(F$6,'Commission''s asset beta 2011'!$B$8:$G$8,0))</f>
        <v>0.27151962696014381</v>
      </c>
      <c r="G132" s="38">
        <f ca="1">INDEX('Commission''s asset beta 2011'!$B$11:$G$84,MATCH($A132,'Commission''s asset beta 2011'!$A$11:$A$84,0),MATCH(G$6,'Commission''s asset beta 2011'!$B$8:$G$8,0))</f>
        <v>8.3822295568455694E-3</v>
      </c>
    </row>
    <row r="133" spans="1:7" ht="409.6">
      <c r="A133" s="1" t="str">
        <f ca="1">'Commission''s asset beta 2016'!R19</f>
        <v>D US Equity</v>
      </c>
      <c r="B133" s="38">
        <f ca="1">INDEX('Commission''s asset beta 2011'!$B$11:$G$84,MATCH($A133,'Commission''s asset beta 2011'!$A$11:$A$84,0),MATCH(B$6,'Commission''s asset beta 2011'!$B$8:$G$8,0))</f>
        <v>0.31317385798711783</v>
      </c>
      <c r="C133" s="38">
        <f ca="1">INDEX('Commission''s asset beta 2011'!$B$11:$G$84,MATCH($A133,'Commission''s asset beta 2011'!$A$11:$A$84,0),MATCH(C$6,'Commission''s asset beta 2011'!$B$8:$G$8,0))</f>
        <v>5.5491601211492492E-2</v>
      </c>
      <c r="D133" s="38">
        <f ca="1">INDEX('Commission''s asset beta 2011'!$B$11:$G$84,MATCH($A133,'Commission''s asset beta 2011'!$A$11:$A$84,0),MATCH(D$6,'Commission''s asset beta 2011'!$B$8:$G$8,0))</f>
        <v>0.34824985162496225</v>
      </c>
      <c r="E133" s="38">
        <f ca="1">INDEX('Commission''s asset beta 2011'!$B$11:$G$84,MATCH($A133,'Commission''s asset beta 2011'!$A$11:$A$84,0),MATCH(E$6,'Commission''s asset beta 2011'!$B$8:$G$8,0))</f>
        <v>2.6374769872266224E-2</v>
      </c>
      <c r="F133" s="38">
        <f ca="1">INDEX('Commission''s asset beta 2011'!$B$11:$G$84,MATCH($A133,'Commission''s asset beta 2011'!$A$11:$A$84,0),MATCH(F$6,'Commission''s asset beta 2011'!$B$8:$G$8,0))</f>
        <v>0.37662335000726122</v>
      </c>
      <c r="G133" s="38">
        <f ca="1">INDEX('Commission''s asset beta 2011'!$B$11:$G$84,MATCH($A133,'Commission''s asset beta 2011'!$A$11:$A$84,0),MATCH(G$6,'Commission''s asset beta 2011'!$B$8:$G$8,0))</f>
        <v>1.0968573868859518E-2</v>
      </c>
    </row>
    <row r="134" spans="1:7" ht="409.6">
      <c r="A134" s="1" t="str">
        <f ca="1">'Commission''s asset beta 2016'!R20</f>
        <v>DTE US Equity</v>
      </c>
      <c r="B134" s="38">
        <f ca="1">INDEX('Commission''s asset beta 2011'!$B$11:$G$84,MATCH($A134,'Commission''s asset beta 2011'!$A$11:$A$84,0),MATCH(B$6,'Commission''s asset beta 2011'!$B$8:$G$8,0))</f>
        <v>0.32713654801419156</v>
      </c>
      <c r="C134" s="38">
        <f ca="1">INDEX('Commission''s asset beta 2011'!$B$11:$G$84,MATCH($A134,'Commission''s asset beta 2011'!$A$11:$A$84,0),MATCH(C$6,'Commission''s asset beta 2011'!$B$8:$G$8,0))</f>
        <v>4.7341696249150217E-2</v>
      </c>
      <c r="D134" s="38">
        <f ca="1">INDEX('Commission''s asset beta 2011'!$B$11:$G$84,MATCH($A134,'Commission''s asset beta 2011'!$A$11:$A$84,0),MATCH(D$6,'Commission''s asset beta 2011'!$B$8:$G$8,0))</f>
        <v>0.31750067230319334</v>
      </c>
      <c r="E134" s="38">
        <f ca="1">INDEX('Commission''s asset beta 2011'!$B$11:$G$84,MATCH($A134,'Commission''s asset beta 2011'!$A$11:$A$84,0),MATCH(E$6,'Commission''s asset beta 2011'!$B$8:$G$8,0))</f>
        <v>2.1920163102868089E-2</v>
      </c>
      <c r="F134" s="38">
        <f ca="1">INDEX('Commission''s asset beta 2011'!$B$11:$G$84,MATCH($A134,'Commission''s asset beta 2011'!$A$11:$A$84,0),MATCH(F$6,'Commission''s asset beta 2011'!$B$8:$G$8,0))</f>
        <v>0.32879612779474099</v>
      </c>
      <c r="G134" s="38">
        <f ca="1">INDEX('Commission''s asset beta 2011'!$B$11:$G$84,MATCH($A134,'Commission''s asset beta 2011'!$A$11:$A$84,0),MATCH(G$6,'Commission''s asset beta 2011'!$B$8:$G$8,0))</f>
        <v>9.3991267750160364E-3</v>
      </c>
    </row>
    <row r="135" spans="1:7" ht="409.6">
      <c r="A135" s="1" t="str">
        <f ca="1">'Commission''s asset beta 2016'!R21</f>
        <v>DUE AU Equity</v>
      </c>
      <c r="B135" s="38">
        <f ca="1">INDEX('Commission''s asset beta 2011'!$B$11:$G$84,MATCH($A135,'Commission''s asset beta 2011'!$A$11:$A$84,0),MATCH(B$6,'Commission''s asset beta 2011'!$B$8:$G$8,0))</f>
        <v>0.16288648858125215</v>
      </c>
      <c r="C135" s="38">
        <f ca="1">INDEX('Commission''s asset beta 2011'!$B$11:$G$84,MATCH($A135,'Commission''s asset beta 2011'!$A$11:$A$84,0),MATCH(C$6,'Commission''s asset beta 2011'!$B$8:$G$8,0))</f>
        <v>4.298484749260674E-2</v>
      </c>
      <c r="D135" s="38">
        <f ca="1">INDEX('Commission''s asset beta 2011'!$B$11:$G$84,MATCH($A135,'Commission''s asset beta 2011'!$A$11:$A$84,0),MATCH(D$6,'Commission''s asset beta 2011'!$B$8:$G$8,0))</f>
        <v>0.13020217187170288</v>
      </c>
      <c r="E135" s="38">
        <f ca="1">INDEX('Commission''s asset beta 2011'!$B$11:$G$84,MATCH($A135,'Commission''s asset beta 2011'!$A$11:$A$84,0),MATCH(E$6,'Commission''s asset beta 2011'!$B$8:$G$8,0))</f>
        <v>2.3053226790655357E-2</v>
      </c>
      <c r="F135" s="38">
        <f ca="1">INDEX('Commission''s asset beta 2011'!$B$11:$G$84,MATCH($A135,'Commission''s asset beta 2011'!$A$11:$A$84,0),MATCH(F$6,'Commission''s asset beta 2011'!$B$8:$G$8,0))</f>
        <v>0.13992505424681453</v>
      </c>
      <c r="G135" s="38">
        <f ca="1">INDEX('Commission''s asset beta 2011'!$B$11:$G$84,MATCH($A135,'Commission''s asset beta 2011'!$A$11:$A$84,0),MATCH(G$6,'Commission''s asset beta 2011'!$B$8:$G$8,0))</f>
        <v>1.0951524704294391E-2</v>
      </c>
    </row>
    <row r="136" spans="1:7" ht="409.6">
      <c r="A136" s="1" t="str">
        <f ca="1">'Commission''s asset beta 2016'!R22</f>
        <v>DUK US Equity</v>
      </c>
      <c r="B136" s="38">
        <f ca="1">INDEX('Commission''s asset beta 2011'!$B$11:$G$84,MATCH($A136,'Commission''s asset beta 2011'!$A$11:$A$84,0),MATCH(B$6,'Commission''s asset beta 2011'!$B$8:$G$8,0))</f>
        <v>0.3070094337012314</v>
      </c>
      <c r="C136" s="38">
        <f ca="1">INDEX('Commission''s asset beta 2011'!$B$11:$G$84,MATCH($A136,'Commission''s asset beta 2011'!$A$11:$A$84,0),MATCH(C$6,'Commission''s asset beta 2011'!$B$8:$G$8,0))</f>
        <v>5.1797823934873241E-2</v>
      </c>
      <c r="D136" s="38">
        <f ca="1">INDEX('Commission''s asset beta 2011'!$B$11:$G$84,MATCH($A136,'Commission''s asset beta 2011'!$A$11:$A$84,0),MATCH(D$6,'Commission''s asset beta 2011'!$B$8:$G$8,0))</f>
        <v>0.32922182002238948</v>
      </c>
      <c r="E136" s="38">
        <f ca="1">INDEX('Commission''s asset beta 2011'!$B$11:$G$84,MATCH($A136,'Commission''s asset beta 2011'!$A$11:$A$84,0),MATCH(E$6,'Commission''s asset beta 2011'!$B$8:$G$8,0))</f>
        <v>2.7568498974702066E-2</v>
      </c>
      <c r="F136" s="38">
        <f ca="1">INDEX('Commission''s asset beta 2011'!$B$11:$G$84,MATCH($A136,'Commission''s asset beta 2011'!$A$11:$A$84,0),MATCH(F$6,'Commission''s asset beta 2011'!$B$8:$G$8,0))</f>
        <v>0.37270912224943492</v>
      </c>
      <c r="G136" s="38">
        <f ca="1">INDEX('Commission''s asset beta 2011'!$B$11:$G$84,MATCH($A136,'Commission''s asset beta 2011'!$A$11:$A$84,0),MATCH(G$6,'Commission''s asset beta 2011'!$B$8:$G$8,0))</f>
        <v>1.2902378435545009E-2</v>
      </c>
    </row>
    <row r="137" spans="1:7" ht="409.6">
      <c r="A137" s="1" t="str">
        <f ca="1">'Commission''s asset beta 2016'!R23</f>
        <v>ED US Equity</v>
      </c>
      <c r="B137" s="38">
        <f ca="1">INDEX('Commission''s asset beta 2011'!$B$11:$G$84,MATCH($A137,'Commission''s asset beta 2011'!$A$11:$A$84,0),MATCH(B$6,'Commission''s asset beta 2011'!$B$8:$G$8,0))</f>
        <v>0.22827484855113042</v>
      </c>
      <c r="C137" s="38">
        <f ca="1">INDEX('Commission''s asset beta 2011'!$B$11:$G$84,MATCH($A137,'Commission''s asset beta 2011'!$A$11:$A$84,0),MATCH(C$6,'Commission''s asset beta 2011'!$B$8:$G$8,0))</f>
        <v>4.9457630779534856E-2</v>
      </c>
      <c r="D137" s="38">
        <f ca="1">INDEX('Commission''s asset beta 2011'!$B$11:$G$84,MATCH($A137,'Commission''s asset beta 2011'!$A$11:$A$84,0),MATCH(D$6,'Commission''s asset beta 2011'!$B$8:$G$8,0))</f>
        <v>0.25982607920253398</v>
      </c>
      <c r="E137" s="38">
        <f ca="1">INDEX('Commission''s asset beta 2011'!$B$11:$G$84,MATCH($A137,'Commission''s asset beta 2011'!$A$11:$A$84,0),MATCH(E$6,'Commission''s asset beta 2011'!$B$8:$G$8,0))</f>
        <v>2.1931551512827104E-2</v>
      </c>
      <c r="F137" s="38">
        <f ca="1">INDEX('Commission''s asset beta 2011'!$B$11:$G$84,MATCH($A137,'Commission''s asset beta 2011'!$A$11:$A$84,0),MATCH(F$6,'Commission''s asset beta 2011'!$B$8:$G$8,0))</f>
        <v>0.28183821425658356</v>
      </c>
      <c r="G137" s="38">
        <f ca="1">INDEX('Commission''s asset beta 2011'!$B$11:$G$84,MATCH($A137,'Commission''s asset beta 2011'!$A$11:$A$84,0),MATCH(G$6,'Commission''s asset beta 2011'!$B$8:$G$8,0))</f>
        <v>9.0857563685651302E-3</v>
      </c>
    </row>
    <row r="138" spans="1:7" ht="409.6">
      <c r="A138" s="1" t="str">
        <f ca="1">'Commission''s asset beta 2016'!R24</f>
        <v>EDE US Equity</v>
      </c>
      <c r="B138" s="38">
        <f ca="1">INDEX('Commission''s asset beta 2011'!$B$11:$G$84,MATCH($A138,'Commission''s asset beta 2011'!$A$11:$A$84,0),MATCH(B$6,'Commission''s asset beta 2011'!$B$8:$G$8,0))</f>
        <v>0.35521149646717659</v>
      </c>
      <c r="C138" s="38">
        <f ca="1">INDEX('Commission''s asset beta 2011'!$B$11:$G$84,MATCH($A138,'Commission''s asset beta 2011'!$A$11:$A$84,0),MATCH(C$6,'Commission''s asset beta 2011'!$B$8:$G$8,0))</f>
        <v>5.27769538424816E-2</v>
      </c>
      <c r="D138" s="38">
        <f ca="1">INDEX('Commission''s asset beta 2011'!$B$11:$G$84,MATCH($A138,'Commission''s asset beta 2011'!$A$11:$A$84,0),MATCH(D$6,'Commission''s asset beta 2011'!$B$8:$G$8,0))</f>
        <v>0.31217450726989415</v>
      </c>
      <c r="E138" s="38">
        <f ca="1">INDEX('Commission''s asset beta 2011'!$B$11:$G$84,MATCH($A138,'Commission''s asset beta 2011'!$A$11:$A$84,0),MATCH(E$6,'Commission''s asset beta 2011'!$B$8:$G$8,0))</f>
        <v>2.4965182424595694E-2</v>
      </c>
      <c r="F138" s="38">
        <f ca="1">INDEX('Commission''s asset beta 2011'!$B$11:$G$84,MATCH($A138,'Commission''s asset beta 2011'!$A$11:$A$84,0),MATCH(F$6,'Commission''s asset beta 2011'!$B$8:$G$8,0))</f>
        <v>0.35110679507236486</v>
      </c>
      <c r="G138" s="38">
        <f ca="1">INDEX('Commission''s asset beta 2011'!$B$11:$G$84,MATCH($A138,'Commission''s asset beta 2011'!$A$11:$A$84,0),MATCH(G$6,'Commission''s asset beta 2011'!$B$8:$G$8,0))</f>
        <v>1.0668329487408184E-2</v>
      </c>
    </row>
    <row r="139" spans="1:7" ht="409.6">
      <c r="A139" s="1" t="str">
        <f ca="1">'Commission''s asset beta 2016'!R25</f>
        <v>ES US Equity</v>
      </c>
      <c r="B139" s="38">
        <f ca="1">INDEX('Commission''s asset beta 2011'!$B$11:$G$84,MATCH($A139,'Commission''s asset beta 2011'!$A$11:$A$84,0),MATCH(B$6,'Commission''s asset beta 2011'!$B$8:$G$8,0))</f>
        <v>0.27937295273032658</v>
      </c>
      <c r="C139" s="38">
        <f ca="1">INDEX('Commission''s asset beta 2011'!$B$11:$G$84,MATCH($A139,'Commission''s asset beta 2011'!$A$11:$A$84,0),MATCH(C$6,'Commission''s asset beta 2011'!$B$8:$G$8,0))</f>
        <v>5.4186954901708079E-2</v>
      </c>
      <c r="D139" s="38">
        <f ca="1">INDEX('Commission''s asset beta 2011'!$B$11:$G$84,MATCH($A139,'Commission''s asset beta 2011'!$A$11:$A$84,0),MATCH(D$6,'Commission''s asset beta 2011'!$B$8:$G$8,0))</f>
        <v>0.2886790807133498</v>
      </c>
      <c r="E139" s="38">
        <f ca="1">INDEX('Commission''s asset beta 2011'!$B$11:$G$84,MATCH($A139,'Commission''s asset beta 2011'!$A$11:$A$84,0),MATCH(E$6,'Commission''s asset beta 2011'!$B$8:$G$8,0))</f>
        <v>2.4675774456748626E-2</v>
      </c>
      <c r="F139" s="38">
        <f ca="1">INDEX('Commission''s asset beta 2011'!$B$11:$G$84,MATCH($A139,'Commission''s asset beta 2011'!$A$11:$A$84,0),MATCH(F$6,'Commission''s asset beta 2011'!$B$8:$G$8,0))</f>
        <v>0.30202903778615092</v>
      </c>
      <c r="G139" s="38">
        <f ca="1">INDEX('Commission''s asset beta 2011'!$B$11:$G$84,MATCH($A139,'Commission''s asset beta 2011'!$A$11:$A$84,0),MATCH(G$6,'Commission''s asset beta 2011'!$B$8:$G$8,0))</f>
        <v>1.0249723465602323E-2</v>
      </c>
    </row>
    <row r="140" spans="1:7" ht="409.6">
      <c r="A140" s="1" t="str">
        <f ca="1">'Commission''s asset beta 2016'!R26</f>
        <v>EXC US Equity</v>
      </c>
      <c r="B140" s="38">
        <f ca="1">INDEX('Commission''s asset beta 2011'!$B$11:$G$84,MATCH($A140,'Commission''s asset beta 2011'!$A$11:$A$84,0),MATCH(B$6,'Commission''s asset beta 2011'!$B$8:$G$8,0))</f>
        <v>0.5064623509703059</v>
      </c>
      <c r="C140" s="38">
        <f ca="1">INDEX('Commission''s asset beta 2011'!$B$11:$G$84,MATCH($A140,'Commission''s asset beta 2011'!$A$11:$A$84,0),MATCH(C$6,'Commission''s asset beta 2011'!$B$8:$G$8,0))</f>
        <v>9.1064366389612461E-2</v>
      </c>
      <c r="D140" s="38">
        <f ca="1">INDEX('Commission''s asset beta 2011'!$B$11:$G$84,MATCH($A140,'Commission''s asset beta 2011'!$A$11:$A$84,0),MATCH(D$6,'Commission''s asset beta 2011'!$B$8:$G$8,0))</f>
        <v>0.58664875065185806</v>
      </c>
      <c r="E140" s="38">
        <f ca="1">INDEX('Commission''s asset beta 2011'!$B$11:$G$84,MATCH($A140,'Commission''s asset beta 2011'!$A$11:$A$84,0),MATCH(E$6,'Commission''s asset beta 2011'!$B$8:$G$8,0))</f>
        <v>4.7893397319074986E-2</v>
      </c>
      <c r="F140" s="38">
        <f ca="1">INDEX('Commission''s asset beta 2011'!$B$11:$G$84,MATCH($A140,'Commission''s asset beta 2011'!$A$11:$A$84,0),MATCH(F$6,'Commission''s asset beta 2011'!$B$8:$G$8,0))</f>
        <v>0.66400664477008853</v>
      </c>
      <c r="G140" s="38">
        <f ca="1">INDEX('Commission''s asset beta 2011'!$B$11:$G$84,MATCH($A140,'Commission''s asset beta 2011'!$A$11:$A$84,0),MATCH(G$6,'Commission''s asset beta 2011'!$B$8:$G$8,0))</f>
        <v>1.983035985343674E-2</v>
      </c>
    </row>
    <row r="141" spans="1:7" ht="409.6">
      <c r="A141" s="1" t="str">
        <f ca="1">'Commission''s asset beta 2016'!R27</f>
        <v>FE US Equity</v>
      </c>
      <c r="B141" s="38">
        <f ca="1">INDEX('Commission''s asset beta 2011'!$B$11:$G$84,MATCH($A141,'Commission''s asset beta 2011'!$A$11:$A$84,0),MATCH(B$6,'Commission''s asset beta 2011'!$B$8:$G$8,0))</f>
        <v>0.33996342801499135</v>
      </c>
      <c r="C141" s="38">
        <f ca="1">INDEX('Commission''s asset beta 2011'!$B$11:$G$84,MATCH($A141,'Commission''s asset beta 2011'!$A$11:$A$84,0),MATCH(C$6,'Commission''s asset beta 2011'!$B$8:$G$8,0))</f>
        <v>7.8072098059491821E-2</v>
      </c>
      <c r="D141" s="38">
        <f ca="1">INDEX('Commission''s asset beta 2011'!$B$11:$G$84,MATCH($A141,'Commission''s asset beta 2011'!$A$11:$A$84,0),MATCH(D$6,'Commission''s asset beta 2011'!$B$8:$G$8,0))</f>
        <v>0.37440546667289942</v>
      </c>
      <c r="E141" s="38">
        <f ca="1">INDEX('Commission''s asset beta 2011'!$B$11:$G$84,MATCH($A141,'Commission''s asset beta 2011'!$A$11:$A$84,0),MATCH(E$6,'Commission''s asset beta 2011'!$B$8:$G$8,0))</f>
        <v>3.3333986696300145E-2</v>
      </c>
      <c r="F141" s="38">
        <f ca="1">INDEX('Commission''s asset beta 2011'!$B$11:$G$84,MATCH($A141,'Commission''s asset beta 2011'!$A$11:$A$84,0),MATCH(F$6,'Commission''s asset beta 2011'!$B$8:$G$8,0))</f>
        <v>0.42437159059396845</v>
      </c>
      <c r="G141" s="38">
        <f ca="1">INDEX('Commission''s asset beta 2011'!$B$11:$G$84,MATCH($A141,'Commission''s asset beta 2011'!$A$11:$A$84,0),MATCH(G$6,'Commission''s asset beta 2011'!$B$8:$G$8,0))</f>
        <v>1.4090485989620399E-2</v>
      </c>
    </row>
    <row r="142" spans="1:7" ht="409.6">
      <c r="A142" s="1" t="str">
        <f ca="1">'Commission''s asset beta 2016'!R28</f>
        <v>LNT US Equity</v>
      </c>
      <c r="B142" s="38">
        <f ca="1">INDEX('Commission''s asset beta 2011'!$B$11:$G$84,MATCH($A142,'Commission''s asset beta 2011'!$A$11:$A$84,0),MATCH(B$6,'Commission''s asset beta 2011'!$B$8:$G$8,0))</f>
        <v>0.42645729159562851</v>
      </c>
      <c r="C142" s="38">
        <f ca="1">INDEX('Commission''s asset beta 2011'!$B$11:$G$84,MATCH($A142,'Commission''s asset beta 2011'!$A$11:$A$84,0),MATCH(C$6,'Commission''s asset beta 2011'!$B$8:$G$8,0))</f>
        <v>7.9795564637046679E-2</v>
      </c>
      <c r="D142" s="38">
        <f ca="1">INDEX('Commission''s asset beta 2011'!$B$11:$G$84,MATCH($A142,'Commission''s asset beta 2011'!$A$11:$A$84,0),MATCH(D$6,'Commission''s asset beta 2011'!$B$8:$G$8,0))</f>
        <v>0.45898012471923638</v>
      </c>
      <c r="E142" s="38">
        <f ca="1">INDEX('Commission''s asset beta 2011'!$B$11:$G$84,MATCH($A142,'Commission''s asset beta 2011'!$A$11:$A$84,0),MATCH(E$6,'Commission''s asset beta 2011'!$B$8:$G$8,0))</f>
        <v>3.7254022765115247E-2</v>
      </c>
      <c r="F142" s="38">
        <f ca="1">INDEX('Commission''s asset beta 2011'!$B$11:$G$84,MATCH($A142,'Commission''s asset beta 2011'!$A$11:$A$84,0),MATCH(F$6,'Commission''s asset beta 2011'!$B$8:$G$8,0))</f>
        <v>0.48465401152569054</v>
      </c>
      <c r="G142" s="38">
        <f ca="1">INDEX('Commission''s asset beta 2011'!$B$11:$G$84,MATCH($A142,'Commission''s asset beta 2011'!$A$11:$A$84,0),MATCH(G$6,'Commission''s asset beta 2011'!$B$8:$G$8,0))</f>
        <v>1.5186793638316216E-2</v>
      </c>
    </row>
    <row r="143" spans="1:7" ht="409.6">
      <c r="A143" s="1" t="str">
        <f ca="1">'Commission''s asset beta 2016'!R29</f>
        <v>MGEE US Equity</v>
      </c>
      <c r="B143" s="38">
        <f ca="1">INDEX('Commission''s asset beta 2011'!$B$11:$G$84,MATCH($A143,'Commission''s asset beta 2011'!$A$11:$A$84,0),MATCH(B$6,'Commission''s asset beta 2011'!$B$8:$G$8,0))</f>
        <v>0.26683906390150763</v>
      </c>
      <c r="C143" s="38">
        <f ca="1">INDEX('Commission''s asset beta 2011'!$B$11:$G$84,MATCH($A143,'Commission''s asset beta 2011'!$A$11:$A$84,0),MATCH(C$6,'Commission''s asset beta 2011'!$B$8:$G$8,0))</f>
        <v>6.5250528371296537E-2</v>
      </c>
      <c r="D143" s="38">
        <f ca="1">INDEX('Commission''s asset beta 2011'!$B$11:$G$84,MATCH($A143,'Commission''s asset beta 2011'!$A$11:$A$84,0),MATCH(D$6,'Commission''s asset beta 2011'!$B$8:$G$8,0))</f>
        <v>0.37832369318817732</v>
      </c>
      <c r="E143" s="38">
        <f ca="1">INDEX('Commission''s asset beta 2011'!$B$11:$G$84,MATCH($A143,'Commission''s asset beta 2011'!$A$11:$A$84,0),MATCH(E$6,'Commission''s asset beta 2011'!$B$8:$G$8,0))</f>
        <v>3.4873698620899354E-2</v>
      </c>
      <c r="F143" s="38">
        <f ca="1">INDEX('Commission''s asset beta 2011'!$B$11:$G$84,MATCH($A143,'Commission''s asset beta 2011'!$A$11:$A$84,0),MATCH(F$6,'Commission''s asset beta 2011'!$B$8:$G$8,0))</f>
        <v>0.47554970529958251</v>
      </c>
      <c r="G143" s="38">
        <f ca="1">INDEX('Commission''s asset beta 2011'!$B$11:$G$84,MATCH($A143,'Commission''s asset beta 2011'!$A$11:$A$84,0),MATCH(G$6,'Commission''s asset beta 2011'!$B$8:$G$8,0))</f>
        <v>1.4539384689189888E-2</v>
      </c>
    </row>
    <row r="144" spans="1:7" ht="409.6">
      <c r="A144" s="1" t="str">
        <f ca="1">'Commission''s asset beta 2016'!R30</f>
        <v>NG/ LN Equity</v>
      </c>
      <c r="B144" s="38">
        <f ca="1">INDEX('Commission''s asset beta 2011'!$B$11:$G$84,MATCH($A144,'Commission''s asset beta 2011'!$A$11:$A$84,0),MATCH(B$6,'Commission''s asset beta 2011'!$B$8:$G$8,0))</f>
        <v>0.26713151223652448</v>
      </c>
      <c r="C144" s="38">
        <f ca="1">INDEX('Commission''s asset beta 2011'!$B$11:$G$84,MATCH($A144,'Commission''s asset beta 2011'!$A$11:$A$84,0),MATCH(C$6,'Commission''s asset beta 2011'!$B$8:$G$8,0))</f>
        <v>5.4768415650854947E-2</v>
      </c>
      <c r="D144" s="38">
        <f ca="1">INDEX('Commission''s asset beta 2011'!$B$11:$G$84,MATCH($A144,'Commission''s asset beta 2011'!$A$11:$A$84,0),MATCH(D$6,'Commission''s asset beta 2011'!$B$8:$G$8,0))</f>
        <v>0.28331193030016727</v>
      </c>
      <c r="E144" s="38">
        <f ca="1">INDEX('Commission''s asset beta 2011'!$B$11:$G$84,MATCH($A144,'Commission''s asset beta 2011'!$A$11:$A$84,0),MATCH(E$6,'Commission''s asset beta 2011'!$B$8:$G$8,0))</f>
        <v>2.7326149243423317E-2</v>
      </c>
      <c r="F144" s="38">
        <f ca="1">INDEX('Commission''s asset beta 2011'!$B$11:$G$84,MATCH($A144,'Commission''s asset beta 2011'!$A$11:$A$84,0),MATCH(F$6,'Commission''s asset beta 2011'!$B$8:$G$8,0))</f>
        <v>0.32091034555652914</v>
      </c>
      <c r="G144" s="38">
        <f ca="1">INDEX('Commission''s asset beta 2011'!$B$11:$G$84,MATCH($A144,'Commission''s asset beta 2011'!$A$11:$A$84,0),MATCH(G$6,'Commission''s asset beta 2011'!$B$8:$G$8,0))</f>
        <v>1.2333833608971435E-2</v>
      </c>
    </row>
    <row r="145" spans="1:7" ht="409.6">
      <c r="A145" s="1" t="str">
        <f ca="1">'Commission''s asset beta 2016'!R31</f>
        <v>NI US Equity</v>
      </c>
      <c r="B145" s="38">
        <f ca="1">INDEX('Commission''s asset beta 2011'!$B$11:$G$84,MATCH($A145,'Commission''s asset beta 2011'!$A$11:$A$84,0),MATCH(B$6,'Commission''s asset beta 2011'!$B$8:$G$8,0))</f>
        <v>0.35831038456780062</v>
      </c>
      <c r="C145" s="38">
        <f ca="1">INDEX('Commission''s asset beta 2011'!$B$11:$G$84,MATCH($A145,'Commission''s asset beta 2011'!$A$11:$A$84,0),MATCH(C$6,'Commission''s asset beta 2011'!$B$8:$G$8,0))</f>
        <v>4.4273593580932205E-2</v>
      </c>
      <c r="D145" s="38">
        <f ca="1">INDEX('Commission''s asset beta 2011'!$B$11:$G$84,MATCH($A145,'Commission''s asset beta 2011'!$A$11:$A$84,0),MATCH(D$6,'Commission''s asset beta 2011'!$B$8:$G$8,0))</f>
        <v>0.32907022964225779</v>
      </c>
      <c r="E145" s="38">
        <f ca="1">INDEX('Commission''s asset beta 2011'!$B$11:$G$84,MATCH($A145,'Commission''s asset beta 2011'!$A$11:$A$84,0),MATCH(E$6,'Commission''s asset beta 2011'!$B$8:$G$8,0))</f>
        <v>2.1339973033777271E-2</v>
      </c>
      <c r="F145" s="38">
        <f ca="1">INDEX('Commission''s asset beta 2011'!$B$11:$G$84,MATCH($A145,'Commission''s asset beta 2011'!$A$11:$A$84,0),MATCH(F$6,'Commission''s asset beta 2011'!$B$8:$G$8,0))</f>
        <v>0.33068094985429186</v>
      </c>
      <c r="G145" s="38">
        <f ca="1">INDEX('Commission''s asset beta 2011'!$B$11:$G$84,MATCH($A145,'Commission''s asset beta 2011'!$A$11:$A$84,0),MATCH(G$6,'Commission''s asset beta 2011'!$B$8:$G$8,0))</f>
        <v>9.1844894330533351E-3</v>
      </c>
    </row>
    <row r="146" spans="1:7" ht="409.6">
      <c r="A146" s="1" t="str">
        <f ca="1">'Commission''s asset beta 2016'!R32</f>
        <v>NWE US Equity</v>
      </c>
      <c r="B146" s="38">
        <f ca="1">INDEX('Commission''s asset beta 2011'!$B$11:$G$84,MATCH($A146,'Commission''s asset beta 2011'!$A$11:$A$84,0),MATCH(B$6,'Commission''s asset beta 2011'!$B$8:$G$8,0))</f>
        <v>0.37570338466829212</v>
      </c>
      <c r="C146" s="38">
        <f ca="1">INDEX('Commission''s asset beta 2011'!$B$11:$G$84,MATCH($A146,'Commission''s asset beta 2011'!$A$11:$A$84,0),MATCH(C$6,'Commission''s asset beta 2011'!$B$8:$G$8,0))</f>
        <v>6.7651393834922677E-2</v>
      </c>
      <c r="D146" s="38">
        <f ca="1">INDEX('Commission''s asset beta 2011'!$B$11:$G$84,MATCH($A146,'Commission''s asset beta 2011'!$A$11:$A$84,0),MATCH(D$6,'Commission''s asset beta 2011'!$B$8:$G$8,0))</f>
        <v>0.3457861303292829</v>
      </c>
      <c r="E146" s="38">
        <f ca="1">INDEX('Commission''s asset beta 2011'!$B$11:$G$84,MATCH($A146,'Commission''s asset beta 2011'!$A$11:$A$84,0),MATCH(E$6,'Commission''s asset beta 2011'!$B$8:$G$8,0))</f>
        <v>3.0222730653765639E-2</v>
      </c>
      <c r="F146" s="38">
        <f ca="1">INDEX('Commission''s asset beta 2011'!$B$11:$G$84,MATCH($A146,'Commission''s asset beta 2011'!$A$11:$A$84,0),MATCH(F$6,'Commission''s asset beta 2011'!$B$8:$G$8,0))</f>
        <v>0.36110675412449966</v>
      </c>
      <c r="G146" s="38">
        <f ca="1">INDEX('Commission''s asset beta 2011'!$B$11:$G$84,MATCH($A146,'Commission''s asset beta 2011'!$A$11:$A$84,0),MATCH(G$6,'Commission''s asset beta 2011'!$B$8:$G$8,0))</f>
        <v>1.1868639498823613E-2</v>
      </c>
    </row>
    <row r="147" spans="1:7" ht="409.6">
      <c r="A147" s="1" t="str">
        <f ca="1">'Commission''s asset beta 2016'!R33</f>
        <v>OGE US Equity</v>
      </c>
      <c r="B147" s="38">
        <f ca="1">INDEX('Commission''s asset beta 2011'!$B$11:$G$84,MATCH($A147,'Commission''s asset beta 2011'!$A$11:$A$84,0),MATCH(B$6,'Commission''s asset beta 2011'!$B$8:$G$8,0))</f>
        <v>0.49721266713489359</v>
      </c>
      <c r="C147" s="38">
        <f ca="1">INDEX('Commission''s asset beta 2011'!$B$11:$G$84,MATCH($A147,'Commission''s asset beta 2011'!$A$11:$A$84,0),MATCH(C$6,'Commission''s asset beta 2011'!$B$8:$G$8,0))</f>
        <v>6.2952099816185603E-2</v>
      </c>
      <c r="D147" s="38">
        <f ca="1">INDEX('Commission''s asset beta 2011'!$B$11:$G$84,MATCH($A147,'Commission''s asset beta 2011'!$A$11:$A$84,0),MATCH(D$6,'Commission''s asset beta 2011'!$B$8:$G$8,0))</f>
        <v>0.4622453906205129</v>
      </c>
      <c r="E147" s="38">
        <f ca="1">INDEX('Commission''s asset beta 2011'!$B$11:$G$84,MATCH($A147,'Commission''s asset beta 2011'!$A$11:$A$84,0),MATCH(E$6,'Commission''s asset beta 2011'!$B$8:$G$8,0))</f>
        <v>3.368228559751274E-2</v>
      </c>
      <c r="F147" s="38">
        <f ca="1">INDEX('Commission''s asset beta 2011'!$B$11:$G$84,MATCH($A147,'Commission''s asset beta 2011'!$A$11:$A$84,0),MATCH(F$6,'Commission''s asset beta 2011'!$B$8:$G$8,0))</f>
        <v>0.50043148321605657</v>
      </c>
      <c r="G147" s="38">
        <f ca="1">INDEX('Commission''s asset beta 2011'!$B$11:$G$84,MATCH($A147,'Commission''s asset beta 2011'!$A$11:$A$84,0),MATCH(G$6,'Commission''s asset beta 2011'!$B$8:$G$8,0))</f>
        <v>1.4435074399515956E-2</v>
      </c>
    </row>
    <row r="148" spans="1:7" ht="409.6">
      <c r="A148" s="1" t="str">
        <f ca="1">'Commission''s asset beta 2016'!R34</f>
        <v>PCG US Equity</v>
      </c>
      <c r="B148" s="38">
        <f ca="1">INDEX('Commission''s asset beta 2011'!$B$11:$G$84,MATCH($A148,'Commission''s asset beta 2011'!$A$11:$A$84,0),MATCH(B$6,'Commission''s asset beta 2011'!$B$8:$G$8,0))</f>
        <v>0.27477255860593069</v>
      </c>
      <c r="C148" s="38">
        <f ca="1">INDEX('Commission''s asset beta 2011'!$B$11:$G$84,MATCH($A148,'Commission''s asset beta 2011'!$A$11:$A$84,0),MATCH(C$6,'Commission''s asset beta 2011'!$B$8:$G$8,0))</f>
        <v>5.9593621366540658E-2</v>
      </c>
      <c r="D148" s="38">
        <f ca="1">INDEX('Commission''s asset beta 2011'!$B$11:$G$84,MATCH($A148,'Commission''s asset beta 2011'!$A$11:$A$84,0),MATCH(D$6,'Commission''s asset beta 2011'!$B$8:$G$8,0))</f>
        <v>0.27978283532594933</v>
      </c>
      <c r="E148" s="38">
        <f ca="1">INDEX('Commission''s asset beta 2011'!$B$11:$G$84,MATCH($A148,'Commission''s asset beta 2011'!$A$11:$A$84,0),MATCH(E$6,'Commission''s asset beta 2011'!$B$8:$G$8,0))</f>
        <v>3.0910958860437765E-2</v>
      </c>
      <c r="F148" s="38">
        <f ca="1">INDEX('Commission''s asset beta 2011'!$B$11:$G$84,MATCH($A148,'Commission''s asset beta 2011'!$A$11:$A$84,0),MATCH(F$6,'Commission''s asset beta 2011'!$B$8:$G$8,0))</f>
        <v>0.36254466642196215</v>
      </c>
      <c r="G148" s="38">
        <f ca="1">INDEX('Commission''s asset beta 2011'!$B$11:$G$84,MATCH($A148,'Commission''s asset beta 2011'!$A$11:$A$84,0),MATCH(G$6,'Commission''s asset beta 2011'!$B$8:$G$8,0))</f>
        <v>1.3836335859060855E-2</v>
      </c>
    </row>
    <row r="149" spans="1:7" ht="409.6">
      <c r="A149" s="1" t="str">
        <f ca="1">'Commission''s asset beta 2016'!R35</f>
        <v>PEG US Equity</v>
      </c>
      <c r="B149" s="38">
        <f ca="1">INDEX('Commission''s asset beta 2011'!$B$11:$G$84,MATCH($A149,'Commission''s asset beta 2011'!$A$11:$A$84,0),MATCH(B$6,'Commission''s asset beta 2011'!$B$8:$G$8,0))</f>
        <v>0.40746570804085441</v>
      </c>
      <c r="C149" s="38">
        <f ca="1">INDEX('Commission''s asset beta 2011'!$B$11:$G$84,MATCH($A149,'Commission''s asset beta 2011'!$A$11:$A$84,0),MATCH(C$6,'Commission''s asset beta 2011'!$B$8:$G$8,0))</f>
        <v>8.5676902237537128E-2</v>
      </c>
      <c r="D149" s="38">
        <f ca="1">INDEX('Commission''s asset beta 2011'!$B$11:$G$84,MATCH($A149,'Commission''s asset beta 2011'!$A$11:$A$84,0),MATCH(D$6,'Commission''s asset beta 2011'!$B$8:$G$8,0))</f>
        <v>0.44406790559265108</v>
      </c>
      <c r="E149" s="38">
        <f ca="1">INDEX('Commission''s asset beta 2011'!$B$11:$G$84,MATCH($A149,'Commission''s asset beta 2011'!$A$11:$A$84,0),MATCH(E$6,'Commission''s asset beta 2011'!$B$8:$G$8,0))</f>
        <v>3.9855237276124174E-2</v>
      </c>
      <c r="F149" s="38">
        <f ca="1">INDEX('Commission''s asset beta 2011'!$B$11:$G$84,MATCH($A149,'Commission''s asset beta 2011'!$A$11:$A$84,0),MATCH(F$6,'Commission''s asset beta 2011'!$B$8:$G$8,0))</f>
        <v>0.54327020730303111</v>
      </c>
      <c r="G149" s="38">
        <f ca="1">INDEX('Commission''s asset beta 2011'!$B$11:$G$84,MATCH($A149,'Commission''s asset beta 2011'!$A$11:$A$84,0),MATCH(G$6,'Commission''s asset beta 2011'!$B$8:$G$8,0))</f>
        <v>1.7025530592396532E-2</v>
      </c>
    </row>
    <row r="150" spans="1:7" ht="409.6">
      <c r="A150" s="1" t="str">
        <f ca="1">'Commission''s asset beta 2016'!R36</f>
        <v>POM US Equity</v>
      </c>
      <c r="B150" s="38">
        <f ca="1">INDEX('Commission''s asset beta 2011'!$B$11:$G$84,MATCH($A150,'Commission''s asset beta 2011'!$A$11:$A$84,0),MATCH(B$6,'Commission''s asset beta 2011'!$B$8:$G$8,0))</f>
        <v>0.33518879697933029</v>
      </c>
      <c r="C150" s="38">
        <f ca="1">INDEX('Commission''s asset beta 2011'!$B$11:$G$84,MATCH($A150,'Commission''s asset beta 2011'!$A$11:$A$84,0),MATCH(C$6,'Commission''s asset beta 2011'!$B$8:$G$8,0))</f>
        <v>5.2192616311824973E-2</v>
      </c>
      <c r="D150" s="38">
        <f ca="1">INDEX('Commission''s asset beta 2011'!$B$11:$G$84,MATCH($A150,'Commission''s asset beta 2011'!$A$11:$A$84,0),MATCH(D$6,'Commission''s asset beta 2011'!$B$8:$G$8,0))</f>
        <v>0.34417824405716624</v>
      </c>
      <c r="E150" s="38">
        <f ca="1">INDEX('Commission''s asset beta 2011'!$B$11:$G$84,MATCH($A150,'Commission''s asset beta 2011'!$A$11:$A$84,0),MATCH(E$6,'Commission''s asset beta 2011'!$B$8:$G$8,0))</f>
        <v>2.5372985922567249E-2</v>
      </c>
      <c r="F150" s="38">
        <f ca="1">INDEX('Commission''s asset beta 2011'!$B$11:$G$84,MATCH($A150,'Commission''s asset beta 2011'!$A$11:$A$84,0),MATCH(F$6,'Commission''s asset beta 2011'!$B$8:$G$8,0))</f>
        <v>0.34403576297522054</v>
      </c>
      <c r="G150" s="38">
        <f ca="1">INDEX('Commission''s asset beta 2011'!$B$11:$G$84,MATCH($A150,'Commission''s asset beta 2011'!$A$11:$A$84,0),MATCH(G$6,'Commission''s asset beta 2011'!$B$8:$G$8,0))</f>
        <v>1.0421466880659695E-2</v>
      </c>
    </row>
    <row r="151" spans="1:7" ht="409.6">
      <c r="A151" s="1" t="str">
        <f ca="1">'Commission''s asset beta 2016'!R37</f>
        <v>PPL US Equity</v>
      </c>
      <c r="B151" s="38">
        <f ca="1">INDEX('Commission''s asset beta 2011'!$B$11:$G$84,MATCH($A151,'Commission''s asset beta 2011'!$A$11:$A$84,0),MATCH(B$6,'Commission''s asset beta 2011'!$B$8:$G$8,0))</f>
        <v>0.34477784396664352</v>
      </c>
      <c r="C151" s="38">
        <f ca="1">INDEX('Commission''s asset beta 2011'!$B$11:$G$84,MATCH($A151,'Commission''s asset beta 2011'!$A$11:$A$84,0),MATCH(C$6,'Commission''s asset beta 2011'!$B$8:$G$8,0))</f>
        <v>8.5695249684770755E-2</v>
      </c>
      <c r="D151" s="38">
        <f ca="1">INDEX('Commission''s asset beta 2011'!$B$11:$G$84,MATCH($A151,'Commission''s asset beta 2011'!$A$11:$A$84,0),MATCH(D$6,'Commission''s asset beta 2011'!$B$8:$G$8,0))</f>
        <v>0.3952460577416459</v>
      </c>
      <c r="E151" s="38">
        <f ca="1">INDEX('Commission''s asset beta 2011'!$B$11:$G$84,MATCH($A151,'Commission''s asset beta 2011'!$A$11:$A$84,0),MATCH(E$6,'Commission''s asset beta 2011'!$B$8:$G$8,0))</f>
        <v>4.1467851738446297E-2</v>
      </c>
      <c r="F151" s="38">
        <f ca="1">INDEX('Commission''s asset beta 2011'!$B$11:$G$84,MATCH($A151,'Commission''s asset beta 2011'!$A$11:$A$84,0),MATCH(F$6,'Commission''s asset beta 2011'!$B$8:$G$8,0))</f>
        <v>0.49351212350041929</v>
      </c>
      <c r="G151" s="38">
        <f ca="1">INDEX('Commission''s asset beta 2011'!$B$11:$G$84,MATCH($A151,'Commission''s asset beta 2011'!$A$11:$A$84,0),MATCH(G$6,'Commission''s asset beta 2011'!$B$8:$G$8,0))</f>
        <v>1.7122048318890311E-2</v>
      </c>
    </row>
    <row r="152" spans="1:7" ht="409.6">
      <c r="A152" s="1" t="str">
        <f ca="1">'Commission''s asset beta 2016'!R38</f>
        <v>SCG US Equity</v>
      </c>
      <c r="B152" s="38">
        <f ca="1">INDEX('Commission''s asset beta 2011'!$B$11:$G$84,MATCH($A152,'Commission''s asset beta 2011'!$A$11:$A$84,0),MATCH(B$6,'Commission''s asset beta 2011'!$B$8:$G$8,0))</f>
        <v>0.32549853349160401</v>
      </c>
      <c r="C152" s="38">
        <f ca="1">INDEX('Commission''s asset beta 2011'!$B$11:$G$84,MATCH($A152,'Commission''s asset beta 2011'!$A$11:$A$84,0),MATCH(C$6,'Commission''s asset beta 2011'!$B$8:$G$8,0))</f>
        <v>4.9136886494879628E-2</v>
      </c>
      <c r="D152" s="38">
        <f ca="1">INDEX('Commission''s asset beta 2011'!$B$11:$G$84,MATCH($A152,'Commission''s asset beta 2011'!$A$11:$A$84,0),MATCH(D$6,'Commission''s asset beta 2011'!$B$8:$G$8,0))</f>
        <v>0.30242102453075387</v>
      </c>
      <c r="E152" s="38">
        <f ca="1">INDEX('Commission''s asset beta 2011'!$B$11:$G$84,MATCH($A152,'Commission''s asset beta 2011'!$A$11:$A$84,0),MATCH(E$6,'Commission''s asset beta 2011'!$B$8:$G$8,0))</f>
        <v>2.3539837527304836E-2</v>
      </c>
      <c r="F152" s="38">
        <f ca="1">INDEX('Commission''s asset beta 2011'!$B$11:$G$84,MATCH($A152,'Commission''s asset beta 2011'!$A$11:$A$84,0),MATCH(F$6,'Commission''s asset beta 2011'!$B$8:$G$8,0))</f>
        <v>0.33578356813703397</v>
      </c>
      <c r="G152" s="38">
        <f ca="1">INDEX('Commission''s asset beta 2011'!$B$11:$G$84,MATCH($A152,'Commission''s asset beta 2011'!$A$11:$A$84,0),MATCH(G$6,'Commission''s asset beta 2011'!$B$8:$G$8,0))</f>
        <v>9.8382629933000017E-3</v>
      </c>
    </row>
    <row r="153" spans="1:7" ht="409.6">
      <c r="A153" s="1" t="str">
        <f ca="1">'Commission''s asset beta 2016'!R39</f>
        <v>SJI US Equity</v>
      </c>
      <c r="B153" s="38">
        <f ca="1">INDEX('Commission''s asset beta 2011'!$B$11:$G$84,MATCH($A153,'Commission''s asset beta 2011'!$A$11:$A$84,0),MATCH(B$6,'Commission''s asset beta 2011'!$B$8:$G$8,0))</f>
        <v>0.269208916543976</v>
      </c>
      <c r="C153" s="38">
        <f ca="1">INDEX('Commission''s asset beta 2011'!$B$11:$G$84,MATCH($A153,'Commission''s asset beta 2011'!$A$11:$A$84,0),MATCH(C$6,'Commission''s asset beta 2011'!$B$8:$G$8,0))</f>
        <v>7.2655291460436519E-2</v>
      </c>
      <c r="D153" s="38">
        <f ca="1">INDEX('Commission''s asset beta 2011'!$B$11:$G$84,MATCH($A153,'Commission''s asset beta 2011'!$A$11:$A$84,0),MATCH(D$6,'Commission''s asset beta 2011'!$B$8:$G$8,0))</f>
        <v>0.38285280528808036</v>
      </c>
      <c r="E153" s="38">
        <f ca="1">INDEX('Commission''s asset beta 2011'!$B$11:$G$84,MATCH($A153,'Commission''s asset beta 2011'!$A$11:$A$84,0),MATCH(E$6,'Commission''s asset beta 2011'!$B$8:$G$8,0))</f>
        <v>3.738501987097053E-2</v>
      </c>
      <c r="F153" s="38">
        <f ca="1">INDEX('Commission''s asset beta 2011'!$B$11:$G$84,MATCH($A153,'Commission''s asset beta 2011'!$A$11:$A$84,0),MATCH(F$6,'Commission''s asset beta 2011'!$B$8:$G$8,0))</f>
        <v>0.46240729244939344</v>
      </c>
      <c r="G153" s="38">
        <f ca="1">INDEX('Commission''s asset beta 2011'!$B$11:$G$84,MATCH($A153,'Commission''s asset beta 2011'!$A$11:$A$84,0),MATCH(G$6,'Commission''s asset beta 2011'!$B$8:$G$8,0))</f>
        <v>1.5041364021633275E-2</v>
      </c>
    </row>
    <row r="154" spans="1:7" ht="409.6">
      <c r="A154" s="1" t="str">
        <f ca="1">'Commission''s asset beta 2016'!R40</f>
        <v>SKI AU Equity</v>
      </c>
      <c r="B154" s="38">
        <f ca="1">INDEX('Commission''s asset beta 2011'!$B$11:$G$84,MATCH($A154,'Commission''s asset beta 2011'!$A$11:$A$84,0),MATCH(B$6,'Commission''s asset beta 2011'!$B$8:$G$8,0))</f>
        <v>0.21249848845224512</v>
      </c>
      <c r="C154" s="38">
        <f ca="1">INDEX('Commission''s asset beta 2011'!$B$11:$G$84,MATCH($A154,'Commission''s asset beta 2011'!$A$11:$A$84,0),MATCH(C$6,'Commission''s asset beta 2011'!$B$8:$G$8,0))</f>
        <v>6.7006078690967419E-2</v>
      </c>
      <c r="D154" s="38">
        <f ca="1">INDEX('Commission''s asset beta 2011'!$B$11:$G$84,MATCH($A154,'Commission''s asset beta 2011'!$A$11:$A$84,0),MATCH(D$6,'Commission''s asset beta 2011'!$B$8:$G$8,0))</f>
        <v>0.21273972105004982</v>
      </c>
      <c r="E154" s="38">
        <f ca="1">INDEX('Commission''s asset beta 2011'!$B$11:$G$84,MATCH($A154,'Commission''s asset beta 2011'!$A$11:$A$84,0),MATCH(E$6,'Commission''s asset beta 2011'!$B$8:$G$8,0))</f>
        <v>3.7638141611935821E-2</v>
      </c>
      <c r="F154" s="38">
        <f ca="1">INDEX('Commission''s asset beta 2011'!$B$11:$G$84,MATCH($A154,'Commission''s asset beta 2011'!$A$11:$A$84,0),MATCH(F$6,'Commission''s asset beta 2011'!$B$8:$G$8,0))</f>
        <v>0.28149465968629966</v>
      </c>
      <c r="G154" s="38">
        <f ca="1">INDEX('Commission''s asset beta 2011'!$B$11:$G$84,MATCH($A154,'Commission''s asset beta 2011'!$A$11:$A$84,0),MATCH(G$6,'Commission''s asset beta 2011'!$B$8:$G$8,0))</f>
        <v>1.8796551106494187E-2</v>
      </c>
    </row>
    <row r="155" spans="1:7" ht="409.6">
      <c r="A155" s="1" t="str">
        <f ca="1">'Commission''s asset beta 2016'!R41</f>
        <v>SRE US Equity</v>
      </c>
      <c r="B155" s="38">
        <f ca="1">INDEX('Commission''s asset beta 2011'!$B$11:$G$84,MATCH($A155,'Commission''s asset beta 2011'!$A$11:$A$84,0),MATCH(B$6,'Commission''s asset beta 2011'!$B$8:$G$8,0))</f>
        <v>0.5156739625348099</v>
      </c>
      <c r="C155" s="38">
        <f ca="1">INDEX('Commission''s asset beta 2011'!$B$11:$G$84,MATCH($A155,'Commission''s asset beta 2011'!$A$11:$A$84,0),MATCH(C$6,'Commission''s asset beta 2011'!$B$8:$G$8,0))</f>
        <v>7.1882866910688598E-2</v>
      </c>
      <c r="D155" s="38">
        <f ca="1">INDEX('Commission''s asset beta 2011'!$B$11:$G$84,MATCH($A155,'Commission''s asset beta 2011'!$A$11:$A$84,0),MATCH(D$6,'Commission''s asset beta 2011'!$B$8:$G$8,0))</f>
        <v>0.51340946471532367</v>
      </c>
      <c r="E155" s="38">
        <f ca="1">INDEX('Commission''s asset beta 2011'!$B$11:$G$84,MATCH($A155,'Commission''s asset beta 2011'!$A$11:$A$84,0),MATCH(E$6,'Commission''s asset beta 2011'!$B$8:$G$8,0))</f>
        <v>3.4447000164817547E-2</v>
      </c>
      <c r="F155" s="38">
        <f ca="1">INDEX('Commission''s asset beta 2011'!$B$11:$G$84,MATCH($A155,'Commission''s asset beta 2011'!$A$11:$A$84,0),MATCH(F$6,'Commission''s asset beta 2011'!$B$8:$G$8,0))</f>
        <v>0.54494583111868944</v>
      </c>
      <c r="G155" s="38">
        <f ca="1">INDEX('Commission''s asset beta 2011'!$B$11:$G$84,MATCH($A155,'Commission''s asset beta 2011'!$A$11:$A$84,0),MATCH(G$6,'Commission''s asset beta 2011'!$B$8:$G$8,0))</f>
        <v>1.5028035616024589E-2</v>
      </c>
    </row>
    <row r="156" spans="1:7" ht="409.6">
      <c r="A156" s="1" t="str">
        <f ca="1">'Commission''s asset beta 2016'!R42</f>
        <v>SSE LN Equity</v>
      </c>
      <c r="B156" s="38">
        <f ca="1">INDEX('Commission''s asset beta 2011'!$B$11:$G$84,MATCH($A156,'Commission''s asset beta 2011'!$A$11:$A$84,0),MATCH(B$6,'Commission''s asset beta 2011'!$B$8:$G$8,0))</f>
        <v>0.36142320898643432</v>
      </c>
      <c r="C156" s="38">
        <f ca="1">INDEX('Commission''s asset beta 2011'!$B$11:$G$84,MATCH($A156,'Commission''s asset beta 2011'!$A$11:$A$84,0),MATCH(C$6,'Commission''s asset beta 2011'!$B$8:$G$8,0))</f>
        <v>8.0212444803632446E-2</v>
      </c>
      <c r="D156" s="38">
        <f ca="1">INDEX('Commission''s asset beta 2011'!$B$11:$G$84,MATCH($A156,'Commission''s asset beta 2011'!$A$11:$A$84,0),MATCH(D$6,'Commission''s asset beta 2011'!$B$8:$G$8,0))</f>
        <v>0.4111067030749343</v>
      </c>
      <c r="E156" s="38">
        <f ca="1">INDEX('Commission''s asset beta 2011'!$B$11:$G$84,MATCH($A156,'Commission''s asset beta 2011'!$A$11:$A$84,0),MATCH(E$6,'Commission''s asset beta 2011'!$B$8:$G$8,0))</f>
        <v>4.1356536590250847E-2</v>
      </c>
      <c r="F156" s="38">
        <f ca="1">INDEX('Commission''s asset beta 2011'!$B$11:$G$84,MATCH($A156,'Commission''s asset beta 2011'!$A$11:$A$84,0),MATCH(F$6,'Commission''s asset beta 2011'!$B$8:$G$8,0))</f>
        <v>0.46511820847237623</v>
      </c>
      <c r="G156" s="38">
        <f ca="1">INDEX('Commission''s asset beta 2011'!$B$11:$G$84,MATCH($A156,'Commission''s asset beta 2011'!$A$11:$A$84,0),MATCH(G$6,'Commission''s asset beta 2011'!$B$8:$G$8,0))</f>
        <v>1.9068299484148284E-2</v>
      </c>
    </row>
    <row r="157" spans="1:7" ht="409.6">
      <c r="A157" s="1" t="str">
        <f ca="1">'Commission''s asset beta 2016'!R43</f>
        <v>TE US Equity</v>
      </c>
      <c r="B157" s="38">
        <f ca="1">INDEX('Commission''s asset beta 2011'!$B$11:$G$84,MATCH($A157,'Commission''s asset beta 2011'!$A$11:$A$84,0),MATCH(B$6,'Commission''s asset beta 2011'!$B$8:$G$8,0))</f>
        <v>0.42140168110893611</v>
      </c>
      <c r="C157" s="38">
        <f ca="1">INDEX('Commission''s asset beta 2011'!$B$11:$G$84,MATCH($A157,'Commission''s asset beta 2011'!$A$11:$A$84,0),MATCH(C$6,'Commission''s asset beta 2011'!$B$8:$G$8,0))</f>
        <v>6.3309532370175656E-2</v>
      </c>
      <c r="D157" s="38">
        <f ca="1">INDEX('Commission''s asset beta 2011'!$B$11:$G$84,MATCH($A157,'Commission''s asset beta 2011'!$A$11:$A$84,0),MATCH(D$6,'Commission''s asset beta 2011'!$B$8:$G$8,0))</f>
        <v>0.38524437690518953</v>
      </c>
      <c r="E157" s="38">
        <f ca="1">INDEX('Commission''s asset beta 2011'!$B$11:$G$84,MATCH($A157,'Commission''s asset beta 2011'!$A$11:$A$84,0),MATCH(E$6,'Commission''s asset beta 2011'!$B$8:$G$8,0))</f>
        <v>3.0896689917264755E-2</v>
      </c>
      <c r="F157" s="38">
        <f ca="1">INDEX('Commission''s asset beta 2011'!$B$11:$G$84,MATCH($A157,'Commission''s asset beta 2011'!$A$11:$A$84,0),MATCH(F$6,'Commission''s asset beta 2011'!$B$8:$G$8,0))</f>
        <v>0.41876206454909037</v>
      </c>
      <c r="G157" s="38">
        <f ca="1">INDEX('Commission''s asset beta 2011'!$B$11:$G$84,MATCH($A157,'Commission''s asset beta 2011'!$A$11:$A$84,0),MATCH(G$6,'Commission''s asset beta 2011'!$B$8:$G$8,0))</f>
        <v>1.2162655999838486E-2</v>
      </c>
    </row>
    <row r="158" spans="1:7" ht="409.6">
      <c r="A158" s="1" t="str">
        <f ca="1">'Commission''s asset beta 2016'!R44</f>
        <v>UGI US Equity</v>
      </c>
      <c r="B158" s="38">
        <f ca="1">INDEX('Commission''s asset beta 2011'!$B$11:$G$84,MATCH($A158,'Commission''s asset beta 2011'!$A$11:$A$84,0),MATCH(B$6,'Commission''s asset beta 2011'!$B$8:$G$8,0))</f>
        <v>0.28875425588765891</v>
      </c>
      <c r="C158" s="38">
        <f ca="1">INDEX('Commission''s asset beta 2011'!$B$11:$G$84,MATCH($A158,'Commission''s asset beta 2011'!$A$11:$A$84,0),MATCH(C$6,'Commission''s asset beta 2011'!$B$8:$G$8,0))</f>
        <v>5.4475741892390718E-2</v>
      </c>
      <c r="D158" s="38">
        <f ca="1">INDEX('Commission''s asset beta 2011'!$B$11:$G$84,MATCH($A158,'Commission''s asset beta 2011'!$A$11:$A$84,0),MATCH(D$6,'Commission''s asset beta 2011'!$B$8:$G$8,0))</f>
        <v>0.3359851715226132</v>
      </c>
      <c r="E158" s="38">
        <f ca="1">INDEX('Commission''s asset beta 2011'!$B$11:$G$84,MATCH($A158,'Commission''s asset beta 2011'!$A$11:$A$84,0),MATCH(E$6,'Commission''s asset beta 2011'!$B$8:$G$8,0))</f>
        <v>2.769680444444976E-2</v>
      </c>
      <c r="F158" s="38">
        <f ca="1">INDEX('Commission''s asset beta 2011'!$B$11:$G$84,MATCH($A158,'Commission''s asset beta 2011'!$A$11:$A$84,0),MATCH(F$6,'Commission''s asset beta 2011'!$B$8:$G$8,0))</f>
        <v>0.37325265413399655</v>
      </c>
      <c r="G158" s="38">
        <f ca="1">INDEX('Commission''s asset beta 2011'!$B$11:$G$84,MATCH($A158,'Commission''s asset beta 2011'!$A$11:$A$84,0),MATCH(G$6,'Commission''s asset beta 2011'!$B$8:$G$8,0))</f>
        <v>1.2639571722733627E-2</v>
      </c>
    </row>
    <row r="159" spans="1:7" ht="409.6">
      <c r="A159" s="1" t="str">
        <f ca="1">'Commission''s asset beta 2016'!R45</f>
        <v>UTL US Equity</v>
      </c>
      <c r="B159" s="38">
        <f ca="1">INDEX('Commission''s asset beta 2011'!$B$11:$G$84,MATCH($A159,'Commission''s asset beta 2011'!$A$11:$A$84,0),MATCH(B$6,'Commission''s asset beta 2011'!$B$8:$G$8,0))</f>
        <v>0.14831929031177918</v>
      </c>
      <c r="C159" s="38">
        <f ca="1">INDEX('Commission''s asset beta 2011'!$B$11:$G$84,MATCH($A159,'Commission''s asset beta 2011'!$A$11:$A$84,0),MATCH(C$6,'Commission''s asset beta 2011'!$B$8:$G$8,0))</f>
        <v>4.9048314219572224E-2</v>
      </c>
      <c r="D159" s="38">
        <f ca="1">INDEX('Commission''s asset beta 2011'!$B$11:$G$84,MATCH($A159,'Commission''s asset beta 2011'!$A$11:$A$84,0),MATCH(D$6,'Commission''s asset beta 2011'!$B$8:$G$8,0))</f>
        <v>0.12047487774142529</v>
      </c>
      <c r="E159" s="38">
        <f ca="1">INDEX('Commission''s asset beta 2011'!$B$11:$G$84,MATCH($A159,'Commission''s asset beta 2011'!$A$11:$A$84,0),MATCH(E$6,'Commission''s asset beta 2011'!$B$8:$G$8,0))</f>
        <v>2.803884552364241E-2</v>
      </c>
      <c r="F159" s="38">
        <f ca="1">INDEX('Commission''s asset beta 2011'!$B$11:$G$84,MATCH($A159,'Commission''s asset beta 2011'!$A$11:$A$84,0),MATCH(F$6,'Commission''s asset beta 2011'!$B$8:$G$8,0))</f>
        <v>8.7118791805570708E-2</v>
      </c>
      <c r="G159" s="38">
        <f ca="1">INDEX('Commission''s asset beta 2011'!$B$11:$G$84,MATCH($A159,'Commission''s asset beta 2011'!$A$11:$A$84,0),MATCH(G$6,'Commission''s asset beta 2011'!$B$8:$G$8,0))</f>
        <v>1.1576761247140844E-2</v>
      </c>
    </row>
    <row r="160" spans="1:7" ht="409.6">
      <c r="A160" s="1" t="str">
        <f ca="1">'Commission''s asset beta 2016'!R46</f>
        <v>VCT NZ Equity</v>
      </c>
      <c r="B160" s="38">
        <f ca="1">INDEX('Commission''s asset beta 2011'!$B$11:$G$84,MATCH($A160,'Commission''s asset beta 2011'!$A$11:$A$84,0),MATCH(B$6,'Commission''s asset beta 2011'!$B$8:$G$8,0))</f>
        <v>0.27572998200592097</v>
      </c>
      <c r="C160" s="38">
        <f ca="1">INDEX('Commission''s asset beta 2011'!$B$11:$G$84,MATCH($A160,'Commission''s asset beta 2011'!$A$11:$A$84,0),MATCH(C$6,'Commission''s asset beta 2011'!$B$8:$G$8,0))</f>
        <v>6.7770409305810519E-2</v>
      </c>
      <c r="D160" s="38">
        <f ca="1">INDEX('Commission''s asset beta 2011'!$B$11:$G$84,MATCH($A160,'Commission''s asset beta 2011'!$A$11:$A$84,0),MATCH(D$6,'Commission''s asset beta 2011'!$B$8:$G$8,0))</f>
        <v>0.20445605533739292</v>
      </c>
      <c r="E160" s="38">
        <f ca="1">INDEX('Commission''s asset beta 2011'!$B$11:$G$84,MATCH($A160,'Commission''s asset beta 2011'!$A$11:$A$84,0),MATCH(E$6,'Commission''s asset beta 2011'!$B$8:$G$8,0))</f>
        <v>3.9205154216169817E-2</v>
      </c>
      <c r="F160" s="38">
        <f ca="1">INDEX('Commission''s asset beta 2011'!$B$11:$G$84,MATCH($A160,'Commission''s asset beta 2011'!$A$11:$A$84,0),MATCH(F$6,'Commission''s asset beta 2011'!$B$8:$G$8,0))</f>
        <v>0.24390407420956906</v>
      </c>
      <c r="G160" s="38">
        <f ca="1">INDEX('Commission''s asset beta 2011'!$B$11:$G$84,MATCH($A160,'Commission''s asset beta 2011'!$A$11:$A$84,0),MATCH(G$6,'Commission''s asset beta 2011'!$B$8:$G$8,0))</f>
        <v>2.1295448407777889E-2</v>
      </c>
    </row>
    <row r="161" spans="1:7" ht="409.6">
      <c r="A161" s="1" t="str">
        <f ca="1">'Commission''s asset beta 2016'!R47</f>
        <v>VVC US Equity</v>
      </c>
      <c r="B161" s="38">
        <f ca="1">INDEX('Commission''s asset beta 2011'!$B$11:$G$84,MATCH($A161,'Commission''s asset beta 2011'!$A$11:$A$84,0),MATCH(B$6,'Commission''s asset beta 2011'!$B$8:$G$8,0))</f>
        <v>0.29354206592146548</v>
      </c>
      <c r="C161" s="38">
        <f ca="1">INDEX('Commission''s asset beta 2011'!$B$11:$G$84,MATCH($A161,'Commission''s asset beta 2011'!$A$11:$A$84,0),MATCH(C$6,'Commission''s asset beta 2011'!$B$8:$G$8,0))</f>
        <v>6.3590916637360703E-2</v>
      </c>
      <c r="D161" s="38">
        <f ca="1">INDEX('Commission''s asset beta 2011'!$B$11:$G$84,MATCH($A161,'Commission''s asset beta 2011'!$A$11:$A$84,0),MATCH(D$6,'Commission''s asset beta 2011'!$B$8:$G$8,0))</f>
        <v>0.32354792645876368</v>
      </c>
      <c r="E161" s="38">
        <f ca="1">INDEX('Commission''s asset beta 2011'!$B$11:$G$84,MATCH($A161,'Commission''s asset beta 2011'!$A$11:$A$84,0),MATCH(E$6,'Commission''s asset beta 2011'!$B$8:$G$8,0))</f>
        <v>3.0180367708653254E-2</v>
      </c>
      <c r="F161" s="38">
        <f ca="1">INDEX('Commission''s asset beta 2011'!$B$11:$G$84,MATCH($A161,'Commission''s asset beta 2011'!$A$11:$A$84,0),MATCH(F$6,'Commission''s asset beta 2011'!$B$8:$G$8,0))</f>
        <v>0.33897725363106945</v>
      </c>
      <c r="G161" s="38">
        <f ca="1">INDEX('Commission''s asset beta 2011'!$B$11:$G$84,MATCH($A161,'Commission''s asset beta 2011'!$A$11:$A$84,0),MATCH(G$6,'Commission''s asset beta 2011'!$B$8:$G$8,0))</f>
        <v>1.1184187350195125E-2</v>
      </c>
    </row>
    <row r="162" spans="1:7" ht="409.6">
      <c r="A162" s="1" t="str">
        <f ca="1">'Commission''s asset beta 2016'!R48</f>
        <v>WEC US Equity</v>
      </c>
      <c r="B162" s="38">
        <f ca="1">INDEX('Commission''s asset beta 2011'!$B$11:$G$84,MATCH($A162,'Commission''s asset beta 2011'!$A$11:$A$84,0),MATCH(B$6,'Commission''s asset beta 2011'!$B$8:$G$8,0))</f>
        <v>0.24720781303019299</v>
      </c>
      <c r="C162" s="38">
        <f ca="1">INDEX('Commission''s asset beta 2011'!$B$11:$G$84,MATCH($A162,'Commission''s asset beta 2011'!$A$11:$A$84,0),MATCH(C$6,'Commission''s asset beta 2011'!$B$8:$G$8,0))</f>
        <v>4.7248171487860181E-2</v>
      </c>
      <c r="D162" s="38">
        <f ca="1">INDEX('Commission''s asset beta 2011'!$B$11:$G$84,MATCH($A162,'Commission''s asset beta 2011'!$A$11:$A$84,0),MATCH(D$6,'Commission''s asset beta 2011'!$B$8:$G$8,0))</f>
        <v>0.26790538308799045</v>
      </c>
      <c r="E162" s="38">
        <f ca="1">INDEX('Commission''s asset beta 2011'!$B$11:$G$84,MATCH($A162,'Commission''s asset beta 2011'!$A$11:$A$84,0),MATCH(E$6,'Commission''s asset beta 2011'!$B$8:$G$8,0))</f>
        <v>2.3132251407722758E-2</v>
      </c>
      <c r="F162" s="38">
        <f ca="1">INDEX('Commission''s asset beta 2011'!$B$11:$G$84,MATCH($A162,'Commission''s asset beta 2011'!$A$11:$A$84,0),MATCH(F$6,'Commission''s asset beta 2011'!$B$8:$G$8,0))</f>
        <v>0.28587288169352404</v>
      </c>
      <c r="G162" s="38">
        <f ca="1">INDEX('Commission''s asset beta 2011'!$B$11:$G$84,MATCH($A162,'Commission''s asset beta 2011'!$A$11:$A$84,0),MATCH(G$6,'Commission''s asset beta 2011'!$B$8:$G$8,0))</f>
        <v>9.8972038733031141E-3</v>
      </c>
    </row>
    <row r="163" spans="1:7" ht="409.6">
      <c r="A163" s="1" t="str">
        <f ca="1">'Commission''s asset beta 2016'!R49</f>
        <v>WGL US Equity</v>
      </c>
      <c r="B163" s="38">
        <f ca="1">INDEX('Commission''s asset beta 2011'!$B$11:$G$84,MATCH($A163,'Commission''s asset beta 2011'!$A$11:$A$84,0),MATCH(B$6,'Commission''s asset beta 2011'!$B$8:$G$8,0))</f>
        <v>0.26379268158797448</v>
      </c>
      <c r="C163" s="38">
        <f ca="1">INDEX('Commission''s asset beta 2011'!$B$11:$G$84,MATCH($A163,'Commission''s asset beta 2011'!$A$11:$A$84,0),MATCH(C$6,'Commission''s asset beta 2011'!$B$8:$G$8,0))</f>
        <v>7.218628086258809E-2</v>
      </c>
      <c r="D163" s="38">
        <f ca="1">INDEX('Commission''s asset beta 2011'!$B$11:$G$84,MATCH($A163,'Commission''s asset beta 2011'!$A$11:$A$84,0),MATCH(D$6,'Commission''s asset beta 2011'!$B$8:$G$8,0))</f>
        <v>0.38635718340951347</v>
      </c>
      <c r="E163" s="38">
        <f ca="1">INDEX('Commission''s asset beta 2011'!$B$11:$G$84,MATCH($A163,'Commission''s asset beta 2011'!$A$11:$A$84,0),MATCH(E$6,'Commission''s asset beta 2011'!$B$8:$G$8,0))</f>
        <v>3.602685870544288E-2</v>
      </c>
      <c r="F163" s="38">
        <f ca="1">INDEX('Commission''s asset beta 2011'!$B$11:$G$84,MATCH($A163,'Commission''s asset beta 2011'!$A$11:$A$84,0),MATCH(F$6,'Commission''s asset beta 2011'!$B$8:$G$8,0))</f>
        <v>0.48789853793614135</v>
      </c>
      <c r="G163" s="38">
        <f ca="1">INDEX('Commission''s asset beta 2011'!$B$11:$G$84,MATCH($A163,'Commission''s asset beta 2011'!$A$11:$A$84,0),MATCH(G$6,'Commission''s asset beta 2011'!$B$8:$G$8,0))</f>
        <v>1.3969517073416548E-2</v>
      </c>
    </row>
    <row r="164" spans="1:7" ht="409.6">
      <c r="A164" s="1" t="str">
        <f ca="1">'Commission''s asset beta 2016'!R50</f>
        <v>XEL US Equity</v>
      </c>
      <c r="B164" s="38">
        <f ca="1">INDEX('Commission''s asset beta 2011'!$B$11:$G$84,MATCH($A164,'Commission''s asset beta 2011'!$A$11:$A$84,0),MATCH(B$6,'Commission''s asset beta 2011'!$B$8:$G$8,0))</f>
        <v>0.25271075874059068</v>
      </c>
      <c r="C164" s="38">
        <f ca="1">INDEX('Commission''s asset beta 2011'!$B$11:$G$84,MATCH($A164,'Commission''s asset beta 2011'!$A$11:$A$84,0),MATCH(C$6,'Commission''s asset beta 2011'!$B$8:$G$8,0))</f>
        <v>4.2579442773110605E-2</v>
      </c>
      <c r="D164" s="38">
        <f ca="1">INDEX('Commission''s asset beta 2011'!$B$11:$G$84,MATCH($A164,'Commission''s asset beta 2011'!$A$11:$A$84,0),MATCH(D$6,'Commission''s asset beta 2011'!$B$8:$G$8,0))</f>
        <v>0.25916135492478432</v>
      </c>
      <c r="E164" s="38">
        <f ca="1">INDEX('Commission''s asset beta 2011'!$B$11:$G$84,MATCH($A164,'Commission''s asset beta 2011'!$A$11:$A$84,0),MATCH(E$6,'Commission''s asset beta 2011'!$B$8:$G$8,0))</f>
        <v>2.0346396773850688E-2</v>
      </c>
      <c r="F164" s="38">
        <f ca="1">INDEX('Commission''s asset beta 2011'!$B$11:$G$84,MATCH($A164,'Commission''s asset beta 2011'!$A$11:$A$84,0),MATCH(F$6,'Commission''s asset beta 2011'!$B$8:$G$8,0))</f>
        <v>0.31017683121574169</v>
      </c>
      <c r="G164" s="38">
        <f ca="1">INDEX('Commission''s asset beta 2011'!$B$11:$G$84,MATCH($A164,'Commission''s asset beta 2011'!$A$11:$A$84,0),MATCH(G$6,'Commission''s asset beta 2011'!$B$8:$G$8,0))</f>
        <v>9.2831989576823877E-3</v>
      </c>
    </row>
    <row r="165" spans="1:7" ht="409.6">
      <c r="A165" s="3" t="str">
        <f>"Simple average ("&amp;A$124&amp;")"</f>
        <v>Simple average (Integrated)</v>
      </c>
      <c r="B165" s="8">
        <f ca="1">AVERAGE(B125:B164)</f>
        <v>0.32119873704594382</v>
      </c>
      <c r="C165" s="7"/>
      <c r="D165" s="8">
        <f ca="1">AVERAGE(D125:D164)</f>
        <v>0.32909667709012064</v>
      </c>
      <c r="E165" s="7"/>
      <c r="F165" s="8">
        <f ca="1">AVERAGE(F125:F164)</f>
        <v>0.3699202289636549</v>
      </c>
      <c r="G165" s="16"/>
    </row>
    <row r="166" spans="1:7" ht="409.6">
      <c r="B166" s="7"/>
    </row>
    <row r="167" spans="1:7" ht="409.6">
      <c r="A167" s="5" t="s">
        <v>68</v>
      </c>
      <c r="B167" s="4"/>
      <c r="C167" s="4"/>
      <c r="D167" s="4"/>
      <c r="E167" s="4"/>
    </row>
    <row r="168" spans="1:7" ht="409.6">
      <c r="B168" s="7"/>
    </row>
    <row r="169" spans="1:7" ht="409.6">
      <c r="A169" s="5" t="s">
        <v>69</v>
      </c>
      <c r="B169" s="4"/>
      <c r="C169" s="4"/>
      <c r="D169" s="4"/>
      <c r="E169" s="4"/>
    </row>
    <row r="170" spans="1:7" ht="409.6">
      <c r="B170" s="7"/>
    </row>
    <row r="171" spans="1:7" ht="409.6">
      <c r="B171" s="17" t="s">
        <v>53</v>
      </c>
      <c r="C171" s="17" t="str">
        <f>$B$6</f>
        <v>Asset beta (4-weekly results)</v>
      </c>
      <c r="D171" s="17" t="str">
        <f>$D$6</f>
        <v>Asset beta (Weekly results)</v>
      </c>
      <c r="E171" s="17" t="str">
        <f>$F$6</f>
        <v>Asset beta (Daily results)</v>
      </c>
    </row>
    <row r="172" spans="1:7" ht="409.6">
      <c r="A172" s="3" t="s">
        <v>54</v>
      </c>
      <c r="C172" s="15" t="s">
        <v>42</v>
      </c>
      <c r="D172" s="15" t="s">
        <v>18</v>
      </c>
      <c r="E172" s="15" t="s">
        <v>19</v>
      </c>
    </row>
    <row r="173" spans="1:7" ht="26.45">
      <c r="A173" s="14" t="s">
        <v>21</v>
      </c>
      <c r="B173" s="35" t="str">
        <f>A$103</f>
        <v>Simple average (Gas)</v>
      </c>
      <c r="C173" s="39">
        <f t="shared" ref="C173:E176" si="0">INDEX($B$8:$G$165,MATCH($B173,$A$8:$A$165,0),MATCH(C$171,$B$6:$G$6,0))</f>
        <v>0.37115892831158326</v>
      </c>
      <c r="D173" s="39">
        <f t="shared" si="0"/>
        <v>0.41291123736935165</v>
      </c>
      <c r="E173" s="39">
        <f t="shared" si="0"/>
        <v>0.46148566173113081</v>
      </c>
      <c r="F173" s="13"/>
      <c r="G173" s="13"/>
    </row>
    <row r="174" spans="1:7" ht="26.45">
      <c r="A174" s="14" t="s">
        <v>22</v>
      </c>
      <c r="B174" s="35" t="str">
        <f>A$122</f>
        <v>Simple average (Electricity)</v>
      </c>
      <c r="C174" s="39">
        <f t="shared" si="0"/>
        <v>0.36841101399503379</v>
      </c>
      <c r="D174" s="39">
        <f t="shared" si="0"/>
        <v>0.35527419393760762</v>
      </c>
      <c r="E174" s="39">
        <f t="shared" si="0"/>
        <v>0.3752448788033298</v>
      </c>
      <c r="F174" s="13"/>
      <c r="G174" s="13"/>
    </row>
    <row r="175" spans="1:7" ht="26.45">
      <c r="A175" s="14" t="s">
        <v>23</v>
      </c>
      <c r="B175" s="35" t="str">
        <f>A$165</f>
        <v>Simple average (Integrated)</v>
      </c>
      <c r="C175" s="39">
        <f t="shared" ca="1" si="0"/>
        <v>0.32119873704594382</v>
      </c>
      <c r="D175" s="39">
        <f t="shared" ca="1" si="0"/>
        <v>0.32909667709012064</v>
      </c>
      <c r="E175" s="39">
        <f t="shared" ca="1" si="0"/>
        <v>0.3699202289636549</v>
      </c>
    </row>
    <row r="176" spans="1:7" ht="26.45">
      <c r="A176" s="3" t="s">
        <v>24</v>
      </c>
      <c r="B176" s="35" t="str">
        <f>A$82</f>
        <v>Simple average (Energy)</v>
      </c>
      <c r="C176" s="40">
        <f t="shared" si="0"/>
        <v>0.34355927588333501</v>
      </c>
      <c r="D176" s="40">
        <f t="shared" si="0"/>
        <v>0.35514400620614689</v>
      </c>
      <c r="E176" s="40">
        <f t="shared" si="0"/>
        <v>0.39334417743999778</v>
      </c>
      <c r="F176" s="8"/>
      <c r="G176" s="8"/>
    </row>
    <row r="177" spans="3:7" ht="409.6">
      <c r="C177" s="7"/>
      <c r="F177" s="8"/>
      <c r="G177" s="8"/>
    </row>
  </sheetData>
  <mergeCells count="3">
    <mergeCell ref="B5:C5"/>
    <mergeCell ref="D5:E5"/>
    <mergeCell ref="F5:G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14</vt:i4>
      </vt:variant>
      <vt:variant>
        <vt:lpstr>Charts</vt:lpstr>
      </vt:variant>
      <vt:variant>
        <vt:i4>2</vt:i4>
      </vt:variant>
      <vt:variant>
        <vt:lpstr>Named Ranges</vt:lpstr>
      </vt:variant>
      <vt:variant>
        <vt:i4>2</vt:i4>
      </vt:variant>
    </vt:vector>
  </HeadingPairs>
  <TitlesOfParts>
    <vt:vector size="18" baseType="lpstr">
      <vt:lpstr>Cover</vt:lpstr>
      <vt:lpstr>Output -&gt;</vt:lpstr>
      <vt:lpstr>Table 2.2</vt:lpstr>
      <vt:lpstr>Table 2.3</vt:lpstr>
      <vt:lpstr>Analysis -&gt;</vt:lpstr>
      <vt:lpstr>Oxera's refined sample 2016</vt:lpstr>
      <vt:lpstr>Oxera's refined sample 2011</vt:lpstr>
      <vt:lpstr>Commission's sample 2016</vt:lpstr>
      <vt:lpstr>Commission's sample 2011</vt:lpstr>
      <vt:lpstr>Data -&gt;</vt:lpstr>
      <vt:lpstr>Commission's rolling betas</vt:lpstr>
      <vt:lpstr>Oxera's refined sample</vt:lpstr>
      <vt:lpstr>Commission's asset beta 2016</vt:lpstr>
      <vt:lpstr>Commission's asset beta 2011</vt:lpstr>
      <vt:lpstr>Asset beta_Ch</vt:lpstr>
      <vt:lpstr>Asset beta comparison_Ch</vt:lpstr>
      <vt:lpstr>BlanksRange</vt:lpstr>
      <vt:lpstr>NoBlanksRange</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Tridevi Chakma</dc:creator>
  <cp:keywords/>
  <dc:description/>
  <cp:lastModifiedBy>stephanied</cp:lastModifiedBy>
  <cp:revision/>
  <dcterms:created xsi:type="dcterms:W3CDTF">2006-09-16T00:00:00Z</dcterms:created>
  <dcterms:modified xsi:type="dcterms:W3CDTF">2016-08-04T06:55:34Z</dcterms:modified>
  <cp:category/>
  <cp:contentStatus/>
</cp:coreProperties>
</file>